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7.xml" ContentType="application/vnd.openxmlformats-officedocument.spreadsheetml.pivotTable+xml"/>
  <Override PartName="/xl/tables/table1.xml" ContentType="application/vnd.openxmlformats-officedocument.spreadsheetml.table+xml"/>
  <Override PartName="/xl/pivotTables/pivotTable18.xml" ContentType="application/vnd.openxmlformats-officedocument.spreadsheetml.pivotTable+xml"/>
  <Override PartName="/xl/tables/table2.xml" ContentType="application/vnd.openxmlformats-officedocument.spreadsheetml.table+xml"/>
  <Override PartName="/xl/pivotTables/pivotTable19.xml" ContentType="application/vnd.openxmlformats-officedocument.spreadsheetml.pivotTable+xml"/>
  <Override PartName="/xl/tables/table3.xml" ContentType="application/vnd.openxmlformats-officedocument.spreadsheetml.table+xml"/>
  <Override PartName="/xl/pivotTables/pivotTable20.xml" ContentType="application/vnd.openxmlformats-officedocument.spreadsheetml.pivotTable+xml"/>
  <Override PartName="/xl/tables/table4.xml" ContentType="application/vnd.openxmlformats-officedocument.spreadsheetml.table+xml"/>
  <Override PartName="/xl/pivotTables/pivotTable21.xml" ContentType="application/vnd.openxmlformats-officedocument.spreadsheetml.pivotTab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2.xml" ContentType="application/vnd.openxmlformats-officedocument.spreadsheetml.pivotTab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3.xml" ContentType="application/vnd.openxmlformats-officedocument.spreadsheetml.pivotTab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4.xml" ContentType="application/vnd.openxmlformats-officedocument.spreadsheetml.pivotTable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5.xml" ContentType="application/vnd.openxmlformats-officedocument.spreadsheetml.table+xml"/>
  <Override PartName="/xl/pivotTables/pivotTable25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26.xml" ContentType="application/vnd.openxmlformats-officedocument.spreadsheetml.pivotTable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drawings/drawing2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29.xml" ContentType="application/vnd.openxmlformats-officedocument.spreadsheetml.pivotTable+xml"/>
  <Override PartName="/xl/drawings/drawing2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30.xml" ContentType="application/vnd.openxmlformats-officedocument.spreadsheetml.pivotTable+xml"/>
  <Override PartName="/xl/drawings/drawing2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31.xml" ContentType="application/vnd.openxmlformats-officedocument.spreadsheetml.pivotTable+xml"/>
  <Override PartName="/xl/drawings/drawing2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32.xml" ContentType="application/vnd.openxmlformats-officedocument.spreadsheetml.pivotTable+xml"/>
  <Override PartName="/xl/drawings/drawing2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33.xml" ContentType="application/vnd.openxmlformats-officedocument.spreadsheetml.pivot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Data_Analytics_Portfolio\Coffee_Orders_Data_Cleaning\"/>
    </mc:Choice>
  </mc:AlternateContent>
  <xr:revisionPtr revIDLastSave="0" documentId="13_ncr:1_{B1BC8A1A-59F0-4769-9ECE-38A595222C1A}" xr6:coauthVersionLast="47" xr6:coauthVersionMax="47" xr10:uidLastSave="{00000000-0000-0000-0000-000000000000}"/>
  <bookViews>
    <workbookView xWindow="-120" yWindow="-120" windowWidth="29040" windowHeight="15840" tabRatio="791" firstSheet="14" activeTab="20" xr2:uid="{00000000-000D-0000-FFFF-FFFF00000000}"/>
  </bookViews>
  <sheets>
    <sheet name="Roast Sales" sheetId="67" r:id="rId1"/>
    <sheet name="Roast Revenue" sheetId="65" r:id="rId2"/>
    <sheet name="Bean Sales" sheetId="66" r:id="rId3"/>
    <sheet name="Bean Revenue" sheetId="64" r:id="rId4"/>
    <sheet name="Months Sales 19-21" sheetId="72" r:id="rId5"/>
    <sheet name="Months Sales 22" sheetId="91" r:id="rId6"/>
    <sheet name="Months Revenue 19-21" sheetId="68" r:id="rId7"/>
    <sheet name="Months Revenue 22" sheetId="92" r:id="rId8"/>
    <sheet name="Daily Sales 19-21" sheetId="85" r:id="rId9"/>
    <sheet name="Daily Sales 22" sheetId="93" r:id="rId10"/>
    <sheet name="Daily Revenue 19-21" sheetId="86" r:id="rId11"/>
    <sheet name="Daily Revenue 22" sheetId="94" r:id="rId12"/>
    <sheet name="Quarter Sales 19-21" sheetId="88" r:id="rId13"/>
    <sheet name="Quarter Sales 22" sheetId="95" r:id="rId14"/>
    <sheet name="Quarter Revenue 19-21" sheetId="89" r:id="rId15"/>
    <sheet name="Quarter Revenue 22" sheetId="96" r:id="rId16"/>
    <sheet name="Month Sales High &amp; Low" sheetId="81" state="hidden" r:id="rId17"/>
    <sheet name="Month Revenue High &amp; Low" sheetId="82" state="hidden" r:id="rId18"/>
    <sheet name="Daily Sales High &amp; Low" sheetId="83" state="hidden" r:id="rId19"/>
    <sheet name="Daily Revenue High &amp; Low" sheetId="84" state="hidden" r:id="rId20"/>
    <sheet name="Peak Orders Month 19-21" sheetId="69" r:id="rId21"/>
    <sheet name="Peak Orders Month 22" sheetId="97" r:id="rId22"/>
    <sheet name="Peak Orders Day 19-21" sheetId="70" r:id="rId23"/>
    <sheet name="Peak Orders Day 22" sheetId="98" r:id="rId24"/>
    <sheet name="orders" sheetId="17" r:id="rId25"/>
    <sheet name="products" sheetId="2" r:id="rId26"/>
    <sheet name="coffee names &amp; roast types" sheetId="18" r:id="rId27"/>
    <sheet name="customers" sheetId="13" r:id="rId28"/>
    <sheet name="Customers Country" sheetId="46" r:id="rId29"/>
    <sheet name="Customers Loyalty Card" sheetId="45" r:id="rId30"/>
    <sheet name="Customers Email" sheetId="47" r:id="rId31"/>
    <sheet name="Customers Phone" sheetId="49" r:id="rId32"/>
    <sheet name="Preffered Bean" sheetId="54" r:id="rId33"/>
    <sheet name="Preffered Roast" sheetId="55" r:id="rId34"/>
    <sheet name="Average Cost, Weight &amp; Profit" sheetId="53" r:id="rId35"/>
  </sheets>
  <definedNames>
    <definedName name="_xlnm._FilterDatabase" localSheetId="26" hidden="1">'coffee names &amp; roast types'!$A$1:$B$1</definedName>
    <definedName name="_xlnm._FilterDatabase" localSheetId="27" hidden="1">customers!$A$1:$I$1001</definedName>
    <definedName name="_xlnm._FilterDatabase" localSheetId="24" hidden="1">orders!$A$1:$S$1</definedName>
    <definedName name="_xlnm._FilterDatabase" localSheetId="25" hidden="1">products!$A$1:$G$49</definedName>
  </definedNames>
  <calcPr calcId="191028"/>
  <pivotCaches>
    <pivotCache cacheId="0" r:id="rId36"/>
    <pivotCache cacheId="1" r:id="rId37"/>
    <pivotCache cacheId="2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84" l="1"/>
  <c r="G6" i="84"/>
  <c r="H5" i="84"/>
  <c r="G5" i="84"/>
  <c r="H4" i="84"/>
  <c r="G4" i="84"/>
  <c r="H6" i="83"/>
  <c r="G6" i="83"/>
  <c r="H5" i="83"/>
  <c r="G5" i="83"/>
  <c r="H4" i="83"/>
  <c r="G4" i="83"/>
  <c r="H6" i="82"/>
  <c r="G6" i="82"/>
  <c r="H5" i="82"/>
  <c r="G5" i="82"/>
  <c r="H4" i="82"/>
  <c r="G4" i="82"/>
  <c r="H6" i="81"/>
  <c r="H5" i="81"/>
  <c r="H4" i="81"/>
  <c r="G6" i="81"/>
  <c r="G4" i="81"/>
  <c r="G5" i="81"/>
  <c r="R7" i="53"/>
  <c r="X2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X47" i="17"/>
  <c r="X48" i="17"/>
  <c r="X49" i="17"/>
  <c r="X50" i="17"/>
  <c r="X51" i="17"/>
  <c r="X52" i="17"/>
  <c r="X53" i="17"/>
  <c r="X54" i="17"/>
  <c r="X55" i="17"/>
  <c r="X56" i="17"/>
  <c r="X57" i="17"/>
  <c r="X58" i="17"/>
  <c r="X59" i="17"/>
  <c r="X60" i="17"/>
  <c r="X61" i="17"/>
  <c r="X62" i="17"/>
  <c r="X63" i="17"/>
  <c r="X64" i="17"/>
  <c r="X65" i="17"/>
  <c r="X66" i="17"/>
  <c r="X67" i="17"/>
  <c r="X68" i="17"/>
  <c r="X69" i="17"/>
  <c r="X70" i="17"/>
  <c r="X71" i="17"/>
  <c r="X72" i="17"/>
  <c r="X73" i="17"/>
  <c r="X74" i="17"/>
  <c r="X75" i="17"/>
  <c r="X76" i="17"/>
  <c r="X77" i="17"/>
  <c r="X78" i="17"/>
  <c r="X79" i="17"/>
  <c r="X80" i="17"/>
  <c r="X81" i="17"/>
  <c r="X82" i="17"/>
  <c r="X83" i="17"/>
  <c r="X84" i="17"/>
  <c r="X85" i="17"/>
  <c r="X86" i="17"/>
  <c r="X87" i="17"/>
  <c r="X88" i="17"/>
  <c r="X89" i="17"/>
  <c r="X90" i="17"/>
  <c r="X91" i="17"/>
  <c r="X92" i="17"/>
  <c r="X93" i="17"/>
  <c r="X94" i="17"/>
  <c r="X95" i="17"/>
  <c r="X96" i="17"/>
  <c r="X97" i="17"/>
  <c r="X98" i="17"/>
  <c r="X99" i="17"/>
  <c r="X100" i="17"/>
  <c r="X101" i="17"/>
  <c r="X102" i="17"/>
  <c r="X103" i="17"/>
  <c r="X104" i="17"/>
  <c r="X105" i="17"/>
  <c r="X106" i="17"/>
  <c r="X107" i="17"/>
  <c r="X108" i="17"/>
  <c r="X109" i="17"/>
  <c r="X110" i="17"/>
  <c r="X111" i="17"/>
  <c r="X112" i="17"/>
  <c r="X113" i="17"/>
  <c r="X114" i="17"/>
  <c r="X115" i="17"/>
  <c r="X116" i="17"/>
  <c r="X117" i="17"/>
  <c r="X118" i="17"/>
  <c r="X119" i="17"/>
  <c r="X120" i="17"/>
  <c r="X121" i="17"/>
  <c r="X122" i="17"/>
  <c r="X123" i="17"/>
  <c r="X124" i="17"/>
  <c r="X125" i="17"/>
  <c r="X126" i="17"/>
  <c r="X127" i="17"/>
  <c r="X128" i="17"/>
  <c r="X129" i="17"/>
  <c r="X130" i="17"/>
  <c r="X131" i="17"/>
  <c r="X132" i="17"/>
  <c r="X133" i="17"/>
  <c r="X134" i="17"/>
  <c r="X135" i="17"/>
  <c r="X136" i="17"/>
  <c r="X137" i="17"/>
  <c r="X138" i="17"/>
  <c r="X139" i="17"/>
  <c r="X140" i="17"/>
  <c r="X141" i="17"/>
  <c r="X142" i="17"/>
  <c r="X143" i="17"/>
  <c r="X144" i="17"/>
  <c r="X145" i="17"/>
  <c r="X146" i="17"/>
  <c r="X147" i="17"/>
  <c r="X148" i="17"/>
  <c r="X149" i="17"/>
  <c r="X150" i="17"/>
  <c r="X151" i="17"/>
  <c r="X152" i="17"/>
  <c r="X153" i="17"/>
  <c r="X154" i="17"/>
  <c r="X155" i="17"/>
  <c r="X156" i="17"/>
  <c r="X157" i="17"/>
  <c r="X158" i="17"/>
  <c r="X159" i="17"/>
  <c r="X160" i="17"/>
  <c r="X161" i="17"/>
  <c r="X162" i="17"/>
  <c r="X163" i="17"/>
  <c r="X164" i="17"/>
  <c r="X165" i="17"/>
  <c r="X166" i="17"/>
  <c r="X167" i="17"/>
  <c r="X168" i="17"/>
  <c r="X169" i="17"/>
  <c r="X170" i="17"/>
  <c r="X171" i="17"/>
  <c r="X172" i="17"/>
  <c r="X173" i="17"/>
  <c r="X174" i="17"/>
  <c r="X175" i="17"/>
  <c r="X176" i="17"/>
  <c r="X177" i="17"/>
  <c r="X178" i="17"/>
  <c r="X179" i="17"/>
  <c r="X180" i="17"/>
  <c r="X181" i="17"/>
  <c r="X182" i="17"/>
  <c r="X183" i="17"/>
  <c r="X184" i="17"/>
  <c r="X185" i="17"/>
  <c r="X186" i="17"/>
  <c r="X187" i="17"/>
  <c r="X188" i="17"/>
  <c r="X189" i="17"/>
  <c r="X190" i="17"/>
  <c r="X191" i="17"/>
  <c r="X192" i="17"/>
  <c r="X193" i="17"/>
  <c r="X194" i="17"/>
  <c r="X195" i="17"/>
  <c r="X196" i="17"/>
  <c r="X197" i="17"/>
  <c r="X198" i="17"/>
  <c r="X199" i="17"/>
  <c r="X200" i="17"/>
  <c r="X201" i="17"/>
  <c r="X202" i="17"/>
  <c r="X203" i="17"/>
  <c r="X204" i="17"/>
  <c r="X205" i="17"/>
  <c r="X206" i="17"/>
  <c r="X207" i="17"/>
  <c r="X208" i="17"/>
  <c r="X209" i="17"/>
  <c r="X210" i="17"/>
  <c r="X211" i="17"/>
  <c r="X212" i="17"/>
  <c r="X213" i="17"/>
  <c r="X214" i="17"/>
  <c r="X215" i="17"/>
  <c r="X216" i="17"/>
  <c r="X217" i="17"/>
  <c r="X218" i="17"/>
  <c r="X219" i="17"/>
  <c r="X220" i="17"/>
  <c r="X221" i="17"/>
  <c r="X222" i="17"/>
  <c r="X223" i="17"/>
  <c r="X224" i="17"/>
  <c r="X225" i="17"/>
  <c r="X226" i="17"/>
  <c r="X227" i="17"/>
  <c r="X228" i="17"/>
  <c r="X229" i="17"/>
  <c r="X230" i="17"/>
  <c r="X231" i="17"/>
  <c r="X232" i="17"/>
  <c r="X233" i="17"/>
  <c r="X234" i="17"/>
  <c r="X235" i="17"/>
  <c r="X236" i="17"/>
  <c r="X237" i="17"/>
  <c r="X238" i="17"/>
  <c r="X239" i="17"/>
  <c r="X240" i="17"/>
  <c r="X241" i="17"/>
  <c r="X242" i="17"/>
  <c r="X243" i="17"/>
  <c r="X244" i="17"/>
  <c r="X245" i="17"/>
  <c r="X246" i="17"/>
  <c r="X247" i="17"/>
  <c r="X248" i="17"/>
  <c r="X249" i="17"/>
  <c r="X250" i="17"/>
  <c r="X251" i="17"/>
  <c r="X252" i="17"/>
  <c r="X253" i="17"/>
  <c r="X254" i="17"/>
  <c r="X255" i="17"/>
  <c r="X256" i="17"/>
  <c r="X257" i="17"/>
  <c r="X258" i="17"/>
  <c r="X259" i="17"/>
  <c r="X260" i="17"/>
  <c r="X261" i="17"/>
  <c r="X262" i="17"/>
  <c r="X263" i="17"/>
  <c r="X264" i="17"/>
  <c r="X265" i="17"/>
  <c r="X266" i="17"/>
  <c r="X267" i="17"/>
  <c r="X268" i="17"/>
  <c r="X269" i="17"/>
  <c r="X270" i="17"/>
  <c r="X271" i="17"/>
  <c r="X272" i="17"/>
  <c r="X273" i="17"/>
  <c r="X274" i="17"/>
  <c r="X275" i="17"/>
  <c r="X276" i="17"/>
  <c r="X277" i="17"/>
  <c r="X278" i="17"/>
  <c r="X279" i="17"/>
  <c r="X280" i="17"/>
  <c r="X281" i="17"/>
  <c r="X282" i="17"/>
  <c r="X283" i="17"/>
  <c r="X284" i="17"/>
  <c r="X285" i="17"/>
  <c r="X286" i="17"/>
  <c r="X287" i="17"/>
  <c r="X288" i="17"/>
  <c r="X289" i="17"/>
  <c r="X290" i="17"/>
  <c r="X291" i="17"/>
  <c r="X292" i="17"/>
  <c r="X293" i="17"/>
  <c r="X294" i="17"/>
  <c r="X295" i="17"/>
  <c r="X296" i="17"/>
  <c r="X297" i="17"/>
  <c r="X298" i="17"/>
  <c r="X299" i="17"/>
  <c r="X300" i="17"/>
  <c r="X301" i="17"/>
  <c r="X302" i="17"/>
  <c r="X303" i="17"/>
  <c r="X304" i="17"/>
  <c r="X305" i="17"/>
  <c r="X306" i="17"/>
  <c r="X307" i="17"/>
  <c r="X308" i="17"/>
  <c r="X309" i="17"/>
  <c r="X310" i="17"/>
  <c r="X311" i="17"/>
  <c r="X312" i="17"/>
  <c r="X313" i="17"/>
  <c r="X314" i="17"/>
  <c r="X315" i="17"/>
  <c r="X316" i="17"/>
  <c r="X317" i="17"/>
  <c r="X318" i="17"/>
  <c r="X319" i="17"/>
  <c r="X320" i="17"/>
  <c r="X321" i="17"/>
  <c r="X322" i="17"/>
  <c r="X323" i="17"/>
  <c r="X324" i="17"/>
  <c r="X325" i="17"/>
  <c r="X326" i="17"/>
  <c r="X327" i="17"/>
  <c r="X328" i="17"/>
  <c r="X329" i="17"/>
  <c r="X330" i="17"/>
  <c r="X331" i="17"/>
  <c r="X332" i="17"/>
  <c r="X333" i="17"/>
  <c r="X334" i="17"/>
  <c r="X335" i="17"/>
  <c r="X336" i="17"/>
  <c r="X337" i="17"/>
  <c r="X338" i="17"/>
  <c r="X339" i="17"/>
  <c r="X340" i="17"/>
  <c r="X341" i="17"/>
  <c r="X342" i="17"/>
  <c r="X343" i="17"/>
  <c r="X344" i="17"/>
  <c r="X345" i="17"/>
  <c r="X346" i="17"/>
  <c r="X347" i="17"/>
  <c r="X348" i="17"/>
  <c r="X349" i="17"/>
  <c r="X350" i="17"/>
  <c r="X351" i="17"/>
  <c r="X352" i="17"/>
  <c r="X353" i="17"/>
  <c r="X354" i="17"/>
  <c r="X355" i="17"/>
  <c r="X356" i="17"/>
  <c r="X357" i="17"/>
  <c r="X358" i="17"/>
  <c r="X359" i="17"/>
  <c r="X360" i="17"/>
  <c r="X361" i="17"/>
  <c r="X362" i="17"/>
  <c r="X363" i="17"/>
  <c r="X364" i="17"/>
  <c r="X365" i="17"/>
  <c r="X366" i="17"/>
  <c r="X367" i="17"/>
  <c r="X368" i="17"/>
  <c r="X369" i="17"/>
  <c r="X370" i="17"/>
  <c r="X371" i="17"/>
  <c r="X372" i="17"/>
  <c r="X373" i="17"/>
  <c r="X374" i="17"/>
  <c r="X375" i="17"/>
  <c r="X376" i="17"/>
  <c r="X377" i="17"/>
  <c r="X378" i="17"/>
  <c r="X379" i="17"/>
  <c r="X380" i="17"/>
  <c r="X381" i="17"/>
  <c r="X382" i="17"/>
  <c r="X383" i="17"/>
  <c r="X384" i="17"/>
  <c r="X385" i="17"/>
  <c r="X386" i="17"/>
  <c r="X387" i="17"/>
  <c r="X388" i="17"/>
  <c r="X389" i="17"/>
  <c r="X390" i="17"/>
  <c r="X391" i="17"/>
  <c r="X392" i="17"/>
  <c r="X393" i="17"/>
  <c r="X394" i="17"/>
  <c r="X395" i="17"/>
  <c r="X396" i="17"/>
  <c r="X397" i="17"/>
  <c r="X398" i="17"/>
  <c r="X399" i="17"/>
  <c r="X400" i="17"/>
  <c r="X401" i="17"/>
  <c r="X402" i="17"/>
  <c r="X403" i="17"/>
  <c r="X404" i="17"/>
  <c r="X405" i="17"/>
  <c r="X406" i="17"/>
  <c r="X407" i="17"/>
  <c r="X408" i="17"/>
  <c r="X409" i="17"/>
  <c r="X410" i="17"/>
  <c r="X411" i="17"/>
  <c r="X412" i="17"/>
  <c r="X413" i="17"/>
  <c r="X414" i="17"/>
  <c r="X415" i="17"/>
  <c r="X416" i="17"/>
  <c r="X417" i="17"/>
  <c r="X418" i="17"/>
  <c r="X419" i="17"/>
  <c r="X420" i="17"/>
  <c r="X421" i="17"/>
  <c r="X422" i="17"/>
  <c r="X423" i="17"/>
  <c r="X424" i="17"/>
  <c r="X425" i="17"/>
  <c r="X426" i="17"/>
  <c r="X427" i="17"/>
  <c r="X428" i="17"/>
  <c r="X429" i="17"/>
  <c r="X430" i="17"/>
  <c r="X431" i="17"/>
  <c r="X432" i="17"/>
  <c r="X433" i="17"/>
  <c r="X434" i="17"/>
  <c r="X435" i="17"/>
  <c r="X436" i="17"/>
  <c r="X437" i="17"/>
  <c r="X438" i="17"/>
  <c r="X439" i="17"/>
  <c r="X440" i="17"/>
  <c r="X441" i="17"/>
  <c r="X442" i="17"/>
  <c r="X443" i="17"/>
  <c r="X444" i="17"/>
  <c r="X445" i="17"/>
  <c r="X446" i="17"/>
  <c r="X447" i="17"/>
  <c r="X448" i="17"/>
  <c r="X449" i="17"/>
  <c r="X450" i="17"/>
  <c r="X451" i="17"/>
  <c r="X452" i="17"/>
  <c r="X453" i="17"/>
  <c r="X454" i="17"/>
  <c r="X455" i="17"/>
  <c r="X456" i="17"/>
  <c r="X457" i="17"/>
  <c r="X458" i="17"/>
  <c r="X459" i="17"/>
  <c r="X460" i="17"/>
  <c r="X461" i="17"/>
  <c r="X462" i="17"/>
  <c r="X463" i="17"/>
  <c r="X464" i="17"/>
  <c r="X465" i="17"/>
  <c r="X466" i="17"/>
  <c r="X467" i="17"/>
  <c r="X468" i="17"/>
  <c r="X469" i="17"/>
  <c r="X470" i="17"/>
  <c r="X471" i="17"/>
  <c r="X472" i="17"/>
  <c r="X473" i="17"/>
  <c r="X474" i="17"/>
  <c r="X475" i="17"/>
  <c r="X476" i="17"/>
  <c r="X477" i="17"/>
  <c r="X478" i="17"/>
  <c r="X479" i="17"/>
  <c r="X480" i="17"/>
  <c r="X481" i="17"/>
  <c r="X482" i="17"/>
  <c r="X483" i="17"/>
  <c r="X484" i="17"/>
  <c r="X485" i="17"/>
  <c r="X486" i="17"/>
  <c r="X487" i="17"/>
  <c r="X488" i="17"/>
  <c r="X489" i="17"/>
  <c r="X490" i="17"/>
  <c r="X491" i="17"/>
  <c r="X492" i="17"/>
  <c r="X493" i="17"/>
  <c r="X494" i="17"/>
  <c r="X495" i="17"/>
  <c r="X496" i="17"/>
  <c r="X497" i="17"/>
  <c r="X498" i="17"/>
  <c r="X499" i="17"/>
  <c r="X500" i="17"/>
  <c r="X501" i="17"/>
  <c r="X502" i="17"/>
  <c r="X503" i="17"/>
  <c r="X504" i="17"/>
  <c r="X505" i="17"/>
  <c r="X506" i="17"/>
  <c r="X507" i="17"/>
  <c r="X508" i="17"/>
  <c r="X509" i="17"/>
  <c r="X510" i="17"/>
  <c r="X511" i="17"/>
  <c r="X512" i="17"/>
  <c r="X513" i="17"/>
  <c r="X514" i="17"/>
  <c r="X515" i="17"/>
  <c r="X516" i="17"/>
  <c r="X517" i="17"/>
  <c r="X518" i="17"/>
  <c r="X519" i="17"/>
  <c r="X520" i="17"/>
  <c r="X521" i="17"/>
  <c r="X522" i="17"/>
  <c r="X523" i="17"/>
  <c r="X524" i="17"/>
  <c r="X525" i="17"/>
  <c r="X526" i="17"/>
  <c r="X527" i="17"/>
  <c r="X528" i="17"/>
  <c r="X529" i="17"/>
  <c r="X530" i="17"/>
  <c r="X531" i="17"/>
  <c r="X532" i="17"/>
  <c r="X533" i="17"/>
  <c r="X534" i="17"/>
  <c r="X535" i="17"/>
  <c r="X536" i="17"/>
  <c r="X537" i="17"/>
  <c r="X538" i="17"/>
  <c r="X539" i="17"/>
  <c r="X540" i="17"/>
  <c r="X541" i="17"/>
  <c r="X542" i="17"/>
  <c r="X543" i="17"/>
  <c r="X544" i="17"/>
  <c r="X545" i="17"/>
  <c r="X546" i="17"/>
  <c r="X547" i="17"/>
  <c r="X548" i="17"/>
  <c r="X549" i="17"/>
  <c r="X550" i="17"/>
  <c r="X551" i="17"/>
  <c r="X552" i="17"/>
  <c r="X553" i="17"/>
  <c r="X554" i="17"/>
  <c r="X555" i="17"/>
  <c r="X556" i="17"/>
  <c r="X557" i="17"/>
  <c r="X558" i="17"/>
  <c r="X559" i="17"/>
  <c r="X560" i="17"/>
  <c r="X561" i="17"/>
  <c r="X562" i="17"/>
  <c r="X563" i="17"/>
  <c r="X564" i="17"/>
  <c r="X565" i="17"/>
  <c r="X566" i="17"/>
  <c r="X567" i="17"/>
  <c r="X568" i="17"/>
  <c r="X569" i="17"/>
  <c r="X570" i="17"/>
  <c r="X571" i="17"/>
  <c r="X572" i="17"/>
  <c r="X573" i="17"/>
  <c r="X574" i="17"/>
  <c r="X575" i="17"/>
  <c r="X576" i="17"/>
  <c r="X577" i="17"/>
  <c r="X578" i="17"/>
  <c r="X579" i="17"/>
  <c r="X580" i="17"/>
  <c r="X581" i="17"/>
  <c r="X582" i="17"/>
  <c r="X583" i="17"/>
  <c r="X584" i="17"/>
  <c r="X585" i="17"/>
  <c r="X586" i="17"/>
  <c r="X587" i="17"/>
  <c r="X588" i="17"/>
  <c r="X589" i="17"/>
  <c r="X590" i="17"/>
  <c r="X591" i="17"/>
  <c r="X592" i="17"/>
  <c r="X593" i="17"/>
  <c r="X594" i="17"/>
  <c r="X595" i="17"/>
  <c r="X596" i="17"/>
  <c r="X597" i="17"/>
  <c r="X598" i="17"/>
  <c r="X599" i="17"/>
  <c r="X600" i="17"/>
  <c r="X601" i="17"/>
  <c r="X602" i="17"/>
  <c r="X603" i="17"/>
  <c r="X604" i="17"/>
  <c r="X605" i="17"/>
  <c r="X606" i="17"/>
  <c r="X607" i="17"/>
  <c r="X608" i="17"/>
  <c r="X609" i="17"/>
  <c r="X610" i="17"/>
  <c r="X611" i="17"/>
  <c r="X612" i="17"/>
  <c r="X613" i="17"/>
  <c r="X614" i="17"/>
  <c r="X615" i="17"/>
  <c r="X616" i="17"/>
  <c r="X617" i="17"/>
  <c r="X618" i="17"/>
  <c r="X619" i="17"/>
  <c r="X620" i="17"/>
  <c r="X621" i="17"/>
  <c r="X622" i="17"/>
  <c r="X623" i="17"/>
  <c r="X624" i="17"/>
  <c r="X625" i="17"/>
  <c r="X626" i="17"/>
  <c r="X627" i="17"/>
  <c r="X628" i="17"/>
  <c r="X629" i="17"/>
  <c r="X630" i="17"/>
  <c r="X631" i="17"/>
  <c r="X632" i="17"/>
  <c r="X633" i="17"/>
  <c r="X634" i="17"/>
  <c r="X635" i="17"/>
  <c r="X636" i="17"/>
  <c r="X637" i="17"/>
  <c r="X638" i="17"/>
  <c r="X639" i="17"/>
  <c r="X640" i="17"/>
  <c r="X641" i="17"/>
  <c r="X642" i="17"/>
  <c r="X643" i="17"/>
  <c r="X644" i="17"/>
  <c r="X645" i="17"/>
  <c r="X646" i="17"/>
  <c r="X647" i="17"/>
  <c r="X648" i="17"/>
  <c r="X649" i="17"/>
  <c r="X650" i="17"/>
  <c r="X651" i="17"/>
  <c r="X652" i="17"/>
  <c r="X653" i="17"/>
  <c r="X654" i="17"/>
  <c r="X655" i="17"/>
  <c r="X656" i="17"/>
  <c r="X657" i="17"/>
  <c r="X658" i="17"/>
  <c r="X659" i="17"/>
  <c r="X660" i="17"/>
  <c r="X661" i="17"/>
  <c r="X662" i="17"/>
  <c r="X663" i="17"/>
  <c r="X664" i="17"/>
  <c r="X665" i="17"/>
  <c r="X666" i="17"/>
  <c r="X667" i="17"/>
  <c r="X668" i="17"/>
  <c r="X669" i="17"/>
  <c r="X670" i="17"/>
  <c r="X671" i="17"/>
  <c r="X672" i="17"/>
  <c r="X673" i="17"/>
  <c r="X674" i="17"/>
  <c r="X675" i="17"/>
  <c r="X676" i="17"/>
  <c r="X677" i="17"/>
  <c r="X678" i="17"/>
  <c r="X679" i="17"/>
  <c r="X680" i="17"/>
  <c r="X681" i="17"/>
  <c r="X682" i="17"/>
  <c r="X683" i="17"/>
  <c r="X684" i="17"/>
  <c r="X685" i="17"/>
  <c r="X686" i="17"/>
  <c r="X687" i="17"/>
  <c r="X688" i="17"/>
  <c r="X689" i="17"/>
  <c r="X690" i="17"/>
  <c r="X691" i="17"/>
  <c r="X692" i="17"/>
  <c r="X693" i="17"/>
  <c r="X694" i="17"/>
  <c r="X695" i="17"/>
  <c r="X696" i="17"/>
  <c r="X697" i="17"/>
  <c r="X698" i="17"/>
  <c r="X699" i="17"/>
  <c r="X700" i="17"/>
  <c r="X701" i="17"/>
  <c r="X702" i="17"/>
  <c r="X703" i="17"/>
  <c r="X704" i="17"/>
  <c r="X705" i="17"/>
  <c r="X706" i="17"/>
  <c r="X707" i="17"/>
  <c r="X708" i="17"/>
  <c r="X709" i="17"/>
  <c r="X710" i="17"/>
  <c r="X711" i="17"/>
  <c r="X712" i="17"/>
  <c r="X713" i="17"/>
  <c r="X714" i="17"/>
  <c r="X715" i="17"/>
  <c r="X716" i="17"/>
  <c r="X717" i="17"/>
  <c r="X718" i="17"/>
  <c r="X719" i="17"/>
  <c r="X720" i="17"/>
  <c r="X721" i="17"/>
  <c r="X722" i="17"/>
  <c r="X723" i="17"/>
  <c r="X724" i="17"/>
  <c r="X725" i="17"/>
  <c r="X726" i="17"/>
  <c r="X727" i="17"/>
  <c r="X728" i="17"/>
  <c r="X729" i="17"/>
  <c r="X730" i="17"/>
  <c r="X731" i="17"/>
  <c r="X732" i="17"/>
  <c r="X733" i="17"/>
  <c r="X734" i="17"/>
  <c r="X735" i="17"/>
  <c r="X736" i="17"/>
  <c r="X737" i="17"/>
  <c r="X738" i="17"/>
  <c r="X739" i="17"/>
  <c r="X740" i="17"/>
  <c r="X741" i="17"/>
  <c r="X742" i="17"/>
  <c r="X743" i="17"/>
  <c r="X744" i="17"/>
  <c r="X745" i="17"/>
  <c r="X746" i="17"/>
  <c r="X747" i="17"/>
  <c r="X748" i="17"/>
  <c r="X749" i="17"/>
  <c r="X750" i="17"/>
  <c r="X751" i="17"/>
  <c r="X752" i="17"/>
  <c r="X753" i="17"/>
  <c r="X754" i="17"/>
  <c r="X755" i="17"/>
  <c r="X756" i="17"/>
  <c r="X757" i="17"/>
  <c r="X758" i="17"/>
  <c r="X759" i="17"/>
  <c r="X760" i="17"/>
  <c r="X761" i="17"/>
  <c r="X762" i="17"/>
  <c r="X763" i="17"/>
  <c r="X764" i="17"/>
  <c r="X765" i="17"/>
  <c r="X766" i="17"/>
  <c r="X767" i="17"/>
  <c r="X768" i="17"/>
  <c r="X769" i="17"/>
  <c r="X770" i="17"/>
  <c r="X771" i="17"/>
  <c r="X772" i="17"/>
  <c r="X773" i="17"/>
  <c r="X774" i="17"/>
  <c r="X775" i="17"/>
  <c r="X776" i="17"/>
  <c r="X777" i="17"/>
  <c r="X778" i="17"/>
  <c r="X779" i="17"/>
  <c r="X780" i="17"/>
  <c r="X781" i="17"/>
  <c r="X782" i="17"/>
  <c r="X783" i="17"/>
  <c r="X784" i="17"/>
  <c r="X785" i="17"/>
  <c r="X786" i="17"/>
  <c r="X787" i="17"/>
  <c r="X788" i="17"/>
  <c r="X789" i="17"/>
  <c r="X790" i="17"/>
  <c r="X791" i="17"/>
  <c r="X792" i="17"/>
  <c r="X793" i="17"/>
  <c r="X794" i="17"/>
  <c r="X795" i="17"/>
  <c r="X796" i="17"/>
  <c r="X797" i="17"/>
  <c r="X798" i="17"/>
  <c r="X799" i="17"/>
  <c r="X800" i="17"/>
  <c r="X801" i="17"/>
  <c r="X802" i="17"/>
  <c r="X803" i="17"/>
  <c r="X804" i="17"/>
  <c r="X805" i="17"/>
  <c r="X806" i="17"/>
  <c r="X807" i="17"/>
  <c r="X808" i="17"/>
  <c r="X809" i="17"/>
  <c r="X810" i="17"/>
  <c r="X811" i="17"/>
  <c r="X812" i="17"/>
  <c r="X813" i="17"/>
  <c r="X814" i="17"/>
  <c r="X815" i="17"/>
  <c r="X816" i="17"/>
  <c r="X817" i="17"/>
  <c r="X818" i="17"/>
  <c r="X819" i="17"/>
  <c r="X820" i="17"/>
  <c r="X821" i="17"/>
  <c r="X822" i="17"/>
  <c r="X823" i="17"/>
  <c r="X824" i="17"/>
  <c r="X825" i="17"/>
  <c r="X826" i="17"/>
  <c r="X827" i="17"/>
  <c r="X828" i="17"/>
  <c r="X829" i="17"/>
  <c r="X830" i="17"/>
  <c r="X831" i="17"/>
  <c r="X832" i="17"/>
  <c r="X833" i="17"/>
  <c r="X834" i="17"/>
  <c r="X835" i="17"/>
  <c r="X836" i="17"/>
  <c r="X837" i="17"/>
  <c r="X838" i="17"/>
  <c r="X839" i="17"/>
  <c r="X840" i="17"/>
  <c r="X841" i="17"/>
  <c r="X842" i="17"/>
  <c r="X843" i="17"/>
  <c r="X844" i="17"/>
  <c r="X845" i="17"/>
  <c r="X846" i="17"/>
  <c r="X847" i="17"/>
  <c r="X848" i="17"/>
  <c r="X849" i="17"/>
  <c r="X850" i="17"/>
  <c r="X851" i="17"/>
  <c r="X852" i="17"/>
  <c r="X853" i="17"/>
  <c r="X854" i="17"/>
  <c r="X855" i="17"/>
  <c r="X856" i="17"/>
  <c r="X857" i="17"/>
  <c r="X858" i="17"/>
  <c r="X859" i="17"/>
  <c r="X860" i="17"/>
  <c r="X861" i="17"/>
  <c r="X862" i="17"/>
  <c r="X863" i="17"/>
  <c r="X864" i="17"/>
  <c r="X865" i="17"/>
  <c r="X866" i="17"/>
  <c r="X867" i="17"/>
  <c r="X868" i="17"/>
  <c r="X869" i="17"/>
  <c r="X870" i="17"/>
  <c r="X871" i="17"/>
  <c r="X872" i="17"/>
  <c r="X873" i="17"/>
  <c r="X874" i="17"/>
  <c r="X875" i="17"/>
  <c r="X876" i="17"/>
  <c r="X877" i="17"/>
  <c r="X878" i="17"/>
  <c r="X879" i="17"/>
  <c r="X880" i="17"/>
  <c r="X881" i="17"/>
  <c r="X882" i="17"/>
  <c r="X883" i="17"/>
  <c r="X884" i="17"/>
  <c r="X885" i="17"/>
  <c r="X886" i="17"/>
  <c r="X887" i="17"/>
  <c r="X888" i="17"/>
  <c r="X889" i="17"/>
  <c r="X890" i="17"/>
  <c r="X891" i="17"/>
  <c r="X892" i="17"/>
  <c r="X893" i="17"/>
  <c r="X894" i="17"/>
  <c r="X895" i="17"/>
  <c r="X896" i="17"/>
  <c r="X897" i="17"/>
  <c r="X898" i="17"/>
  <c r="X899" i="17"/>
  <c r="X900" i="17"/>
  <c r="X901" i="17"/>
  <c r="X902" i="17"/>
  <c r="X903" i="17"/>
  <c r="X904" i="17"/>
  <c r="X905" i="17"/>
  <c r="X906" i="17"/>
  <c r="X907" i="17"/>
  <c r="X908" i="17"/>
  <c r="X909" i="17"/>
  <c r="X910" i="17"/>
  <c r="X911" i="17"/>
  <c r="X912" i="17"/>
  <c r="X913" i="17"/>
  <c r="X914" i="17"/>
  <c r="X915" i="17"/>
  <c r="X916" i="17"/>
  <c r="X917" i="17"/>
  <c r="X918" i="17"/>
  <c r="X919" i="17"/>
  <c r="X920" i="17"/>
  <c r="X921" i="17"/>
  <c r="X922" i="17"/>
  <c r="X923" i="17"/>
  <c r="X924" i="17"/>
  <c r="X925" i="17"/>
  <c r="X926" i="17"/>
  <c r="X927" i="17"/>
  <c r="X928" i="17"/>
  <c r="X929" i="17"/>
  <c r="X930" i="17"/>
  <c r="X931" i="17"/>
  <c r="X932" i="17"/>
  <c r="X933" i="17"/>
  <c r="X934" i="17"/>
  <c r="X935" i="17"/>
  <c r="X936" i="17"/>
  <c r="X937" i="17"/>
  <c r="X938" i="17"/>
  <c r="X939" i="17"/>
  <c r="X940" i="17"/>
  <c r="X941" i="17"/>
  <c r="X942" i="17"/>
  <c r="X943" i="17"/>
  <c r="X944" i="17"/>
  <c r="X945" i="17"/>
  <c r="X946" i="17"/>
  <c r="X947" i="17"/>
  <c r="X948" i="17"/>
  <c r="X949" i="17"/>
  <c r="X950" i="17"/>
  <c r="X951" i="17"/>
  <c r="X952" i="17"/>
  <c r="X953" i="17"/>
  <c r="X954" i="17"/>
  <c r="X955" i="17"/>
  <c r="X956" i="17"/>
  <c r="X957" i="17"/>
  <c r="X958" i="17"/>
  <c r="X959" i="17"/>
  <c r="X960" i="17"/>
  <c r="X961" i="17"/>
  <c r="X962" i="17"/>
  <c r="X963" i="17"/>
  <c r="X964" i="17"/>
  <c r="X965" i="17"/>
  <c r="X966" i="17"/>
  <c r="X967" i="17"/>
  <c r="X968" i="17"/>
  <c r="X969" i="17"/>
  <c r="X970" i="17"/>
  <c r="X971" i="17"/>
  <c r="X972" i="17"/>
  <c r="X973" i="17"/>
  <c r="X974" i="17"/>
  <c r="X975" i="17"/>
  <c r="X976" i="17"/>
  <c r="X977" i="17"/>
  <c r="X978" i="17"/>
  <c r="X979" i="17"/>
  <c r="X980" i="17"/>
  <c r="X981" i="17"/>
  <c r="X982" i="17"/>
  <c r="X983" i="17"/>
  <c r="X984" i="17"/>
  <c r="X985" i="17"/>
  <c r="X986" i="17"/>
  <c r="X987" i="17"/>
  <c r="X988" i="17"/>
  <c r="X989" i="17"/>
  <c r="X990" i="17"/>
  <c r="X991" i="17"/>
  <c r="X992" i="17"/>
  <c r="X993" i="17"/>
  <c r="X994" i="17"/>
  <c r="X995" i="17"/>
  <c r="X996" i="17"/>
  <c r="X997" i="17"/>
  <c r="X998" i="17"/>
  <c r="X999" i="17"/>
  <c r="X1000" i="17"/>
  <c r="X1001" i="17"/>
  <c r="W2" i="17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4" i="17"/>
  <c r="W95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W129" i="17"/>
  <c r="W130" i="17"/>
  <c r="W131" i="17"/>
  <c r="W132" i="17"/>
  <c r="W133" i="17"/>
  <c r="W134" i="17"/>
  <c r="W135" i="17"/>
  <c r="W136" i="17"/>
  <c r="W137" i="17"/>
  <c r="W138" i="17"/>
  <c r="W139" i="17"/>
  <c r="W140" i="17"/>
  <c r="W141" i="17"/>
  <c r="W142" i="17"/>
  <c r="W143" i="17"/>
  <c r="W144" i="17"/>
  <c r="W145" i="17"/>
  <c r="W146" i="17"/>
  <c r="W147" i="17"/>
  <c r="W148" i="17"/>
  <c r="W149" i="17"/>
  <c r="W150" i="17"/>
  <c r="W151" i="17"/>
  <c r="W152" i="17"/>
  <c r="W153" i="17"/>
  <c r="W154" i="17"/>
  <c r="W155" i="17"/>
  <c r="W156" i="17"/>
  <c r="W157" i="17"/>
  <c r="W158" i="17"/>
  <c r="W159" i="17"/>
  <c r="W160" i="17"/>
  <c r="W161" i="17"/>
  <c r="W162" i="17"/>
  <c r="W163" i="17"/>
  <c r="W164" i="17"/>
  <c r="W165" i="17"/>
  <c r="W166" i="17"/>
  <c r="W167" i="17"/>
  <c r="W168" i="17"/>
  <c r="W169" i="17"/>
  <c r="W170" i="17"/>
  <c r="W171" i="17"/>
  <c r="W172" i="17"/>
  <c r="W173" i="17"/>
  <c r="W174" i="17"/>
  <c r="W175" i="17"/>
  <c r="W176" i="17"/>
  <c r="W177" i="17"/>
  <c r="W178" i="17"/>
  <c r="W179" i="17"/>
  <c r="W180" i="17"/>
  <c r="W181" i="17"/>
  <c r="W182" i="17"/>
  <c r="W183" i="17"/>
  <c r="W184" i="17"/>
  <c r="W185" i="17"/>
  <c r="W186" i="17"/>
  <c r="W187" i="17"/>
  <c r="W188" i="17"/>
  <c r="W189" i="17"/>
  <c r="W190" i="17"/>
  <c r="W191" i="17"/>
  <c r="W192" i="17"/>
  <c r="W193" i="17"/>
  <c r="W194" i="17"/>
  <c r="W195" i="17"/>
  <c r="W196" i="17"/>
  <c r="W197" i="17"/>
  <c r="W198" i="17"/>
  <c r="W199" i="17"/>
  <c r="W200" i="17"/>
  <c r="W201" i="17"/>
  <c r="W202" i="17"/>
  <c r="W203" i="17"/>
  <c r="W204" i="17"/>
  <c r="W205" i="17"/>
  <c r="W206" i="17"/>
  <c r="W207" i="17"/>
  <c r="W208" i="17"/>
  <c r="W209" i="17"/>
  <c r="W210" i="17"/>
  <c r="W211" i="17"/>
  <c r="W212" i="17"/>
  <c r="W213" i="17"/>
  <c r="W214" i="17"/>
  <c r="W215" i="17"/>
  <c r="W216" i="17"/>
  <c r="W217" i="17"/>
  <c r="W218" i="17"/>
  <c r="W219" i="17"/>
  <c r="W220" i="17"/>
  <c r="W221" i="17"/>
  <c r="W222" i="17"/>
  <c r="W223" i="17"/>
  <c r="W224" i="17"/>
  <c r="W225" i="17"/>
  <c r="W226" i="17"/>
  <c r="W227" i="17"/>
  <c r="W228" i="17"/>
  <c r="W229" i="17"/>
  <c r="W230" i="17"/>
  <c r="W231" i="17"/>
  <c r="W232" i="17"/>
  <c r="W233" i="17"/>
  <c r="W234" i="17"/>
  <c r="W235" i="17"/>
  <c r="W236" i="17"/>
  <c r="W237" i="17"/>
  <c r="W238" i="17"/>
  <c r="W239" i="17"/>
  <c r="W240" i="17"/>
  <c r="W241" i="17"/>
  <c r="W242" i="17"/>
  <c r="W243" i="17"/>
  <c r="W244" i="17"/>
  <c r="W245" i="17"/>
  <c r="W246" i="17"/>
  <c r="W247" i="17"/>
  <c r="W248" i="17"/>
  <c r="W249" i="17"/>
  <c r="W250" i="17"/>
  <c r="W251" i="17"/>
  <c r="W252" i="17"/>
  <c r="W253" i="17"/>
  <c r="W254" i="17"/>
  <c r="W255" i="17"/>
  <c r="W256" i="17"/>
  <c r="W257" i="17"/>
  <c r="W258" i="17"/>
  <c r="W259" i="17"/>
  <c r="W260" i="17"/>
  <c r="W261" i="17"/>
  <c r="W262" i="17"/>
  <c r="W263" i="17"/>
  <c r="W264" i="17"/>
  <c r="W265" i="17"/>
  <c r="W266" i="17"/>
  <c r="W267" i="17"/>
  <c r="W268" i="17"/>
  <c r="W269" i="17"/>
  <c r="W270" i="17"/>
  <c r="W271" i="17"/>
  <c r="W272" i="17"/>
  <c r="W273" i="17"/>
  <c r="W274" i="17"/>
  <c r="W275" i="17"/>
  <c r="W276" i="17"/>
  <c r="W277" i="17"/>
  <c r="W278" i="17"/>
  <c r="W279" i="17"/>
  <c r="W280" i="17"/>
  <c r="W281" i="17"/>
  <c r="W282" i="17"/>
  <c r="W283" i="17"/>
  <c r="W284" i="17"/>
  <c r="W285" i="17"/>
  <c r="W286" i="17"/>
  <c r="W287" i="17"/>
  <c r="W288" i="17"/>
  <c r="W289" i="17"/>
  <c r="W290" i="17"/>
  <c r="W291" i="17"/>
  <c r="W292" i="17"/>
  <c r="W293" i="17"/>
  <c r="W294" i="17"/>
  <c r="W295" i="17"/>
  <c r="W296" i="17"/>
  <c r="W297" i="17"/>
  <c r="W298" i="17"/>
  <c r="W299" i="17"/>
  <c r="W300" i="17"/>
  <c r="W301" i="17"/>
  <c r="W302" i="17"/>
  <c r="W303" i="17"/>
  <c r="W304" i="17"/>
  <c r="W305" i="17"/>
  <c r="W306" i="17"/>
  <c r="W307" i="17"/>
  <c r="W308" i="17"/>
  <c r="W309" i="17"/>
  <c r="W310" i="17"/>
  <c r="W311" i="17"/>
  <c r="W312" i="17"/>
  <c r="W313" i="17"/>
  <c r="W314" i="17"/>
  <c r="W315" i="17"/>
  <c r="W316" i="17"/>
  <c r="W317" i="17"/>
  <c r="W318" i="17"/>
  <c r="W319" i="17"/>
  <c r="W320" i="17"/>
  <c r="W321" i="17"/>
  <c r="W322" i="17"/>
  <c r="W323" i="17"/>
  <c r="W324" i="17"/>
  <c r="W325" i="17"/>
  <c r="W326" i="17"/>
  <c r="W327" i="17"/>
  <c r="W328" i="17"/>
  <c r="W329" i="17"/>
  <c r="W330" i="17"/>
  <c r="W331" i="17"/>
  <c r="W332" i="17"/>
  <c r="W333" i="17"/>
  <c r="W334" i="17"/>
  <c r="W335" i="17"/>
  <c r="W336" i="17"/>
  <c r="W337" i="17"/>
  <c r="W338" i="17"/>
  <c r="W339" i="17"/>
  <c r="W340" i="17"/>
  <c r="W341" i="17"/>
  <c r="W342" i="17"/>
  <c r="W343" i="17"/>
  <c r="W344" i="17"/>
  <c r="W345" i="17"/>
  <c r="W346" i="17"/>
  <c r="W347" i="17"/>
  <c r="W348" i="17"/>
  <c r="W349" i="17"/>
  <c r="W350" i="17"/>
  <c r="W351" i="17"/>
  <c r="W352" i="17"/>
  <c r="W353" i="17"/>
  <c r="W354" i="17"/>
  <c r="W355" i="17"/>
  <c r="W356" i="17"/>
  <c r="W357" i="17"/>
  <c r="W358" i="17"/>
  <c r="W359" i="17"/>
  <c r="W360" i="17"/>
  <c r="W361" i="17"/>
  <c r="W362" i="17"/>
  <c r="W363" i="17"/>
  <c r="W364" i="17"/>
  <c r="W365" i="17"/>
  <c r="W366" i="17"/>
  <c r="W367" i="17"/>
  <c r="W368" i="17"/>
  <c r="W369" i="17"/>
  <c r="W370" i="17"/>
  <c r="W371" i="17"/>
  <c r="W372" i="17"/>
  <c r="W373" i="17"/>
  <c r="W374" i="17"/>
  <c r="W375" i="17"/>
  <c r="W376" i="17"/>
  <c r="W377" i="17"/>
  <c r="W378" i="17"/>
  <c r="W379" i="17"/>
  <c r="W380" i="17"/>
  <c r="W381" i="17"/>
  <c r="W382" i="17"/>
  <c r="W383" i="17"/>
  <c r="W384" i="17"/>
  <c r="W385" i="17"/>
  <c r="W386" i="17"/>
  <c r="W387" i="17"/>
  <c r="W388" i="17"/>
  <c r="W389" i="17"/>
  <c r="W390" i="17"/>
  <c r="W391" i="17"/>
  <c r="W392" i="17"/>
  <c r="W393" i="17"/>
  <c r="W394" i="17"/>
  <c r="W395" i="17"/>
  <c r="W396" i="17"/>
  <c r="W397" i="17"/>
  <c r="W398" i="17"/>
  <c r="W399" i="17"/>
  <c r="W400" i="17"/>
  <c r="W401" i="17"/>
  <c r="W402" i="17"/>
  <c r="W403" i="17"/>
  <c r="W404" i="17"/>
  <c r="W405" i="17"/>
  <c r="W406" i="17"/>
  <c r="W407" i="17"/>
  <c r="W408" i="17"/>
  <c r="W409" i="17"/>
  <c r="W410" i="17"/>
  <c r="W411" i="17"/>
  <c r="W412" i="17"/>
  <c r="W413" i="17"/>
  <c r="W414" i="17"/>
  <c r="W415" i="17"/>
  <c r="W416" i="17"/>
  <c r="W417" i="17"/>
  <c r="W418" i="17"/>
  <c r="W419" i="17"/>
  <c r="W420" i="17"/>
  <c r="W421" i="17"/>
  <c r="W422" i="17"/>
  <c r="W423" i="17"/>
  <c r="W424" i="17"/>
  <c r="W425" i="17"/>
  <c r="W426" i="17"/>
  <c r="W427" i="17"/>
  <c r="W428" i="17"/>
  <c r="W429" i="17"/>
  <c r="W430" i="17"/>
  <c r="W431" i="17"/>
  <c r="W432" i="17"/>
  <c r="W433" i="17"/>
  <c r="W434" i="17"/>
  <c r="W435" i="17"/>
  <c r="W436" i="17"/>
  <c r="W437" i="17"/>
  <c r="W438" i="17"/>
  <c r="W439" i="17"/>
  <c r="W440" i="17"/>
  <c r="W441" i="17"/>
  <c r="W442" i="17"/>
  <c r="W443" i="17"/>
  <c r="W444" i="17"/>
  <c r="W445" i="17"/>
  <c r="W446" i="17"/>
  <c r="W447" i="17"/>
  <c r="W448" i="17"/>
  <c r="W449" i="17"/>
  <c r="W450" i="17"/>
  <c r="W451" i="17"/>
  <c r="W452" i="17"/>
  <c r="W453" i="17"/>
  <c r="W454" i="17"/>
  <c r="W455" i="17"/>
  <c r="W456" i="17"/>
  <c r="W457" i="17"/>
  <c r="W458" i="17"/>
  <c r="W459" i="17"/>
  <c r="W460" i="17"/>
  <c r="W461" i="17"/>
  <c r="W462" i="17"/>
  <c r="W463" i="17"/>
  <c r="W464" i="17"/>
  <c r="W465" i="17"/>
  <c r="W466" i="17"/>
  <c r="W467" i="17"/>
  <c r="W468" i="17"/>
  <c r="W469" i="17"/>
  <c r="W470" i="17"/>
  <c r="W471" i="17"/>
  <c r="W472" i="17"/>
  <c r="W473" i="17"/>
  <c r="W474" i="17"/>
  <c r="W475" i="17"/>
  <c r="W476" i="17"/>
  <c r="W477" i="17"/>
  <c r="W478" i="17"/>
  <c r="W479" i="17"/>
  <c r="W480" i="17"/>
  <c r="W481" i="17"/>
  <c r="W482" i="17"/>
  <c r="W483" i="17"/>
  <c r="W484" i="17"/>
  <c r="W485" i="17"/>
  <c r="W486" i="17"/>
  <c r="W487" i="17"/>
  <c r="W488" i="17"/>
  <c r="W489" i="17"/>
  <c r="W490" i="17"/>
  <c r="W491" i="17"/>
  <c r="W492" i="17"/>
  <c r="W493" i="17"/>
  <c r="W494" i="17"/>
  <c r="W495" i="17"/>
  <c r="W496" i="17"/>
  <c r="W497" i="17"/>
  <c r="W498" i="17"/>
  <c r="W499" i="17"/>
  <c r="W500" i="17"/>
  <c r="W501" i="17"/>
  <c r="W502" i="17"/>
  <c r="W503" i="17"/>
  <c r="W504" i="17"/>
  <c r="W505" i="17"/>
  <c r="W506" i="17"/>
  <c r="W507" i="17"/>
  <c r="W508" i="17"/>
  <c r="W509" i="17"/>
  <c r="W510" i="17"/>
  <c r="W511" i="17"/>
  <c r="W512" i="17"/>
  <c r="W513" i="17"/>
  <c r="W514" i="17"/>
  <c r="W515" i="17"/>
  <c r="W516" i="17"/>
  <c r="W517" i="17"/>
  <c r="W518" i="17"/>
  <c r="W519" i="17"/>
  <c r="W520" i="17"/>
  <c r="W521" i="17"/>
  <c r="W522" i="17"/>
  <c r="W523" i="17"/>
  <c r="W524" i="17"/>
  <c r="W525" i="17"/>
  <c r="W526" i="17"/>
  <c r="W527" i="17"/>
  <c r="W528" i="17"/>
  <c r="W529" i="17"/>
  <c r="W530" i="17"/>
  <c r="W531" i="17"/>
  <c r="W532" i="17"/>
  <c r="W533" i="17"/>
  <c r="W534" i="17"/>
  <c r="W535" i="17"/>
  <c r="W536" i="17"/>
  <c r="W537" i="17"/>
  <c r="W538" i="17"/>
  <c r="W539" i="17"/>
  <c r="W540" i="17"/>
  <c r="W541" i="17"/>
  <c r="W542" i="17"/>
  <c r="W543" i="17"/>
  <c r="W544" i="17"/>
  <c r="W545" i="17"/>
  <c r="W546" i="17"/>
  <c r="W547" i="17"/>
  <c r="W548" i="17"/>
  <c r="W549" i="17"/>
  <c r="W550" i="17"/>
  <c r="W551" i="17"/>
  <c r="W552" i="17"/>
  <c r="W553" i="17"/>
  <c r="W554" i="17"/>
  <c r="W555" i="17"/>
  <c r="W556" i="17"/>
  <c r="W557" i="17"/>
  <c r="W558" i="17"/>
  <c r="W559" i="17"/>
  <c r="W560" i="17"/>
  <c r="W561" i="17"/>
  <c r="W562" i="17"/>
  <c r="W563" i="17"/>
  <c r="W564" i="17"/>
  <c r="W565" i="17"/>
  <c r="W566" i="17"/>
  <c r="W567" i="17"/>
  <c r="W568" i="17"/>
  <c r="W569" i="17"/>
  <c r="W570" i="17"/>
  <c r="W571" i="17"/>
  <c r="W572" i="17"/>
  <c r="W573" i="17"/>
  <c r="W574" i="17"/>
  <c r="W575" i="17"/>
  <c r="W576" i="17"/>
  <c r="W577" i="17"/>
  <c r="W578" i="17"/>
  <c r="W579" i="17"/>
  <c r="W580" i="17"/>
  <c r="W581" i="17"/>
  <c r="W582" i="17"/>
  <c r="W583" i="17"/>
  <c r="W584" i="17"/>
  <c r="W585" i="17"/>
  <c r="W586" i="17"/>
  <c r="W587" i="17"/>
  <c r="W588" i="17"/>
  <c r="W589" i="17"/>
  <c r="W590" i="17"/>
  <c r="W591" i="17"/>
  <c r="W592" i="17"/>
  <c r="W593" i="17"/>
  <c r="W594" i="17"/>
  <c r="W595" i="17"/>
  <c r="W596" i="17"/>
  <c r="W597" i="17"/>
  <c r="W598" i="17"/>
  <c r="W599" i="17"/>
  <c r="W600" i="17"/>
  <c r="W601" i="17"/>
  <c r="W602" i="17"/>
  <c r="W603" i="17"/>
  <c r="W604" i="17"/>
  <c r="W605" i="17"/>
  <c r="W606" i="17"/>
  <c r="W607" i="17"/>
  <c r="W608" i="17"/>
  <c r="W609" i="17"/>
  <c r="W610" i="17"/>
  <c r="W611" i="17"/>
  <c r="W612" i="17"/>
  <c r="W613" i="17"/>
  <c r="W614" i="17"/>
  <c r="W615" i="17"/>
  <c r="W616" i="17"/>
  <c r="W617" i="17"/>
  <c r="W618" i="17"/>
  <c r="W619" i="17"/>
  <c r="W620" i="17"/>
  <c r="W621" i="17"/>
  <c r="W622" i="17"/>
  <c r="W623" i="17"/>
  <c r="W624" i="17"/>
  <c r="W625" i="17"/>
  <c r="W626" i="17"/>
  <c r="W627" i="17"/>
  <c r="W628" i="17"/>
  <c r="W629" i="17"/>
  <c r="W630" i="17"/>
  <c r="W631" i="17"/>
  <c r="W632" i="17"/>
  <c r="W633" i="17"/>
  <c r="W634" i="17"/>
  <c r="W635" i="17"/>
  <c r="W636" i="17"/>
  <c r="W637" i="17"/>
  <c r="W638" i="17"/>
  <c r="W639" i="17"/>
  <c r="W640" i="17"/>
  <c r="W641" i="17"/>
  <c r="W642" i="17"/>
  <c r="W643" i="17"/>
  <c r="W644" i="17"/>
  <c r="W645" i="17"/>
  <c r="W646" i="17"/>
  <c r="W647" i="17"/>
  <c r="W648" i="17"/>
  <c r="W649" i="17"/>
  <c r="W650" i="17"/>
  <c r="W651" i="17"/>
  <c r="W652" i="17"/>
  <c r="W653" i="17"/>
  <c r="W654" i="17"/>
  <c r="W655" i="17"/>
  <c r="W656" i="17"/>
  <c r="W657" i="17"/>
  <c r="W658" i="17"/>
  <c r="W659" i="17"/>
  <c r="W660" i="17"/>
  <c r="W661" i="17"/>
  <c r="W662" i="17"/>
  <c r="W663" i="17"/>
  <c r="W664" i="17"/>
  <c r="W665" i="17"/>
  <c r="W666" i="17"/>
  <c r="W667" i="17"/>
  <c r="W668" i="17"/>
  <c r="W669" i="17"/>
  <c r="W670" i="17"/>
  <c r="W671" i="17"/>
  <c r="W672" i="17"/>
  <c r="W673" i="17"/>
  <c r="W674" i="17"/>
  <c r="W675" i="17"/>
  <c r="W676" i="17"/>
  <c r="W677" i="17"/>
  <c r="W678" i="17"/>
  <c r="W679" i="17"/>
  <c r="W680" i="17"/>
  <c r="W681" i="17"/>
  <c r="W682" i="17"/>
  <c r="W683" i="17"/>
  <c r="W684" i="17"/>
  <c r="W685" i="17"/>
  <c r="W686" i="17"/>
  <c r="W687" i="17"/>
  <c r="W688" i="17"/>
  <c r="W689" i="17"/>
  <c r="W690" i="17"/>
  <c r="W691" i="17"/>
  <c r="W692" i="17"/>
  <c r="W693" i="17"/>
  <c r="W694" i="17"/>
  <c r="W695" i="17"/>
  <c r="W696" i="17"/>
  <c r="W697" i="17"/>
  <c r="W698" i="17"/>
  <c r="W699" i="17"/>
  <c r="W700" i="17"/>
  <c r="W701" i="17"/>
  <c r="W702" i="17"/>
  <c r="W703" i="17"/>
  <c r="W704" i="17"/>
  <c r="W705" i="17"/>
  <c r="W706" i="17"/>
  <c r="W707" i="17"/>
  <c r="W708" i="17"/>
  <c r="W709" i="17"/>
  <c r="W710" i="17"/>
  <c r="W711" i="17"/>
  <c r="W712" i="17"/>
  <c r="W713" i="17"/>
  <c r="W714" i="17"/>
  <c r="W715" i="17"/>
  <c r="W716" i="17"/>
  <c r="W717" i="17"/>
  <c r="W718" i="17"/>
  <c r="W719" i="17"/>
  <c r="W720" i="17"/>
  <c r="W721" i="17"/>
  <c r="W722" i="17"/>
  <c r="W723" i="17"/>
  <c r="W724" i="17"/>
  <c r="W725" i="17"/>
  <c r="W726" i="17"/>
  <c r="W727" i="17"/>
  <c r="W728" i="17"/>
  <c r="W729" i="17"/>
  <c r="W730" i="17"/>
  <c r="W731" i="17"/>
  <c r="W732" i="17"/>
  <c r="W733" i="17"/>
  <c r="W734" i="17"/>
  <c r="W735" i="17"/>
  <c r="W736" i="17"/>
  <c r="W737" i="17"/>
  <c r="W738" i="17"/>
  <c r="W739" i="17"/>
  <c r="W740" i="17"/>
  <c r="W741" i="17"/>
  <c r="W742" i="17"/>
  <c r="W743" i="17"/>
  <c r="W744" i="17"/>
  <c r="W745" i="17"/>
  <c r="W746" i="17"/>
  <c r="W747" i="17"/>
  <c r="W748" i="17"/>
  <c r="W749" i="17"/>
  <c r="W750" i="17"/>
  <c r="W751" i="17"/>
  <c r="W752" i="17"/>
  <c r="W753" i="17"/>
  <c r="W754" i="17"/>
  <c r="W755" i="17"/>
  <c r="W756" i="17"/>
  <c r="W757" i="17"/>
  <c r="W758" i="17"/>
  <c r="W759" i="17"/>
  <c r="W760" i="17"/>
  <c r="W761" i="17"/>
  <c r="W762" i="17"/>
  <c r="W763" i="17"/>
  <c r="W764" i="17"/>
  <c r="W765" i="17"/>
  <c r="W766" i="17"/>
  <c r="W767" i="17"/>
  <c r="W768" i="17"/>
  <c r="W769" i="17"/>
  <c r="W770" i="17"/>
  <c r="W771" i="17"/>
  <c r="W772" i="17"/>
  <c r="W773" i="17"/>
  <c r="W774" i="17"/>
  <c r="W775" i="17"/>
  <c r="W776" i="17"/>
  <c r="W777" i="17"/>
  <c r="W778" i="17"/>
  <c r="W779" i="17"/>
  <c r="W780" i="17"/>
  <c r="W781" i="17"/>
  <c r="W782" i="17"/>
  <c r="W783" i="17"/>
  <c r="W784" i="17"/>
  <c r="W785" i="17"/>
  <c r="W786" i="17"/>
  <c r="W787" i="17"/>
  <c r="W788" i="17"/>
  <c r="W789" i="17"/>
  <c r="W790" i="17"/>
  <c r="W791" i="17"/>
  <c r="W792" i="17"/>
  <c r="W793" i="17"/>
  <c r="W794" i="17"/>
  <c r="W795" i="17"/>
  <c r="W796" i="17"/>
  <c r="W797" i="17"/>
  <c r="W798" i="17"/>
  <c r="W799" i="17"/>
  <c r="W800" i="17"/>
  <c r="W801" i="17"/>
  <c r="W802" i="17"/>
  <c r="W803" i="17"/>
  <c r="W804" i="17"/>
  <c r="W805" i="17"/>
  <c r="W806" i="17"/>
  <c r="W807" i="17"/>
  <c r="W808" i="17"/>
  <c r="W809" i="17"/>
  <c r="W810" i="17"/>
  <c r="W811" i="17"/>
  <c r="W812" i="17"/>
  <c r="W813" i="17"/>
  <c r="W814" i="17"/>
  <c r="W815" i="17"/>
  <c r="W816" i="17"/>
  <c r="W817" i="17"/>
  <c r="W818" i="17"/>
  <c r="W819" i="17"/>
  <c r="W820" i="17"/>
  <c r="W821" i="17"/>
  <c r="W822" i="17"/>
  <c r="W823" i="17"/>
  <c r="W824" i="17"/>
  <c r="W825" i="17"/>
  <c r="W826" i="17"/>
  <c r="W827" i="17"/>
  <c r="W828" i="17"/>
  <c r="W829" i="17"/>
  <c r="W830" i="17"/>
  <c r="W831" i="17"/>
  <c r="W832" i="17"/>
  <c r="W833" i="17"/>
  <c r="W834" i="17"/>
  <c r="W835" i="17"/>
  <c r="W836" i="17"/>
  <c r="W837" i="17"/>
  <c r="W838" i="17"/>
  <c r="W839" i="17"/>
  <c r="W840" i="17"/>
  <c r="W841" i="17"/>
  <c r="W842" i="17"/>
  <c r="W843" i="17"/>
  <c r="W844" i="17"/>
  <c r="W845" i="17"/>
  <c r="W846" i="17"/>
  <c r="W847" i="17"/>
  <c r="W848" i="17"/>
  <c r="W849" i="17"/>
  <c r="W850" i="17"/>
  <c r="W851" i="17"/>
  <c r="W852" i="17"/>
  <c r="W853" i="17"/>
  <c r="W854" i="17"/>
  <c r="W855" i="17"/>
  <c r="W856" i="17"/>
  <c r="W857" i="17"/>
  <c r="W858" i="17"/>
  <c r="W859" i="17"/>
  <c r="W860" i="17"/>
  <c r="W861" i="17"/>
  <c r="W862" i="17"/>
  <c r="W863" i="17"/>
  <c r="W864" i="17"/>
  <c r="W865" i="17"/>
  <c r="W866" i="17"/>
  <c r="W867" i="17"/>
  <c r="W868" i="17"/>
  <c r="W869" i="17"/>
  <c r="W870" i="17"/>
  <c r="W871" i="17"/>
  <c r="W872" i="17"/>
  <c r="W873" i="17"/>
  <c r="W874" i="17"/>
  <c r="W875" i="17"/>
  <c r="W876" i="17"/>
  <c r="W877" i="17"/>
  <c r="W878" i="17"/>
  <c r="W879" i="17"/>
  <c r="W880" i="17"/>
  <c r="W881" i="17"/>
  <c r="W882" i="17"/>
  <c r="W883" i="17"/>
  <c r="W884" i="17"/>
  <c r="W885" i="17"/>
  <c r="W886" i="17"/>
  <c r="W887" i="17"/>
  <c r="W888" i="17"/>
  <c r="W889" i="17"/>
  <c r="W890" i="17"/>
  <c r="W891" i="17"/>
  <c r="W892" i="17"/>
  <c r="W893" i="17"/>
  <c r="W894" i="17"/>
  <c r="W895" i="17"/>
  <c r="W896" i="17"/>
  <c r="W897" i="17"/>
  <c r="W898" i="17"/>
  <c r="W899" i="17"/>
  <c r="W900" i="17"/>
  <c r="W901" i="17"/>
  <c r="W902" i="17"/>
  <c r="W903" i="17"/>
  <c r="W904" i="17"/>
  <c r="W905" i="17"/>
  <c r="W906" i="17"/>
  <c r="W907" i="17"/>
  <c r="W908" i="17"/>
  <c r="W909" i="17"/>
  <c r="W910" i="17"/>
  <c r="W911" i="17"/>
  <c r="W912" i="17"/>
  <c r="W913" i="17"/>
  <c r="W914" i="17"/>
  <c r="W915" i="17"/>
  <c r="W916" i="17"/>
  <c r="W917" i="17"/>
  <c r="W918" i="17"/>
  <c r="W919" i="17"/>
  <c r="W920" i="17"/>
  <c r="W921" i="17"/>
  <c r="W922" i="17"/>
  <c r="W923" i="17"/>
  <c r="W924" i="17"/>
  <c r="W925" i="17"/>
  <c r="W926" i="17"/>
  <c r="W927" i="17"/>
  <c r="W928" i="17"/>
  <c r="W929" i="17"/>
  <c r="W930" i="17"/>
  <c r="W931" i="17"/>
  <c r="W932" i="17"/>
  <c r="W933" i="17"/>
  <c r="W934" i="17"/>
  <c r="W935" i="17"/>
  <c r="W936" i="17"/>
  <c r="W937" i="17"/>
  <c r="W938" i="17"/>
  <c r="W939" i="17"/>
  <c r="W940" i="17"/>
  <c r="W941" i="17"/>
  <c r="W942" i="17"/>
  <c r="W943" i="17"/>
  <c r="W944" i="17"/>
  <c r="W945" i="17"/>
  <c r="W946" i="17"/>
  <c r="W947" i="17"/>
  <c r="W948" i="17"/>
  <c r="W949" i="17"/>
  <c r="W950" i="17"/>
  <c r="W951" i="17"/>
  <c r="W952" i="17"/>
  <c r="W953" i="17"/>
  <c r="W954" i="17"/>
  <c r="W955" i="17"/>
  <c r="W956" i="17"/>
  <c r="W957" i="17"/>
  <c r="W958" i="17"/>
  <c r="W959" i="17"/>
  <c r="W960" i="17"/>
  <c r="W961" i="17"/>
  <c r="W962" i="17"/>
  <c r="W963" i="17"/>
  <c r="W964" i="17"/>
  <c r="W965" i="17"/>
  <c r="W966" i="17"/>
  <c r="W967" i="17"/>
  <c r="W968" i="17"/>
  <c r="W969" i="17"/>
  <c r="W970" i="17"/>
  <c r="W971" i="17"/>
  <c r="W972" i="17"/>
  <c r="W973" i="17"/>
  <c r="W974" i="17"/>
  <c r="W975" i="17"/>
  <c r="W976" i="17"/>
  <c r="W977" i="17"/>
  <c r="W978" i="17"/>
  <c r="W979" i="17"/>
  <c r="W980" i="17"/>
  <c r="W981" i="17"/>
  <c r="W982" i="17"/>
  <c r="W983" i="17"/>
  <c r="W984" i="17"/>
  <c r="W985" i="17"/>
  <c r="W986" i="17"/>
  <c r="W987" i="17"/>
  <c r="W988" i="17"/>
  <c r="W989" i="17"/>
  <c r="W990" i="17"/>
  <c r="W991" i="17"/>
  <c r="W992" i="17"/>
  <c r="W993" i="17"/>
  <c r="W994" i="17"/>
  <c r="W995" i="17"/>
  <c r="W996" i="17"/>
  <c r="W997" i="17"/>
  <c r="W998" i="17"/>
  <c r="W999" i="17"/>
  <c r="W1000" i="17"/>
  <c r="W1001" i="17"/>
  <c r="V2" i="17"/>
  <c r="V3" i="17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2" i="17"/>
  <c r="V53" i="17"/>
  <c r="V54" i="17"/>
  <c r="V55" i="17"/>
  <c r="V56" i="17"/>
  <c r="V57" i="17"/>
  <c r="V58" i="17"/>
  <c r="V59" i="17"/>
  <c r="V60" i="17"/>
  <c r="V61" i="17"/>
  <c r="V62" i="17"/>
  <c r="V63" i="17"/>
  <c r="V64" i="17"/>
  <c r="V65" i="17"/>
  <c r="V66" i="17"/>
  <c r="V67" i="17"/>
  <c r="V68" i="17"/>
  <c r="V69" i="17"/>
  <c r="V70" i="17"/>
  <c r="V71" i="17"/>
  <c r="V72" i="17"/>
  <c r="V73" i="17"/>
  <c r="V74" i="17"/>
  <c r="V75" i="17"/>
  <c r="V76" i="17"/>
  <c r="V77" i="17"/>
  <c r="V78" i="17"/>
  <c r="V79" i="17"/>
  <c r="V80" i="17"/>
  <c r="V81" i="17"/>
  <c r="V82" i="17"/>
  <c r="V83" i="17"/>
  <c r="V84" i="17"/>
  <c r="V85" i="17"/>
  <c r="V86" i="17"/>
  <c r="V87" i="17"/>
  <c r="V88" i="17"/>
  <c r="V89" i="17"/>
  <c r="V90" i="17"/>
  <c r="V91" i="17"/>
  <c r="V92" i="17"/>
  <c r="V93" i="17"/>
  <c r="V94" i="17"/>
  <c r="V95" i="17"/>
  <c r="V96" i="17"/>
  <c r="V97" i="17"/>
  <c r="V98" i="17"/>
  <c r="V99" i="17"/>
  <c r="V100" i="17"/>
  <c r="V101" i="17"/>
  <c r="V102" i="17"/>
  <c r="V103" i="17"/>
  <c r="V104" i="17"/>
  <c r="V105" i="17"/>
  <c r="V106" i="17"/>
  <c r="V107" i="17"/>
  <c r="V108" i="17"/>
  <c r="V109" i="17"/>
  <c r="V110" i="17"/>
  <c r="V111" i="17"/>
  <c r="V112" i="17"/>
  <c r="V113" i="17"/>
  <c r="V114" i="17"/>
  <c r="V115" i="17"/>
  <c r="V116" i="17"/>
  <c r="V117" i="17"/>
  <c r="V118" i="17"/>
  <c r="V119" i="17"/>
  <c r="V120" i="17"/>
  <c r="V121" i="17"/>
  <c r="V122" i="17"/>
  <c r="V123" i="17"/>
  <c r="V124" i="17"/>
  <c r="V125" i="17"/>
  <c r="V126" i="17"/>
  <c r="V127" i="17"/>
  <c r="V128" i="17"/>
  <c r="V129" i="17"/>
  <c r="V130" i="17"/>
  <c r="V131" i="17"/>
  <c r="V132" i="17"/>
  <c r="V133" i="17"/>
  <c r="V134" i="17"/>
  <c r="V135" i="17"/>
  <c r="V136" i="17"/>
  <c r="V137" i="17"/>
  <c r="V138" i="17"/>
  <c r="V139" i="17"/>
  <c r="V140" i="17"/>
  <c r="V141" i="17"/>
  <c r="V142" i="17"/>
  <c r="V143" i="17"/>
  <c r="V144" i="17"/>
  <c r="V145" i="17"/>
  <c r="V146" i="17"/>
  <c r="V147" i="17"/>
  <c r="V148" i="17"/>
  <c r="V149" i="17"/>
  <c r="V150" i="17"/>
  <c r="V151" i="17"/>
  <c r="V152" i="17"/>
  <c r="V153" i="17"/>
  <c r="V154" i="17"/>
  <c r="V155" i="17"/>
  <c r="V156" i="17"/>
  <c r="V157" i="17"/>
  <c r="V158" i="17"/>
  <c r="V159" i="17"/>
  <c r="V160" i="17"/>
  <c r="V161" i="17"/>
  <c r="V162" i="17"/>
  <c r="V163" i="17"/>
  <c r="V164" i="17"/>
  <c r="V165" i="17"/>
  <c r="V166" i="17"/>
  <c r="V167" i="17"/>
  <c r="V168" i="17"/>
  <c r="V169" i="17"/>
  <c r="V170" i="17"/>
  <c r="V171" i="17"/>
  <c r="V172" i="17"/>
  <c r="V173" i="17"/>
  <c r="V174" i="17"/>
  <c r="V175" i="17"/>
  <c r="V176" i="17"/>
  <c r="V177" i="17"/>
  <c r="V178" i="17"/>
  <c r="V179" i="17"/>
  <c r="V180" i="17"/>
  <c r="V181" i="17"/>
  <c r="V182" i="17"/>
  <c r="V183" i="17"/>
  <c r="V184" i="17"/>
  <c r="V185" i="17"/>
  <c r="V186" i="17"/>
  <c r="V187" i="17"/>
  <c r="V188" i="17"/>
  <c r="V189" i="17"/>
  <c r="V190" i="17"/>
  <c r="V191" i="17"/>
  <c r="V192" i="17"/>
  <c r="V193" i="17"/>
  <c r="V194" i="17"/>
  <c r="V195" i="17"/>
  <c r="V196" i="17"/>
  <c r="V197" i="17"/>
  <c r="V198" i="17"/>
  <c r="V199" i="17"/>
  <c r="V200" i="17"/>
  <c r="V201" i="17"/>
  <c r="V202" i="17"/>
  <c r="V203" i="17"/>
  <c r="V204" i="17"/>
  <c r="V205" i="17"/>
  <c r="V206" i="17"/>
  <c r="V207" i="17"/>
  <c r="V208" i="17"/>
  <c r="V209" i="17"/>
  <c r="V210" i="17"/>
  <c r="V211" i="17"/>
  <c r="V212" i="17"/>
  <c r="V213" i="17"/>
  <c r="V214" i="17"/>
  <c r="V215" i="17"/>
  <c r="V216" i="17"/>
  <c r="V217" i="17"/>
  <c r="V218" i="17"/>
  <c r="V219" i="17"/>
  <c r="V220" i="17"/>
  <c r="V221" i="17"/>
  <c r="V222" i="17"/>
  <c r="V223" i="17"/>
  <c r="V224" i="17"/>
  <c r="V225" i="17"/>
  <c r="V226" i="17"/>
  <c r="V227" i="17"/>
  <c r="V228" i="17"/>
  <c r="V229" i="17"/>
  <c r="V230" i="17"/>
  <c r="V231" i="17"/>
  <c r="V232" i="17"/>
  <c r="V233" i="17"/>
  <c r="V234" i="17"/>
  <c r="V235" i="17"/>
  <c r="V236" i="17"/>
  <c r="V237" i="17"/>
  <c r="V238" i="17"/>
  <c r="V239" i="17"/>
  <c r="V240" i="17"/>
  <c r="V241" i="17"/>
  <c r="V242" i="17"/>
  <c r="V243" i="17"/>
  <c r="V244" i="17"/>
  <c r="V245" i="17"/>
  <c r="V246" i="17"/>
  <c r="V247" i="17"/>
  <c r="V248" i="17"/>
  <c r="V249" i="17"/>
  <c r="V250" i="17"/>
  <c r="V251" i="17"/>
  <c r="V252" i="17"/>
  <c r="V253" i="17"/>
  <c r="V254" i="17"/>
  <c r="V255" i="17"/>
  <c r="V256" i="17"/>
  <c r="V257" i="17"/>
  <c r="V258" i="17"/>
  <c r="V259" i="17"/>
  <c r="V260" i="17"/>
  <c r="V261" i="17"/>
  <c r="V262" i="17"/>
  <c r="V263" i="17"/>
  <c r="V264" i="17"/>
  <c r="V265" i="17"/>
  <c r="V266" i="17"/>
  <c r="V267" i="17"/>
  <c r="V268" i="17"/>
  <c r="V269" i="17"/>
  <c r="V270" i="17"/>
  <c r="V271" i="17"/>
  <c r="V272" i="17"/>
  <c r="V273" i="17"/>
  <c r="V274" i="17"/>
  <c r="V275" i="17"/>
  <c r="V276" i="17"/>
  <c r="V277" i="17"/>
  <c r="V278" i="17"/>
  <c r="V279" i="17"/>
  <c r="V280" i="17"/>
  <c r="V281" i="17"/>
  <c r="V282" i="17"/>
  <c r="V283" i="17"/>
  <c r="V284" i="17"/>
  <c r="V285" i="17"/>
  <c r="V286" i="17"/>
  <c r="V287" i="17"/>
  <c r="V288" i="17"/>
  <c r="V289" i="17"/>
  <c r="V290" i="17"/>
  <c r="V291" i="17"/>
  <c r="V292" i="17"/>
  <c r="V293" i="17"/>
  <c r="V294" i="17"/>
  <c r="V295" i="17"/>
  <c r="V296" i="17"/>
  <c r="V297" i="17"/>
  <c r="V298" i="17"/>
  <c r="V299" i="17"/>
  <c r="V300" i="17"/>
  <c r="V301" i="17"/>
  <c r="V302" i="17"/>
  <c r="V303" i="17"/>
  <c r="V304" i="17"/>
  <c r="V305" i="17"/>
  <c r="V306" i="17"/>
  <c r="V307" i="17"/>
  <c r="V308" i="17"/>
  <c r="V309" i="17"/>
  <c r="V310" i="17"/>
  <c r="V311" i="17"/>
  <c r="V312" i="17"/>
  <c r="V313" i="17"/>
  <c r="V314" i="17"/>
  <c r="V315" i="17"/>
  <c r="V316" i="17"/>
  <c r="V317" i="17"/>
  <c r="V318" i="17"/>
  <c r="V319" i="17"/>
  <c r="V320" i="17"/>
  <c r="V321" i="17"/>
  <c r="V322" i="17"/>
  <c r="V323" i="17"/>
  <c r="V324" i="17"/>
  <c r="V325" i="17"/>
  <c r="V326" i="17"/>
  <c r="V327" i="17"/>
  <c r="V328" i="17"/>
  <c r="V329" i="17"/>
  <c r="V330" i="17"/>
  <c r="V331" i="17"/>
  <c r="V332" i="17"/>
  <c r="V333" i="17"/>
  <c r="V334" i="17"/>
  <c r="V335" i="17"/>
  <c r="V336" i="17"/>
  <c r="V337" i="17"/>
  <c r="V338" i="17"/>
  <c r="V339" i="17"/>
  <c r="V340" i="17"/>
  <c r="V341" i="17"/>
  <c r="V342" i="17"/>
  <c r="V343" i="17"/>
  <c r="V344" i="17"/>
  <c r="V345" i="17"/>
  <c r="V346" i="17"/>
  <c r="V347" i="17"/>
  <c r="V348" i="17"/>
  <c r="V349" i="17"/>
  <c r="V350" i="17"/>
  <c r="V351" i="17"/>
  <c r="V352" i="17"/>
  <c r="V353" i="17"/>
  <c r="V354" i="17"/>
  <c r="V355" i="17"/>
  <c r="V356" i="17"/>
  <c r="V357" i="17"/>
  <c r="V358" i="17"/>
  <c r="V359" i="17"/>
  <c r="V360" i="17"/>
  <c r="V361" i="17"/>
  <c r="V362" i="17"/>
  <c r="V363" i="17"/>
  <c r="V364" i="17"/>
  <c r="V365" i="17"/>
  <c r="V366" i="17"/>
  <c r="V367" i="17"/>
  <c r="V368" i="17"/>
  <c r="V369" i="17"/>
  <c r="V370" i="17"/>
  <c r="V371" i="17"/>
  <c r="V372" i="17"/>
  <c r="V373" i="17"/>
  <c r="V374" i="17"/>
  <c r="V375" i="17"/>
  <c r="V376" i="17"/>
  <c r="V377" i="17"/>
  <c r="V378" i="17"/>
  <c r="V379" i="17"/>
  <c r="V380" i="17"/>
  <c r="V381" i="17"/>
  <c r="V382" i="17"/>
  <c r="V383" i="17"/>
  <c r="V384" i="17"/>
  <c r="V385" i="17"/>
  <c r="V386" i="17"/>
  <c r="V387" i="17"/>
  <c r="V388" i="17"/>
  <c r="V389" i="17"/>
  <c r="V390" i="17"/>
  <c r="V391" i="17"/>
  <c r="V392" i="17"/>
  <c r="V393" i="17"/>
  <c r="V394" i="17"/>
  <c r="V395" i="17"/>
  <c r="V396" i="17"/>
  <c r="V397" i="17"/>
  <c r="V398" i="17"/>
  <c r="V399" i="17"/>
  <c r="V400" i="17"/>
  <c r="V401" i="17"/>
  <c r="V402" i="17"/>
  <c r="V403" i="17"/>
  <c r="V404" i="17"/>
  <c r="V405" i="17"/>
  <c r="V406" i="17"/>
  <c r="V407" i="17"/>
  <c r="V408" i="17"/>
  <c r="V409" i="17"/>
  <c r="V410" i="17"/>
  <c r="V411" i="17"/>
  <c r="V412" i="17"/>
  <c r="V413" i="17"/>
  <c r="V414" i="17"/>
  <c r="V415" i="17"/>
  <c r="V416" i="17"/>
  <c r="V417" i="17"/>
  <c r="V418" i="17"/>
  <c r="V419" i="17"/>
  <c r="V420" i="17"/>
  <c r="V421" i="17"/>
  <c r="V422" i="17"/>
  <c r="V423" i="17"/>
  <c r="V424" i="17"/>
  <c r="V425" i="17"/>
  <c r="V426" i="17"/>
  <c r="V427" i="17"/>
  <c r="V428" i="17"/>
  <c r="V429" i="17"/>
  <c r="V430" i="17"/>
  <c r="V431" i="17"/>
  <c r="V432" i="17"/>
  <c r="V433" i="17"/>
  <c r="V434" i="17"/>
  <c r="V435" i="17"/>
  <c r="V436" i="17"/>
  <c r="V437" i="17"/>
  <c r="V438" i="17"/>
  <c r="V439" i="17"/>
  <c r="V440" i="17"/>
  <c r="V441" i="17"/>
  <c r="V442" i="17"/>
  <c r="V443" i="17"/>
  <c r="V444" i="17"/>
  <c r="V445" i="17"/>
  <c r="V446" i="17"/>
  <c r="V447" i="17"/>
  <c r="V448" i="17"/>
  <c r="V449" i="17"/>
  <c r="V450" i="17"/>
  <c r="V451" i="17"/>
  <c r="V452" i="17"/>
  <c r="V453" i="17"/>
  <c r="V454" i="17"/>
  <c r="V455" i="17"/>
  <c r="V456" i="17"/>
  <c r="V457" i="17"/>
  <c r="V458" i="17"/>
  <c r="V459" i="17"/>
  <c r="V460" i="17"/>
  <c r="V461" i="17"/>
  <c r="V462" i="17"/>
  <c r="V463" i="17"/>
  <c r="V464" i="17"/>
  <c r="V465" i="17"/>
  <c r="V466" i="17"/>
  <c r="V467" i="17"/>
  <c r="V468" i="17"/>
  <c r="V469" i="17"/>
  <c r="V470" i="17"/>
  <c r="V471" i="17"/>
  <c r="V472" i="17"/>
  <c r="V473" i="17"/>
  <c r="V474" i="17"/>
  <c r="V475" i="17"/>
  <c r="V476" i="17"/>
  <c r="V477" i="17"/>
  <c r="V478" i="17"/>
  <c r="V479" i="17"/>
  <c r="V480" i="17"/>
  <c r="V481" i="17"/>
  <c r="V482" i="17"/>
  <c r="V483" i="17"/>
  <c r="V484" i="17"/>
  <c r="V485" i="17"/>
  <c r="V486" i="17"/>
  <c r="V487" i="17"/>
  <c r="V488" i="17"/>
  <c r="V489" i="17"/>
  <c r="V490" i="17"/>
  <c r="V491" i="17"/>
  <c r="V492" i="17"/>
  <c r="V493" i="17"/>
  <c r="V494" i="17"/>
  <c r="V495" i="17"/>
  <c r="V496" i="17"/>
  <c r="V497" i="17"/>
  <c r="V498" i="17"/>
  <c r="V499" i="17"/>
  <c r="V500" i="17"/>
  <c r="V501" i="17"/>
  <c r="V502" i="17"/>
  <c r="V503" i="17"/>
  <c r="V504" i="17"/>
  <c r="V505" i="17"/>
  <c r="V506" i="17"/>
  <c r="V507" i="17"/>
  <c r="V508" i="17"/>
  <c r="V509" i="17"/>
  <c r="V510" i="17"/>
  <c r="V511" i="17"/>
  <c r="V512" i="17"/>
  <c r="V513" i="17"/>
  <c r="V514" i="17"/>
  <c r="V515" i="17"/>
  <c r="V516" i="17"/>
  <c r="V517" i="17"/>
  <c r="V518" i="17"/>
  <c r="V519" i="17"/>
  <c r="V520" i="17"/>
  <c r="V521" i="17"/>
  <c r="V522" i="17"/>
  <c r="V523" i="17"/>
  <c r="V524" i="17"/>
  <c r="V525" i="17"/>
  <c r="V526" i="17"/>
  <c r="V527" i="17"/>
  <c r="V528" i="17"/>
  <c r="V529" i="17"/>
  <c r="V530" i="17"/>
  <c r="V531" i="17"/>
  <c r="V532" i="17"/>
  <c r="V533" i="17"/>
  <c r="V534" i="17"/>
  <c r="V535" i="17"/>
  <c r="V536" i="17"/>
  <c r="V537" i="17"/>
  <c r="V538" i="17"/>
  <c r="V539" i="17"/>
  <c r="V540" i="17"/>
  <c r="V541" i="17"/>
  <c r="V542" i="17"/>
  <c r="V543" i="17"/>
  <c r="V544" i="17"/>
  <c r="V545" i="17"/>
  <c r="V546" i="17"/>
  <c r="V547" i="17"/>
  <c r="V548" i="17"/>
  <c r="V549" i="17"/>
  <c r="V550" i="17"/>
  <c r="V551" i="17"/>
  <c r="V552" i="17"/>
  <c r="V553" i="17"/>
  <c r="V554" i="17"/>
  <c r="V555" i="17"/>
  <c r="V556" i="17"/>
  <c r="V557" i="17"/>
  <c r="V558" i="17"/>
  <c r="V559" i="17"/>
  <c r="V560" i="17"/>
  <c r="V561" i="17"/>
  <c r="V562" i="17"/>
  <c r="V563" i="17"/>
  <c r="V564" i="17"/>
  <c r="V565" i="17"/>
  <c r="V566" i="17"/>
  <c r="V567" i="17"/>
  <c r="V568" i="17"/>
  <c r="V569" i="17"/>
  <c r="V570" i="17"/>
  <c r="V571" i="17"/>
  <c r="V572" i="17"/>
  <c r="V573" i="17"/>
  <c r="V574" i="17"/>
  <c r="V575" i="17"/>
  <c r="V576" i="17"/>
  <c r="V577" i="17"/>
  <c r="V578" i="17"/>
  <c r="V579" i="17"/>
  <c r="V580" i="17"/>
  <c r="V581" i="17"/>
  <c r="V582" i="17"/>
  <c r="V583" i="17"/>
  <c r="V584" i="17"/>
  <c r="V585" i="17"/>
  <c r="V586" i="17"/>
  <c r="V587" i="17"/>
  <c r="V588" i="17"/>
  <c r="V589" i="17"/>
  <c r="V590" i="17"/>
  <c r="V591" i="17"/>
  <c r="V592" i="17"/>
  <c r="V593" i="17"/>
  <c r="V594" i="17"/>
  <c r="V595" i="17"/>
  <c r="V596" i="17"/>
  <c r="V597" i="17"/>
  <c r="V598" i="17"/>
  <c r="V599" i="17"/>
  <c r="V600" i="17"/>
  <c r="V601" i="17"/>
  <c r="V602" i="17"/>
  <c r="V603" i="17"/>
  <c r="V604" i="17"/>
  <c r="V605" i="17"/>
  <c r="V606" i="17"/>
  <c r="V607" i="17"/>
  <c r="V608" i="17"/>
  <c r="V609" i="17"/>
  <c r="V610" i="17"/>
  <c r="V611" i="17"/>
  <c r="V612" i="17"/>
  <c r="V613" i="17"/>
  <c r="V614" i="17"/>
  <c r="V615" i="17"/>
  <c r="V616" i="17"/>
  <c r="V617" i="17"/>
  <c r="V618" i="17"/>
  <c r="V619" i="17"/>
  <c r="V620" i="17"/>
  <c r="V621" i="17"/>
  <c r="V622" i="17"/>
  <c r="V623" i="17"/>
  <c r="V624" i="17"/>
  <c r="V625" i="17"/>
  <c r="V626" i="17"/>
  <c r="V627" i="17"/>
  <c r="V628" i="17"/>
  <c r="V629" i="17"/>
  <c r="V630" i="17"/>
  <c r="V631" i="17"/>
  <c r="V632" i="17"/>
  <c r="V633" i="17"/>
  <c r="V634" i="17"/>
  <c r="V635" i="17"/>
  <c r="V636" i="17"/>
  <c r="V637" i="17"/>
  <c r="V638" i="17"/>
  <c r="V639" i="17"/>
  <c r="V640" i="17"/>
  <c r="V641" i="17"/>
  <c r="V642" i="17"/>
  <c r="V643" i="17"/>
  <c r="V644" i="17"/>
  <c r="V645" i="17"/>
  <c r="V646" i="17"/>
  <c r="V647" i="17"/>
  <c r="V648" i="17"/>
  <c r="V649" i="17"/>
  <c r="V650" i="17"/>
  <c r="V651" i="17"/>
  <c r="V652" i="17"/>
  <c r="V653" i="17"/>
  <c r="V654" i="17"/>
  <c r="V655" i="17"/>
  <c r="V656" i="17"/>
  <c r="V657" i="17"/>
  <c r="V658" i="17"/>
  <c r="V659" i="17"/>
  <c r="V660" i="17"/>
  <c r="V661" i="17"/>
  <c r="V662" i="17"/>
  <c r="V663" i="17"/>
  <c r="V664" i="17"/>
  <c r="V665" i="17"/>
  <c r="V666" i="17"/>
  <c r="V667" i="17"/>
  <c r="V668" i="17"/>
  <c r="V669" i="17"/>
  <c r="V670" i="17"/>
  <c r="V671" i="17"/>
  <c r="V672" i="17"/>
  <c r="V673" i="17"/>
  <c r="V674" i="17"/>
  <c r="V675" i="17"/>
  <c r="V676" i="17"/>
  <c r="V677" i="17"/>
  <c r="V678" i="17"/>
  <c r="V679" i="17"/>
  <c r="V680" i="17"/>
  <c r="V681" i="17"/>
  <c r="V682" i="17"/>
  <c r="V683" i="17"/>
  <c r="V684" i="17"/>
  <c r="V685" i="17"/>
  <c r="V686" i="17"/>
  <c r="V687" i="17"/>
  <c r="V688" i="17"/>
  <c r="V689" i="17"/>
  <c r="V690" i="17"/>
  <c r="V691" i="17"/>
  <c r="V692" i="17"/>
  <c r="V693" i="17"/>
  <c r="V694" i="17"/>
  <c r="V695" i="17"/>
  <c r="V696" i="17"/>
  <c r="V697" i="17"/>
  <c r="V698" i="17"/>
  <c r="V699" i="17"/>
  <c r="V700" i="17"/>
  <c r="V701" i="17"/>
  <c r="V702" i="17"/>
  <c r="V703" i="17"/>
  <c r="V704" i="17"/>
  <c r="V705" i="17"/>
  <c r="V706" i="17"/>
  <c r="V707" i="17"/>
  <c r="V708" i="17"/>
  <c r="V709" i="17"/>
  <c r="V710" i="17"/>
  <c r="V711" i="17"/>
  <c r="V712" i="17"/>
  <c r="V713" i="17"/>
  <c r="V714" i="17"/>
  <c r="V715" i="17"/>
  <c r="V716" i="17"/>
  <c r="V717" i="17"/>
  <c r="V718" i="17"/>
  <c r="V719" i="17"/>
  <c r="V720" i="17"/>
  <c r="V721" i="17"/>
  <c r="V722" i="17"/>
  <c r="V723" i="17"/>
  <c r="V724" i="17"/>
  <c r="V725" i="17"/>
  <c r="V726" i="17"/>
  <c r="V727" i="17"/>
  <c r="V728" i="17"/>
  <c r="V729" i="17"/>
  <c r="V730" i="17"/>
  <c r="V731" i="17"/>
  <c r="V732" i="17"/>
  <c r="V733" i="17"/>
  <c r="V734" i="17"/>
  <c r="V735" i="17"/>
  <c r="V736" i="17"/>
  <c r="V737" i="17"/>
  <c r="V738" i="17"/>
  <c r="V739" i="17"/>
  <c r="V740" i="17"/>
  <c r="V741" i="17"/>
  <c r="V742" i="17"/>
  <c r="V743" i="17"/>
  <c r="V744" i="17"/>
  <c r="V745" i="17"/>
  <c r="V746" i="17"/>
  <c r="V747" i="17"/>
  <c r="V748" i="17"/>
  <c r="V749" i="17"/>
  <c r="V750" i="17"/>
  <c r="V751" i="17"/>
  <c r="V752" i="17"/>
  <c r="V753" i="17"/>
  <c r="V754" i="17"/>
  <c r="V755" i="17"/>
  <c r="V756" i="17"/>
  <c r="V757" i="17"/>
  <c r="V758" i="17"/>
  <c r="V759" i="17"/>
  <c r="V760" i="17"/>
  <c r="V761" i="17"/>
  <c r="V762" i="17"/>
  <c r="V763" i="17"/>
  <c r="V764" i="17"/>
  <c r="V765" i="17"/>
  <c r="V766" i="17"/>
  <c r="V767" i="17"/>
  <c r="V768" i="17"/>
  <c r="V769" i="17"/>
  <c r="V770" i="17"/>
  <c r="V771" i="17"/>
  <c r="V772" i="17"/>
  <c r="V773" i="17"/>
  <c r="V774" i="17"/>
  <c r="V775" i="17"/>
  <c r="V776" i="17"/>
  <c r="V777" i="17"/>
  <c r="V778" i="17"/>
  <c r="V779" i="17"/>
  <c r="V780" i="17"/>
  <c r="V781" i="17"/>
  <c r="V782" i="17"/>
  <c r="V783" i="17"/>
  <c r="V784" i="17"/>
  <c r="V785" i="17"/>
  <c r="V786" i="17"/>
  <c r="V787" i="17"/>
  <c r="V788" i="17"/>
  <c r="V789" i="17"/>
  <c r="V790" i="17"/>
  <c r="V791" i="17"/>
  <c r="V792" i="17"/>
  <c r="V793" i="17"/>
  <c r="V794" i="17"/>
  <c r="V795" i="17"/>
  <c r="V796" i="17"/>
  <c r="V797" i="17"/>
  <c r="V798" i="17"/>
  <c r="V799" i="17"/>
  <c r="V800" i="17"/>
  <c r="V801" i="17"/>
  <c r="V802" i="17"/>
  <c r="V803" i="17"/>
  <c r="V804" i="17"/>
  <c r="V805" i="17"/>
  <c r="V806" i="17"/>
  <c r="V807" i="17"/>
  <c r="V808" i="17"/>
  <c r="V809" i="17"/>
  <c r="V810" i="17"/>
  <c r="V811" i="17"/>
  <c r="V812" i="17"/>
  <c r="V813" i="17"/>
  <c r="V814" i="17"/>
  <c r="V815" i="17"/>
  <c r="V816" i="17"/>
  <c r="V817" i="17"/>
  <c r="V818" i="17"/>
  <c r="V819" i="17"/>
  <c r="V820" i="17"/>
  <c r="V821" i="17"/>
  <c r="V822" i="17"/>
  <c r="V823" i="17"/>
  <c r="V824" i="17"/>
  <c r="V825" i="17"/>
  <c r="V826" i="17"/>
  <c r="V827" i="17"/>
  <c r="V828" i="17"/>
  <c r="V829" i="17"/>
  <c r="V830" i="17"/>
  <c r="V831" i="17"/>
  <c r="V832" i="17"/>
  <c r="V833" i="17"/>
  <c r="V834" i="17"/>
  <c r="V835" i="17"/>
  <c r="V836" i="17"/>
  <c r="V837" i="17"/>
  <c r="V838" i="17"/>
  <c r="V839" i="17"/>
  <c r="V840" i="17"/>
  <c r="V841" i="17"/>
  <c r="V842" i="17"/>
  <c r="V843" i="17"/>
  <c r="V844" i="17"/>
  <c r="V845" i="17"/>
  <c r="V846" i="17"/>
  <c r="V847" i="17"/>
  <c r="V848" i="17"/>
  <c r="V849" i="17"/>
  <c r="V850" i="17"/>
  <c r="V851" i="17"/>
  <c r="V852" i="17"/>
  <c r="V853" i="17"/>
  <c r="V854" i="17"/>
  <c r="V855" i="17"/>
  <c r="V856" i="17"/>
  <c r="V857" i="17"/>
  <c r="V858" i="17"/>
  <c r="V859" i="17"/>
  <c r="V860" i="17"/>
  <c r="V861" i="17"/>
  <c r="V862" i="17"/>
  <c r="V863" i="17"/>
  <c r="V864" i="17"/>
  <c r="V865" i="17"/>
  <c r="V866" i="17"/>
  <c r="V867" i="17"/>
  <c r="V868" i="17"/>
  <c r="V869" i="17"/>
  <c r="V870" i="17"/>
  <c r="V871" i="17"/>
  <c r="V872" i="17"/>
  <c r="V873" i="17"/>
  <c r="V874" i="17"/>
  <c r="V875" i="17"/>
  <c r="V876" i="17"/>
  <c r="V877" i="17"/>
  <c r="V878" i="17"/>
  <c r="V879" i="17"/>
  <c r="V880" i="17"/>
  <c r="V881" i="17"/>
  <c r="V882" i="17"/>
  <c r="V883" i="17"/>
  <c r="V884" i="17"/>
  <c r="V885" i="17"/>
  <c r="V886" i="17"/>
  <c r="V887" i="17"/>
  <c r="V888" i="17"/>
  <c r="V889" i="17"/>
  <c r="V890" i="17"/>
  <c r="V891" i="17"/>
  <c r="V892" i="17"/>
  <c r="V893" i="17"/>
  <c r="V894" i="17"/>
  <c r="V895" i="17"/>
  <c r="V896" i="17"/>
  <c r="V897" i="17"/>
  <c r="V898" i="17"/>
  <c r="V899" i="17"/>
  <c r="V900" i="17"/>
  <c r="V901" i="17"/>
  <c r="V902" i="17"/>
  <c r="V903" i="17"/>
  <c r="V904" i="17"/>
  <c r="V905" i="17"/>
  <c r="V906" i="17"/>
  <c r="V907" i="17"/>
  <c r="V908" i="17"/>
  <c r="V909" i="17"/>
  <c r="V910" i="17"/>
  <c r="V911" i="17"/>
  <c r="V912" i="17"/>
  <c r="V913" i="17"/>
  <c r="V914" i="17"/>
  <c r="V915" i="17"/>
  <c r="V916" i="17"/>
  <c r="V917" i="17"/>
  <c r="V918" i="17"/>
  <c r="V919" i="17"/>
  <c r="V920" i="17"/>
  <c r="V921" i="17"/>
  <c r="V922" i="17"/>
  <c r="V923" i="17"/>
  <c r="V924" i="17"/>
  <c r="V925" i="17"/>
  <c r="V926" i="17"/>
  <c r="V927" i="17"/>
  <c r="V928" i="17"/>
  <c r="V929" i="17"/>
  <c r="V930" i="17"/>
  <c r="V931" i="17"/>
  <c r="V932" i="17"/>
  <c r="V933" i="17"/>
  <c r="V934" i="17"/>
  <c r="V935" i="17"/>
  <c r="V936" i="17"/>
  <c r="V937" i="17"/>
  <c r="V938" i="17"/>
  <c r="V939" i="17"/>
  <c r="V940" i="17"/>
  <c r="V941" i="17"/>
  <c r="V942" i="17"/>
  <c r="V943" i="17"/>
  <c r="V944" i="17"/>
  <c r="V945" i="17"/>
  <c r="V946" i="17"/>
  <c r="V947" i="17"/>
  <c r="V948" i="17"/>
  <c r="V949" i="17"/>
  <c r="V950" i="17"/>
  <c r="V951" i="17"/>
  <c r="V952" i="17"/>
  <c r="V953" i="17"/>
  <c r="V954" i="17"/>
  <c r="V955" i="17"/>
  <c r="V956" i="17"/>
  <c r="V957" i="17"/>
  <c r="V958" i="17"/>
  <c r="V959" i="17"/>
  <c r="V960" i="17"/>
  <c r="V961" i="17"/>
  <c r="V962" i="17"/>
  <c r="V963" i="17"/>
  <c r="V964" i="17"/>
  <c r="V965" i="17"/>
  <c r="V966" i="17"/>
  <c r="V967" i="17"/>
  <c r="V968" i="17"/>
  <c r="V969" i="17"/>
  <c r="V970" i="17"/>
  <c r="V971" i="17"/>
  <c r="V972" i="17"/>
  <c r="V973" i="17"/>
  <c r="V974" i="17"/>
  <c r="V975" i="17"/>
  <c r="V976" i="17"/>
  <c r="V977" i="17"/>
  <c r="V978" i="17"/>
  <c r="V979" i="17"/>
  <c r="V980" i="17"/>
  <c r="V981" i="17"/>
  <c r="V982" i="17"/>
  <c r="V983" i="17"/>
  <c r="V984" i="17"/>
  <c r="V985" i="17"/>
  <c r="V986" i="17"/>
  <c r="V987" i="17"/>
  <c r="V988" i="17"/>
  <c r="V989" i="17"/>
  <c r="V990" i="17"/>
  <c r="V991" i="17"/>
  <c r="V992" i="17"/>
  <c r="V993" i="17"/>
  <c r="V994" i="17"/>
  <c r="V995" i="17"/>
  <c r="V996" i="17"/>
  <c r="V997" i="17"/>
  <c r="V998" i="17"/>
  <c r="V999" i="17"/>
  <c r="V1000" i="17"/>
  <c r="V1001" i="17"/>
  <c r="R6" i="53"/>
  <c r="R5" i="53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106" i="17"/>
  <c r="T107" i="17"/>
  <c r="T108" i="17"/>
  <c r="T109" i="17"/>
  <c r="T110" i="17"/>
  <c r="T111" i="17"/>
  <c r="T112" i="17"/>
  <c r="T113" i="17"/>
  <c r="T114" i="17"/>
  <c r="T115" i="17"/>
  <c r="T116" i="17"/>
  <c r="T117" i="17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66" i="17"/>
  <c r="T167" i="17"/>
  <c r="T168" i="17"/>
  <c r="T169" i="17"/>
  <c r="T170" i="17"/>
  <c r="T171" i="17"/>
  <c r="T172" i="17"/>
  <c r="T173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1" i="17"/>
  <c r="T192" i="17"/>
  <c r="T193" i="17"/>
  <c r="T194" i="17"/>
  <c r="T195" i="17"/>
  <c r="T196" i="17"/>
  <c r="T197" i="17"/>
  <c r="T198" i="17"/>
  <c r="T199" i="17"/>
  <c r="T200" i="17"/>
  <c r="T201" i="17"/>
  <c r="T202" i="17"/>
  <c r="T203" i="17"/>
  <c r="T204" i="17"/>
  <c r="T205" i="17"/>
  <c r="T206" i="17"/>
  <c r="T207" i="17"/>
  <c r="T208" i="17"/>
  <c r="T209" i="17"/>
  <c r="T210" i="17"/>
  <c r="T211" i="17"/>
  <c r="T212" i="17"/>
  <c r="T213" i="17"/>
  <c r="T214" i="17"/>
  <c r="T215" i="17"/>
  <c r="T216" i="17"/>
  <c r="T217" i="17"/>
  <c r="T218" i="17"/>
  <c r="T219" i="17"/>
  <c r="T220" i="17"/>
  <c r="T221" i="17"/>
  <c r="T222" i="17"/>
  <c r="T223" i="17"/>
  <c r="T224" i="17"/>
  <c r="T225" i="17"/>
  <c r="T226" i="17"/>
  <c r="T227" i="17"/>
  <c r="T228" i="17"/>
  <c r="T229" i="17"/>
  <c r="T230" i="17"/>
  <c r="T231" i="17"/>
  <c r="T232" i="17"/>
  <c r="T233" i="17"/>
  <c r="T234" i="17"/>
  <c r="T235" i="17"/>
  <c r="T236" i="17"/>
  <c r="T237" i="17"/>
  <c r="T238" i="17"/>
  <c r="T239" i="17"/>
  <c r="T240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57" i="17"/>
  <c r="T258" i="17"/>
  <c r="T259" i="17"/>
  <c r="T260" i="17"/>
  <c r="T261" i="17"/>
  <c r="T262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78" i="17"/>
  <c r="T279" i="17"/>
  <c r="T280" i="17"/>
  <c r="T281" i="17"/>
  <c r="T282" i="17"/>
  <c r="T283" i="17"/>
  <c r="T284" i="17"/>
  <c r="T285" i="17"/>
  <c r="T286" i="17"/>
  <c r="T287" i="17"/>
  <c r="T288" i="17"/>
  <c r="T289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05" i="17"/>
  <c r="T306" i="17"/>
  <c r="T307" i="17"/>
  <c r="T308" i="17"/>
  <c r="T309" i="17"/>
  <c r="T310" i="17"/>
  <c r="T311" i="17"/>
  <c r="T312" i="17"/>
  <c r="T313" i="17"/>
  <c r="T314" i="17"/>
  <c r="T315" i="17"/>
  <c r="T316" i="17"/>
  <c r="T317" i="17"/>
  <c r="T318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1" i="17"/>
  <c r="T332" i="17"/>
  <c r="T333" i="17"/>
  <c r="T334" i="17"/>
  <c r="T335" i="17"/>
  <c r="T336" i="17"/>
  <c r="T337" i="17"/>
  <c r="T338" i="17"/>
  <c r="T339" i="17"/>
  <c r="T340" i="17"/>
  <c r="T341" i="17"/>
  <c r="T342" i="17"/>
  <c r="T343" i="17"/>
  <c r="T344" i="17"/>
  <c r="T345" i="17"/>
  <c r="T346" i="17"/>
  <c r="T347" i="17"/>
  <c r="T348" i="17"/>
  <c r="T349" i="17"/>
  <c r="T350" i="17"/>
  <c r="T351" i="17"/>
  <c r="T352" i="17"/>
  <c r="T353" i="17"/>
  <c r="T354" i="17"/>
  <c r="T355" i="17"/>
  <c r="T356" i="17"/>
  <c r="T357" i="17"/>
  <c r="T358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74" i="17"/>
  <c r="T375" i="17"/>
  <c r="T376" i="17"/>
  <c r="T377" i="17"/>
  <c r="T378" i="17"/>
  <c r="T379" i="17"/>
  <c r="T380" i="17"/>
  <c r="T381" i="17"/>
  <c r="T382" i="17"/>
  <c r="T383" i="17"/>
  <c r="T384" i="17"/>
  <c r="T385" i="17"/>
  <c r="T386" i="17"/>
  <c r="T387" i="17"/>
  <c r="T388" i="17"/>
  <c r="T389" i="17"/>
  <c r="T390" i="17"/>
  <c r="T391" i="17"/>
  <c r="T392" i="17"/>
  <c r="T393" i="17"/>
  <c r="T394" i="17"/>
  <c r="T395" i="17"/>
  <c r="T396" i="17"/>
  <c r="T397" i="17"/>
  <c r="T398" i="17"/>
  <c r="T399" i="17"/>
  <c r="T400" i="17"/>
  <c r="T401" i="17"/>
  <c r="T402" i="17"/>
  <c r="T403" i="17"/>
  <c r="T404" i="17"/>
  <c r="T405" i="17"/>
  <c r="T406" i="17"/>
  <c r="T407" i="17"/>
  <c r="T408" i="17"/>
  <c r="T409" i="17"/>
  <c r="T410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27" i="17"/>
  <c r="T428" i="17"/>
  <c r="T429" i="17"/>
  <c r="T430" i="17"/>
  <c r="T431" i="17"/>
  <c r="T432" i="17"/>
  <c r="T433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3" i="17"/>
  <c r="T454" i="17"/>
  <c r="T455" i="17"/>
  <c r="T456" i="17"/>
  <c r="T457" i="17"/>
  <c r="T458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71" i="17"/>
  <c r="T472" i="17"/>
  <c r="T473" i="17"/>
  <c r="T474" i="17"/>
  <c r="T475" i="17"/>
  <c r="T476" i="17"/>
  <c r="T477" i="17"/>
  <c r="T478" i="17"/>
  <c r="T479" i="17"/>
  <c r="T480" i="17"/>
  <c r="T481" i="17"/>
  <c r="T482" i="17"/>
  <c r="T483" i="17"/>
  <c r="T484" i="17"/>
  <c r="T485" i="17"/>
  <c r="T486" i="17"/>
  <c r="T487" i="17"/>
  <c r="T488" i="17"/>
  <c r="T489" i="17"/>
  <c r="T490" i="17"/>
  <c r="T491" i="17"/>
  <c r="T492" i="17"/>
  <c r="T493" i="17"/>
  <c r="T494" i="17"/>
  <c r="T495" i="17"/>
  <c r="T496" i="17"/>
  <c r="T497" i="17"/>
  <c r="T498" i="17"/>
  <c r="T499" i="17"/>
  <c r="T500" i="17"/>
  <c r="T50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17" i="17"/>
  <c r="T518" i="17"/>
  <c r="T519" i="17"/>
  <c r="T520" i="17"/>
  <c r="T521" i="17"/>
  <c r="T522" i="17"/>
  <c r="T523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39" i="17"/>
  <c r="T540" i="17"/>
  <c r="T541" i="17"/>
  <c r="T542" i="17"/>
  <c r="T543" i="17"/>
  <c r="T544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61" i="17"/>
  <c r="T562" i="17"/>
  <c r="T563" i="17"/>
  <c r="T564" i="17"/>
  <c r="T565" i="17"/>
  <c r="T566" i="17"/>
  <c r="T567" i="17"/>
  <c r="T568" i="17"/>
  <c r="T569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82" i="17"/>
  <c r="T583" i="17"/>
  <c r="T584" i="17"/>
  <c r="T585" i="17"/>
  <c r="T586" i="17"/>
  <c r="T587" i="17"/>
  <c r="T588" i="17"/>
  <c r="T589" i="17"/>
  <c r="T590" i="17"/>
  <c r="T591" i="17"/>
  <c r="T592" i="17"/>
  <c r="T593" i="17"/>
  <c r="T594" i="17"/>
  <c r="T595" i="17"/>
  <c r="T596" i="17"/>
  <c r="T597" i="17"/>
  <c r="T598" i="17"/>
  <c r="T599" i="17"/>
  <c r="T600" i="17"/>
  <c r="T601" i="17"/>
  <c r="T602" i="17"/>
  <c r="T603" i="17"/>
  <c r="T604" i="17"/>
  <c r="T605" i="17"/>
  <c r="T606" i="17"/>
  <c r="T607" i="17"/>
  <c r="T608" i="17"/>
  <c r="T609" i="17"/>
  <c r="T610" i="17"/>
  <c r="T611" i="17"/>
  <c r="T612" i="17"/>
  <c r="T613" i="17"/>
  <c r="T614" i="17"/>
  <c r="T615" i="17"/>
  <c r="T616" i="17"/>
  <c r="T617" i="17"/>
  <c r="T618" i="17"/>
  <c r="T619" i="17"/>
  <c r="T620" i="17"/>
  <c r="T621" i="17"/>
  <c r="T622" i="17"/>
  <c r="T623" i="17"/>
  <c r="T624" i="17"/>
  <c r="T625" i="17"/>
  <c r="T626" i="17"/>
  <c r="T627" i="17"/>
  <c r="T628" i="17"/>
  <c r="T629" i="17"/>
  <c r="T630" i="17"/>
  <c r="T631" i="17"/>
  <c r="T632" i="17"/>
  <c r="T633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1" i="17"/>
  <c r="T652" i="17"/>
  <c r="T653" i="17"/>
  <c r="T654" i="17"/>
  <c r="T655" i="17"/>
  <c r="T656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70" i="17"/>
  <c r="T671" i="17"/>
  <c r="T672" i="17"/>
  <c r="T673" i="17"/>
  <c r="T674" i="17"/>
  <c r="T675" i="17"/>
  <c r="T676" i="17"/>
  <c r="T677" i="17"/>
  <c r="T678" i="17"/>
  <c r="T679" i="17"/>
  <c r="T680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695" i="17"/>
  <c r="T696" i="17"/>
  <c r="T697" i="17"/>
  <c r="T698" i="17"/>
  <c r="T699" i="17"/>
  <c r="T700" i="17"/>
  <c r="T701" i="17"/>
  <c r="T702" i="17"/>
  <c r="T703" i="17"/>
  <c r="T70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23" i="17"/>
  <c r="T724" i="17"/>
  <c r="T725" i="17"/>
  <c r="T726" i="17"/>
  <c r="T727" i="17"/>
  <c r="T728" i="17"/>
  <c r="T729" i="17"/>
  <c r="T730" i="17"/>
  <c r="T731" i="17"/>
  <c r="T732" i="17"/>
  <c r="T733" i="17"/>
  <c r="T734" i="17"/>
  <c r="T735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52" i="17"/>
  <c r="T753" i="17"/>
  <c r="T754" i="17"/>
  <c r="T755" i="17"/>
  <c r="T756" i="17"/>
  <c r="T757" i="17"/>
  <c r="T758" i="17"/>
  <c r="T759" i="17"/>
  <c r="T760" i="17"/>
  <c r="T761" i="17"/>
  <c r="T762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79" i="17"/>
  <c r="T780" i="17"/>
  <c r="T781" i="17"/>
  <c r="T782" i="17"/>
  <c r="T783" i="17"/>
  <c r="T784" i="17"/>
  <c r="T785" i="17"/>
  <c r="T786" i="17"/>
  <c r="T787" i="17"/>
  <c r="T78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04" i="17"/>
  <c r="T805" i="17"/>
  <c r="T806" i="17"/>
  <c r="T807" i="17"/>
  <c r="T808" i="17"/>
  <c r="T809" i="17"/>
  <c r="T810" i="17"/>
  <c r="T811" i="17"/>
  <c r="T812" i="17"/>
  <c r="T813" i="17"/>
  <c r="T814" i="17"/>
  <c r="T815" i="17"/>
  <c r="T816" i="17"/>
  <c r="T817" i="17"/>
  <c r="T818" i="17"/>
  <c r="T819" i="17"/>
  <c r="T820" i="17"/>
  <c r="T821" i="17"/>
  <c r="T822" i="17"/>
  <c r="T823" i="17"/>
  <c r="T824" i="17"/>
  <c r="T825" i="17"/>
  <c r="T826" i="17"/>
  <c r="T827" i="17"/>
  <c r="T828" i="17"/>
  <c r="T829" i="17"/>
  <c r="T830" i="17"/>
  <c r="T831" i="17"/>
  <c r="T832" i="17"/>
  <c r="T833" i="17"/>
  <c r="T834" i="17"/>
  <c r="T835" i="17"/>
  <c r="T836" i="17"/>
  <c r="T837" i="17"/>
  <c r="T838" i="17"/>
  <c r="T839" i="17"/>
  <c r="T840" i="17"/>
  <c r="T841" i="17"/>
  <c r="T842" i="17"/>
  <c r="T843" i="17"/>
  <c r="T844" i="17"/>
  <c r="T845" i="17"/>
  <c r="T846" i="17"/>
  <c r="T847" i="17"/>
  <c r="T848" i="17"/>
  <c r="T849" i="17"/>
  <c r="T850" i="17"/>
  <c r="T851" i="17"/>
  <c r="T852" i="17"/>
  <c r="T853" i="17"/>
  <c r="T854" i="17"/>
  <c r="T855" i="17"/>
  <c r="T856" i="17"/>
  <c r="T857" i="17"/>
  <c r="T858" i="17"/>
  <c r="T859" i="17"/>
  <c r="T860" i="17"/>
  <c r="T861" i="17"/>
  <c r="T862" i="17"/>
  <c r="T863" i="17"/>
  <c r="T864" i="17"/>
  <c r="T865" i="17"/>
  <c r="T866" i="17"/>
  <c r="T867" i="17"/>
  <c r="T868" i="17"/>
  <c r="T869" i="17"/>
  <c r="T870" i="17"/>
  <c r="T871" i="17"/>
  <c r="T872" i="17"/>
  <c r="T873" i="17"/>
  <c r="T874" i="17"/>
  <c r="T875" i="17"/>
  <c r="T876" i="17"/>
  <c r="T877" i="17"/>
  <c r="T878" i="17"/>
  <c r="T879" i="17"/>
  <c r="T880" i="17"/>
  <c r="T881" i="17"/>
  <c r="T882" i="17"/>
  <c r="T883" i="17"/>
  <c r="T884" i="17"/>
  <c r="T885" i="17"/>
  <c r="T886" i="17"/>
  <c r="T887" i="17"/>
  <c r="T888" i="17"/>
  <c r="T889" i="17"/>
  <c r="T890" i="17"/>
  <c r="T891" i="17"/>
  <c r="T892" i="17"/>
  <c r="T893" i="17"/>
  <c r="T894" i="17"/>
  <c r="T895" i="17"/>
  <c r="T896" i="17"/>
  <c r="T897" i="17"/>
  <c r="T898" i="17"/>
  <c r="T899" i="17"/>
  <c r="T900" i="17"/>
  <c r="T901" i="17"/>
  <c r="T902" i="17"/>
  <c r="T903" i="17"/>
  <c r="T904" i="17"/>
  <c r="T905" i="17"/>
  <c r="T906" i="17"/>
  <c r="T907" i="17"/>
  <c r="T908" i="17"/>
  <c r="T909" i="17"/>
  <c r="T910" i="17"/>
  <c r="T911" i="17"/>
  <c r="T912" i="17"/>
  <c r="T913" i="17"/>
  <c r="T914" i="17"/>
  <c r="T915" i="17"/>
  <c r="T916" i="17"/>
  <c r="T917" i="17"/>
  <c r="T918" i="17"/>
  <c r="T919" i="17"/>
  <c r="T920" i="17"/>
  <c r="T921" i="17"/>
  <c r="T922" i="17"/>
  <c r="T923" i="17"/>
  <c r="T924" i="17"/>
  <c r="T925" i="17"/>
  <c r="T926" i="17"/>
  <c r="T927" i="17"/>
  <c r="T928" i="17"/>
  <c r="T929" i="17"/>
  <c r="T930" i="17"/>
  <c r="T931" i="17"/>
  <c r="T932" i="17"/>
  <c r="T933" i="17"/>
  <c r="T934" i="17"/>
  <c r="T935" i="17"/>
  <c r="T936" i="17"/>
  <c r="T937" i="17"/>
  <c r="T938" i="17"/>
  <c r="T939" i="17"/>
  <c r="T940" i="17"/>
  <c r="T941" i="17"/>
  <c r="T942" i="17"/>
  <c r="T943" i="17"/>
  <c r="T944" i="17"/>
  <c r="T945" i="17"/>
  <c r="T946" i="17"/>
  <c r="T947" i="17"/>
  <c r="T948" i="17"/>
  <c r="T949" i="17"/>
  <c r="T950" i="17"/>
  <c r="T951" i="17"/>
  <c r="T952" i="17"/>
  <c r="T953" i="17"/>
  <c r="T954" i="17"/>
  <c r="T955" i="17"/>
  <c r="T956" i="17"/>
  <c r="T957" i="17"/>
  <c r="T958" i="17"/>
  <c r="T959" i="17"/>
  <c r="T960" i="17"/>
  <c r="T961" i="17"/>
  <c r="T962" i="17"/>
  <c r="T963" i="17"/>
  <c r="T964" i="17"/>
  <c r="T965" i="17"/>
  <c r="T966" i="17"/>
  <c r="T967" i="17"/>
  <c r="T968" i="17"/>
  <c r="T969" i="17"/>
  <c r="T970" i="17"/>
  <c r="T971" i="17"/>
  <c r="T972" i="17"/>
  <c r="T973" i="17"/>
  <c r="T974" i="17"/>
  <c r="T975" i="17"/>
  <c r="T976" i="17"/>
  <c r="T977" i="17"/>
  <c r="T978" i="17"/>
  <c r="T979" i="17"/>
  <c r="T980" i="17"/>
  <c r="T981" i="17"/>
  <c r="T982" i="17"/>
  <c r="T983" i="17"/>
  <c r="T984" i="17"/>
  <c r="T985" i="17"/>
  <c r="T986" i="17"/>
  <c r="T987" i="17"/>
  <c r="T988" i="17"/>
  <c r="T989" i="17"/>
  <c r="T990" i="17"/>
  <c r="T991" i="17"/>
  <c r="T992" i="17"/>
  <c r="T993" i="17"/>
  <c r="T994" i="17"/>
  <c r="T995" i="17"/>
  <c r="T996" i="17"/>
  <c r="T997" i="17"/>
  <c r="T998" i="17"/>
  <c r="T999" i="17"/>
  <c r="T1000" i="17"/>
  <c r="T1001" i="17"/>
  <c r="F2" i="17"/>
  <c r="S2" i="17" s="1"/>
  <c r="F3" i="17"/>
  <c r="F4" i="17"/>
  <c r="F5" i="17"/>
  <c r="S5" i="17" s="1"/>
  <c r="F6" i="17"/>
  <c r="F7" i="17"/>
  <c r="F8" i="17"/>
  <c r="F9" i="17"/>
  <c r="F10" i="17"/>
  <c r="F11" i="17"/>
  <c r="F12" i="17"/>
  <c r="S12" i="17" s="1"/>
  <c r="F13" i="17"/>
  <c r="F14" i="17"/>
  <c r="F15" i="17"/>
  <c r="F16" i="17"/>
  <c r="F17" i="17"/>
  <c r="F18" i="17"/>
  <c r="F19" i="17"/>
  <c r="R19" i="17" s="1"/>
  <c r="F20" i="17"/>
  <c r="F21" i="17"/>
  <c r="S21" i="17" s="1"/>
  <c r="F22" i="17"/>
  <c r="F23" i="17"/>
  <c r="F24" i="17"/>
  <c r="F25" i="17"/>
  <c r="F26" i="17"/>
  <c r="F27" i="17"/>
  <c r="F28" i="17"/>
  <c r="S28" i="17" s="1"/>
  <c r="F29" i="17"/>
  <c r="F30" i="17"/>
  <c r="F31" i="17"/>
  <c r="F32" i="17"/>
  <c r="F33" i="17"/>
  <c r="F34" i="17"/>
  <c r="F35" i="17"/>
  <c r="R35" i="17" s="1"/>
  <c r="F36" i="17"/>
  <c r="F37" i="17"/>
  <c r="S37" i="17" s="1"/>
  <c r="F38" i="17"/>
  <c r="F39" i="17"/>
  <c r="F40" i="17"/>
  <c r="F41" i="17"/>
  <c r="F42" i="17"/>
  <c r="F43" i="17"/>
  <c r="F44" i="17"/>
  <c r="R44" i="17" s="1"/>
  <c r="F45" i="17"/>
  <c r="F46" i="17"/>
  <c r="F47" i="17"/>
  <c r="F48" i="17"/>
  <c r="F49" i="17"/>
  <c r="F50" i="17"/>
  <c r="F51" i="17"/>
  <c r="R51" i="17" s="1"/>
  <c r="F52" i="17"/>
  <c r="F53" i="17"/>
  <c r="S53" i="17" s="1"/>
  <c r="F54" i="17"/>
  <c r="F55" i="17"/>
  <c r="F56" i="17"/>
  <c r="F57" i="17"/>
  <c r="F58" i="17"/>
  <c r="F59" i="17"/>
  <c r="F60" i="17"/>
  <c r="R60" i="17" s="1"/>
  <c r="F61" i="17"/>
  <c r="F62" i="17"/>
  <c r="F63" i="17"/>
  <c r="F64" i="17"/>
  <c r="F65" i="17"/>
  <c r="F66" i="17"/>
  <c r="F67" i="17"/>
  <c r="R67" i="17" s="1"/>
  <c r="F68" i="17"/>
  <c r="F69" i="17"/>
  <c r="S69" i="17" s="1"/>
  <c r="F70" i="17"/>
  <c r="F71" i="17"/>
  <c r="F72" i="17"/>
  <c r="F73" i="17"/>
  <c r="F74" i="17"/>
  <c r="F75" i="17"/>
  <c r="F76" i="17"/>
  <c r="R76" i="17" s="1"/>
  <c r="F77" i="17"/>
  <c r="F78" i="17"/>
  <c r="F79" i="17"/>
  <c r="F80" i="17"/>
  <c r="F81" i="17"/>
  <c r="F82" i="17"/>
  <c r="F83" i="17"/>
  <c r="R83" i="17" s="1"/>
  <c r="F84" i="17"/>
  <c r="F85" i="17"/>
  <c r="S85" i="17" s="1"/>
  <c r="F86" i="17"/>
  <c r="F87" i="17"/>
  <c r="F88" i="17"/>
  <c r="F89" i="17"/>
  <c r="F90" i="17"/>
  <c r="F91" i="17"/>
  <c r="F92" i="17"/>
  <c r="R92" i="17" s="1"/>
  <c r="F93" i="17"/>
  <c r="F94" i="17"/>
  <c r="F95" i="17"/>
  <c r="F96" i="17"/>
  <c r="F97" i="17"/>
  <c r="F98" i="17"/>
  <c r="F99" i="17"/>
  <c r="R99" i="17" s="1"/>
  <c r="F100" i="17"/>
  <c r="F101" i="17"/>
  <c r="S101" i="17" s="1"/>
  <c r="F102" i="17"/>
  <c r="F103" i="17"/>
  <c r="F104" i="17"/>
  <c r="F105" i="17"/>
  <c r="F106" i="17"/>
  <c r="F107" i="17"/>
  <c r="F108" i="17"/>
  <c r="R108" i="17" s="1"/>
  <c r="F109" i="17"/>
  <c r="F110" i="17"/>
  <c r="F111" i="17"/>
  <c r="F112" i="17"/>
  <c r="F113" i="17"/>
  <c r="F114" i="17"/>
  <c r="F115" i="17"/>
  <c r="R115" i="17" s="1"/>
  <c r="F116" i="17"/>
  <c r="F117" i="17"/>
  <c r="S117" i="17" s="1"/>
  <c r="F118" i="17"/>
  <c r="F119" i="17"/>
  <c r="F120" i="17"/>
  <c r="F121" i="17"/>
  <c r="F122" i="17"/>
  <c r="F123" i="17"/>
  <c r="F124" i="17"/>
  <c r="R124" i="17" s="1"/>
  <c r="F125" i="17"/>
  <c r="F126" i="17"/>
  <c r="F127" i="17"/>
  <c r="F128" i="17"/>
  <c r="F129" i="17"/>
  <c r="F130" i="17"/>
  <c r="F131" i="17"/>
  <c r="R131" i="17" s="1"/>
  <c r="F132" i="17"/>
  <c r="F133" i="17"/>
  <c r="S133" i="17" s="1"/>
  <c r="F134" i="17"/>
  <c r="F135" i="17"/>
  <c r="F136" i="17"/>
  <c r="F137" i="17"/>
  <c r="F138" i="17"/>
  <c r="F139" i="17"/>
  <c r="F140" i="17"/>
  <c r="R140" i="17" s="1"/>
  <c r="F141" i="17"/>
  <c r="F142" i="17"/>
  <c r="F143" i="17"/>
  <c r="F144" i="17"/>
  <c r="F145" i="17"/>
  <c r="F146" i="17"/>
  <c r="F147" i="17"/>
  <c r="R147" i="17" s="1"/>
  <c r="F148" i="17"/>
  <c r="F149" i="17"/>
  <c r="S149" i="17" s="1"/>
  <c r="F150" i="17"/>
  <c r="F151" i="17"/>
  <c r="F152" i="17"/>
  <c r="F153" i="17"/>
  <c r="F154" i="17"/>
  <c r="F155" i="17"/>
  <c r="F156" i="17"/>
  <c r="S156" i="17" s="1"/>
  <c r="F157" i="17"/>
  <c r="F158" i="17"/>
  <c r="F159" i="17"/>
  <c r="F160" i="17"/>
  <c r="F161" i="17"/>
  <c r="F162" i="17"/>
  <c r="F163" i="17"/>
  <c r="R163" i="17" s="1"/>
  <c r="F164" i="17"/>
  <c r="F165" i="17"/>
  <c r="S165" i="17" s="1"/>
  <c r="F166" i="17"/>
  <c r="F167" i="17"/>
  <c r="F168" i="17"/>
  <c r="F169" i="17"/>
  <c r="F170" i="17"/>
  <c r="F171" i="17"/>
  <c r="F172" i="17"/>
  <c r="R172" i="17" s="1"/>
  <c r="F173" i="17"/>
  <c r="F174" i="17"/>
  <c r="F175" i="17"/>
  <c r="F176" i="17"/>
  <c r="F177" i="17"/>
  <c r="F178" i="17"/>
  <c r="F179" i="17"/>
  <c r="R179" i="17" s="1"/>
  <c r="F180" i="17"/>
  <c r="F181" i="17"/>
  <c r="S181" i="17" s="1"/>
  <c r="F182" i="17"/>
  <c r="F183" i="17"/>
  <c r="F184" i="17"/>
  <c r="F185" i="17"/>
  <c r="F186" i="17"/>
  <c r="F187" i="17"/>
  <c r="F188" i="17"/>
  <c r="R188" i="17" s="1"/>
  <c r="F189" i="17"/>
  <c r="F190" i="17"/>
  <c r="F191" i="17"/>
  <c r="F192" i="17"/>
  <c r="F193" i="17"/>
  <c r="F194" i="17"/>
  <c r="F195" i="17"/>
  <c r="R195" i="17" s="1"/>
  <c r="F196" i="17"/>
  <c r="F197" i="17"/>
  <c r="S197" i="17" s="1"/>
  <c r="F198" i="17"/>
  <c r="F199" i="17"/>
  <c r="F200" i="17"/>
  <c r="F201" i="17"/>
  <c r="F202" i="17"/>
  <c r="F203" i="17"/>
  <c r="F204" i="17"/>
  <c r="R204" i="17" s="1"/>
  <c r="F205" i="17"/>
  <c r="F206" i="17"/>
  <c r="F207" i="17"/>
  <c r="F208" i="17"/>
  <c r="F209" i="17"/>
  <c r="F210" i="17"/>
  <c r="F211" i="17"/>
  <c r="R211" i="17" s="1"/>
  <c r="F212" i="17"/>
  <c r="F213" i="17"/>
  <c r="S213" i="17" s="1"/>
  <c r="F214" i="17"/>
  <c r="F215" i="17"/>
  <c r="F216" i="17"/>
  <c r="F217" i="17"/>
  <c r="F218" i="17"/>
  <c r="F219" i="17"/>
  <c r="F220" i="17"/>
  <c r="R220" i="17" s="1"/>
  <c r="F221" i="17"/>
  <c r="F222" i="17"/>
  <c r="F223" i="17"/>
  <c r="F224" i="17"/>
  <c r="F225" i="17"/>
  <c r="F226" i="17"/>
  <c r="F227" i="17"/>
  <c r="R227" i="17" s="1"/>
  <c r="F228" i="17"/>
  <c r="F229" i="17"/>
  <c r="S229" i="17" s="1"/>
  <c r="F230" i="17"/>
  <c r="F231" i="17"/>
  <c r="F232" i="17"/>
  <c r="F233" i="17"/>
  <c r="F234" i="17"/>
  <c r="F235" i="17"/>
  <c r="F236" i="17"/>
  <c r="R236" i="17" s="1"/>
  <c r="F237" i="17"/>
  <c r="F238" i="17"/>
  <c r="F239" i="17"/>
  <c r="F240" i="17"/>
  <c r="F241" i="17"/>
  <c r="F242" i="17"/>
  <c r="F243" i="17"/>
  <c r="R243" i="17" s="1"/>
  <c r="F244" i="17"/>
  <c r="F245" i="17"/>
  <c r="S245" i="17" s="1"/>
  <c r="F246" i="17"/>
  <c r="F247" i="17"/>
  <c r="F248" i="17"/>
  <c r="F249" i="17"/>
  <c r="F250" i="17"/>
  <c r="F251" i="17"/>
  <c r="F252" i="17"/>
  <c r="R252" i="17" s="1"/>
  <c r="F253" i="17"/>
  <c r="F254" i="17"/>
  <c r="F255" i="17"/>
  <c r="F256" i="17"/>
  <c r="F257" i="17"/>
  <c r="F258" i="17"/>
  <c r="F259" i="17"/>
  <c r="R259" i="17" s="1"/>
  <c r="F260" i="17"/>
  <c r="F261" i="17"/>
  <c r="S261" i="17" s="1"/>
  <c r="F262" i="17"/>
  <c r="F263" i="17"/>
  <c r="F264" i="17"/>
  <c r="F265" i="17"/>
  <c r="F266" i="17"/>
  <c r="F267" i="17"/>
  <c r="F268" i="17"/>
  <c r="R268" i="17" s="1"/>
  <c r="F269" i="17"/>
  <c r="F270" i="17"/>
  <c r="F271" i="17"/>
  <c r="F272" i="17"/>
  <c r="F273" i="17"/>
  <c r="F274" i="17"/>
  <c r="F275" i="17"/>
  <c r="R275" i="17" s="1"/>
  <c r="F276" i="17"/>
  <c r="F277" i="17"/>
  <c r="S277" i="17" s="1"/>
  <c r="F278" i="17"/>
  <c r="F279" i="17"/>
  <c r="F280" i="17"/>
  <c r="F281" i="17"/>
  <c r="F282" i="17"/>
  <c r="F283" i="17"/>
  <c r="F284" i="17"/>
  <c r="S284" i="17" s="1"/>
  <c r="F285" i="17"/>
  <c r="F286" i="17"/>
  <c r="F287" i="17"/>
  <c r="F288" i="17"/>
  <c r="F289" i="17"/>
  <c r="F290" i="17"/>
  <c r="F291" i="17"/>
  <c r="R291" i="17" s="1"/>
  <c r="F292" i="17"/>
  <c r="F293" i="17"/>
  <c r="S293" i="17" s="1"/>
  <c r="F294" i="17"/>
  <c r="F295" i="17"/>
  <c r="F296" i="17"/>
  <c r="F297" i="17"/>
  <c r="F298" i="17"/>
  <c r="F299" i="17"/>
  <c r="F300" i="17"/>
  <c r="R300" i="17" s="1"/>
  <c r="F301" i="17"/>
  <c r="F302" i="17"/>
  <c r="F303" i="17"/>
  <c r="F304" i="17"/>
  <c r="F305" i="17"/>
  <c r="F306" i="17"/>
  <c r="F307" i="17"/>
  <c r="R307" i="17" s="1"/>
  <c r="F308" i="17"/>
  <c r="F309" i="17"/>
  <c r="S309" i="17" s="1"/>
  <c r="F310" i="17"/>
  <c r="F311" i="17"/>
  <c r="F312" i="17"/>
  <c r="F313" i="17"/>
  <c r="F314" i="17"/>
  <c r="F315" i="17"/>
  <c r="F316" i="17"/>
  <c r="R316" i="17" s="1"/>
  <c r="F317" i="17"/>
  <c r="F318" i="17"/>
  <c r="F319" i="17"/>
  <c r="F320" i="17"/>
  <c r="F321" i="17"/>
  <c r="F322" i="17"/>
  <c r="F323" i="17"/>
  <c r="R323" i="17" s="1"/>
  <c r="F324" i="17"/>
  <c r="F325" i="17"/>
  <c r="S325" i="17" s="1"/>
  <c r="F326" i="17"/>
  <c r="F327" i="17"/>
  <c r="F328" i="17"/>
  <c r="F329" i="17"/>
  <c r="F330" i="17"/>
  <c r="F331" i="17"/>
  <c r="F332" i="17"/>
  <c r="R332" i="17" s="1"/>
  <c r="F333" i="17"/>
  <c r="F334" i="17"/>
  <c r="F335" i="17"/>
  <c r="F336" i="17"/>
  <c r="F337" i="17"/>
  <c r="F338" i="17"/>
  <c r="F339" i="17"/>
  <c r="R339" i="17" s="1"/>
  <c r="F340" i="17"/>
  <c r="F341" i="17"/>
  <c r="S341" i="17" s="1"/>
  <c r="F342" i="17"/>
  <c r="F343" i="17"/>
  <c r="F344" i="17"/>
  <c r="F345" i="17"/>
  <c r="F346" i="17"/>
  <c r="F347" i="17"/>
  <c r="F348" i="17"/>
  <c r="R348" i="17" s="1"/>
  <c r="F349" i="17"/>
  <c r="F350" i="17"/>
  <c r="F351" i="17"/>
  <c r="F352" i="17"/>
  <c r="F353" i="17"/>
  <c r="F354" i="17"/>
  <c r="F355" i="17"/>
  <c r="R355" i="17" s="1"/>
  <c r="F356" i="17"/>
  <c r="F357" i="17"/>
  <c r="S357" i="17" s="1"/>
  <c r="F358" i="17"/>
  <c r="F359" i="17"/>
  <c r="F360" i="17"/>
  <c r="F361" i="17"/>
  <c r="F362" i="17"/>
  <c r="F363" i="17"/>
  <c r="F364" i="17"/>
  <c r="R364" i="17" s="1"/>
  <c r="F365" i="17"/>
  <c r="S365" i="17" s="1"/>
  <c r="F366" i="17"/>
  <c r="S366" i="17" s="1"/>
  <c r="F367" i="17"/>
  <c r="S367" i="17" s="1"/>
  <c r="F368" i="17"/>
  <c r="S368" i="17" s="1"/>
  <c r="F369" i="17"/>
  <c r="S369" i="17" s="1"/>
  <c r="F370" i="17"/>
  <c r="S370" i="17" s="1"/>
  <c r="F371" i="17"/>
  <c r="S371" i="17" s="1"/>
  <c r="F372" i="17"/>
  <c r="S372" i="17" s="1"/>
  <c r="F373" i="17"/>
  <c r="S373" i="17" s="1"/>
  <c r="F374" i="17"/>
  <c r="S374" i="17" s="1"/>
  <c r="F375" i="17"/>
  <c r="S375" i="17" s="1"/>
  <c r="F376" i="17"/>
  <c r="S376" i="17" s="1"/>
  <c r="F377" i="17"/>
  <c r="S377" i="17" s="1"/>
  <c r="F378" i="17"/>
  <c r="S378" i="17" s="1"/>
  <c r="F379" i="17"/>
  <c r="S379" i="17" s="1"/>
  <c r="F380" i="17"/>
  <c r="R380" i="17" s="1"/>
  <c r="F381" i="17"/>
  <c r="S381" i="17" s="1"/>
  <c r="F382" i="17"/>
  <c r="S382" i="17" s="1"/>
  <c r="F383" i="17"/>
  <c r="S383" i="17" s="1"/>
  <c r="F384" i="17"/>
  <c r="S384" i="17" s="1"/>
  <c r="F385" i="17"/>
  <c r="S385" i="17" s="1"/>
  <c r="F386" i="17"/>
  <c r="S386" i="17" s="1"/>
  <c r="F387" i="17"/>
  <c r="S387" i="17" s="1"/>
  <c r="F388" i="17"/>
  <c r="S388" i="17" s="1"/>
  <c r="F389" i="17"/>
  <c r="S389" i="17" s="1"/>
  <c r="F390" i="17"/>
  <c r="S390" i="17" s="1"/>
  <c r="F391" i="17"/>
  <c r="S391" i="17" s="1"/>
  <c r="F392" i="17"/>
  <c r="S392" i="17" s="1"/>
  <c r="F393" i="17"/>
  <c r="S393" i="17" s="1"/>
  <c r="F394" i="17"/>
  <c r="S394" i="17" s="1"/>
  <c r="F395" i="17"/>
  <c r="S395" i="17" s="1"/>
  <c r="F396" i="17"/>
  <c r="R396" i="17" s="1"/>
  <c r="F397" i="17"/>
  <c r="S397" i="17" s="1"/>
  <c r="F398" i="17"/>
  <c r="S398" i="17" s="1"/>
  <c r="F399" i="17"/>
  <c r="S399" i="17" s="1"/>
  <c r="F400" i="17"/>
  <c r="S400" i="17" s="1"/>
  <c r="F401" i="17"/>
  <c r="S401" i="17" s="1"/>
  <c r="F402" i="17"/>
  <c r="S402" i="17" s="1"/>
  <c r="F403" i="17"/>
  <c r="S403" i="17" s="1"/>
  <c r="F404" i="17"/>
  <c r="S404" i="17" s="1"/>
  <c r="F405" i="17"/>
  <c r="S405" i="17" s="1"/>
  <c r="F406" i="17"/>
  <c r="S406" i="17" s="1"/>
  <c r="F407" i="17"/>
  <c r="S407" i="17" s="1"/>
  <c r="F408" i="17"/>
  <c r="S408" i="17" s="1"/>
  <c r="F409" i="17"/>
  <c r="S409" i="17" s="1"/>
  <c r="F410" i="17"/>
  <c r="S410" i="17" s="1"/>
  <c r="F411" i="17"/>
  <c r="S411" i="17" s="1"/>
  <c r="F412" i="17"/>
  <c r="S412" i="17" s="1"/>
  <c r="F413" i="17"/>
  <c r="S413" i="17" s="1"/>
  <c r="F414" i="17"/>
  <c r="S414" i="17" s="1"/>
  <c r="F415" i="17"/>
  <c r="S415" i="17" s="1"/>
  <c r="F416" i="17"/>
  <c r="S416" i="17" s="1"/>
  <c r="F417" i="17"/>
  <c r="S417" i="17" s="1"/>
  <c r="F418" i="17"/>
  <c r="S418" i="17" s="1"/>
  <c r="F419" i="17"/>
  <c r="S419" i="17" s="1"/>
  <c r="F420" i="17"/>
  <c r="S420" i="17" s="1"/>
  <c r="F421" i="17"/>
  <c r="S421" i="17" s="1"/>
  <c r="F422" i="17"/>
  <c r="S422" i="17" s="1"/>
  <c r="F423" i="17"/>
  <c r="S423" i="17" s="1"/>
  <c r="F424" i="17"/>
  <c r="S424" i="17" s="1"/>
  <c r="F425" i="17"/>
  <c r="S425" i="17" s="1"/>
  <c r="F426" i="17"/>
  <c r="S426" i="17" s="1"/>
  <c r="F427" i="17"/>
  <c r="S427" i="17" s="1"/>
  <c r="F428" i="17"/>
  <c r="S428" i="17" s="1"/>
  <c r="F429" i="17"/>
  <c r="S429" i="17" s="1"/>
  <c r="F430" i="17"/>
  <c r="S430" i="17" s="1"/>
  <c r="F431" i="17"/>
  <c r="S431" i="17" s="1"/>
  <c r="F432" i="17"/>
  <c r="S432" i="17" s="1"/>
  <c r="F433" i="17"/>
  <c r="S433" i="17" s="1"/>
  <c r="F434" i="17"/>
  <c r="S434" i="17" s="1"/>
  <c r="F435" i="17"/>
  <c r="S435" i="17" s="1"/>
  <c r="F436" i="17"/>
  <c r="S436" i="17" s="1"/>
  <c r="F437" i="17"/>
  <c r="S437" i="17" s="1"/>
  <c r="F438" i="17"/>
  <c r="S438" i="17" s="1"/>
  <c r="F439" i="17"/>
  <c r="S439" i="17" s="1"/>
  <c r="F440" i="17"/>
  <c r="S440" i="17" s="1"/>
  <c r="F441" i="17"/>
  <c r="S441" i="17" s="1"/>
  <c r="F442" i="17"/>
  <c r="S442" i="17" s="1"/>
  <c r="F443" i="17"/>
  <c r="S443" i="17" s="1"/>
  <c r="F444" i="17"/>
  <c r="S444" i="17" s="1"/>
  <c r="F445" i="17"/>
  <c r="S445" i="17" s="1"/>
  <c r="F446" i="17"/>
  <c r="S446" i="17" s="1"/>
  <c r="F447" i="17"/>
  <c r="S447" i="17" s="1"/>
  <c r="F448" i="17"/>
  <c r="S448" i="17" s="1"/>
  <c r="F449" i="17"/>
  <c r="S449" i="17" s="1"/>
  <c r="F450" i="17"/>
  <c r="S450" i="17" s="1"/>
  <c r="F451" i="17"/>
  <c r="S451" i="17" s="1"/>
  <c r="F452" i="17"/>
  <c r="S452" i="17" s="1"/>
  <c r="F453" i="17"/>
  <c r="S453" i="17" s="1"/>
  <c r="F454" i="17"/>
  <c r="S454" i="17" s="1"/>
  <c r="F455" i="17"/>
  <c r="S455" i="17" s="1"/>
  <c r="F456" i="17"/>
  <c r="S456" i="17" s="1"/>
  <c r="F457" i="17"/>
  <c r="S457" i="17" s="1"/>
  <c r="F458" i="17"/>
  <c r="S458" i="17" s="1"/>
  <c r="F459" i="17"/>
  <c r="S459" i="17" s="1"/>
  <c r="F460" i="17"/>
  <c r="S460" i="17" s="1"/>
  <c r="F461" i="17"/>
  <c r="S461" i="17" s="1"/>
  <c r="F462" i="17"/>
  <c r="S462" i="17" s="1"/>
  <c r="F463" i="17"/>
  <c r="S463" i="17" s="1"/>
  <c r="F464" i="17"/>
  <c r="S464" i="17" s="1"/>
  <c r="F465" i="17"/>
  <c r="S465" i="17" s="1"/>
  <c r="F466" i="17"/>
  <c r="S466" i="17" s="1"/>
  <c r="F467" i="17"/>
  <c r="S467" i="17" s="1"/>
  <c r="F468" i="17"/>
  <c r="S468" i="17" s="1"/>
  <c r="F469" i="17"/>
  <c r="S469" i="17" s="1"/>
  <c r="F470" i="17"/>
  <c r="S470" i="17" s="1"/>
  <c r="F471" i="17"/>
  <c r="S471" i="17" s="1"/>
  <c r="F472" i="17"/>
  <c r="S472" i="17" s="1"/>
  <c r="F473" i="17"/>
  <c r="S473" i="17" s="1"/>
  <c r="F474" i="17"/>
  <c r="S474" i="17" s="1"/>
  <c r="F475" i="17"/>
  <c r="S475" i="17" s="1"/>
  <c r="F476" i="17"/>
  <c r="R476" i="17" s="1"/>
  <c r="F477" i="17"/>
  <c r="S477" i="17" s="1"/>
  <c r="F478" i="17"/>
  <c r="S478" i="17" s="1"/>
  <c r="F479" i="17"/>
  <c r="S479" i="17" s="1"/>
  <c r="F480" i="17"/>
  <c r="S480" i="17" s="1"/>
  <c r="F481" i="17"/>
  <c r="S481" i="17" s="1"/>
  <c r="F482" i="17"/>
  <c r="S482" i="17" s="1"/>
  <c r="F483" i="17"/>
  <c r="S483" i="17" s="1"/>
  <c r="F484" i="17"/>
  <c r="S484" i="17" s="1"/>
  <c r="F485" i="17"/>
  <c r="S485" i="17" s="1"/>
  <c r="F486" i="17"/>
  <c r="S486" i="17" s="1"/>
  <c r="F487" i="17"/>
  <c r="S487" i="17" s="1"/>
  <c r="F488" i="17"/>
  <c r="S488" i="17" s="1"/>
  <c r="F489" i="17"/>
  <c r="S489" i="17" s="1"/>
  <c r="F490" i="17"/>
  <c r="S490" i="17" s="1"/>
  <c r="F491" i="17"/>
  <c r="S491" i="17" s="1"/>
  <c r="F492" i="17"/>
  <c r="R492" i="17" s="1"/>
  <c r="F493" i="17"/>
  <c r="S493" i="17" s="1"/>
  <c r="F494" i="17"/>
  <c r="S494" i="17" s="1"/>
  <c r="F495" i="17"/>
  <c r="S495" i="17" s="1"/>
  <c r="F496" i="17"/>
  <c r="S496" i="17" s="1"/>
  <c r="F497" i="17"/>
  <c r="S497" i="17" s="1"/>
  <c r="F498" i="17"/>
  <c r="S498" i="17" s="1"/>
  <c r="F499" i="17"/>
  <c r="S499" i="17" s="1"/>
  <c r="F500" i="17"/>
  <c r="S500" i="17" s="1"/>
  <c r="F501" i="17"/>
  <c r="S501" i="17" s="1"/>
  <c r="F502" i="17"/>
  <c r="S502" i="17" s="1"/>
  <c r="F503" i="17"/>
  <c r="S503" i="17" s="1"/>
  <c r="F504" i="17"/>
  <c r="S504" i="17" s="1"/>
  <c r="F505" i="17"/>
  <c r="S505" i="17" s="1"/>
  <c r="F506" i="17"/>
  <c r="S506" i="17" s="1"/>
  <c r="F507" i="17"/>
  <c r="S507" i="17" s="1"/>
  <c r="F508" i="17"/>
  <c r="R508" i="17" s="1"/>
  <c r="F509" i="17"/>
  <c r="S509" i="17" s="1"/>
  <c r="F510" i="17"/>
  <c r="S510" i="17" s="1"/>
  <c r="F511" i="17"/>
  <c r="S511" i="17" s="1"/>
  <c r="F512" i="17"/>
  <c r="S512" i="17" s="1"/>
  <c r="F513" i="17"/>
  <c r="S513" i="17" s="1"/>
  <c r="F514" i="17"/>
  <c r="S514" i="17" s="1"/>
  <c r="F515" i="17"/>
  <c r="S515" i="17" s="1"/>
  <c r="F516" i="17"/>
  <c r="S516" i="17" s="1"/>
  <c r="F517" i="17"/>
  <c r="S517" i="17" s="1"/>
  <c r="F518" i="17"/>
  <c r="S518" i="17" s="1"/>
  <c r="F519" i="17"/>
  <c r="S519" i="17" s="1"/>
  <c r="F520" i="17"/>
  <c r="S520" i="17" s="1"/>
  <c r="F521" i="17"/>
  <c r="S521" i="17" s="1"/>
  <c r="F522" i="17"/>
  <c r="S522" i="17" s="1"/>
  <c r="F523" i="17"/>
  <c r="S523" i="17" s="1"/>
  <c r="F524" i="17"/>
  <c r="R524" i="17" s="1"/>
  <c r="F525" i="17"/>
  <c r="S525" i="17" s="1"/>
  <c r="F526" i="17"/>
  <c r="S526" i="17" s="1"/>
  <c r="F527" i="17"/>
  <c r="S527" i="17" s="1"/>
  <c r="F528" i="17"/>
  <c r="S528" i="17" s="1"/>
  <c r="F529" i="17"/>
  <c r="S529" i="17" s="1"/>
  <c r="F530" i="17"/>
  <c r="S530" i="17" s="1"/>
  <c r="F531" i="17"/>
  <c r="S531" i="17" s="1"/>
  <c r="F532" i="17"/>
  <c r="S532" i="17" s="1"/>
  <c r="F533" i="17"/>
  <c r="S533" i="17" s="1"/>
  <c r="F534" i="17"/>
  <c r="S534" i="17" s="1"/>
  <c r="F535" i="17"/>
  <c r="S535" i="17" s="1"/>
  <c r="F536" i="17"/>
  <c r="S536" i="17" s="1"/>
  <c r="F537" i="17"/>
  <c r="S537" i="17" s="1"/>
  <c r="F538" i="17"/>
  <c r="S538" i="17" s="1"/>
  <c r="F539" i="17"/>
  <c r="S539" i="17" s="1"/>
  <c r="F540" i="17"/>
  <c r="S540" i="17" s="1"/>
  <c r="F541" i="17"/>
  <c r="S541" i="17" s="1"/>
  <c r="F542" i="17"/>
  <c r="S542" i="17" s="1"/>
  <c r="F543" i="17"/>
  <c r="S543" i="17" s="1"/>
  <c r="F544" i="17"/>
  <c r="S544" i="17" s="1"/>
  <c r="F545" i="17"/>
  <c r="S545" i="17" s="1"/>
  <c r="F546" i="17"/>
  <c r="S546" i="17" s="1"/>
  <c r="F547" i="17"/>
  <c r="S547" i="17" s="1"/>
  <c r="F548" i="17"/>
  <c r="S548" i="17" s="1"/>
  <c r="F549" i="17"/>
  <c r="S549" i="17" s="1"/>
  <c r="F550" i="17"/>
  <c r="S550" i="17" s="1"/>
  <c r="F551" i="17"/>
  <c r="S551" i="17" s="1"/>
  <c r="F552" i="17"/>
  <c r="S552" i="17" s="1"/>
  <c r="F553" i="17"/>
  <c r="S553" i="17" s="1"/>
  <c r="F554" i="17"/>
  <c r="S554" i="17" s="1"/>
  <c r="F555" i="17"/>
  <c r="S555" i="17" s="1"/>
  <c r="F556" i="17"/>
  <c r="S556" i="17" s="1"/>
  <c r="F557" i="17"/>
  <c r="S557" i="17" s="1"/>
  <c r="F558" i="17"/>
  <c r="S558" i="17" s="1"/>
  <c r="F559" i="17"/>
  <c r="S559" i="17" s="1"/>
  <c r="F560" i="17"/>
  <c r="S560" i="17" s="1"/>
  <c r="F561" i="17"/>
  <c r="S561" i="17" s="1"/>
  <c r="F562" i="17"/>
  <c r="S562" i="17" s="1"/>
  <c r="F563" i="17"/>
  <c r="S563" i="17" s="1"/>
  <c r="F564" i="17"/>
  <c r="S564" i="17" s="1"/>
  <c r="F565" i="17"/>
  <c r="S565" i="17" s="1"/>
  <c r="F566" i="17"/>
  <c r="S566" i="17" s="1"/>
  <c r="F567" i="17"/>
  <c r="S567" i="17" s="1"/>
  <c r="F568" i="17"/>
  <c r="S568" i="17" s="1"/>
  <c r="F569" i="17"/>
  <c r="S569" i="17" s="1"/>
  <c r="F570" i="17"/>
  <c r="S570" i="17" s="1"/>
  <c r="F571" i="17"/>
  <c r="S571" i="17" s="1"/>
  <c r="F572" i="17"/>
  <c r="S572" i="17" s="1"/>
  <c r="F573" i="17"/>
  <c r="S573" i="17" s="1"/>
  <c r="F574" i="17"/>
  <c r="S574" i="17" s="1"/>
  <c r="F575" i="17"/>
  <c r="S575" i="17" s="1"/>
  <c r="F576" i="17"/>
  <c r="S576" i="17" s="1"/>
  <c r="F577" i="17"/>
  <c r="S577" i="17" s="1"/>
  <c r="F578" i="17"/>
  <c r="S578" i="17" s="1"/>
  <c r="F579" i="17"/>
  <c r="S579" i="17" s="1"/>
  <c r="F580" i="17"/>
  <c r="S580" i="17" s="1"/>
  <c r="F581" i="17"/>
  <c r="S581" i="17" s="1"/>
  <c r="F582" i="17"/>
  <c r="S582" i="17" s="1"/>
  <c r="F583" i="17"/>
  <c r="S583" i="17" s="1"/>
  <c r="F584" i="17"/>
  <c r="S584" i="17" s="1"/>
  <c r="F585" i="17"/>
  <c r="S585" i="17" s="1"/>
  <c r="F586" i="17"/>
  <c r="S586" i="17" s="1"/>
  <c r="F587" i="17"/>
  <c r="S587" i="17" s="1"/>
  <c r="F588" i="17"/>
  <c r="S588" i="17" s="1"/>
  <c r="F589" i="17"/>
  <c r="S589" i="17" s="1"/>
  <c r="F590" i="17"/>
  <c r="S590" i="17" s="1"/>
  <c r="F591" i="17"/>
  <c r="S591" i="17" s="1"/>
  <c r="F592" i="17"/>
  <c r="S592" i="17" s="1"/>
  <c r="F593" i="17"/>
  <c r="S593" i="17" s="1"/>
  <c r="F594" i="17"/>
  <c r="S594" i="17" s="1"/>
  <c r="F595" i="17"/>
  <c r="S595" i="17" s="1"/>
  <c r="F596" i="17"/>
  <c r="S596" i="17" s="1"/>
  <c r="F597" i="17"/>
  <c r="S597" i="17" s="1"/>
  <c r="F598" i="17"/>
  <c r="S598" i="17" s="1"/>
  <c r="F599" i="17"/>
  <c r="S599" i="17" s="1"/>
  <c r="F600" i="17"/>
  <c r="S600" i="17" s="1"/>
  <c r="F601" i="17"/>
  <c r="S601" i="17" s="1"/>
  <c r="F602" i="17"/>
  <c r="S602" i="17" s="1"/>
  <c r="F603" i="17"/>
  <c r="S603" i="17" s="1"/>
  <c r="F604" i="17"/>
  <c r="R604" i="17" s="1"/>
  <c r="F605" i="17"/>
  <c r="S605" i="17" s="1"/>
  <c r="F606" i="17"/>
  <c r="S606" i="17" s="1"/>
  <c r="F607" i="17"/>
  <c r="S607" i="17" s="1"/>
  <c r="F608" i="17"/>
  <c r="S608" i="17" s="1"/>
  <c r="F609" i="17"/>
  <c r="S609" i="17" s="1"/>
  <c r="F610" i="17"/>
  <c r="S610" i="17" s="1"/>
  <c r="F611" i="17"/>
  <c r="S611" i="17" s="1"/>
  <c r="F612" i="17"/>
  <c r="S612" i="17" s="1"/>
  <c r="F613" i="17"/>
  <c r="S613" i="17" s="1"/>
  <c r="F614" i="17"/>
  <c r="S614" i="17" s="1"/>
  <c r="F615" i="17"/>
  <c r="S615" i="17" s="1"/>
  <c r="F616" i="17"/>
  <c r="S616" i="17" s="1"/>
  <c r="F617" i="17"/>
  <c r="S617" i="17" s="1"/>
  <c r="F618" i="17"/>
  <c r="S618" i="17" s="1"/>
  <c r="F619" i="17"/>
  <c r="S619" i="17" s="1"/>
  <c r="F620" i="17"/>
  <c r="R620" i="17" s="1"/>
  <c r="F621" i="17"/>
  <c r="S621" i="17" s="1"/>
  <c r="F622" i="17"/>
  <c r="S622" i="17" s="1"/>
  <c r="F623" i="17"/>
  <c r="S623" i="17" s="1"/>
  <c r="F624" i="17"/>
  <c r="S624" i="17" s="1"/>
  <c r="F625" i="17"/>
  <c r="S625" i="17" s="1"/>
  <c r="F626" i="17"/>
  <c r="S626" i="17" s="1"/>
  <c r="F627" i="17"/>
  <c r="S627" i="17" s="1"/>
  <c r="F628" i="17"/>
  <c r="S628" i="17" s="1"/>
  <c r="F629" i="17"/>
  <c r="S629" i="17" s="1"/>
  <c r="F630" i="17"/>
  <c r="S630" i="17" s="1"/>
  <c r="F631" i="17"/>
  <c r="S631" i="17" s="1"/>
  <c r="F632" i="17"/>
  <c r="S632" i="17" s="1"/>
  <c r="F633" i="17"/>
  <c r="S633" i="17" s="1"/>
  <c r="F634" i="17"/>
  <c r="S634" i="17" s="1"/>
  <c r="F635" i="17"/>
  <c r="S635" i="17" s="1"/>
  <c r="F636" i="17"/>
  <c r="R636" i="17" s="1"/>
  <c r="F637" i="17"/>
  <c r="S637" i="17" s="1"/>
  <c r="F638" i="17"/>
  <c r="S638" i="17" s="1"/>
  <c r="F639" i="17"/>
  <c r="S639" i="17" s="1"/>
  <c r="F640" i="17"/>
  <c r="S640" i="17" s="1"/>
  <c r="F641" i="17"/>
  <c r="S641" i="17" s="1"/>
  <c r="F642" i="17"/>
  <c r="S642" i="17" s="1"/>
  <c r="F643" i="17"/>
  <c r="S643" i="17" s="1"/>
  <c r="F644" i="17"/>
  <c r="S644" i="17" s="1"/>
  <c r="F645" i="17"/>
  <c r="S645" i="17" s="1"/>
  <c r="F646" i="17"/>
  <c r="S646" i="17" s="1"/>
  <c r="F647" i="17"/>
  <c r="S647" i="17" s="1"/>
  <c r="F648" i="17"/>
  <c r="S648" i="17" s="1"/>
  <c r="F649" i="17"/>
  <c r="S649" i="17" s="1"/>
  <c r="F650" i="17"/>
  <c r="S650" i="17" s="1"/>
  <c r="F651" i="17"/>
  <c r="S651" i="17" s="1"/>
  <c r="F652" i="17"/>
  <c r="R652" i="17" s="1"/>
  <c r="F653" i="17"/>
  <c r="S653" i="17" s="1"/>
  <c r="F654" i="17"/>
  <c r="S654" i="17" s="1"/>
  <c r="F655" i="17"/>
  <c r="S655" i="17" s="1"/>
  <c r="F656" i="17"/>
  <c r="S656" i="17" s="1"/>
  <c r="F657" i="17"/>
  <c r="S657" i="17" s="1"/>
  <c r="F658" i="17"/>
  <c r="S658" i="17" s="1"/>
  <c r="F659" i="17"/>
  <c r="S659" i="17" s="1"/>
  <c r="F660" i="17"/>
  <c r="S660" i="17" s="1"/>
  <c r="F661" i="17"/>
  <c r="S661" i="17" s="1"/>
  <c r="F662" i="17"/>
  <c r="S662" i="17" s="1"/>
  <c r="F663" i="17"/>
  <c r="S663" i="17" s="1"/>
  <c r="F664" i="17"/>
  <c r="S664" i="17" s="1"/>
  <c r="F665" i="17"/>
  <c r="S665" i="17" s="1"/>
  <c r="F666" i="17"/>
  <c r="S666" i="17" s="1"/>
  <c r="F667" i="17"/>
  <c r="S667" i="17" s="1"/>
  <c r="F668" i="17"/>
  <c r="S668" i="17" s="1"/>
  <c r="F669" i="17"/>
  <c r="S669" i="17" s="1"/>
  <c r="F670" i="17"/>
  <c r="S670" i="17" s="1"/>
  <c r="F671" i="17"/>
  <c r="S671" i="17" s="1"/>
  <c r="F672" i="17"/>
  <c r="S672" i="17" s="1"/>
  <c r="F673" i="17"/>
  <c r="S673" i="17" s="1"/>
  <c r="F674" i="17"/>
  <c r="S674" i="17" s="1"/>
  <c r="F675" i="17"/>
  <c r="S675" i="17" s="1"/>
  <c r="F676" i="17"/>
  <c r="S676" i="17" s="1"/>
  <c r="F677" i="17"/>
  <c r="S677" i="17" s="1"/>
  <c r="F678" i="17"/>
  <c r="S678" i="17" s="1"/>
  <c r="F679" i="17"/>
  <c r="S679" i="17" s="1"/>
  <c r="F680" i="17"/>
  <c r="S680" i="17" s="1"/>
  <c r="F681" i="17"/>
  <c r="S681" i="17" s="1"/>
  <c r="F682" i="17"/>
  <c r="S682" i="17" s="1"/>
  <c r="F683" i="17"/>
  <c r="S683" i="17" s="1"/>
  <c r="F684" i="17"/>
  <c r="S684" i="17" s="1"/>
  <c r="F685" i="17"/>
  <c r="S685" i="17" s="1"/>
  <c r="F686" i="17"/>
  <c r="S686" i="17" s="1"/>
  <c r="F687" i="17"/>
  <c r="S687" i="17" s="1"/>
  <c r="F688" i="17"/>
  <c r="S688" i="17" s="1"/>
  <c r="F689" i="17"/>
  <c r="S689" i="17" s="1"/>
  <c r="F690" i="17"/>
  <c r="S690" i="17" s="1"/>
  <c r="F691" i="17"/>
  <c r="S691" i="17" s="1"/>
  <c r="F692" i="17"/>
  <c r="S692" i="17" s="1"/>
  <c r="F693" i="17"/>
  <c r="S693" i="17" s="1"/>
  <c r="F694" i="17"/>
  <c r="S694" i="17" s="1"/>
  <c r="F695" i="17"/>
  <c r="S695" i="17" s="1"/>
  <c r="F696" i="17"/>
  <c r="S696" i="17" s="1"/>
  <c r="F697" i="17"/>
  <c r="S697" i="17" s="1"/>
  <c r="F698" i="17"/>
  <c r="S698" i="17" s="1"/>
  <c r="F699" i="17"/>
  <c r="S699" i="17" s="1"/>
  <c r="F700" i="17"/>
  <c r="S700" i="17" s="1"/>
  <c r="F701" i="17"/>
  <c r="S701" i="17" s="1"/>
  <c r="F702" i="17"/>
  <c r="S702" i="17" s="1"/>
  <c r="F703" i="17"/>
  <c r="S703" i="17" s="1"/>
  <c r="F704" i="17"/>
  <c r="S704" i="17" s="1"/>
  <c r="F705" i="17"/>
  <c r="S705" i="17" s="1"/>
  <c r="F706" i="17"/>
  <c r="S706" i="17" s="1"/>
  <c r="F707" i="17"/>
  <c r="S707" i="17" s="1"/>
  <c r="F708" i="17"/>
  <c r="S708" i="17" s="1"/>
  <c r="F709" i="17"/>
  <c r="S709" i="17" s="1"/>
  <c r="F710" i="17"/>
  <c r="S710" i="17" s="1"/>
  <c r="F711" i="17"/>
  <c r="S711" i="17" s="1"/>
  <c r="F712" i="17"/>
  <c r="S712" i="17" s="1"/>
  <c r="F713" i="17"/>
  <c r="S713" i="17" s="1"/>
  <c r="F714" i="17"/>
  <c r="S714" i="17" s="1"/>
  <c r="F715" i="17"/>
  <c r="S715" i="17" s="1"/>
  <c r="F716" i="17"/>
  <c r="S716" i="17" s="1"/>
  <c r="F717" i="17"/>
  <c r="S717" i="17" s="1"/>
  <c r="F718" i="17"/>
  <c r="S718" i="17" s="1"/>
  <c r="F719" i="17"/>
  <c r="S719" i="17" s="1"/>
  <c r="F720" i="17"/>
  <c r="S720" i="17" s="1"/>
  <c r="F721" i="17"/>
  <c r="S721" i="17" s="1"/>
  <c r="F722" i="17"/>
  <c r="S722" i="17" s="1"/>
  <c r="F723" i="17"/>
  <c r="S723" i="17" s="1"/>
  <c r="F724" i="17"/>
  <c r="S724" i="17" s="1"/>
  <c r="F725" i="17"/>
  <c r="S725" i="17" s="1"/>
  <c r="F726" i="17"/>
  <c r="S726" i="17" s="1"/>
  <c r="F727" i="17"/>
  <c r="S727" i="17" s="1"/>
  <c r="F728" i="17"/>
  <c r="S728" i="17" s="1"/>
  <c r="F729" i="17"/>
  <c r="S729" i="17" s="1"/>
  <c r="F730" i="17"/>
  <c r="S730" i="17" s="1"/>
  <c r="F731" i="17"/>
  <c r="S731" i="17" s="1"/>
  <c r="F732" i="17"/>
  <c r="R732" i="17" s="1"/>
  <c r="F733" i="17"/>
  <c r="S733" i="17" s="1"/>
  <c r="F734" i="17"/>
  <c r="S734" i="17" s="1"/>
  <c r="F735" i="17"/>
  <c r="S735" i="17" s="1"/>
  <c r="F736" i="17"/>
  <c r="S736" i="17" s="1"/>
  <c r="F737" i="17"/>
  <c r="S737" i="17" s="1"/>
  <c r="F738" i="17"/>
  <c r="S738" i="17" s="1"/>
  <c r="F739" i="17"/>
  <c r="S739" i="17" s="1"/>
  <c r="F740" i="17"/>
  <c r="S740" i="17" s="1"/>
  <c r="F741" i="17"/>
  <c r="S741" i="17" s="1"/>
  <c r="F742" i="17"/>
  <c r="S742" i="17" s="1"/>
  <c r="F743" i="17"/>
  <c r="S743" i="17" s="1"/>
  <c r="F744" i="17"/>
  <c r="S744" i="17" s="1"/>
  <c r="F745" i="17"/>
  <c r="S745" i="17" s="1"/>
  <c r="F746" i="17"/>
  <c r="S746" i="17" s="1"/>
  <c r="F747" i="17"/>
  <c r="S747" i="17" s="1"/>
  <c r="F748" i="17"/>
  <c r="R748" i="17" s="1"/>
  <c r="F749" i="17"/>
  <c r="S749" i="17" s="1"/>
  <c r="F750" i="17"/>
  <c r="S750" i="17" s="1"/>
  <c r="F751" i="17"/>
  <c r="S751" i="17" s="1"/>
  <c r="F752" i="17"/>
  <c r="S752" i="17" s="1"/>
  <c r="F753" i="17"/>
  <c r="S753" i="17" s="1"/>
  <c r="F754" i="17"/>
  <c r="S754" i="17" s="1"/>
  <c r="F755" i="17"/>
  <c r="S755" i="17" s="1"/>
  <c r="F756" i="17"/>
  <c r="S756" i="17" s="1"/>
  <c r="F757" i="17"/>
  <c r="S757" i="17" s="1"/>
  <c r="F758" i="17"/>
  <c r="S758" i="17" s="1"/>
  <c r="F759" i="17"/>
  <c r="S759" i="17" s="1"/>
  <c r="F760" i="17"/>
  <c r="S760" i="17" s="1"/>
  <c r="F761" i="17"/>
  <c r="S761" i="17" s="1"/>
  <c r="F762" i="17"/>
  <c r="S762" i="17" s="1"/>
  <c r="F763" i="17"/>
  <c r="S763" i="17" s="1"/>
  <c r="F764" i="17"/>
  <c r="R764" i="17" s="1"/>
  <c r="F765" i="17"/>
  <c r="S765" i="17" s="1"/>
  <c r="F766" i="17"/>
  <c r="S766" i="17" s="1"/>
  <c r="F767" i="17"/>
  <c r="S767" i="17" s="1"/>
  <c r="F768" i="17"/>
  <c r="S768" i="17" s="1"/>
  <c r="F769" i="17"/>
  <c r="S769" i="17" s="1"/>
  <c r="F770" i="17"/>
  <c r="S770" i="17" s="1"/>
  <c r="F771" i="17"/>
  <c r="S771" i="17" s="1"/>
  <c r="F772" i="17"/>
  <c r="S772" i="17" s="1"/>
  <c r="F773" i="17"/>
  <c r="S773" i="17" s="1"/>
  <c r="F774" i="17"/>
  <c r="S774" i="17" s="1"/>
  <c r="F775" i="17"/>
  <c r="S775" i="17" s="1"/>
  <c r="F776" i="17"/>
  <c r="S776" i="17" s="1"/>
  <c r="F777" i="17"/>
  <c r="S777" i="17" s="1"/>
  <c r="F778" i="17"/>
  <c r="S778" i="17" s="1"/>
  <c r="F779" i="17"/>
  <c r="S779" i="17" s="1"/>
  <c r="F780" i="17"/>
  <c r="R780" i="17" s="1"/>
  <c r="F781" i="17"/>
  <c r="S781" i="17" s="1"/>
  <c r="F782" i="17"/>
  <c r="S782" i="17" s="1"/>
  <c r="F783" i="17"/>
  <c r="S783" i="17" s="1"/>
  <c r="F784" i="17"/>
  <c r="S784" i="17" s="1"/>
  <c r="F785" i="17"/>
  <c r="S785" i="17" s="1"/>
  <c r="F786" i="17"/>
  <c r="S786" i="17" s="1"/>
  <c r="F787" i="17"/>
  <c r="S787" i="17" s="1"/>
  <c r="F788" i="17"/>
  <c r="S788" i="17" s="1"/>
  <c r="F789" i="17"/>
  <c r="S789" i="17" s="1"/>
  <c r="F790" i="17"/>
  <c r="S790" i="17" s="1"/>
  <c r="F791" i="17"/>
  <c r="S791" i="17" s="1"/>
  <c r="F792" i="17"/>
  <c r="S792" i="17" s="1"/>
  <c r="F793" i="17"/>
  <c r="S793" i="17" s="1"/>
  <c r="F794" i="17"/>
  <c r="S794" i="17" s="1"/>
  <c r="F795" i="17"/>
  <c r="S795" i="17" s="1"/>
  <c r="F796" i="17"/>
  <c r="S796" i="17" s="1"/>
  <c r="F797" i="17"/>
  <c r="S797" i="17" s="1"/>
  <c r="F798" i="17"/>
  <c r="S798" i="17" s="1"/>
  <c r="F799" i="17"/>
  <c r="S799" i="17" s="1"/>
  <c r="F800" i="17"/>
  <c r="S800" i="17" s="1"/>
  <c r="F801" i="17"/>
  <c r="S801" i="17" s="1"/>
  <c r="F802" i="17"/>
  <c r="S802" i="17" s="1"/>
  <c r="F803" i="17"/>
  <c r="S803" i="17" s="1"/>
  <c r="F804" i="17"/>
  <c r="S804" i="17" s="1"/>
  <c r="F805" i="17"/>
  <c r="S805" i="17" s="1"/>
  <c r="F806" i="17"/>
  <c r="S806" i="17" s="1"/>
  <c r="F807" i="17"/>
  <c r="S807" i="17" s="1"/>
  <c r="F808" i="17"/>
  <c r="S808" i="17" s="1"/>
  <c r="F809" i="17"/>
  <c r="S809" i="17" s="1"/>
  <c r="F810" i="17"/>
  <c r="S810" i="17" s="1"/>
  <c r="F811" i="17"/>
  <c r="S811" i="17" s="1"/>
  <c r="F812" i="17"/>
  <c r="S812" i="17" s="1"/>
  <c r="F813" i="17"/>
  <c r="S813" i="17" s="1"/>
  <c r="F814" i="17"/>
  <c r="S814" i="17" s="1"/>
  <c r="F815" i="17"/>
  <c r="S815" i="17" s="1"/>
  <c r="F816" i="17"/>
  <c r="S816" i="17" s="1"/>
  <c r="F817" i="17"/>
  <c r="S817" i="17" s="1"/>
  <c r="F818" i="17"/>
  <c r="S818" i="17" s="1"/>
  <c r="F819" i="17"/>
  <c r="S819" i="17" s="1"/>
  <c r="F820" i="17"/>
  <c r="S820" i="17" s="1"/>
  <c r="F821" i="17"/>
  <c r="S821" i="17" s="1"/>
  <c r="F822" i="17"/>
  <c r="S822" i="17" s="1"/>
  <c r="F823" i="17"/>
  <c r="S823" i="17" s="1"/>
  <c r="F824" i="17"/>
  <c r="S824" i="17" s="1"/>
  <c r="F825" i="17"/>
  <c r="S825" i="17" s="1"/>
  <c r="F826" i="17"/>
  <c r="S826" i="17" s="1"/>
  <c r="F827" i="17"/>
  <c r="S827" i="17" s="1"/>
  <c r="F828" i="17"/>
  <c r="S828" i="17" s="1"/>
  <c r="F829" i="17"/>
  <c r="S829" i="17" s="1"/>
  <c r="F830" i="17"/>
  <c r="S830" i="17" s="1"/>
  <c r="F831" i="17"/>
  <c r="S831" i="17" s="1"/>
  <c r="F832" i="17"/>
  <c r="S832" i="17" s="1"/>
  <c r="F833" i="17"/>
  <c r="S833" i="17" s="1"/>
  <c r="F834" i="17"/>
  <c r="S834" i="17" s="1"/>
  <c r="F835" i="17"/>
  <c r="S835" i="17" s="1"/>
  <c r="F836" i="17"/>
  <c r="S836" i="17" s="1"/>
  <c r="F837" i="17"/>
  <c r="S837" i="17" s="1"/>
  <c r="F838" i="17"/>
  <c r="S838" i="17" s="1"/>
  <c r="F839" i="17"/>
  <c r="S839" i="17" s="1"/>
  <c r="F840" i="17"/>
  <c r="S840" i="17" s="1"/>
  <c r="F841" i="17"/>
  <c r="S841" i="17" s="1"/>
  <c r="F842" i="17"/>
  <c r="S842" i="17" s="1"/>
  <c r="F843" i="17"/>
  <c r="S843" i="17" s="1"/>
  <c r="F844" i="17"/>
  <c r="S844" i="17" s="1"/>
  <c r="F845" i="17"/>
  <c r="S845" i="17" s="1"/>
  <c r="F846" i="17"/>
  <c r="S846" i="17" s="1"/>
  <c r="F847" i="17"/>
  <c r="S847" i="17" s="1"/>
  <c r="F848" i="17"/>
  <c r="S848" i="17" s="1"/>
  <c r="F849" i="17"/>
  <c r="S849" i="17" s="1"/>
  <c r="F850" i="17"/>
  <c r="S850" i="17" s="1"/>
  <c r="F851" i="17"/>
  <c r="S851" i="17" s="1"/>
  <c r="F852" i="17"/>
  <c r="S852" i="17" s="1"/>
  <c r="F853" i="17"/>
  <c r="S853" i="17" s="1"/>
  <c r="F854" i="17"/>
  <c r="S854" i="17" s="1"/>
  <c r="F855" i="17"/>
  <c r="S855" i="17" s="1"/>
  <c r="F856" i="17"/>
  <c r="S856" i="17" s="1"/>
  <c r="F857" i="17"/>
  <c r="S857" i="17" s="1"/>
  <c r="F858" i="17"/>
  <c r="S858" i="17" s="1"/>
  <c r="F859" i="17"/>
  <c r="S859" i="17" s="1"/>
  <c r="F860" i="17"/>
  <c r="R860" i="17" s="1"/>
  <c r="F861" i="17"/>
  <c r="S861" i="17" s="1"/>
  <c r="F862" i="17"/>
  <c r="S862" i="17" s="1"/>
  <c r="F863" i="17"/>
  <c r="S863" i="17" s="1"/>
  <c r="F864" i="17"/>
  <c r="S864" i="17" s="1"/>
  <c r="F865" i="17"/>
  <c r="S865" i="17" s="1"/>
  <c r="F866" i="17"/>
  <c r="S866" i="17" s="1"/>
  <c r="F867" i="17"/>
  <c r="S867" i="17" s="1"/>
  <c r="F868" i="17"/>
  <c r="S868" i="17" s="1"/>
  <c r="F869" i="17"/>
  <c r="S869" i="17" s="1"/>
  <c r="F870" i="17"/>
  <c r="S870" i="17" s="1"/>
  <c r="F871" i="17"/>
  <c r="S871" i="17" s="1"/>
  <c r="F872" i="17"/>
  <c r="S872" i="17" s="1"/>
  <c r="F873" i="17"/>
  <c r="S873" i="17" s="1"/>
  <c r="F874" i="17"/>
  <c r="S874" i="17" s="1"/>
  <c r="F875" i="17"/>
  <c r="S875" i="17" s="1"/>
  <c r="F876" i="17"/>
  <c r="R876" i="17" s="1"/>
  <c r="F877" i="17"/>
  <c r="S877" i="17" s="1"/>
  <c r="F878" i="17"/>
  <c r="S878" i="17" s="1"/>
  <c r="F879" i="17"/>
  <c r="S879" i="17" s="1"/>
  <c r="F880" i="17"/>
  <c r="S880" i="17" s="1"/>
  <c r="F881" i="17"/>
  <c r="S881" i="17" s="1"/>
  <c r="F882" i="17"/>
  <c r="S882" i="17" s="1"/>
  <c r="F883" i="17"/>
  <c r="S883" i="17" s="1"/>
  <c r="F884" i="17"/>
  <c r="S884" i="17" s="1"/>
  <c r="F885" i="17"/>
  <c r="S885" i="17" s="1"/>
  <c r="F886" i="17"/>
  <c r="S886" i="17" s="1"/>
  <c r="F887" i="17"/>
  <c r="S887" i="17" s="1"/>
  <c r="F888" i="17"/>
  <c r="S888" i="17" s="1"/>
  <c r="F889" i="17"/>
  <c r="S889" i="17" s="1"/>
  <c r="F890" i="17"/>
  <c r="S890" i="17" s="1"/>
  <c r="F891" i="17"/>
  <c r="S891" i="17" s="1"/>
  <c r="F892" i="17"/>
  <c r="R892" i="17" s="1"/>
  <c r="F893" i="17"/>
  <c r="S893" i="17" s="1"/>
  <c r="F894" i="17"/>
  <c r="S894" i="17" s="1"/>
  <c r="F895" i="17"/>
  <c r="S895" i="17" s="1"/>
  <c r="F896" i="17"/>
  <c r="S896" i="17" s="1"/>
  <c r="F897" i="17"/>
  <c r="S897" i="17" s="1"/>
  <c r="F898" i="17"/>
  <c r="S898" i="17" s="1"/>
  <c r="F899" i="17"/>
  <c r="S899" i="17" s="1"/>
  <c r="F900" i="17"/>
  <c r="S900" i="17" s="1"/>
  <c r="F901" i="17"/>
  <c r="S901" i="17" s="1"/>
  <c r="F902" i="17"/>
  <c r="S902" i="17" s="1"/>
  <c r="F903" i="17"/>
  <c r="S903" i="17" s="1"/>
  <c r="F904" i="17"/>
  <c r="S904" i="17" s="1"/>
  <c r="F905" i="17"/>
  <c r="S905" i="17" s="1"/>
  <c r="F906" i="17"/>
  <c r="S906" i="17" s="1"/>
  <c r="F907" i="17"/>
  <c r="S907" i="17" s="1"/>
  <c r="F908" i="17"/>
  <c r="R908" i="17" s="1"/>
  <c r="F909" i="17"/>
  <c r="S909" i="17" s="1"/>
  <c r="F910" i="17"/>
  <c r="S910" i="17" s="1"/>
  <c r="F911" i="17"/>
  <c r="S911" i="17" s="1"/>
  <c r="F912" i="17"/>
  <c r="S912" i="17" s="1"/>
  <c r="F913" i="17"/>
  <c r="S913" i="17" s="1"/>
  <c r="F914" i="17"/>
  <c r="S914" i="17" s="1"/>
  <c r="F915" i="17"/>
  <c r="S915" i="17" s="1"/>
  <c r="F916" i="17"/>
  <c r="S916" i="17" s="1"/>
  <c r="F917" i="17"/>
  <c r="S917" i="17" s="1"/>
  <c r="F918" i="17"/>
  <c r="S918" i="17" s="1"/>
  <c r="F919" i="17"/>
  <c r="S919" i="17" s="1"/>
  <c r="F920" i="17"/>
  <c r="S920" i="17" s="1"/>
  <c r="F921" i="17"/>
  <c r="S921" i="17" s="1"/>
  <c r="F922" i="17"/>
  <c r="S922" i="17" s="1"/>
  <c r="F923" i="17"/>
  <c r="S923" i="17" s="1"/>
  <c r="F924" i="17"/>
  <c r="S924" i="17" s="1"/>
  <c r="F925" i="17"/>
  <c r="S925" i="17" s="1"/>
  <c r="F926" i="17"/>
  <c r="S926" i="17" s="1"/>
  <c r="F927" i="17"/>
  <c r="S927" i="17" s="1"/>
  <c r="F928" i="17"/>
  <c r="S928" i="17" s="1"/>
  <c r="F929" i="17"/>
  <c r="S929" i="17" s="1"/>
  <c r="F930" i="17"/>
  <c r="S930" i="17" s="1"/>
  <c r="F931" i="17"/>
  <c r="S931" i="17" s="1"/>
  <c r="F932" i="17"/>
  <c r="S932" i="17" s="1"/>
  <c r="F933" i="17"/>
  <c r="S933" i="17" s="1"/>
  <c r="F934" i="17"/>
  <c r="S934" i="17" s="1"/>
  <c r="F935" i="17"/>
  <c r="S935" i="17" s="1"/>
  <c r="F936" i="17"/>
  <c r="S936" i="17" s="1"/>
  <c r="F937" i="17"/>
  <c r="S937" i="17" s="1"/>
  <c r="F938" i="17"/>
  <c r="S938" i="17" s="1"/>
  <c r="F939" i="17"/>
  <c r="S939" i="17" s="1"/>
  <c r="F940" i="17"/>
  <c r="S940" i="17" s="1"/>
  <c r="F941" i="17"/>
  <c r="S941" i="17" s="1"/>
  <c r="F942" i="17"/>
  <c r="S942" i="17" s="1"/>
  <c r="F943" i="17"/>
  <c r="S943" i="17" s="1"/>
  <c r="F944" i="17"/>
  <c r="S944" i="17" s="1"/>
  <c r="F945" i="17"/>
  <c r="S945" i="17" s="1"/>
  <c r="F946" i="17"/>
  <c r="S946" i="17" s="1"/>
  <c r="F947" i="17"/>
  <c r="S947" i="17" s="1"/>
  <c r="F948" i="17"/>
  <c r="S948" i="17" s="1"/>
  <c r="F949" i="17"/>
  <c r="S949" i="17" s="1"/>
  <c r="F950" i="17"/>
  <c r="S950" i="17" s="1"/>
  <c r="F951" i="17"/>
  <c r="S951" i="17" s="1"/>
  <c r="F952" i="17"/>
  <c r="S952" i="17" s="1"/>
  <c r="F953" i="17"/>
  <c r="S953" i="17" s="1"/>
  <c r="F954" i="17"/>
  <c r="S954" i="17" s="1"/>
  <c r="F955" i="17"/>
  <c r="S955" i="17" s="1"/>
  <c r="F956" i="17"/>
  <c r="S956" i="17" s="1"/>
  <c r="F957" i="17"/>
  <c r="S957" i="17" s="1"/>
  <c r="F958" i="17"/>
  <c r="S958" i="17" s="1"/>
  <c r="F959" i="17"/>
  <c r="S959" i="17" s="1"/>
  <c r="F960" i="17"/>
  <c r="S960" i="17" s="1"/>
  <c r="F961" i="17"/>
  <c r="S961" i="17" s="1"/>
  <c r="F962" i="17"/>
  <c r="S962" i="17" s="1"/>
  <c r="F963" i="17"/>
  <c r="S963" i="17" s="1"/>
  <c r="F964" i="17"/>
  <c r="S964" i="17" s="1"/>
  <c r="F965" i="17"/>
  <c r="S965" i="17" s="1"/>
  <c r="F966" i="17"/>
  <c r="S966" i="17" s="1"/>
  <c r="F967" i="17"/>
  <c r="S967" i="17" s="1"/>
  <c r="F968" i="17"/>
  <c r="S968" i="17" s="1"/>
  <c r="F969" i="17"/>
  <c r="S969" i="17" s="1"/>
  <c r="F970" i="17"/>
  <c r="S970" i="17" s="1"/>
  <c r="F971" i="17"/>
  <c r="S971" i="17" s="1"/>
  <c r="F972" i="17"/>
  <c r="S972" i="17" s="1"/>
  <c r="F973" i="17"/>
  <c r="S973" i="17" s="1"/>
  <c r="F974" i="17"/>
  <c r="S974" i="17" s="1"/>
  <c r="F975" i="17"/>
  <c r="S975" i="17" s="1"/>
  <c r="F976" i="17"/>
  <c r="S976" i="17" s="1"/>
  <c r="F977" i="17"/>
  <c r="S977" i="17" s="1"/>
  <c r="F978" i="17"/>
  <c r="S978" i="17" s="1"/>
  <c r="F979" i="17"/>
  <c r="S979" i="17" s="1"/>
  <c r="F980" i="17"/>
  <c r="S980" i="17" s="1"/>
  <c r="F981" i="17"/>
  <c r="S981" i="17" s="1"/>
  <c r="F982" i="17"/>
  <c r="S982" i="17" s="1"/>
  <c r="F983" i="17"/>
  <c r="S983" i="17" s="1"/>
  <c r="F984" i="17"/>
  <c r="S984" i="17" s="1"/>
  <c r="F985" i="17"/>
  <c r="S985" i="17" s="1"/>
  <c r="F986" i="17"/>
  <c r="S986" i="17" s="1"/>
  <c r="F987" i="17"/>
  <c r="S987" i="17" s="1"/>
  <c r="F988" i="17"/>
  <c r="R988" i="17" s="1"/>
  <c r="F989" i="17"/>
  <c r="S989" i="17" s="1"/>
  <c r="F990" i="17"/>
  <c r="S990" i="17" s="1"/>
  <c r="F991" i="17"/>
  <c r="S991" i="17" s="1"/>
  <c r="F992" i="17"/>
  <c r="S992" i="17" s="1"/>
  <c r="F993" i="17"/>
  <c r="S993" i="17" s="1"/>
  <c r="F994" i="17"/>
  <c r="S994" i="17" s="1"/>
  <c r="F995" i="17"/>
  <c r="S995" i="17" s="1"/>
  <c r="F996" i="17"/>
  <c r="S996" i="17" s="1"/>
  <c r="F997" i="17"/>
  <c r="S997" i="17" s="1"/>
  <c r="F998" i="17"/>
  <c r="S998" i="17" s="1"/>
  <c r="F999" i="17"/>
  <c r="S999" i="17" s="1"/>
  <c r="F1000" i="17"/>
  <c r="S1000" i="17" s="1"/>
  <c r="F1001" i="17"/>
  <c r="S1001" i="17" s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P2" i="17"/>
  <c r="I3" i="17"/>
  <c r="N3" i="17" s="1"/>
  <c r="J3" i="17"/>
  <c r="O3" i="17" s="1"/>
  <c r="K3" i="17"/>
  <c r="U3" i="17" s="1"/>
  <c r="L3" i="17"/>
  <c r="M3" i="17" s="1"/>
  <c r="I4" i="17"/>
  <c r="N4" i="17" s="1"/>
  <c r="J4" i="17"/>
  <c r="O4" i="17" s="1"/>
  <c r="K4" i="17"/>
  <c r="U4" i="17" s="1"/>
  <c r="L4" i="17"/>
  <c r="M4" i="17" s="1"/>
  <c r="I5" i="17"/>
  <c r="N5" i="17" s="1"/>
  <c r="J5" i="17"/>
  <c r="O5" i="17" s="1"/>
  <c r="K5" i="17"/>
  <c r="U5" i="17" s="1"/>
  <c r="L5" i="17"/>
  <c r="M5" i="17" s="1"/>
  <c r="I6" i="17"/>
  <c r="N6" i="17" s="1"/>
  <c r="J6" i="17"/>
  <c r="O6" i="17" s="1"/>
  <c r="K6" i="17"/>
  <c r="U6" i="17" s="1"/>
  <c r="L6" i="17"/>
  <c r="M6" i="17" s="1"/>
  <c r="I7" i="17"/>
  <c r="N7" i="17" s="1"/>
  <c r="J7" i="17"/>
  <c r="O7" i="17" s="1"/>
  <c r="K7" i="17"/>
  <c r="U7" i="17" s="1"/>
  <c r="L7" i="17"/>
  <c r="M7" i="17" s="1"/>
  <c r="I8" i="17"/>
  <c r="N8" i="17" s="1"/>
  <c r="J8" i="17"/>
  <c r="O8" i="17" s="1"/>
  <c r="K8" i="17"/>
  <c r="U8" i="17" s="1"/>
  <c r="L8" i="17"/>
  <c r="M8" i="17" s="1"/>
  <c r="I9" i="17"/>
  <c r="N9" i="17" s="1"/>
  <c r="J9" i="17"/>
  <c r="O9" i="17" s="1"/>
  <c r="K9" i="17"/>
  <c r="U9" i="17" s="1"/>
  <c r="L9" i="17"/>
  <c r="M9" i="17" s="1"/>
  <c r="I10" i="17"/>
  <c r="N10" i="17" s="1"/>
  <c r="J10" i="17"/>
  <c r="O10" i="17" s="1"/>
  <c r="K10" i="17"/>
  <c r="U10" i="17" s="1"/>
  <c r="L10" i="17"/>
  <c r="M10" i="17" s="1"/>
  <c r="I11" i="17"/>
  <c r="N11" i="17" s="1"/>
  <c r="J11" i="17"/>
  <c r="O11" i="17" s="1"/>
  <c r="K11" i="17"/>
  <c r="U11" i="17" s="1"/>
  <c r="L11" i="17"/>
  <c r="M11" i="17" s="1"/>
  <c r="I12" i="17"/>
  <c r="N12" i="17" s="1"/>
  <c r="J12" i="17"/>
  <c r="O12" i="17" s="1"/>
  <c r="K12" i="17"/>
  <c r="U12" i="17" s="1"/>
  <c r="L12" i="17"/>
  <c r="M12" i="17" s="1"/>
  <c r="I13" i="17"/>
  <c r="N13" i="17" s="1"/>
  <c r="J13" i="17"/>
  <c r="O13" i="17" s="1"/>
  <c r="K13" i="17"/>
  <c r="U13" i="17" s="1"/>
  <c r="L13" i="17"/>
  <c r="M13" i="17" s="1"/>
  <c r="I14" i="17"/>
  <c r="N14" i="17" s="1"/>
  <c r="J14" i="17"/>
  <c r="O14" i="17" s="1"/>
  <c r="K14" i="17"/>
  <c r="U14" i="17" s="1"/>
  <c r="L14" i="17"/>
  <c r="M14" i="17" s="1"/>
  <c r="I15" i="17"/>
  <c r="N15" i="17" s="1"/>
  <c r="J15" i="17"/>
  <c r="O15" i="17" s="1"/>
  <c r="K15" i="17"/>
  <c r="U15" i="17" s="1"/>
  <c r="L15" i="17"/>
  <c r="M15" i="17" s="1"/>
  <c r="I16" i="17"/>
  <c r="N16" i="17" s="1"/>
  <c r="J16" i="17"/>
  <c r="O16" i="17" s="1"/>
  <c r="K16" i="17"/>
  <c r="U16" i="17" s="1"/>
  <c r="L16" i="17"/>
  <c r="M16" i="17" s="1"/>
  <c r="I17" i="17"/>
  <c r="N17" i="17" s="1"/>
  <c r="J17" i="17"/>
  <c r="O17" i="17" s="1"/>
  <c r="K17" i="17"/>
  <c r="U17" i="17" s="1"/>
  <c r="L17" i="17"/>
  <c r="M17" i="17" s="1"/>
  <c r="I18" i="17"/>
  <c r="N18" i="17" s="1"/>
  <c r="J18" i="17"/>
  <c r="O18" i="17" s="1"/>
  <c r="K18" i="17"/>
  <c r="U18" i="17" s="1"/>
  <c r="L18" i="17"/>
  <c r="M18" i="17" s="1"/>
  <c r="I19" i="17"/>
  <c r="N19" i="17" s="1"/>
  <c r="J19" i="17"/>
  <c r="O19" i="17" s="1"/>
  <c r="K19" i="17"/>
  <c r="U19" i="17" s="1"/>
  <c r="L19" i="17"/>
  <c r="M19" i="17" s="1"/>
  <c r="I20" i="17"/>
  <c r="N20" i="17" s="1"/>
  <c r="J20" i="17"/>
  <c r="O20" i="17" s="1"/>
  <c r="K20" i="17"/>
  <c r="U20" i="17" s="1"/>
  <c r="L20" i="17"/>
  <c r="M20" i="17" s="1"/>
  <c r="I21" i="17"/>
  <c r="N21" i="17" s="1"/>
  <c r="J21" i="17"/>
  <c r="O21" i="17" s="1"/>
  <c r="K21" i="17"/>
  <c r="U21" i="17" s="1"/>
  <c r="L21" i="17"/>
  <c r="M21" i="17" s="1"/>
  <c r="I22" i="17"/>
  <c r="N22" i="17" s="1"/>
  <c r="J22" i="17"/>
  <c r="O22" i="17" s="1"/>
  <c r="K22" i="17"/>
  <c r="U22" i="17" s="1"/>
  <c r="L22" i="17"/>
  <c r="M22" i="17" s="1"/>
  <c r="I23" i="17"/>
  <c r="N23" i="17" s="1"/>
  <c r="J23" i="17"/>
  <c r="O23" i="17" s="1"/>
  <c r="K23" i="17"/>
  <c r="U23" i="17" s="1"/>
  <c r="L23" i="17"/>
  <c r="M23" i="17" s="1"/>
  <c r="I24" i="17"/>
  <c r="N24" i="17" s="1"/>
  <c r="J24" i="17"/>
  <c r="O24" i="17" s="1"/>
  <c r="K24" i="17"/>
  <c r="U24" i="17" s="1"/>
  <c r="L24" i="17"/>
  <c r="M24" i="17" s="1"/>
  <c r="I25" i="17"/>
  <c r="N25" i="17" s="1"/>
  <c r="J25" i="17"/>
  <c r="O25" i="17" s="1"/>
  <c r="K25" i="17"/>
  <c r="U25" i="17" s="1"/>
  <c r="L25" i="17"/>
  <c r="M25" i="17" s="1"/>
  <c r="I26" i="17"/>
  <c r="N26" i="17" s="1"/>
  <c r="J26" i="17"/>
  <c r="O26" i="17" s="1"/>
  <c r="K26" i="17"/>
  <c r="U26" i="17" s="1"/>
  <c r="L26" i="17"/>
  <c r="M26" i="17" s="1"/>
  <c r="I27" i="17"/>
  <c r="N27" i="17" s="1"/>
  <c r="J27" i="17"/>
  <c r="O27" i="17" s="1"/>
  <c r="K27" i="17"/>
  <c r="U27" i="17" s="1"/>
  <c r="L27" i="17"/>
  <c r="M27" i="17" s="1"/>
  <c r="I28" i="17"/>
  <c r="N28" i="17" s="1"/>
  <c r="J28" i="17"/>
  <c r="O28" i="17" s="1"/>
  <c r="K28" i="17"/>
  <c r="U28" i="17" s="1"/>
  <c r="L28" i="17"/>
  <c r="M28" i="17" s="1"/>
  <c r="I29" i="17"/>
  <c r="N29" i="17" s="1"/>
  <c r="J29" i="17"/>
  <c r="O29" i="17" s="1"/>
  <c r="K29" i="17"/>
  <c r="U29" i="17" s="1"/>
  <c r="L29" i="17"/>
  <c r="M29" i="17" s="1"/>
  <c r="I30" i="17"/>
  <c r="N30" i="17" s="1"/>
  <c r="J30" i="17"/>
  <c r="O30" i="17" s="1"/>
  <c r="K30" i="17"/>
  <c r="U30" i="17" s="1"/>
  <c r="L30" i="17"/>
  <c r="M30" i="17" s="1"/>
  <c r="I31" i="17"/>
  <c r="N31" i="17" s="1"/>
  <c r="J31" i="17"/>
  <c r="O31" i="17" s="1"/>
  <c r="K31" i="17"/>
  <c r="U31" i="17" s="1"/>
  <c r="L31" i="17"/>
  <c r="M31" i="17" s="1"/>
  <c r="I32" i="17"/>
  <c r="N32" i="17" s="1"/>
  <c r="J32" i="17"/>
  <c r="O32" i="17" s="1"/>
  <c r="K32" i="17"/>
  <c r="U32" i="17" s="1"/>
  <c r="L32" i="17"/>
  <c r="M32" i="17" s="1"/>
  <c r="I33" i="17"/>
  <c r="N33" i="17" s="1"/>
  <c r="J33" i="17"/>
  <c r="O33" i="17" s="1"/>
  <c r="K33" i="17"/>
  <c r="U33" i="17" s="1"/>
  <c r="L33" i="17"/>
  <c r="M33" i="17" s="1"/>
  <c r="I34" i="17"/>
  <c r="N34" i="17" s="1"/>
  <c r="J34" i="17"/>
  <c r="O34" i="17" s="1"/>
  <c r="K34" i="17"/>
  <c r="U34" i="17" s="1"/>
  <c r="L34" i="17"/>
  <c r="M34" i="17" s="1"/>
  <c r="I35" i="17"/>
  <c r="N35" i="17" s="1"/>
  <c r="J35" i="17"/>
  <c r="O35" i="17" s="1"/>
  <c r="K35" i="17"/>
  <c r="U35" i="17" s="1"/>
  <c r="L35" i="17"/>
  <c r="M35" i="17" s="1"/>
  <c r="I36" i="17"/>
  <c r="N36" i="17" s="1"/>
  <c r="J36" i="17"/>
  <c r="O36" i="17" s="1"/>
  <c r="K36" i="17"/>
  <c r="U36" i="17" s="1"/>
  <c r="L36" i="17"/>
  <c r="M36" i="17" s="1"/>
  <c r="I37" i="17"/>
  <c r="N37" i="17" s="1"/>
  <c r="J37" i="17"/>
  <c r="O37" i="17" s="1"/>
  <c r="K37" i="17"/>
  <c r="U37" i="17" s="1"/>
  <c r="L37" i="17"/>
  <c r="M37" i="17" s="1"/>
  <c r="I38" i="17"/>
  <c r="N38" i="17" s="1"/>
  <c r="J38" i="17"/>
  <c r="O38" i="17" s="1"/>
  <c r="K38" i="17"/>
  <c r="U38" i="17" s="1"/>
  <c r="L38" i="17"/>
  <c r="M38" i="17" s="1"/>
  <c r="I39" i="17"/>
  <c r="N39" i="17" s="1"/>
  <c r="J39" i="17"/>
  <c r="O39" i="17" s="1"/>
  <c r="K39" i="17"/>
  <c r="U39" i="17" s="1"/>
  <c r="L39" i="17"/>
  <c r="M39" i="17" s="1"/>
  <c r="I40" i="17"/>
  <c r="N40" i="17" s="1"/>
  <c r="J40" i="17"/>
  <c r="O40" i="17" s="1"/>
  <c r="K40" i="17"/>
  <c r="U40" i="17" s="1"/>
  <c r="L40" i="17"/>
  <c r="M40" i="17" s="1"/>
  <c r="I41" i="17"/>
  <c r="N41" i="17" s="1"/>
  <c r="J41" i="17"/>
  <c r="O41" i="17" s="1"/>
  <c r="K41" i="17"/>
  <c r="U41" i="17" s="1"/>
  <c r="L41" i="17"/>
  <c r="M41" i="17" s="1"/>
  <c r="I42" i="17"/>
  <c r="N42" i="17" s="1"/>
  <c r="J42" i="17"/>
  <c r="O42" i="17" s="1"/>
  <c r="K42" i="17"/>
  <c r="U42" i="17" s="1"/>
  <c r="L42" i="17"/>
  <c r="M42" i="17" s="1"/>
  <c r="I43" i="17"/>
  <c r="N43" i="17" s="1"/>
  <c r="J43" i="17"/>
  <c r="O43" i="17" s="1"/>
  <c r="K43" i="17"/>
  <c r="U43" i="17" s="1"/>
  <c r="L43" i="17"/>
  <c r="M43" i="17" s="1"/>
  <c r="I44" i="17"/>
  <c r="N44" i="17" s="1"/>
  <c r="J44" i="17"/>
  <c r="O44" i="17" s="1"/>
  <c r="K44" i="17"/>
  <c r="U44" i="17" s="1"/>
  <c r="L44" i="17"/>
  <c r="M44" i="17" s="1"/>
  <c r="I45" i="17"/>
  <c r="N45" i="17" s="1"/>
  <c r="J45" i="17"/>
  <c r="O45" i="17" s="1"/>
  <c r="K45" i="17"/>
  <c r="U45" i="17" s="1"/>
  <c r="L45" i="17"/>
  <c r="M45" i="17" s="1"/>
  <c r="I46" i="17"/>
  <c r="N46" i="17" s="1"/>
  <c r="J46" i="17"/>
  <c r="O46" i="17" s="1"/>
  <c r="K46" i="17"/>
  <c r="U46" i="17" s="1"/>
  <c r="L46" i="17"/>
  <c r="M46" i="17" s="1"/>
  <c r="I47" i="17"/>
  <c r="N47" i="17" s="1"/>
  <c r="J47" i="17"/>
  <c r="O47" i="17" s="1"/>
  <c r="K47" i="17"/>
  <c r="U47" i="17" s="1"/>
  <c r="L47" i="17"/>
  <c r="M47" i="17" s="1"/>
  <c r="I48" i="17"/>
  <c r="N48" i="17" s="1"/>
  <c r="J48" i="17"/>
  <c r="O48" i="17" s="1"/>
  <c r="K48" i="17"/>
  <c r="U48" i="17" s="1"/>
  <c r="L48" i="17"/>
  <c r="M48" i="17" s="1"/>
  <c r="I49" i="17"/>
  <c r="N49" i="17" s="1"/>
  <c r="J49" i="17"/>
  <c r="O49" i="17" s="1"/>
  <c r="K49" i="17"/>
  <c r="U49" i="17" s="1"/>
  <c r="L49" i="17"/>
  <c r="M49" i="17" s="1"/>
  <c r="I50" i="17"/>
  <c r="N50" i="17" s="1"/>
  <c r="J50" i="17"/>
  <c r="O50" i="17" s="1"/>
  <c r="K50" i="17"/>
  <c r="U50" i="17" s="1"/>
  <c r="L50" i="17"/>
  <c r="M50" i="17" s="1"/>
  <c r="I51" i="17"/>
  <c r="N51" i="17" s="1"/>
  <c r="J51" i="17"/>
  <c r="O51" i="17" s="1"/>
  <c r="K51" i="17"/>
  <c r="U51" i="17" s="1"/>
  <c r="L51" i="17"/>
  <c r="M51" i="17" s="1"/>
  <c r="I52" i="17"/>
  <c r="N52" i="17" s="1"/>
  <c r="J52" i="17"/>
  <c r="O52" i="17" s="1"/>
  <c r="K52" i="17"/>
  <c r="U52" i="17" s="1"/>
  <c r="L52" i="17"/>
  <c r="M52" i="17" s="1"/>
  <c r="I53" i="17"/>
  <c r="N53" i="17" s="1"/>
  <c r="J53" i="17"/>
  <c r="O53" i="17" s="1"/>
  <c r="K53" i="17"/>
  <c r="U53" i="17" s="1"/>
  <c r="L53" i="17"/>
  <c r="M53" i="17" s="1"/>
  <c r="I54" i="17"/>
  <c r="N54" i="17" s="1"/>
  <c r="J54" i="17"/>
  <c r="O54" i="17" s="1"/>
  <c r="K54" i="17"/>
  <c r="U54" i="17" s="1"/>
  <c r="L54" i="17"/>
  <c r="M54" i="17" s="1"/>
  <c r="I55" i="17"/>
  <c r="N55" i="17" s="1"/>
  <c r="J55" i="17"/>
  <c r="O55" i="17" s="1"/>
  <c r="K55" i="17"/>
  <c r="U55" i="17" s="1"/>
  <c r="L55" i="17"/>
  <c r="M55" i="17" s="1"/>
  <c r="I56" i="17"/>
  <c r="N56" i="17" s="1"/>
  <c r="J56" i="17"/>
  <c r="O56" i="17" s="1"/>
  <c r="K56" i="17"/>
  <c r="U56" i="17" s="1"/>
  <c r="L56" i="17"/>
  <c r="M56" i="17" s="1"/>
  <c r="I57" i="17"/>
  <c r="N57" i="17" s="1"/>
  <c r="J57" i="17"/>
  <c r="O57" i="17" s="1"/>
  <c r="K57" i="17"/>
  <c r="U57" i="17" s="1"/>
  <c r="L57" i="17"/>
  <c r="M57" i="17" s="1"/>
  <c r="I58" i="17"/>
  <c r="N58" i="17" s="1"/>
  <c r="J58" i="17"/>
  <c r="O58" i="17" s="1"/>
  <c r="K58" i="17"/>
  <c r="U58" i="17" s="1"/>
  <c r="L58" i="17"/>
  <c r="M58" i="17" s="1"/>
  <c r="I59" i="17"/>
  <c r="N59" i="17" s="1"/>
  <c r="J59" i="17"/>
  <c r="O59" i="17" s="1"/>
  <c r="K59" i="17"/>
  <c r="U59" i="17" s="1"/>
  <c r="L59" i="17"/>
  <c r="M59" i="17" s="1"/>
  <c r="I60" i="17"/>
  <c r="N60" i="17" s="1"/>
  <c r="J60" i="17"/>
  <c r="O60" i="17" s="1"/>
  <c r="K60" i="17"/>
  <c r="U60" i="17" s="1"/>
  <c r="L60" i="17"/>
  <c r="M60" i="17" s="1"/>
  <c r="I61" i="17"/>
  <c r="N61" i="17" s="1"/>
  <c r="J61" i="17"/>
  <c r="O61" i="17" s="1"/>
  <c r="K61" i="17"/>
  <c r="U61" i="17" s="1"/>
  <c r="L61" i="17"/>
  <c r="M61" i="17" s="1"/>
  <c r="I62" i="17"/>
  <c r="N62" i="17" s="1"/>
  <c r="J62" i="17"/>
  <c r="O62" i="17" s="1"/>
  <c r="K62" i="17"/>
  <c r="U62" i="17" s="1"/>
  <c r="L62" i="17"/>
  <c r="M62" i="17" s="1"/>
  <c r="I63" i="17"/>
  <c r="N63" i="17" s="1"/>
  <c r="J63" i="17"/>
  <c r="O63" i="17" s="1"/>
  <c r="K63" i="17"/>
  <c r="U63" i="17" s="1"/>
  <c r="L63" i="17"/>
  <c r="M63" i="17" s="1"/>
  <c r="I64" i="17"/>
  <c r="N64" i="17" s="1"/>
  <c r="J64" i="17"/>
  <c r="O64" i="17" s="1"/>
  <c r="K64" i="17"/>
  <c r="U64" i="17" s="1"/>
  <c r="L64" i="17"/>
  <c r="M64" i="17" s="1"/>
  <c r="I65" i="17"/>
  <c r="N65" i="17" s="1"/>
  <c r="J65" i="17"/>
  <c r="O65" i="17" s="1"/>
  <c r="K65" i="17"/>
  <c r="U65" i="17" s="1"/>
  <c r="L65" i="17"/>
  <c r="M65" i="17" s="1"/>
  <c r="I66" i="17"/>
  <c r="N66" i="17" s="1"/>
  <c r="J66" i="17"/>
  <c r="O66" i="17" s="1"/>
  <c r="K66" i="17"/>
  <c r="U66" i="17" s="1"/>
  <c r="L66" i="17"/>
  <c r="M66" i="17" s="1"/>
  <c r="I67" i="17"/>
  <c r="N67" i="17" s="1"/>
  <c r="J67" i="17"/>
  <c r="O67" i="17" s="1"/>
  <c r="K67" i="17"/>
  <c r="U67" i="17" s="1"/>
  <c r="L67" i="17"/>
  <c r="M67" i="17" s="1"/>
  <c r="I68" i="17"/>
  <c r="N68" i="17" s="1"/>
  <c r="J68" i="17"/>
  <c r="O68" i="17" s="1"/>
  <c r="K68" i="17"/>
  <c r="U68" i="17" s="1"/>
  <c r="L68" i="17"/>
  <c r="M68" i="17" s="1"/>
  <c r="I69" i="17"/>
  <c r="N69" i="17" s="1"/>
  <c r="J69" i="17"/>
  <c r="O69" i="17" s="1"/>
  <c r="K69" i="17"/>
  <c r="U69" i="17" s="1"/>
  <c r="L69" i="17"/>
  <c r="M69" i="17" s="1"/>
  <c r="I70" i="17"/>
  <c r="N70" i="17" s="1"/>
  <c r="J70" i="17"/>
  <c r="O70" i="17" s="1"/>
  <c r="K70" i="17"/>
  <c r="U70" i="17" s="1"/>
  <c r="L70" i="17"/>
  <c r="M70" i="17" s="1"/>
  <c r="I71" i="17"/>
  <c r="N71" i="17" s="1"/>
  <c r="J71" i="17"/>
  <c r="O71" i="17" s="1"/>
  <c r="K71" i="17"/>
  <c r="U71" i="17" s="1"/>
  <c r="L71" i="17"/>
  <c r="M71" i="17" s="1"/>
  <c r="I72" i="17"/>
  <c r="N72" i="17" s="1"/>
  <c r="J72" i="17"/>
  <c r="O72" i="17" s="1"/>
  <c r="K72" i="17"/>
  <c r="U72" i="17" s="1"/>
  <c r="L72" i="17"/>
  <c r="M72" i="17" s="1"/>
  <c r="I73" i="17"/>
  <c r="N73" i="17" s="1"/>
  <c r="J73" i="17"/>
  <c r="O73" i="17" s="1"/>
  <c r="K73" i="17"/>
  <c r="U73" i="17" s="1"/>
  <c r="L73" i="17"/>
  <c r="M73" i="17" s="1"/>
  <c r="I74" i="17"/>
  <c r="N74" i="17" s="1"/>
  <c r="J74" i="17"/>
  <c r="O74" i="17" s="1"/>
  <c r="K74" i="17"/>
  <c r="U74" i="17" s="1"/>
  <c r="L74" i="17"/>
  <c r="M74" i="17" s="1"/>
  <c r="I75" i="17"/>
  <c r="N75" i="17" s="1"/>
  <c r="J75" i="17"/>
  <c r="O75" i="17" s="1"/>
  <c r="K75" i="17"/>
  <c r="U75" i="17" s="1"/>
  <c r="L75" i="17"/>
  <c r="M75" i="17" s="1"/>
  <c r="I76" i="17"/>
  <c r="N76" i="17" s="1"/>
  <c r="J76" i="17"/>
  <c r="O76" i="17" s="1"/>
  <c r="K76" i="17"/>
  <c r="U76" i="17" s="1"/>
  <c r="L76" i="17"/>
  <c r="M76" i="17" s="1"/>
  <c r="I77" i="17"/>
  <c r="N77" i="17" s="1"/>
  <c r="J77" i="17"/>
  <c r="O77" i="17" s="1"/>
  <c r="K77" i="17"/>
  <c r="U77" i="17" s="1"/>
  <c r="L77" i="17"/>
  <c r="M77" i="17" s="1"/>
  <c r="I78" i="17"/>
  <c r="N78" i="17" s="1"/>
  <c r="J78" i="17"/>
  <c r="O78" i="17" s="1"/>
  <c r="K78" i="17"/>
  <c r="U78" i="17" s="1"/>
  <c r="L78" i="17"/>
  <c r="M78" i="17" s="1"/>
  <c r="I79" i="17"/>
  <c r="N79" i="17" s="1"/>
  <c r="J79" i="17"/>
  <c r="O79" i="17" s="1"/>
  <c r="K79" i="17"/>
  <c r="U79" i="17" s="1"/>
  <c r="L79" i="17"/>
  <c r="M79" i="17" s="1"/>
  <c r="I80" i="17"/>
  <c r="N80" i="17" s="1"/>
  <c r="J80" i="17"/>
  <c r="O80" i="17" s="1"/>
  <c r="K80" i="17"/>
  <c r="U80" i="17" s="1"/>
  <c r="L80" i="17"/>
  <c r="M80" i="17" s="1"/>
  <c r="I81" i="17"/>
  <c r="N81" i="17" s="1"/>
  <c r="J81" i="17"/>
  <c r="O81" i="17" s="1"/>
  <c r="K81" i="17"/>
  <c r="U81" i="17" s="1"/>
  <c r="L81" i="17"/>
  <c r="M81" i="17" s="1"/>
  <c r="I82" i="17"/>
  <c r="N82" i="17" s="1"/>
  <c r="J82" i="17"/>
  <c r="O82" i="17" s="1"/>
  <c r="K82" i="17"/>
  <c r="U82" i="17" s="1"/>
  <c r="L82" i="17"/>
  <c r="M82" i="17" s="1"/>
  <c r="I83" i="17"/>
  <c r="N83" i="17" s="1"/>
  <c r="J83" i="17"/>
  <c r="O83" i="17" s="1"/>
  <c r="K83" i="17"/>
  <c r="U83" i="17" s="1"/>
  <c r="L83" i="17"/>
  <c r="M83" i="17" s="1"/>
  <c r="I84" i="17"/>
  <c r="N84" i="17" s="1"/>
  <c r="J84" i="17"/>
  <c r="O84" i="17" s="1"/>
  <c r="K84" i="17"/>
  <c r="U84" i="17" s="1"/>
  <c r="L84" i="17"/>
  <c r="M84" i="17" s="1"/>
  <c r="I85" i="17"/>
  <c r="N85" i="17" s="1"/>
  <c r="J85" i="17"/>
  <c r="O85" i="17" s="1"/>
  <c r="K85" i="17"/>
  <c r="U85" i="17" s="1"/>
  <c r="L85" i="17"/>
  <c r="M85" i="17" s="1"/>
  <c r="I86" i="17"/>
  <c r="N86" i="17" s="1"/>
  <c r="J86" i="17"/>
  <c r="O86" i="17" s="1"/>
  <c r="K86" i="17"/>
  <c r="U86" i="17" s="1"/>
  <c r="L86" i="17"/>
  <c r="M86" i="17" s="1"/>
  <c r="I87" i="17"/>
  <c r="N87" i="17" s="1"/>
  <c r="J87" i="17"/>
  <c r="O87" i="17" s="1"/>
  <c r="K87" i="17"/>
  <c r="U87" i="17" s="1"/>
  <c r="L87" i="17"/>
  <c r="M87" i="17" s="1"/>
  <c r="I88" i="17"/>
  <c r="N88" i="17" s="1"/>
  <c r="J88" i="17"/>
  <c r="O88" i="17" s="1"/>
  <c r="K88" i="17"/>
  <c r="U88" i="17" s="1"/>
  <c r="L88" i="17"/>
  <c r="M88" i="17" s="1"/>
  <c r="I89" i="17"/>
  <c r="N89" i="17" s="1"/>
  <c r="J89" i="17"/>
  <c r="O89" i="17" s="1"/>
  <c r="K89" i="17"/>
  <c r="U89" i="17" s="1"/>
  <c r="L89" i="17"/>
  <c r="M89" i="17" s="1"/>
  <c r="I90" i="17"/>
  <c r="N90" i="17" s="1"/>
  <c r="J90" i="17"/>
  <c r="O90" i="17" s="1"/>
  <c r="K90" i="17"/>
  <c r="U90" i="17" s="1"/>
  <c r="L90" i="17"/>
  <c r="M90" i="17" s="1"/>
  <c r="I91" i="17"/>
  <c r="N91" i="17" s="1"/>
  <c r="J91" i="17"/>
  <c r="O91" i="17" s="1"/>
  <c r="K91" i="17"/>
  <c r="U91" i="17" s="1"/>
  <c r="L91" i="17"/>
  <c r="M91" i="17" s="1"/>
  <c r="I92" i="17"/>
  <c r="N92" i="17" s="1"/>
  <c r="J92" i="17"/>
  <c r="O92" i="17" s="1"/>
  <c r="K92" i="17"/>
  <c r="U92" i="17" s="1"/>
  <c r="L92" i="17"/>
  <c r="M92" i="17" s="1"/>
  <c r="I93" i="17"/>
  <c r="N93" i="17" s="1"/>
  <c r="J93" i="17"/>
  <c r="O93" i="17" s="1"/>
  <c r="K93" i="17"/>
  <c r="U93" i="17" s="1"/>
  <c r="L93" i="17"/>
  <c r="M93" i="17" s="1"/>
  <c r="I94" i="17"/>
  <c r="N94" i="17" s="1"/>
  <c r="J94" i="17"/>
  <c r="O94" i="17" s="1"/>
  <c r="K94" i="17"/>
  <c r="U94" i="17" s="1"/>
  <c r="L94" i="17"/>
  <c r="M94" i="17" s="1"/>
  <c r="I95" i="17"/>
  <c r="N95" i="17" s="1"/>
  <c r="J95" i="17"/>
  <c r="O95" i="17" s="1"/>
  <c r="K95" i="17"/>
  <c r="U95" i="17" s="1"/>
  <c r="L95" i="17"/>
  <c r="M95" i="17" s="1"/>
  <c r="I96" i="17"/>
  <c r="N96" i="17" s="1"/>
  <c r="J96" i="17"/>
  <c r="O96" i="17" s="1"/>
  <c r="K96" i="17"/>
  <c r="U96" i="17" s="1"/>
  <c r="L96" i="17"/>
  <c r="M96" i="17" s="1"/>
  <c r="I97" i="17"/>
  <c r="N97" i="17" s="1"/>
  <c r="J97" i="17"/>
  <c r="O97" i="17" s="1"/>
  <c r="K97" i="17"/>
  <c r="U97" i="17" s="1"/>
  <c r="L97" i="17"/>
  <c r="M97" i="17" s="1"/>
  <c r="I98" i="17"/>
  <c r="N98" i="17" s="1"/>
  <c r="J98" i="17"/>
  <c r="O98" i="17" s="1"/>
  <c r="K98" i="17"/>
  <c r="U98" i="17" s="1"/>
  <c r="L98" i="17"/>
  <c r="M98" i="17" s="1"/>
  <c r="I99" i="17"/>
  <c r="N99" i="17" s="1"/>
  <c r="J99" i="17"/>
  <c r="O99" i="17" s="1"/>
  <c r="K99" i="17"/>
  <c r="U99" i="17" s="1"/>
  <c r="L99" i="17"/>
  <c r="M99" i="17" s="1"/>
  <c r="I100" i="17"/>
  <c r="N100" i="17" s="1"/>
  <c r="J100" i="17"/>
  <c r="O100" i="17" s="1"/>
  <c r="K100" i="17"/>
  <c r="U100" i="17" s="1"/>
  <c r="L100" i="17"/>
  <c r="M100" i="17" s="1"/>
  <c r="I101" i="17"/>
  <c r="N101" i="17" s="1"/>
  <c r="J101" i="17"/>
  <c r="O101" i="17" s="1"/>
  <c r="K101" i="17"/>
  <c r="U101" i="17" s="1"/>
  <c r="L101" i="17"/>
  <c r="M101" i="17" s="1"/>
  <c r="I102" i="17"/>
  <c r="N102" i="17" s="1"/>
  <c r="J102" i="17"/>
  <c r="O102" i="17" s="1"/>
  <c r="K102" i="17"/>
  <c r="U102" i="17" s="1"/>
  <c r="L102" i="17"/>
  <c r="M102" i="17" s="1"/>
  <c r="I103" i="17"/>
  <c r="N103" i="17" s="1"/>
  <c r="J103" i="17"/>
  <c r="O103" i="17" s="1"/>
  <c r="K103" i="17"/>
  <c r="U103" i="17" s="1"/>
  <c r="L103" i="17"/>
  <c r="M103" i="17" s="1"/>
  <c r="I104" i="17"/>
  <c r="N104" i="17" s="1"/>
  <c r="J104" i="17"/>
  <c r="O104" i="17" s="1"/>
  <c r="K104" i="17"/>
  <c r="U104" i="17" s="1"/>
  <c r="L104" i="17"/>
  <c r="M104" i="17" s="1"/>
  <c r="I105" i="17"/>
  <c r="N105" i="17" s="1"/>
  <c r="J105" i="17"/>
  <c r="O105" i="17" s="1"/>
  <c r="K105" i="17"/>
  <c r="U105" i="17" s="1"/>
  <c r="L105" i="17"/>
  <c r="M105" i="17" s="1"/>
  <c r="I106" i="17"/>
  <c r="N106" i="17" s="1"/>
  <c r="J106" i="17"/>
  <c r="O106" i="17" s="1"/>
  <c r="K106" i="17"/>
  <c r="U106" i="17" s="1"/>
  <c r="L106" i="17"/>
  <c r="M106" i="17" s="1"/>
  <c r="I107" i="17"/>
  <c r="N107" i="17" s="1"/>
  <c r="J107" i="17"/>
  <c r="O107" i="17" s="1"/>
  <c r="K107" i="17"/>
  <c r="U107" i="17" s="1"/>
  <c r="L107" i="17"/>
  <c r="M107" i="17" s="1"/>
  <c r="I108" i="17"/>
  <c r="N108" i="17" s="1"/>
  <c r="J108" i="17"/>
  <c r="O108" i="17" s="1"/>
  <c r="K108" i="17"/>
  <c r="U108" i="17" s="1"/>
  <c r="L108" i="17"/>
  <c r="M108" i="17" s="1"/>
  <c r="I109" i="17"/>
  <c r="N109" i="17" s="1"/>
  <c r="J109" i="17"/>
  <c r="O109" i="17" s="1"/>
  <c r="K109" i="17"/>
  <c r="U109" i="17" s="1"/>
  <c r="L109" i="17"/>
  <c r="M109" i="17" s="1"/>
  <c r="I110" i="17"/>
  <c r="N110" i="17" s="1"/>
  <c r="J110" i="17"/>
  <c r="O110" i="17" s="1"/>
  <c r="K110" i="17"/>
  <c r="U110" i="17" s="1"/>
  <c r="L110" i="17"/>
  <c r="M110" i="17" s="1"/>
  <c r="I111" i="17"/>
  <c r="N111" i="17" s="1"/>
  <c r="J111" i="17"/>
  <c r="O111" i="17" s="1"/>
  <c r="K111" i="17"/>
  <c r="U111" i="17" s="1"/>
  <c r="L111" i="17"/>
  <c r="M111" i="17" s="1"/>
  <c r="I112" i="17"/>
  <c r="N112" i="17" s="1"/>
  <c r="J112" i="17"/>
  <c r="O112" i="17" s="1"/>
  <c r="K112" i="17"/>
  <c r="U112" i="17" s="1"/>
  <c r="L112" i="17"/>
  <c r="M112" i="17" s="1"/>
  <c r="I113" i="17"/>
  <c r="N113" i="17" s="1"/>
  <c r="J113" i="17"/>
  <c r="O113" i="17" s="1"/>
  <c r="K113" i="17"/>
  <c r="U113" i="17" s="1"/>
  <c r="L113" i="17"/>
  <c r="M113" i="17" s="1"/>
  <c r="I114" i="17"/>
  <c r="N114" i="17" s="1"/>
  <c r="J114" i="17"/>
  <c r="O114" i="17" s="1"/>
  <c r="K114" i="17"/>
  <c r="U114" i="17" s="1"/>
  <c r="L114" i="17"/>
  <c r="M114" i="17" s="1"/>
  <c r="I115" i="17"/>
  <c r="N115" i="17" s="1"/>
  <c r="J115" i="17"/>
  <c r="O115" i="17" s="1"/>
  <c r="K115" i="17"/>
  <c r="U115" i="17" s="1"/>
  <c r="L115" i="17"/>
  <c r="M115" i="17" s="1"/>
  <c r="I116" i="17"/>
  <c r="N116" i="17" s="1"/>
  <c r="J116" i="17"/>
  <c r="O116" i="17" s="1"/>
  <c r="K116" i="17"/>
  <c r="U116" i="17" s="1"/>
  <c r="L116" i="17"/>
  <c r="M116" i="17" s="1"/>
  <c r="I117" i="17"/>
  <c r="N117" i="17" s="1"/>
  <c r="J117" i="17"/>
  <c r="O117" i="17" s="1"/>
  <c r="K117" i="17"/>
  <c r="U117" i="17" s="1"/>
  <c r="L117" i="17"/>
  <c r="M117" i="17" s="1"/>
  <c r="I118" i="17"/>
  <c r="N118" i="17" s="1"/>
  <c r="J118" i="17"/>
  <c r="O118" i="17" s="1"/>
  <c r="K118" i="17"/>
  <c r="U118" i="17" s="1"/>
  <c r="L118" i="17"/>
  <c r="M118" i="17" s="1"/>
  <c r="I119" i="17"/>
  <c r="N119" i="17" s="1"/>
  <c r="J119" i="17"/>
  <c r="O119" i="17" s="1"/>
  <c r="K119" i="17"/>
  <c r="U119" i="17" s="1"/>
  <c r="L119" i="17"/>
  <c r="M119" i="17" s="1"/>
  <c r="I120" i="17"/>
  <c r="N120" i="17" s="1"/>
  <c r="J120" i="17"/>
  <c r="O120" i="17" s="1"/>
  <c r="K120" i="17"/>
  <c r="U120" i="17" s="1"/>
  <c r="L120" i="17"/>
  <c r="M120" i="17" s="1"/>
  <c r="I121" i="17"/>
  <c r="N121" i="17" s="1"/>
  <c r="J121" i="17"/>
  <c r="O121" i="17" s="1"/>
  <c r="K121" i="17"/>
  <c r="U121" i="17" s="1"/>
  <c r="L121" i="17"/>
  <c r="M121" i="17" s="1"/>
  <c r="I122" i="17"/>
  <c r="N122" i="17" s="1"/>
  <c r="J122" i="17"/>
  <c r="O122" i="17" s="1"/>
  <c r="K122" i="17"/>
  <c r="U122" i="17" s="1"/>
  <c r="L122" i="17"/>
  <c r="M122" i="17" s="1"/>
  <c r="I123" i="17"/>
  <c r="N123" i="17" s="1"/>
  <c r="J123" i="17"/>
  <c r="O123" i="17" s="1"/>
  <c r="K123" i="17"/>
  <c r="U123" i="17" s="1"/>
  <c r="L123" i="17"/>
  <c r="M123" i="17" s="1"/>
  <c r="I124" i="17"/>
  <c r="N124" i="17" s="1"/>
  <c r="J124" i="17"/>
  <c r="O124" i="17" s="1"/>
  <c r="K124" i="17"/>
  <c r="U124" i="17" s="1"/>
  <c r="L124" i="17"/>
  <c r="M124" i="17" s="1"/>
  <c r="I125" i="17"/>
  <c r="N125" i="17" s="1"/>
  <c r="J125" i="17"/>
  <c r="O125" i="17" s="1"/>
  <c r="K125" i="17"/>
  <c r="U125" i="17" s="1"/>
  <c r="L125" i="17"/>
  <c r="M125" i="17" s="1"/>
  <c r="I126" i="17"/>
  <c r="N126" i="17" s="1"/>
  <c r="J126" i="17"/>
  <c r="O126" i="17" s="1"/>
  <c r="K126" i="17"/>
  <c r="U126" i="17" s="1"/>
  <c r="L126" i="17"/>
  <c r="M126" i="17" s="1"/>
  <c r="I127" i="17"/>
  <c r="N127" i="17" s="1"/>
  <c r="J127" i="17"/>
  <c r="O127" i="17" s="1"/>
  <c r="K127" i="17"/>
  <c r="U127" i="17" s="1"/>
  <c r="L127" i="17"/>
  <c r="M127" i="17" s="1"/>
  <c r="I128" i="17"/>
  <c r="N128" i="17" s="1"/>
  <c r="J128" i="17"/>
  <c r="O128" i="17" s="1"/>
  <c r="K128" i="17"/>
  <c r="U128" i="17" s="1"/>
  <c r="L128" i="17"/>
  <c r="M128" i="17" s="1"/>
  <c r="I129" i="17"/>
  <c r="N129" i="17" s="1"/>
  <c r="J129" i="17"/>
  <c r="O129" i="17" s="1"/>
  <c r="K129" i="17"/>
  <c r="U129" i="17" s="1"/>
  <c r="L129" i="17"/>
  <c r="M129" i="17" s="1"/>
  <c r="I130" i="17"/>
  <c r="N130" i="17" s="1"/>
  <c r="J130" i="17"/>
  <c r="O130" i="17" s="1"/>
  <c r="K130" i="17"/>
  <c r="U130" i="17" s="1"/>
  <c r="L130" i="17"/>
  <c r="M130" i="17" s="1"/>
  <c r="I131" i="17"/>
  <c r="N131" i="17" s="1"/>
  <c r="J131" i="17"/>
  <c r="O131" i="17" s="1"/>
  <c r="K131" i="17"/>
  <c r="U131" i="17" s="1"/>
  <c r="L131" i="17"/>
  <c r="M131" i="17" s="1"/>
  <c r="I132" i="17"/>
  <c r="N132" i="17" s="1"/>
  <c r="J132" i="17"/>
  <c r="O132" i="17" s="1"/>
  <c r="K132" i="17"/>
  <c r="U132" i="17" s="1"/>
  <c r="L132" i="17"/>
  <c r="M132" i="17" s="1"/>
  <c r="I133" i="17"/>
  <c r="N133" i="17" s="1"/>
  <c r="J133" i="17"/>
  <c r="O133" i="17" s="1"/>
  <c r="K133" i="17"/>
  <c r="U133" i="17" s="1"/>
  <c r="L133" i="17"/>
  <c r="M133" i="17" s="1"/>
  <c r="I134" i="17"/>
  <c r="N134" i="17" s="1"/>
  <c r="J134" i="17"/>
  <c r="O134" i="17" s="1"/>
  <c r="K134" i="17"/>
  <c r="U134" i="17" s="1"/>
  <c r="L134" i="17"/>
  <c r="M134" i="17" s="1"/>
  <c r="I135" i="17"/>
  <c r="N135" i="17" s="1"/>
  <c r="J135" i="17"/>
  <c r="O135" i="17" s="1"/>
  <c r="K135" i="17"/>
  <c r="U135" i="17" s="1"/>
  <c r="L135" i="17"/>
  <c r="M135" i="17" s="1"/>
  <c r="I136" i="17"/>
  <c r="N136" i="17" s="1"/>
  <c r="J136" i="17"/>
  <c r="O136" i="17" s="1"/>
  <c r="K136" i="17"/>
  <c r="U136" i="17" s="1"/>
  <c r="L136" i="17"/>
  <c r="M136" i="17" s="1"/>
  <c r="I137" i="17"/>
  <c r="N137" i="17" s="1"/>
  <c r="J137" i="17"/>
  <c r="O137" i="17" s="1"/>
  <c r="K137" i="17"/>
  <c r="U137" i="17" s="1"/>
  <c r="L137" i="17"/>
  <c r="M137" i="17" s="1"/>
  <c r="I138" i="17"/>
  <c r="N138" i="17" s="1"/>
  <c r="J138" i="17"/>
  <c r="O138" i="17" s="1"/>
  <c r="K138" i="17"/>
  <c r="U138" i="17" s="1"/>
  <c r="L138" i="17"/>
  <c r="M138" i="17" s="1"/>
  <c r="I139" i="17"/>
  <c r="N139" i="17" s="1"/>
  <c r="J139" i="17"/>
  <c r="O139" i="17" s="1"/>
  <c r="K139" i="17"/>
  <c r="U139" i="17" s="1"/>
  <c r="L139" i="17"/>
  <c r="M139" i="17" s="1"/>
  <c r="I140" i="17"/>
  <c r="N140" i="17" s="1"/>
  <c r="J140" i="17"/>
  <c r="O140" i="17" s="1"/>
  <c r="K140" i="17"/>
  <c r="U140" i="17" s="1"/>
  <c r="L140" i="17"/>
  <c r="M140" i="17" s="1"/>
  <c r="I141" i="17"/>
  <c r="N141" i="17" s="1"/>
  <c r="J141" i="17"/>
  <c r="O141" i="17" s="1"/>
  <c r="K141" i="17"/>
  <c r="U141" i="17" s="1"/>
  <c r="L141" i="17"/>
  <c r="M141" i="17" s="1"/>
  <c r="I142" i="17"/>
  <c r="N142" i="17" s="1"/>
  <c r="J142" i="17"/>
  <c r="O142" i="17" s="1"/>
  <c r="K142" i="17"/>
  <c r="U142" i="17" s="1"/>
  <c r="L142" i="17"/>
  <c r="M142" i="17" s="1"/>
  <c r="I143" i="17"/>
  <c r="N143" i="17" s="1"/>
  <c r="J143" i="17"/>
  <c r="O143" i="17" s="1"/>
  <c r="K143" i="17"/>
  <c r="U143" i="17" s="1"/>
  <c r="L143" i="17"/>
  <c r="M143" i="17" s="1"/>
  <c r="I144" i="17"/>
  <c r="N144" i="17" s="1"/>
  <c r="J144" i="17"/>
  <c r="O144" i="17" s="1"/>
  <c r="K144" i="17"/>
  <c r="U144" i="17" s="1"/>
  <c r="L144" i="17"/>
  <c r="M144" i="17" s="1"/>
  <c r="I145" i="17"/>
  <c r="N145" i="17" s="1"/>
  <c r="J145" i="17"/>
  <c r="O145" i="17" s="1"/>
  <c r="K145" i="17"/>
  <c r="U145" i="17" s="1"/>
  <c r="L145" i="17"/>
  <c r="M145" i="17" s="1"/>
  <c r="I146" i="17"/>
  <c r="N146" i="17" s="1"/>
  <c r="J146" i="17"/>
  <c r="O146" i="17" s="1"/>
  <c r="K146" i="17"/>
  <c r="U146" i="17" s="1"/>
  <c r="L146" i="17"/>
  <c r="M146" i="17" s="1"/>
  <c r="I147" i="17"/>
  <c r="N147" i="17" s="1"/>
  <c r="J147" i="17"/>
  <c r="O147" i="17" s="1"/>
  <c r="K147" i="17"/>
  <c r="U147" i="17" s="1"/>
  <c r="L147" i="17"/>
  <c r="M147" i="17" s="1"/>
  <c r="I148" i="17"/>
  <c r="N148" i="17" s="1"/>
  <c r="J148" i="17"/>
  <c r="O148" i="17" s="1"/>
  <c r="K148" i="17"/>
  <c r="U148" i="17" s="1"/>
  <c r="L148" i="17"/>
  <c r="M148" i="17" s="1"/>
  <c r="I149" i="17"/>
  <c r="N149" i="17" s="1"/>
  <c r="J149" i="17"/>
  <c r="O149" i="17" s="1"/>
  <c r="K149" i="17"/>
  <c r="U149" i="17" s="1"/>
  <c r="L149" i="17"/>
  <c r="M149" i="17" s="1"/>
  <c r="I150" i="17"/>
  <c r="N150" i="17" s="1"/>
  <c r="J150" i="17"/>
  <c r="O150" i="17" s="1"/>
  <c r="K150" i="17"/>
  <c r="U150" i="17" s="1"/>
  <c r="L150" i="17"/>
  <c r="M150" i="17" s="1"/>
  <c r="I151" i="17"/>
  <c r="N151" i="17" s="1"/>
  <c r="J151" i="17"/>
  <c r="O151" i="17" s="1"/>
  <c r="K151" i="17"/>
  <c r="U151" i="17" s="1"/>
  <c r="L151" i="17"/>
  <c r="M151" i="17" s="1"/>
  <c r="I152" i="17"/>
  <c r="N152" i="17" s="1"/>
  <c r="J152" i="17"/>
  <c r="O152" i="17" s="1"/>
  <c r="K152" i="17"/>
  <c r="U152" i="17" s="1"/>
  <c r="L152" i="17"/>
  <c r="M152" i="17" s="1"/>
  <c r="I153" i="17"/>
  <c r="N153" i="17" s="1"/>
  <c r="J153" i="17"/>
  <c r="O153" i="17" s="1"/>
  <c r="K153" i="17"/>
  <c r="U153" i="17" s="1"/>
  <c r="L153" i="17"/>
  <c r="M153" i="17" s="1"/>
  <c r="I154" i="17"/>
  <c r="N154" i="17" s="1"/>
  <c r="J154" i="17"/>
  <c r="O154" i="17" s="1"/>
  <c r="K154" i="17"/>
  <c r="U154" i="17" s="1"/>
  <c r="L154" i="17"/>
  <c r="M154" i="17" s="1"/>
  <c r="I155" i="17"/>
  <c r="N155" i="17" s="1"/>
  <c r="J155" i="17"/>
  <c r="O155" i="17" s="1"/>
  <c r="K155" i="17"/>
  <c r="U155" i="17" s="1"/>
  <c r="L155" i="17"/>
  <c r="M155" i="17" s="1"/>
  <c r="I156" i="17"/>
  <c r="N156" i="17" s="1"/>
  <c r="J156" i="17"/>
  <c r="O156" i="17" s="1"/>
  <c r="K156" i="17"/>
  <c r="U156" i="17" s="1"/>
  <c r="L156" i="17"/>
  <c r="M156" i="17" s="1"/>
  <c r="I157" i="17"/>
  <c r="N157" i="17" s="1"/>
  <c r="J157" i="17"/>
  <c r="O157" i="17" s="1"/>
  <c r="K157" i="17"/>
  <c r="U157" i="17" s="1"/>
  <c r="L157" i="17"/>
  <c r="M157" i="17" s="1"/>
  <c r="I158" i="17"/>
  <c r="N158" i="17" s="1"/>
  <c r="J158" i="17"/>
  <c r="O158" i="17" s="1"/>
  <c r="K158" i="17"/>
  <c r="U158" i="17" s="1"/>
  <c r="L158" i="17"/>
  <c r="M158" i="17" s="1"/>
  <c r="I159" i="17"/>
  <c r="N159" i="17" s="1"/>
  <c r="J159" i="17"/>
  <c r="O159" i="17" s="1"/>
  <c r="K159" i="17"/>
  <c r="U159" i="17" s="1"/>
  <c r="L159" i="17"/>
  <c r="M159" i="17" s="1"/>
  <c r="I160" i="17"/>
  <c r="N160" i="17" s="1"/>
  <c r="J160" i="17"/>
  <c r="O160" i="17" s="1"/>
  <c r="K160" i="17"/>
  <c r="U160" i="17" s="1"/>
  <c r="L160" i="17"/>
  <c r="M160" i="17" s="1"/>
  <c r="I161" i="17"/>
  <c r="N161" i="17" s="1"/>
  <c r="J161" i="17"/>
  <c r="O161" i="17" s="1"/>
  <c r="K161" i="17"/>
  <c r="U161" i="17" s="1"/>
  <c r="L161" i="17"/>
  <c r="M161" i="17" s="1"/>
  <c r="I162" i="17"/>
  <c r="N162" i="17" s="1"/>
  <c r="J162" i="17"/>
  <c r="O162" i="17" s="1"/>
  <c r="K162" i="17"/>
  <c r="U162" i="17" s="1"/>
  <c r="L162" i="17"/>
  <c r="M162" i="17" s="1"/>
  <c r="I163" i="17"/>
  <c r="N163" i="17" s="1"/>
  <c r="J163" i="17"/>
  <c r="O163" i="17" s="1"/>
  <c r="K163" i="17"/>
  <c r="U163" i="17" s="1"/>
  <c r="L163" i="17"/>
  <c r="M163" i="17" s="1"/>
  <c r="I164" i="17"/>
  <c r="N164" i="17" s="1"/>
  <c r="J164" i="17"/>
  <c r="O164" i="17" s="1"/>
  <c r="K164" i="17"/>
  <c r="U164" i="17" s="1"/>
  <c r="L164" i="17"/>
  <c r="M164" i="17" s="1"/>
  <c r="I165" i="17"/>
  <c r="N165" i="17" s="1"/>
  <c r="J165" i="17"/>
  <c r="O165" i="17" s="1"/>
  <c r="K165" i="17"/>
  <c r="U165" i="17" s="1"/>
  <c r="L165" i="17"/>
  <c r="M165" i="17" s="1"/>
  <c r="I166" i="17"/>
  <c r="N166" i="17" s="1"/>
  <c r="J166" i="17"/>
  <c r="O166" i="17" s="1"/>
  <c r="K166" i="17"/>
  <c r="U166" i="17" s="1"/>
  <c r="L166" i="17"/>
  <c r="M166" i="17" s="1"/>
  <c r="I167" i="17"/>
  <c r="N167" i="17" s="1"/>
  <c r="J167" i="17"/>
  <c r="O167" i="17" s="1"/>
  <c r="K167" i="17"/>
  <c r="U167" i="17" s="1"/>
  <c r="L167" i="17"/>
  <c r="M167" i="17" s="1"/>
  <c r="I168" i="17"/>
  <c r="N168" i="17" s="1"/>
  <c r="J168" i="17"/>
  <c r="O168" i="17" s="1"/>
  <c r="K168" i="17"/>
  <c r="U168" i="17" s="1"/>
  <c r="L168" i="17"/>
  <c r="M168" i="17" s="1"/>
  <c r="I169" i="17"/>
  <c r="N169" i="17" s="1"/>
  <c r="J169" i="17"/>
  <c r="O169" i="17" s="1"/>
  <c r="K169" i="17"/>
  <c r="U169" i="17" s="1"/>
  <c r="L169" i="17"/>
  <c r="M169" i="17" s="1"/>
  <c r="I170" i="17"/>
  <c r="N170" i="17" s="1"/>
  <c r="J170" i="17"/>
  <c r="O170" i="17" s="1"/>
  <c r="K170" i="17"/>
  <c r="U170" i="17" s="1"/>
  <c r="L170" i="17"/>
  <c r="M170" i="17" s="1"/>
  <c r="I171" i="17"/>
  <c r="N171" i="17" s="1"/>
  <c r="J171" i="17"/>
  <c r="O171" i="17" s="1"/>
  <c r="K171" i="17"/>
  <c r="U171" i="17" s="1"/>
  <c r="L171" i="17"/>
  <c r="M171" i="17" s="1"/>
  <c r="I172" i="17"/>
  <c r="N172" i="17" s="1"/>
  <c r="J172" i="17"/>
  <c r="O172" i="17" s="1"/>
  <c r="K172" i="17"/>
  <c r="U172" i="17" s="1"/>
  <c r="L172" i="17"/>
  <c r="M172" i="17" s="1"/>
  <c r="I173" i="17"/>
  <c r="N173" i="17" s="1"/>
  <c r="J173" i="17"/>
  <c r="O173" i="17" s="1"/>
  <c r="K173" i="17"/>
  <c r="U173" i="17" s="1"/>
  <c r="L173" i="17"/>
  <c r="M173" i="17" s="1"/>
  <c r="I174" i="17"/>
  <c r="N174" i="17" s="1"/>
  <c r="J174" i="17"/>
  <c r="O174" i="17" s="1"/>
  <c r="K174" i="17"/>
  <c r="U174" i="17" s="1"/>
  <c r="L174" i="17"/>
  <c r="M174" i="17" s="1"/>
  <c r="I175" i="17"/>
  <c r="N175" i="17" s="1"/>
  <c r="J175" i="17"/>
  <c r="O175" i="17" s="1"/>
  <c r="K175" i="17"/>
  <c r="U175" i="17" s="1"/>
  <c r="L175" i="17"/>
  <c r="M175" i="17" s="1"/>
  <c r="I176" i="17"/>
  <c r="N176" i="17" s="1"/>
  <c r="J176" i="17"/>
  <c r="O176" i="17" s="1"/>
  <c r="K176" i="17"/>
  <c r="U176" i="17" s="1"/>
  <c r="L176" i="17"/>
  <c r="M176" i="17" s="1"/>
  <c r="I177" i="17"/>
  <c r="N177" i="17" s="1"/>
  <c r="J177" i="17"/>
  <c r="O177" i="17" s="1"/>
  <c r="K177" i="17"/>
  <c r="U177" i="17" s="1"/>
  <c r="L177" i="17"/>
  <c r="M177" i="17" s="1"/>
  <c r="I178" i="17"/>
  <c r="N178" i="17" s="1"/>
  <c r="J178" i="17"/>
  <c r="O178" i="17" s="1"/>
  <c r="K178" i="17"/>
  <c r="U178" i="17" s="1"/>
  <c r="L178" i="17"/>
  <c r="M178" i="17" s="1"/>
  <c r="I179" i="17"/>
  <c r="N179" i="17" s="1"/>
  <c r="J179" i="17"/>
  <c r="O179" i="17" s="1"/>
  <c r="K179" i="17"/>
  <c r="U179" i="17" s="1"/>
  <c r="L179" i="17"/>
  <c r="M179" i="17" s="1"/>
  <c r="I180" i="17"/>
  <c r="N180" i="17" s="1"/>
  <c r="J180" i="17"/>
  <c r="O180" i="17" s="1"/>
  <c r="K180" i="17"/>
  <c r="U180" i="17" s="1"/>
  <c r="L180" i="17"/>
  <c r="M180" i="17" s="1"/>
  <c r="I181" i="17"/>
  <c r="N181" i="17" s="1"/>
  <c r="J181" i="17"/>
  <c r="O181" i="17" s="1"/>
  <c r="K181" i="17"/>
  <c r="U181" i="17" s="1"/>
  <c r="L181" i="17"/>
  <c r="M181" i="17" s="1"/>
  <c r="I182" i="17"/>
  <c r="N182" i="17" s="1"/>
  <c r="J182" i="17"/>
  <c r="O182" i="17" s="1"/>
  <c r="K182" i="17"/>
  <c r="U182" i="17" s="1"/>
  <c r="L182" i="17"/>
  <c r="M182" i="17" s="1"/>
  <c r="I183" i="17"/>
  <c r="N183" i="17" s="1"/>
  <c r="J183" i="17"/>
  <c r="O183" i="17" s="1"/>
  <c r="K183" i="17"/>
  <c r="U183" i="17" s="1"/>
  <c r="L183" i="17"/>
  <c r="M183" i="17" s="1"/>
  <c r="I184" i="17"/>
  <c r="N184" i="17" s="1"/>
  <c r="J184" i="17"/>
  <c r="O184" i="17" s="1"/>
  <c r="K184" i="17"/>
  <c r="U184" i="17" s="1"/>
  <c r="L184" i="17"/>
  <c r="M184" i="17" s="1"/>
  <c r="I185" i="17"/>
  <c r="N185" i="17" s="1"/>
  <c r="J185" i="17"/>
  <c r="O185" i="17" s="1"/>
  <c r="K185" i="17"/>
  <c r="U185" i="17" s="1"/>
  <c r="L185" i="17"/>
  <c r="M185" i="17" s="1"/>
  <c r="I186" i="17"/>
  <c r="N186" i="17" s="1"/>
  <c r="J186" i="17"/>
  <c r="O186" i="17" s="1"/>
  <c r="K186" i="17"/>
  <c r="U186" i="17" s="1"/>
  <c r="L186" i="17"/>
  <c r="M186" i="17" s="1"/>
  <c r="I187" i="17"/>
  <c r="N187" i="17" s="1"/>
  <c r="J187" i="17"/>
  <c r="O187" i="17" s="1"/>
  <c r="K187" i="17"/>
  <c r="U187" i="17" s="1"/>
  <c r="L187" i="17"/>
  <c r="M187" i="17" s="1"/>
  <c r="I188" i="17"/>
  <c r="N188" i="17" s="1"/>
  <c r="J188" i="17"/>
  <c r="O188" i="17" s="1"/>
  <c r="K188" i="17"/>
  <c r="U188" i="17" s="1"/>
  <c r="L188" i="17"/>
  <c r="M188" i="17" s="1"/>
  <c r="I189" i="17"/>
  <c r="N189" i="17" s="1"/>
  <c r="J189" i="17"/>
  <c r="O189" i="17" s="1"/>
  <c r="K189" i="17"/>
  <c r="U189" i="17" s="1"/>
  <c r="L189" i="17"/>
  <c r="M189" i="17" s="1"/>
  <c r="I190" i="17"/>
  <c r="N190" i="17" s="1"/>
  <c r="J190" i="17"/>
  <c r="O190" i="17" s="1"/>
  <c r="K190" i="17"/>
  <c r="U190" i="17" s="1"/>
  <c r="L190" i="17"/>
  <c r="M190" i="17" s="1"/>
  <c r="I191" i="17"/>
  <c r="N191" i="17" s="1"/>
  <c r="J191" i="17"/>
  <c r="O191" i="17" s="1"/>
  <c r="K191" i="17"/>
  <c r="U191" i="17" s="1"/>
  <c r="L191" i="17"/>
  <c r="M191" i="17" s="1"/>
  <c r="I192" i="17"/>
  <c r="N192" i="17" s="1"/>
  <c r="J192" i="17"/>
  <c r="O192" i="17" s="1"/>
  <c r="K192" i="17"/>
  <c r="U192" i="17" s="1"/>
  <c r="L192" i="17"/>
  <c r="M192" i="17" s="1"/>
  <c r="I193" i="17"/>
  <c r="N193" i="17" s="1"/>
  <c r="J193" i="17"/>
  <c r="O193" i="17" s="1"/>
  <c r="K193" i="17"/>
  <c r="U193" i="17" s="1"/>
  <c r="L193" i="17"/>
  <c r="M193" i="17" s="1"/>
  <c r="I194" i="17"/>
  <c r="N194" i="17" s="1"/>
  <c r="J194" i="17"/>
  <c r="O194" i="17" s="1"/>
  <c r="K194" i="17"/>
  <c r="U194" i="17" s="1"/>
  <c r="L194" i="17"/>
  <c r="M194" i="17" s="1"/>
  <c r="I195" i="17"/>
  <c r="N195" i="17" s="1"/>
  <c r="J195" i="17"/>
  <c r="O195" i="17" s="1"/>
  <c r="K195" i="17"/>
  <c r="U195" i="17" s="1"/>
  <c r="L195" i="17"/>
  <c r="M195" i="17" s="1"/>
  <c r="I196" i="17"/>
  <c r="N196" i="17" s="1"/>
  <c r="J196" i="17"/>
  <c r="O196" i="17" s="1"/>
  <c r="K196" i="17"/>
  <c r="U196" i="17" s="1"/>
  <c r="L196" i="17"/>
  <c r="M196" i="17" s="1"/>
  <c r="I197" i="17"/>
  <c r="N197" i="17" s="1"/>
  <c r="J197" i="17"/>
  <c r="O197" i="17" s="1"/>
  <c r="K197" i="17"/>
  <c r="U197" i="17" s="1"/>
  <c r="L197" i="17"/>
  <c r="M197" i="17" s="1"/>
  <c r="I198" i="17"/>
  <c r="N198" i="17" s="1"/>
  <c r="J198" i="17"/>
  <c r="O198" i="17" s="1"/>
  <c r="K198" i="17"/>
  <c r="U198" i="17" s="1"/>
  <c r="L198" i="17"/>
  <c r="M198" i="17" s="1"/>
  <c r="I199" i="17"/>
  <c r="N199" i="17" s="1"/>
  <c r="J199" i="17"/>
  <c r="O199" i="17" s="1"/>
  <c r="K199" i="17"/>
  <c r="U199" i="17" s="1"/>
  <c r="L199" i="17"/>
  <c r="M199" i="17" s="1"/>
  <c r="I200" i="17"/>
  <c r="N200" i="17" s="1"/>
  <c r="J200" i="17"/>
  <c r="O200" i="17" s="1"/>
  <c r="K200" i="17"/>
  <c r="U200" i="17" s="1"/>
  <c r="L200" i="17"/>
  <c r="M200" i="17" s="1"/>
  <c r="I201" i="17"/>
  <c r="N201" i="17" s="1"/>
  <c r="J201" i="17"/>
  <c r="O201" i="17" s="1"/>
  <c r="K201" i="17"/>
  <c r="U201" i="17" s="1"/>
  <c r="L201" i="17"/>
  <c r="M201" i="17" s="1"/>
  <c r="I202" i="17"/>
  <c r="N202" i="17" s="1"/>
  <c r="J202" i="17"/>
  <c r="O202" i="17" s="1"/>
  <c r="K202" i="17"/>
  <c r="U202" i="17" s="1"/>
  <c r="L202" i="17"/>
  <c r="M202" i="17" s="1"/>
  <c r="I203" i="17"/>
  <c r="N203" i="17" s="1"/>
  <c r="J203" i="17"/>
  <c r="O203" i="17" s="1"/>
  <c r="K203" i="17"/>
  <c r="U203" i="17" s="1"/>
  <c r="L203" i="17"/>
  <c r="M203" i="17" s="1"/>
  <c r="I204" i="17"/>
  <c r="N204" i="17" s="1"/>
  <c r="J204" i="17"/>
  <c r="O204" i="17" s="1"/>
  <c r="K204" i="17"/>
  <c r="U204" i="17" s="1"/>
  <c r="L204" i="17"/>
  <c r="M204" i="17" s="1"/>
  <c r="I205" i="17"/>
  <c r="N205" i="17" s="1"/>
  <c r="J205" i="17"/>
  <c r="O205" i="17" s="1"/>
  <c r="K205" i="17"/>
  <c r="U205" i="17" s="1"/>
  <c r="L205" i="17"/>
  <c r="M205" i="17" s="1"/>
  <c r="I206" i="17"/>
  <c r="N206" i="17" s="1"/>
  <c r="J206" i="17"/>
  <c r="O206" i="17" s="1"/>
  <c r="K206" i="17"/>
  <c r="U206" i="17" s="1"/>
  <c r="L206" i="17"/>
  <c r="M206" i="17" s="1"/>
  <c r="I207" i="17"/>
  <c r="N207" i="17" s="1"/>
  <c r="J207" i="17"/>
  <c r="O207" i="17" s="1"/>
  <c r="K207" i="17"/>
  <c r="U207" i="17" s="1"/>
  <c r="L207" i="17"/>
  <c r="M207" i="17" s="1"/>
  <c r="I208" i="17"/>
  <c r="N208" i="17" s="1"/>
  <c r="J208" i="17"/>
  <c r="O208" i="17" s="1"/>
  <c r="K208" i="17"/>
  <c r="U208" i="17" s="1"/>
  <c r="L208" i="17"/>
  <c r="M208" i="17" s="1"/>
  <c r="I209" i="17"/>
  <c r="N209" i="17" s="1"/>
  <c r="J209" i="17"/>
  <c r="O209" i="17" s="1"/>
  <c r="K209" i="17"/>
  <c r="U209" i="17" s="1"/>
  <c r="L209" i="17"/>
  <c r="M209" i="17" s="1"/>
  <c r="I210" i="17"/>
  <c r="N210" i="17" s="1"/>
  <c r="J210" i="17"/>
  <c r="O210" i="17" s="1"/>
  <c r="K210" i="17"/>
  <c r="U210" i="17" s="1"/>
  <c r="L210" i="17"/>
  <c r="M210" i="17" s="1"/>
  <c r="I211" i="17"/>
  <c r="N211" i="17" s="1"/>
  <c r="J211" i="17"/>
  <c r="O211" i="17" s="1"/>
  <c r="K211" i="17"/>
  <c r="U211" i="17" s="1"/>
  <c r="L211" i="17"/>
  <c r="M211" i="17" s="1"/>
  <c r="I212" i="17"/>
  <c r="N212" i="17" s="1"/>
  <c r="J212" i="17"/>
  <c r="O212" i="17" s="1"/>
  <c r="K212" i="17"/>
  <c r="U212" i="17" s="1"/>
  <c r="L212" i="17"/>
  <c r="M212" i="17" s="1"/>
  <c r="I213" i="17"/>
  <c r="N213" i="17" s="1"/>
  <c r="J213" i="17"/>
  <c r="O213" i="17" s="1"/>
  <c r="K213" i="17"/>
  <c r="U213" i="17" s="1"/>
  <c r="L213" i="17"/>
  <c r="M213" i="17" s="1"/>
  <c r="I214" i="17"/>
  <c r="N214" i="17" s="1"/>
  <c r="J214" i="17"/>
  <c r="O214" i="17" s="1"/>
  <c r="K214" i="17"/>
  <c r="U214" i="17" s="1"/>
  <c r="L214" i="17"/>
  <c r="M214" i="17" s="1"/>
  <c r="I215" i="17"/>
  <c r="N215" i="17" s="1"/>
  <c r="J215" i="17"/>
  <c r="O215" i="17" s="1"/>
  <c r="K215" i="17"/>
  <c r="U215" i="17" s="1"/>
  <c r="L215" i="17"/>
  <c r="M215" i="17" s="1"/>
  <c r="I216" i="17"/>
  <c r="N216" i="17" s="1"/>
  <c r="J216" i="17"/>
  <c r="O216" i="17" s="1"/>
  <c r="K216" i="17"/>
  <c r="U216" i="17" s="1"/>
  <c r="L216" i="17"/>
  <c r="M216" i="17" s="1"/>
  <c r="I217" i="17"/>
  <c r="N217" i="17" s="1"/>
  <c r="J217" i="17"/>
  <c r="O217" i="17" s="1"/>
  <c r="K217" i="17"/>
  <c r="U217" i="17" s="1"/>
  <c r="L217" i="17"/>
  <c r="M217" i="17" s="1"/>
  <c r="I218" i="17"/>
  <c r="N218" i="17" s="1"/>
  <c r="J218" i="17"/>
  <c r="O218" i="17" s="1"/>
  <c r="K218" i="17"/>
  <c r="U218" i="17" s="1"/>
  <c r="L218" i="17"/>
  <c r="M218" i="17" s="1"/>
  <c r="I219" i="17"/>
  <c r="N219" i="17" s="1"/>
  <c r="J219" i="17"/>
  <c r="O219" i="17" s="1"/>
  <c r="K219" i="17"/>
  <c r="U219" i="17" s="1"/>
  <c r="L219" i="17"/>
  <c r="M219" i="17" s="1"/>
  <c r="I220" i="17"/>
  <c r="N220" i="17" s="1"/>
  <c r="J220" i="17"/>
  <c r="O220" i="17" s="1"/>
  <c r="K220" i="17"/>
  <c r="U220" i="17" s="1"/>
  <c r="L220" i="17"/>
  <c r="M220" i="17" s="1"/>
  <c r="I221" i="17"/>
  <c r="N221" i="17" s="1"/>
  <c r="J221" i="17"/>
  <c r="O221" i="17" s="1"/>
  <c r="K221" i="17"/>
  <c r="U221" i="17" s="1"/>
  <c r="L221" i="17"/>
  <c r="M221" i="17" s="1"/>
  <c r="I222" i="17"/>
  <c r="N222" i="17" s="1"/>
  <c r="J222" i="17"/>
  <c r="O222" i="17" s="1"/>
  <c r="K222" i="17"/>
  <c r="U222" i="17" s="1"/>
  <c r="L222" i="17"/>
  <c r="M222" i="17" s="1"/>
  <c r="I223" i="17"/>
  <c r="N223" i="17" s="1"/>
  <c r="J223" i="17"/>
  <c r="O223" i="17" s="1"/>
  <c r="K223" i="17"/>
  <c r="U223" i="17" s="1"/>
  <c r="L223" i="17"/>
  <c r="M223" i="17" s="1"/>
  <c r="I224" i="17"/>
  <c r="N224" i="17" s="1"/>
  <c r="J224" i="17"/>
  <c r="O224" i="17" s="1"/>
  <c r="K224" i="17"/>
  <c r="U224" i="17" s="1"/>
  <c r="L224" i="17"/>
  <c r="M224" i="17" s="1"/>
  <c r="I225" i="17"/>
  <c r="N225" i="17" s="1"/>
  <c r="J225" i="17"/>
  <c r="O225" i="17" s="1"/>
  <c r="K225" i="17"/>
  <c r="U225" i="17" s="1"/>
  <c r="L225" i="17"/>
  <c r="M225" i="17" s="1"/>
  <c r="I226" i="17"/>
  <c r="N226" i="17" s="1"/>
  <c r="J226" i="17"/>
  <c r="O226" i="17" s="1"/>
  <c r="K226" i="17"/>
  <c r="U226" i="17" s="1"/>
  <c r="L226" i="17"/>
  <c r="M226" i="17" s="1"/>
  <c r="I227" i="17"/>
  <c r="N227" i="17" s="1"/>
  <c r="J227" i="17"/>
  <c r="O227" i="17" s="1"/>
  <c r="K227" i="17"/>
  <c r="U227" i="17" s="1"/>
  <c r="L227" i="17"/>
  <c r="M227" i="17" s="1"/>
  <c r="I228" i="17"/>
  <c r="N228" i="17" s="1"/>
  <c r="J228" i="17"/>
  <c r="O228" i="17" s="1"/>
  <c r="K228" i="17"/>
  <c r="U228" i="17" s="1"/>
  <c r="L228" i="17"/>
  <c r="M228" i="17" s="1"/>
  <c r="I229" i="17"/>
  <c r="N229" i="17" s="1"/>
  <c r="J229" i="17"/>
  <c r="O229" i="17" s="1"/>
  <c r="K229" i="17"/>
  <c r="U229" i="17" s="1"/>
  <c r="L229" i="17"/>
  <c r="M229" i="17" s="1"/>
  <c r="I230" i="17"/>
  <c r="N230" i="17" s="1"/>
  <c r="J230" i="17"/>
  <c r="O230" i="17" s="1"/>
  <c r="K230" i="17"/>
  <c r="U230" i="17" s="1"/>
  <c r="L230" i="17"/>
  <c r="M230" i="17" s="1"/>
  <c r="I231" i="17"/>
  <c r="N231" i="17" s="1"/>
  <c r="J231" i="17"/>
  <c r="O231" i="17" s="1"/>
  <c r="K231" i="17"/>
  <c r="U231" i="17" s="1"/>
  <c r="L231" i="17"/>
  <c r="M231" i="17" s="1"/>
  <c r="I232" i="17"/>
  <c r="N232" i="17" s="1"/>
  <c r="J232" i="17"/>
  <c r="O232" i="17" s="1"/>
  <c r="K232" i="17"/>
  <c r="U232" i="17" s="1"/>
  <c r="L232" i="17"/>
  <c r="M232" i="17" s="1"/>
  <c r="I233" i="17"/>
  <c r="N233" i="17" s="1"/>
  <c r="J233" i="17"/>
  <c r="O233" i="17" s="1"/>
  <c r="K233" i="17"/>
  <c r="U233" i="17" s="1"/>
  <c r="L233" i="17"/>
  <c r="M233" i="17" s="1"/>
  <c r="I234" i="17"/>
  <c r="N234" i="17" s="1"/>
  <c r="J234" i="17"/>
  <c r="O234" i="17" s="1"/>
  <c r="K234" i="17"/>
  <c r="U234" i="17" s="1"/>
  <c r="L234" i="17"/>
  <c r="M234" i="17" s="1"/>
  <c r="I235" i="17"/>
  <c r="N235" i="17" s="1"/>
  <c r="J235" i="17"/>
  <c r="O235" i="17" s="1"/>
  <c r="K235" i="17"/>
  <c r="U235" i="17" s="1"/>
  <c r="L235" i="17"/>
  <c r="M235" i="17" s="1"/>
  <c r="I236" i="17"/>
  <c r="N236" i="17" s="1"/>
  <c r="J236" i="17"/>
  <c r="O236" i="17" s="1"/>
  <c r="K236" i="17"/>
  <c r="U236" i="17" s="1"/>
  <c r="L236" i="17"/>
  <c r="M236" i="17" s="1"/>
  <c r="I237" i="17"/>
  <c r="N237" i="17" s="1"/>
  <c r="J237" i="17"/>
  <c r="O237" i="17" s="1"/>
  <c r="K237" i="17"/>
  <c r="U237" i="17" s="1"/>
  <c r="L237" i="17"/>
  <c r="M237" i="17" s="1"/>
  <c r="I238" i="17"/>
  <c r="N238" i="17" s="1"/>
  <c r="J238" i="17"/>
  <c r="O238" i="17" s="1"/>
  <c r="K238" i="17"/>
  <c r="U238" i="17" s="1"/>
  <c r="L238" i="17"/>
  <c r="M238" i="17" s="1"/>
  <c r="I239" i="17"/>
  <c r="N239" i="17" s="1"/>
  <c r="J239" i="17"/>
  <c r="O239" i="17" s="1"/>
  <c r="K239" i="17"/>
  <c r="U239" i="17" s="1"/>
  <c r="L239" i="17"/>
  <c r="M239" i="17" s="1"/>
  <c r="I240" i="17"/>
  <c r="N240" i="17" s="1"/>
  <c r="J240" i="17"/>
  <c r="O240" i="17" s="1"/>
  <c r="K240" i="17"/>
  <c r="U240" i="17" s="1"/>
  <c r="L240" i="17"/>
  <c r="M240" i="17" s="1"/>
  <c r="I241" i="17"/>
  <c r="N241" i="17" s="1"/>
  <c r="J241" i="17"/>
  <c r="O241" i="17" s="1"/>
  <c r="K241" i="17"/>
  <c r="U241" i="17" s="1"/>
  <c r="L241" i="17"/>
  <c r="M241" i="17" s="1"/>
  <c r="I242" i="17"/>
  <c r="N242" i="17" s="1"/>
  <c r="J242" i="17"/>
  <c r="O242" i="17" s="1"/>
  <c r="K242" i="17"/>
  <c r="U242" i="17" s="1"/>
  <c r="L242" i="17"/>
  <c r="M242" i="17" s="1"/>
  <c r="I243" i="17"/>
  <c r="N243" i="17" s="1"/>
  <c r="J243" i="17"/>
  <c r="O243" i="17" s="1"/>
  <c r="K243" i="17"/>
  <c r="U243" i="17" s="1"/>
  <c r="L243" i="17"/>
  <c r="M243" i="17" s="1"/>
  <c r="I244" i="17"/>
  <c r="N244" i="17" s="1"/>
  <c r="J244" i="17"/>
  <c r="O244" i="17" s="1"/>
  <c r="K244" i="17"/>
  <c r="U244" i="17" s="1"/>
  <c r="L244" i="17"/>
  <c r="M244" i="17" s="1"/>
  <c r="I245" i="17"/>
  <c r="N245" i="17" s="1"/>
  <c r="J245" i="17"/>
  <c r="O245" i="17" s="1"/>
  <c r="K245" i="17"/>
  <c r="U245" i="17" s="1"/>
  <c r="L245" i="17"/>
  <c r="M245" i="17" s="1"/>
  <c r="I246" i="17"/>
  <c r="N246" i="17" s="1"/>
  <c r="J246" i="17"/>
  <c r="O246" i="17" s="1"/>
  <c r="K246" i="17"/>
  <c r="U246" i="17" s="1"/>
  <c r="L246" i="17"/>
  <c r="M246" i="17" s="1"/>
  <c r="I247" i="17"/>
  <c r="N247" i="17" s="1"/>
  <c r="J247" i="17"/>
  <c r="O247" i="17" s="1"/>
  <c r="K247" i="17"/>
  <c r="U247" i="17" s="1"/>
  <c r="L247" i="17"/>
  <c r="M247" i="17" s="1"/>
  <c r="I248" i="17"/>
  <c r="N248" i="17" s="1"/>
  <c r="J248" i="17"/>
  <c r="O248" i="17" s="1"/>
  <c r="K248" i="17"/>
  <c r="U248" i="17" s="1"/>
  <c r="L248" i="17"/>
  <c r="M248" i="17" s="1"/>
  <c r="I249" i="17"/>
  <c r="N249" i="17" s="1"/>
  <c r="J249" i="17"/>
  <c r="O249" i="17" s="1"/>
  <c r="K249" i="17"/>
  <c r="U249" i="17" s="1"/>
  <c r="L249" i="17"/>
  <c r="M249" i="17" s="1"/>
  <c r="I250" i="17"/>
  <c r="N250" i="17" s="1"/>
  <c r="J250" i="17"/>
  <c r="O250" i="17" s="1"/>
  <c r="K250" i="17"/>
  <c r="U250" i="17" s="1"/>
  <c r="L250" i="17"/>
  <c r="M250" i="17" s="1"/>
  <c r="I251" i="17"/>
  <c r="N251" i="17" s="1"/>
  <c r="J251" i="17"/>
  <c r="O251" i="17" s="1"/>
  <c r="K251" i="17"/>
  <c r="U251" i="17" s="1"/>
  <c r="L251" i="17"/>
  <c r="M251" i="17" s="1"/>
  <c r="I252" i="17"/>
  <c r="N252" i="17" s="1"/>
  <c r="J252" i="17"/>
  <c r="O252" i="17" s="1"/>
  <c r="K252" i="17"/>
  <c r="U252" i="17" s="1"/>
  <c r="L252" i="17"/>
  <c r="M252" i="17" s="1"/>
  <c r="I253" i="17"/>
  <c r="N253" i="17" s="1"/>
  <c r="J253" i="17"/>
  <c r="O253" i="17" s="1"/>
  <c r="K253" i="17"/>
  <c r="U253" i="17" s="1"/>
  <c r="L253" i="17"/>
  <c r="M253" i="17" s="1"/>
  <c r="I254" i="17"/>
  <c r="N254" i="17" s="1"/>
  <c r="J254" i="17"/>
  <c r="O254" i="17" s="1"/>
  <c r="K254" i="17"/>
  <c r="U254" i="17" s="1"/>
  <c r="L254" i="17"/>
  <c r="M254" i="17" s="1"/>
  <c r="I255" i="17"/>
  <c r="N255" i="17" s="1"/>
  <c r="J255" i="17"/>
  <c r="O255" i="17" s="1"/>
  <c r="K255" i="17"/>
  <c r="U255" i="17" s="1"/>
  <c r="L255" i="17"/>
  <c r="M255" i="17" s="1"/>
  <c r="I256" i="17"/>
  <c r="N256" i="17" s="1"/>
  <c r="J256" i="17"/>
  <c r="O256" i="17" s="1"/>
  <c r="K256" i="17"/>
  <c r="U256" i="17" s="1"/>
  <c r="L256" i="17"/>
  <c r="M256" i="17" s="1"/>
  <c r="I257" i="17"/>
  <c r="N257" i="17" s="1"/>
  <c r="J257" i="17"/>
  <c r="O257" i="17" s="1"/>
  <c r="K257" i="17"/>
  <c r="U257" i="17" s="1"/>
  <c r="L257" i="17"/>
  <c r="M257" i="17" s="1"/>
  <c r="I258" i="17"/>
  <c r="N258" i="17" s="1"/>
  <c r="J258" i="17"/>
  <c r="O258" i="17" s="1"/>
  <c r="K258" i="17"/>
  <c r="U258" i="17" s="1"/>
  <c r="L258" i="17"/>
  <c r="M258" i="17" s="1"/>
  <c r="I259" i="17"/>
  <c r="N259" i="17" s="1"/>
  <c r="J259" i="17"/>
  <c r="O259" i="17" s="1"/>
  <c r="K259" i="17"/>
  <c r="U259" i="17" s="1"/>
  <c r="L259" i="17"/>
  <c r="M259" i="17" s="1"/>
  <c r="I260" i="17"/>
  <c r="N260" i="17" s="1"/>
  <c r="J260" i="17"/>
  <c r="O260" i="17" s="1"/>
  <c r="K260" i="17"/>
  <c r="U260" i="17" s="1"/>
  <c r="L260" i="17"/>
  <c r="M260" i="17" s="1"/>
  <c r="I261" i="17"/>
  <c r="N261" i="17" s="1"/>
  <c r="J261" i="17"/>
  <c r="O261" i="17" s="1"/>
  <c r="K261" i="17"/>
  <c r="U261" i="17" s="1"/>
  <c r="L261" i="17"/>
  <c r="M261" i="17" s="1"/>
  <c r="I262" i="17"/>
  <c r="N262" i="17" s="1"/>
  <c r="J262" i="17"/>
  <c r="O262" i="17" s="1"/>
  <c r="K262" i="17"/>
  <c r="U262" i="17" s="1"/>
  <c r="L262" i="17"/>
  <c r="M262" i="17" s="1"/>
  <c r="I263" i="17"/>
  <c r="N263" i="17" s="1"/>
  <c r="J263" i="17"/>
  <c r="O263" i="17" s="1"/>
  <c r="K263" i="17"/>
  <c r="U263" i="17" s="1"/>
  <c r="L263" i="17"/>
  <c r="M263" i="17" s="1"/>
  <c r="I264" i="17"/>
  <c r="N264" i="17" s="1"/>
  <c r="J264" i="17"/>
  <c r="O264" i="17" s="1"/>
  <c r="K264" i="17"/>
  <c r="U264" i="17" s="1"/>
  <c r="L264" i="17"/>
  <c r="M264" i="17" s="1"/>
  <c r="I265" i="17"/>
  <c r="N265" i="17" s="1"/>
  <c r="J265" i="17"/>
  <c r="O265" i="17" s="1"/>
  <c r="K265" i="17"/>
  <c r="U265" i="17" s="1"/>
  <c r="L265" i="17"/>
  <c r="M265" i="17" s="1"/>
  <c r="I266" i="17"/>
  <c r="N266" i="17" s="1"/>
  <c r="J266" i="17"/>
  <c r="O266" i="17" s="1"/>
  <c r="K266" i="17"/>
  <c r="U266" i="17" s="1"/>
  <c r="L266" i="17"/>
  <c r="M266" i="17" s="1"/>
  <c r="I267" i="17"/>
  <c r="N267" i="17" s="1"/>
  <c r="J267" i="17"/>
  <c r="O267" i="17" s="1"/>
  <c r="K267" i="17"/>
  <c r="U267" i="17" s="1"/>
  <c r="L267" i="17"/>
  <c r="M267" i="17" s="1"/>
  <c r="I268" i="17"/>
  <c r="N268" i="17" s="1"/>
  <c r="J268" i="17"/>
  <c r="O268" i="17" s="1"/>
  <c r="K268" i="17"/>
  <c r="U268" i="17" s="1"/>
  <c r="L268" i="17"/>
  <c r="M268" i="17" s="1"/>
  <c r="I269" i="17"/>
  <c r="N269" i="17" s="1"/>
  <c r="J269" i="17"/>
  <c r="O269" i="17" s="1"/>
  <c r="K269" i="17"/>
  <c r="U269" i="17" s="1"/>
  <c r="L269" i="17"/>
  <c r="M269" i="17" s="1"/>
  <c r="I270" i="17"/>
  <c r="N270" i="17" s="1"/>
  <c r="J270" i="17"/>
  <c r="O270" i="17" s="1"/>
  <c r="K270" i="17"/>
  <c r="U270" i="17" s="1"/>
  <c r="L270" i="17"/>
  <c r="M270" i="17" s="1"/>
  <c r="I271" i="17"/>
  <c r="N271" i="17" s="1"/>
  <c r="J271" i="17"/>
  <c r="O271" i="17" s="1"/>
  <c r="K271" i="17"/>
  <c r="U271" i="17" s="1"/>
  <c r="L271" i="17"/>
  <c r="M271" i="17" s="1"/>
  <c r="I272" i="17"/>
  <c r="N272" i="17" s="1"/>
  <c r="J272" i="17"/>
  <c r="O272" i="17" s="1"/>
  <c r="K272" i="17"/>
  <c r="U272" i="17" s="1"/>
  <c r="L272" i="17"/>
  <c r="M272" i="17" s="1"/>
  <c r="I273" i="17"/>
  <c r="N273" i="17" s="1"/>
  <c r="J273" i="17"/>
  <c r="O273" i="17" s="1"/>
  <c r="K273" i="17"/>
  <c r="U273" i="17" s="1"/>
  <c r="L273" i="17"/>
  <c r="M273" i="17" s="1"/>
  <c r="I274" i="17"/>
  <c r="N274" i="17" s="1"/>
  <c r="J274" i="17"/>
  <c r="O274" i="17" s="1"/>
  <c r="K274" i="17"/>
  <c r="U274" i="17" s="1"/>
  <c r="L274" i="17"/>
  <c r="M274" i="17" s="1"/>
  <c r="I275" i="17"/>
  <c r="N275" i="17" s="1"/>
  <c r="J275" i="17"/>
  <c r="O275" i="17" s="1"/>
  <c r="K275" i="17"/>
  <c r="U275" i="17" s="1"/>
  <c r="L275" i="17"/>
  <c r="M275" i="17" s="1"/>
  <c r="I276" i="17"/>
  <c r="N276" i="17" s="1"/>
  <c r="J276" i="17"/>
  <c r="O276" i="17" s="1"/>
  <c r="K276" i="17"/>
  <c r="U276" i="17" s="1"/>
  <c r="L276" i="17"/>
  <c r="M276" i="17" s="1"/>
  <c r="I277" i="17"/>
  <c r="N277" i="17" s="1"/>
  <c r="J277" i="17"/>
  <c r="O277" i="17" s="1"/>
  <c r="K277" i="17"/>
  <c r="U277" i="17" s="1"/>
  <c r="L277" i="17"/>
  <c r="M277" i="17" s="1"/>
  <c r="I278" i="17"/>
  <c r="N278" i="17" s="1"/>
  <c r="J278" i="17"/>
  <c r="O278" i="17" s="1"/>
  <c r="K278" i="17"/>
  <c r="U278" i="17" s="1"/>
  <c r="L278" i="17"/>
  <c r="M278" i="17" s="1"/>
  <c r="I279" i="17"/>
  <c r="N279" i="17" s="1"/>
  <c r="J279" i="17"/>
  <c r="O279" i="17" s="1"/>
  <c r="K279" i="17"/>
  <c r="U279" i="17" s="1"/>
  <c r="L279" i="17"/>
  <c r="M279" i="17" s="1"/>
  <c r="I280" i="17"/>
  <c r="N280" i="17" s="1"/>
  <c r="J280" i="17"/>
  <c r="O280" i="17" s="1"/>
  <c r="K280" i="17"/>
  <c r="U280" i="17" s="1"/>
  <c r="L280" i="17"/>
  <c r="M280" i="17" s="1"/>
  <c r="I281" i="17"/>
  <c r="N281" i="17" s="1"/>
  <c r="J281" i="17"/>
  <c r="O281" i="17" s="1"/>
  <c r="K281" i="17"/>
  <c r="U281" i="17" s="1"/>
  <c r="L281" i="17"/>
  <c r="M281" i="17" s="1"/>
  <c r="I282" i="17"/>
  <c r="N282" i="17" s="1"/>
  <c r="J282" i="17"/>
  <c r="O282" i="17" s="1"/>
  <c r="K282" i="17"/>
  <c r="U282" i="17" s="1"/>
  <c r="L282" i="17"/>
  <c r="M282" i="17" s="1"/>
  <c r="I283" i="17"/>
  <c r="N283" i="17" s="1"/>
  <c r="J283" i="17"/>
  <c r="O283" i="17" s="1"/>
  <c r="K283" i="17"/>
  <c r="U283" i="17" s="1"/>
  <c r="L283" i="17"/>
  <c r="M283" i="17" s="1"/>
  <c r="I284" i="17"/>
  <c r="N284" i="17" s="1"/>
  <c r="J284" i="17"/>
  <c r="O284" i="17" s="1"/>
  <c r="K284" i="17"/>
  <c r="U284" i="17" s="1"/>
  <c r="L284" i="17"/>
  <c r="M284" i="17" s="1"/>
  <c r="I285" i="17"/>
  <c r="N285" i="17" s="1"/>
  <c r="J285" i="17"/>
  <c r="O285" i="17" s="1"/>
  <c r="K285" i="17"/>
  <c r="U285" i="17" s="1"/>
  <c r="L285" i="17"/>
  <c r="M285" i="17" s="1"/>
  <c r="I286" i="17"/>
  <c r="N286" i="17" s="1"/>
  <c r="J286" i="17"/>
  <c r="O286" i="17" s="1"/>
  <c r="K286" i="17"/>
  <c r="U286" i="17" s="1"/>
  <c r="L286" i="17"/>
  <c r="M286" i="17" s="1"/>
  <c r="I287" i="17"/>
  <c r="N287" i="17" s="1"/>
  <c r="J287" i="17"/>
  <c r="O287" i="17" s="1"/>
  <c r="K287" i="17"/>
  <c r="U287" i="17" s="1"/>
  <c r="L287" i="17"/>
  <c r="M287" i="17" s="1"/>
  <c r="I288" i="17"/>
  <c r="N288" i="17" s="1"/>
  <c r="J288" i="17"/>
  <c r="O288" i="17" s="1"/>
  <c r="K288" i="17"/>
  <c r="U288" i="17" s="1"/>
  <c r="L288" i="17"/>
  <c r="M288" i="17" s="1"/>
  <c r="I289" i="17"/>
  <c r="N289" i="17" s="1"/>
  <c r="J289" i="17"/>
  <c r="O289" i="17" s="1"/>
  <c r="K289" i="17"/>
  <c r="U289" i="17" s="1"/>
  <c r="L289" i="17"/>
  <c r="M289" i="17" s="1"/>
  <c r="I290" i="17"/>
  <c r="N290" i="17" s="1"/>
  <c r="J290" i="17"/>
  <c r="O290" i="17" s="1"/>
  <c r="K290" i="17"/>
  <c r="U290" i="17" s="1"/>
  <c r="L290" i="17"/>
  <c r="M290" i="17" s="1"/>
  <c r="I291" i="17"/>
  <c r="N291" i="17" s="1"/>
  <c r="J291" i="17"/>
  <c r="O291" i="17" s="1"/>
  <c r="K291" i="17"/>
  <c r="U291" i="17" s="1"/>
  <c r="L291" i="17"/>
  <c r="M291" i="17" s="1"/>
  <c r="I292" i="17"/>
  <c r="N292" i="17" s="1"/>
  <c r="J292" i="17"/>
  <c r="O292" i="17" s="1"/>
  <c r="K292" i="17"/>
  <c r="U292" i="17" s="1"/>
  <c r="L292" i="17"/>
  <c r="M292" i="17" s="1"/>
  <c r="I293" i="17"/>
  <c r="N293" i="17" s="1"/>
  <c r="J293" i="17"/>
  <c r="O293" i="17" s="1"/>
  <c r="K293" i="17"/>
  <c r="U293" i="17" s="1"/>
  <c r="L293" i="17"/>
  <c r="M293" i="17" s="1"/>
  <c r="I294" i="17"/>
  <c r="N294" i="17" s="1"/>
  <c r="J294" i="17"/>
  <c r="O294" i="17" s="1"/>
  <c r="K294" i="17"/>
  <c r="U294" i="17" s="1"/>
  <c r="L294" i="17"/>
  <c r="M294" i="17" s="1"/>
  <c r="I295" i="17"/>
  <c r="N295" i="17" s="1"/>
  <c r="J295" i="17"/>
  <c r="O295" i="17" s="1"/>
  <c r="K295" i="17"/>
  <c r="U295" i="17" s="1"/>
  <c r="L295" i="17"/>
  <c r="M295" i="17" s="1"/>
  <c r="I296" i="17"/>
  <c r="N296" i="17" s="1"/>
  <c r="J296" i="17"/>
  <c r="O296" i="17" s="1"/>
  <c r="K296" i="17"/>
  <c r="U296" i="17" s="1"/>
  <c r="L296" i="17"/>
  <c r="M296" i="17" s="1"/>
  <c r="I297" i="17"/>
  <c r="N297" i="17" s="1"/>
  <c r="J297" i="17"/>
  <c r="O297" i="17" s="1"/>
  <c r="K297" i="17"/>
  <c r="U297" i="17" s="1"/>
  <c r="L297" i="17"/>
  <c r="M297" i="17" s="1"/>
  <c r="I298" i="17"/>
  <c r="N298" i="17" s="1"/>
  <c r="J298" i="17"/>
  <c r="O298" i="17" s="1"/>
  <c r="K298" i="17"/>
  <c r="U298" i="17" s="1"/>
  <c r="L298" i="17"/>
  <c r="M298" i="17" s="1"/>
  <c r="I299" i="17"/>
  <c r="N299" i="17" s="1"/>
  <c r="J299" i="17"/>
  <c r="O299" i="17" s="1"/>
  <c r="K299" i="17"/>
  <c r="U299" i="17" s="1"/>
  <c r="L299" i="17"/>
  <c r="M299" i="17" s="1"/>
  <c r="I300" i="17"/>
  <c r="N300" i="17" s="1"/>
  <c r="J300" i="17"/>
  <c r="O300" i="17" s="1"/>
  <c r="K300" i="17"/>
  <c r="U300" i="17" s="1"/>
  <c r="L300" i="17"/>
  <c r="M300" i="17" s="1"/>
  <c r="I301" i="17"/>
  <c r="N301" i="17" s="1"/>
  <c r="J301" i="17"/>
  <c r="O301" i="17" s="1"/>
  <c r="K301" i="17"/>
  <c r="U301" i="17" s="1"/>
  <c r="L301" i="17"/>
  <c r="M301" i="17" s="1"/>
  <c r="I302" i="17"/>
  <c r="N302" i="17" s="1"/>
  <c r="J302" i="17"/>
  <c r="O302" i="17" s="1"/>
  <c r="K302" i="17"/>
  <c r="U302" i="17" s="1"/>
  <c r="L302" i="17"/>
  <c r="M302" i="17" s="1"/>
  <c r="I303" i="17"/>
  <c r="N303" i="17" s="1"/>
  <c r="J303" i="17"/>
  <c r="O303" i="17" s="1"/>
  <c r="K303" i="17"/>
  <c r="U303" i="17" s="1"/>
  <c r="L303" i="17"/>
  <c r="M303" i="17" s="1"/>
  <c r="I304" i="17"/>
  <c r="N304" i="17" s="1"/>
  <c r="J304" i="17"/>
  <c r="O304" i="17" s="1"/>
  <c r="K304" i="17"/>
  <c r="U304" i="17" s="1"/>
  <c r="L304" i="17"/>
  <c r="M304" i="17" s="1"/>
  <c r="I305" i="17"/>
  <c r="N305" i="17" s="1"/>
  <c r="J305" i="17"/>
  <c r="O305" i="17" s="1"/>
  <c r="K305" i="17"/>
  <c r="U305" i="17" s="1"/>
  <c r="L305" i="17"/>
  <c r="M305" i="17" s="1"/>
  <c r="I306" i="17"/>
  <c r="N306" i="17" s="1"/>
  <c r="J306" i="17"/>
  <c r="O306" i="17" s="1"/>
  <c r="K306" i="17"/>
  <c r="U306" i="17" s="1"/>
  <c r="L306" i="17"/>
  <c r="M306" i="17" s="1"/>
  <c r="I307" i="17"/>
  <c r="N307" i="17" s="1"/>
  <c r="J307" i="17"/>
  <c r="O307" i="17" s="1"/>
  <c r="K307" i="17"/>
  <c r="U307" i="17" s="1"/>
  <c r="L307" i="17"/>
  <c r="M307" i="17" s="1"/>
  <c r="I308" i="17"/>
  <c r="N308" i="17" s="1"/>
  <c r="J308" i="17"/>
  <c r="O308" i="17" s="1"/>
  <c r="K308" i="17"/>
  <c r="U308" i="17" s="1"/>
  <c r="L308" i="17"/>
  <c r="M308" i="17" s="1"/>
  <c r="I309" i="17"/>
  <c r="N309" i="17" s="1"/>
  <c r="J309" i="17"/>
  <c r="O309" i="17" s="1"/>
  <c r="K309" i="17"/>
  <c r="U309" i="17" s="1"/>
  <c r="L309" i="17"/>
  <c r="M309" i="17" s="1"/>
  <c r="I310" i="17"/>
  <c r="N310" i="17" s="1"/>
  <c r="J310" i="17"/>
  <c r="O310" i="17" s="1"/>
  <c r="K310" i="17"/>
  <c r="U310" i="17" s="1"/>
  <c r="L310" i="17"/>
  <c r="M310" i="17" s="1"/>
  <c r="I311" i="17"/>
  <c r="N311" i="17" s="1"/>
  <c r="J311" i="17"/>
  <c r="O311" i="17" s="1"/>
  <c r="K311" i="17"/>
  <c r="U311" i="17" s="1"/>
  <c r="L311" i="17"/>
  <c r="M311" i="17" s="1"/>
  <c r="I312" i="17"/>
  <c r="N312" i="17" s="1"/>
  <c r="J312" i="17"/>
  <c r="O312" i="17" s="1"/>
  <c r="K312" i="17"/>
  <c r="U312" i="17" s="1"/>
  <c r="L312" i="17"/>
  <c r="M312" i="17" s="1"/>
  <c r="I313" i="17"/>
  <c r="N313" i="17" s="1"/>
  <c r="J313" i="17"/>
  <c r="O313" i="17" s="1"/>
  <c r="K313" i="17"/>
  <c r="U313" i="17" s="1"/>
  <c r="L313" i="17"/>
  <c r="M313" i="17" s="1"/>
  <c r="I314" i="17"/>
  <c r="N314" i="17" s="1"/>
  <c r="J314" i="17"/>
  <c r="O314" i="17" s="1"/>
  <c r="K314" i="17"/>
  <c r="U314" i="17" s="1"/>
  <c r="L314" i="17"/>
  <c r="M314" i="17" s="1"/>
  <c r="I315" i="17"/>
  <c r="N315" i="17" s="1"/>
  <c r="J315" i="17"/>
  <c r="O315" i="17" s="1"/>
  <c r="K315" i="17"/>
  <c r="U315" i="17" s="1"/>
  <c r="L315" i="17"/>
  <c r="M315" i="17" s="1"/>
  <c r="I316" i="17"/>
  <c r="N316" i="17" s="1"/>
  <c r="J316" i="17"/>
  <c r="O316" i="17" s="1"/>
  <c r="K316" i="17"/>
  <c r="U316" i="17" s="1"/>
  <c r="L316" i="17"/>
  <c r="M316" i="17" s="1"/>
  <c r="I317" i="17"/>
  <c r="N317" i="17" s="1"/>
  <c r="J317" i="17"/>
  <c r="O317" i="17" s="1"/>
  <c r="K317" i="17"/>
  <c r="U317" i="17" s="1"/>
  <c r="L317" i="17"/>
  <c r="M317" i="17" s="1"/>
  <c r="I318" i="17"/>
  <c r="N318" i="17" s="1"/>
  <c r="J318" i="17"/>
  <c r="O318" i="17" s="1"/>
  <c r="K318" i="17"/>
  <c r="U318" i="17" s="1"/>
  <c r="L318" i="17"/>
  <c r="M318" i="17" s="1"/>
  <c r="I319" i="17"/>
  <c r="N319" i="17" s="1"/>
  <c r="J319" i="17"/>
  <c r="O319" i="17" s="1"/>
  <c r="K319" i="17"/>
  <c r="U319" i="17" s="1"/>
  <c r="L319" i="17"/>
  <c r="M319" i="17" s="1"/>
  <c r="I320" i="17"/>
  <c r="N320" i="17" s="1"/>
  <c r="J320" i="17"/>
  <c r="O320" i="17" s="1"/>
  <c r="K320" i="17"/>
  <c r="U320" i="17" s="1"/>
  <c r="L320" i="17"/>
  <c r="M320" i="17" s="1"/>
  <c r="I321" i="17"/>
  <c r="N321" i="17" s="1"/>
  <c r="J321" i="17"/>
  <c r="O321" i="17" s="1"/>
  <c r="K321" i="17"/>
  <c r="U321" i="17" s="1"/>
  <c r="L321" i="17"/>
  <c r="M321" i="17" s="1"/>
  <c r="I322" i="17"/>
  <c r="N322" i="17" s="1"/>
  <c r="J322" i="17"/>
  <c r="O322" i="17" s="1"/>
  <c r="K322" i="17"/>
  <c r="U322" i="17" s="1"/>
  <c r="L322" i="17"/>
  <c r="M322" i="17" s="1"/>
  <c r="I323" i="17"/>
  <c r="N323" i="17" s="1"/>
  <c r="J323" i="17"/>
  <c r="O323" i="17" s="1"/>
  <c r="K323" i="17"/>
  <c r="U323" i="17" s="1"/>
  <c r="L323" i="17"/>
  <c r="M323" i="17" s="1"/>
  <c r="I324" i="17"/>
  <c r="N324" i="17" s="1"/>
  <c r="J324" i="17"/>
  <c r="O324" i="17" s="1"/>
  <c r="K324" i="17"/>
  <c r="U324" i="17" s="1"/>
  <c r="L324" i="17"/>
  <c r="M324" i="17" s="1"/>
  <c r="I325" i="17"/>
  <c r="N325" i="17" s="1"/>
  <c r="J325" i="17"/>
  <c r="O325" i="17" s="1"/>
  <c r="K325" i="17"/>
  <c r="U325" i="17" s="1"/>
  <c r="L325" i="17"/>
  <c r="M325" i="17" s="1"/>
  <c r="I326" i="17"/>
  <c r="N326" i="17" s="1"/>
  <c r="J326" i="17"/>
  <c r="O326" i="17" s="1"/>
  <c r="K326" i="17"/>
  <c r="U326" i="17" s="1"/>
  <c r="L326" i="17"/>
  <c r="M326" i="17" s="1"/>
  <c r="I327" i="17"/>
  <c r="N327" i="17" s="1"/>
  <c r="J327" i="17"/>
  <c r="O327" i="17" s="1"/>
  <c r="K327" i="17"/>
  <c r="U327" i="17" s="1"/>
  <c r="L327" i="17"/>
  <c r="M327" i="17" s="1"/>
  <c r="I328" i="17"/>
  <c r="N328" i="17" s="1"/>
  <c r="J328" i="17"/>
  <c r="O328" i="17" s="1"/>
  <c r="K328" i="17"/>
  <c r="U328" i="17" s="1"/>
  <c r="L328" i="17"/>
  <c r="M328" i="17" s="1"/>
  <c r="I329" i="17"/>
  <c r="N329" i="17" s="1"/>
  <c r="J329" i="17"/>
  <c r="O329" i="17" s="1"/>
  <c r="K329" i="17"/>
  <c r="U329" i="17" s="1"/>
  <c r="L329" i="17"/>
  <c r="M329" i="17" s="1"/>
  <c r="I330" i="17"/>
  <c r="N330" i="17" s="1"/>
  <c r="J330" i="17"/>
  <c r="O330" i="17" s="1"/>
  <c r="K330" i="17"/>
  <c r="U330" i="17" s="1"/>
  <c r="L330" i="17"/>
  <c r="M330" i="17" s="1"/>
  <c r="I331" i="17"/>
  <c r="N331" i="17" s="1"/>
  <c r="J331" i="17"/>
  <c r="O331" i="17" s="1"/>
  <c r="K331" i="17"/>
  <c r="U331" i="17" s="1"/>
  <c r="L331" i="17"/>
  <c r="M331" i="17" s="1"/>
  <c r="I332" i="17"/>
  <c r="N332" i="17" s="1"/>
  <c r="J332" i="17"/>
  <c r="O332" i="17" s="1"/>
  <c r="K332" i="17"/>
  <c r="U332" i="17" s="1"/>
  <c r="L332" i="17"/>
  <c r="M332" i="17" s="1"/>
  <c r="I333" i="17"/>
  <c r="N333" i="17" s="1"/>
  <c r="J333" i="17"/>
  <c r="O333" i="17" s="1"/>
  <c r="K333" i="17"/>
  <c r="U333" i="17" s="1"/>
  <c r="L333" i="17"/>
  <c r="M333" i="17" s="1"/>
  <c r="I334" i="17"/>
  <c r="N334" i="17" s="1"/>
  <c r="J334" i="17"/>
  <c r="O334" i="17" s="1"/>
  <c r="K334" i="17"/>
  <c r="U334" i="17" s="1"/>
  <c r="L334" i="17"/>
  <c r="M334" i="17" s="1"/>
  <c r="I335" i="17"/>
  <c r="N335" i="17" s="1"/>
  <c r="J335" i="17"/>
  <c r="O335" i="17" s="1"/>
  <c r="K335" i="17"/>
  <c r="U335" i="17" s="1"/>
  <c r="L335" i="17"/>
  <c r="M335" i="17" s="1"/>
  <c r="I336" i="17"/>
  <c r="N336" i="17" s="1"/>
  <c r="J336" i="17"/>
  <c r="O336" i="17" s="1"/>
  <c r="K336" i="17"/>
  <c r="U336" i="17" s="1"/>
  <c r="L336" i="17"/>
  <c r="M336" i="17" s="1"/>
  <c r="I337" i="17"/>
  <c r="N337" i="17" s="1"/>
  <c r="J337" i="17"/>
  <c r="O337" i="17" s="1"/>
  <c r="K337" i="17"/>
  <c r="U337" i="17" s="1"/>
  <c r="L337" i="17"/>
  <c r="M337" i="17" s="1"/>
  <c r="I338" i="17"/>
  <c r="N338" i="17" s="1"/>
  <c r="J338" i="17"/>
  <c r="O338" i="17" s="1"/>
  <c r="K338" i="17"/>
  <c r="U338" i="17" s="1"/>
  <c r="L338" i="17"/>
  <c r="M338" i="17" s="1"/>
  <c r="I339" i="17"/>
  <c r="N339" i="17" s="1"/>
  <c r="J339" i="17"/>
  <c r="O339" i="17" s="1"/>
  <c r="K339" i="17"/>
  <c r="U339" i="17" s="1"/>
  <c r="L339" i="17"/>
  <c r="M339" i="17" s="1"/>
  <c r="I340" i="17"/>
  <c r="N340" i="17" s="1"/>
  <c r="J340" i="17"/>
  <c r="O340" i="17" s="1"/>
  <c r="K340" i="17"/>
  <c r="U340" i="17" s="1"/>
  <c r="L340" i="17"/>
  <c r="M340" i="17" s="1"/>
  <c r="I341" i="17"/>
  <c r="N341" i="17" s="1"/>
  <c r="J341" i="17"/>
  <c r="O341" i="17" s="1"/>
  <c r="K341" i="17"/>
  <c r="U341" i="17" s="1"/>
  <c r="L341" i="17"/>
  <c r="M341" i="17" s="1"/>
  <c r="I342" i="17"/>
  <c r="N342" i="17" s="1"/>
  <c r="J342" i="17"/>
  <c r="O342" i="17" s="1"/>
  <c r="K342" i="17"/>
  <c r="U342" i="17" s="1"/>
  <c r="L342" i="17"/>
  <c r="M342" i="17" s="1"/>
  <c r="I343" i="17"/>
  <c r="N343" i="17" s="1"/>
  <c r="J343" i="17"/>
  <c r="O343" i="17" s="1"/>
  <c r="K343" i="17"/>
  <c r="U343" i="17" s="1"/>
  <c r="L343" i="17"/>
  <c r="M343" i="17" s="1"/>
  <c r="I344" i="17"/>
  <c r="N344" i="17" s="1"/>
  <c r="J344" i="17"/>
  <c r="O344" i="17" s="1"/>
  <c r="K344" i="17"/>
  <c r="U344" i="17" s="1"/>
  <c r="L344" i="17"/>
  <c r="M344" i="17" s="1"/>
  <c r="I345" i="17"/>
  <c r="N345" i="17" s="1"/>
  <c r="J345" i="17"/>
  <c r="O345" i="17" s="1"/>
  <c r="K345" i="17"/>
  <c r="U345" i="17" s="1"/>
  <c r="L345" i="17"/>
  <c r="M345" i="17" s="1"/>
  <c r="I346" i="17"/>
  <c r="N346" i="17" s="1"/>
  <c r="J346" i="17"/>
  <c r="O346" i="17" s="1"/>
  <c r="K346" i="17"/>
  <c r="U346" i="17" s="1"/>
  <c r="L346" i="17"/>
  <c r="M346" i="17" s="1"/>
  <c r="I347" i="17"/>
  <c r="N347" i="17" s="1"/>
  <c r="J347" i="17"/>
  <c r="O347" i="17" s="1"/>
  <c r="K347" i="17"/>
  <c r="U347" i="17" s="1"/>
  <c r="L347" i="17"/>
  <c r="M347" i="17" s="1"/>
  <c r="I348" i="17"/>
  <c r="N348" i="17" s="1"/>
  <c r="J348" i="17"/>
  <c r="O348" i="17" s="1"/>
  <c r="K348" i="17"/>
  <c r="U348" i="17" s="1"/>
  <c r="L348" i="17"/>
  <c r="M348" i="17" s="1"/>
  <c r="I349" i="17"/>
  <c r="N349" i="17" s="1"/>
  <c r="J349" i="17"/>
  <c r="O349" i="17" s="1"/>
  <c r="K349" i="17"/>
  <c r="U349" i="17" s="1"/>
  <c r="L349" i="17"/>
  <c r="M349" i="17" s="1"/>
  <c r="I350" i="17"/>
  <c r="N350" i="17" s="1"/>
  <c r="J350" i="17"/>
  <c r="O350" i="17" s="1"/>
  <c r="K350" i="17"/>
  <c r="U350" i="17" s="1"/>
  <c r="L350" i="17"/>
  <c r="M350" i="17" s="1"/>
  <c r="I351" i="17"/>
  <c r="N351" i="17" s="1"/>
  <c r="J351" i="17"/>
  <c r="O351" i="17" s="1"/>
  <c r="K351" i="17"/>
  <c r="U351" i="17" s="1"/>
  <c r="L351" i="17"/>
  <c r="M351" i="17" s="1"/>
  <c r="I352" i="17"/>
  <c r="N352" i="17" s="1"/>
  <c r="J352" i="17"/>
  <c r="O352" i="17" s="1"/>
  <c r="K352" i="17"/>
  <c r="U352" i="17" s="1"/>
  <c r="L352" i="17"/>
  <c r="M352" i="17" s="1"/>
  <c r="I353" i="17"/>
  <c r="N353" i="17" s="1"/>
  <c r="J353" i="17"/>
  <c r="O353" i="17" s="1"/>
  <c r="K353" i="17"/>
  <c r="U353" i="17" s="1"/>
  <c r="L353" i="17"/>
  <c r="M353" i="17" s="1"/>
  <c r="I354" i="17"/>
  <c r="N354" i="17" s="1"/>
  <c r="J354" i="17"/>
  <c r="O354" i="17" s="1"/>
  <c r="K354" i="17"/>
  <c r="U354" i="17" s="1"/>
  <c r="L354" i="17"/>
  <c r="M354" i="17" s="1"/>
  <c r="I355" i="17"/>
  <c r="N355" i="17" s="1"/>
  <c r="J355" i="17"/>
  <c r="O355" i="17" s="1"/>
  <c r="K355" i="17"/>
  <c r="U355" i="17" s="1"/>
  <c r="L355" i="17"/>
  <c r="M355" i="17" s="1"/>
  <c r="I356" i="17"/>
  <c r="N356" i="17" s="1"/>
  <c r="J356" i="17"/>
  <c r="O356" i="17" s="1"/>
  <c r="K356" i="17"/>
  <c r="U356" i="17" s="1"/>
  <c r="L356" i="17"/>
  <c r="M356" i="17" s="1"/>
  <c r="I357" i="17"/>
  <c r="N357" i="17" s="1"/>
  <c r="J357" i="17"/>
  <c r="O357" i="17" s="1"/>
  <c r="K357" i="17"/>
  <c r="U357" i="17" s="1"/>
  <c r="L357" i="17"/>
  <c r="M357" i="17" s="1"/>
  <c r="I358" i="17"/>
  <c r="N358" i="17" s="1"/>
  <c r="J358" i="17"/>
  <c r="O358" i="17" s="1"/>
  <c r="K358" i="17"/>
  <c r="U358" i="17" s="1"/>
  <c r="L358" i="17"/>
  <c r="M358" i="17" s="1"/>
  <c r="I359" i="17"/>
  <c r="N359" i="17" s="1"/>
  <c r="J359" i="17"/>
  <c r="O359" i="17" s="1"/>
  <c r="K359" i="17"/>
  <c r="U359" i="17" s="1"/>
  <c r="L359" i="17"/>
  <c r="M359" i="17" s="1"/>
  <c r="I360" i="17"/>
  <c r="N360" i="17" s="1"/>
  <c r="J360" i="17"/>
  <c r="O360" i="17" s="1"/>
  <c r="K360" i="17"/>
  <c r="U360" i="17" s="1"/>
  <c r="L360" i="17"/>
  <c r="M360" i="17" s="1"/>
  <c r="I361" i="17"/>
  <c r="N361" i="17" s="1"/>
  <c r="J361" i="17"/>
  <c r="O361" i="17" s="1"/>
  <c r="K361" i="17"/>
  <c r="U361" i="17" s="1"/>
  <c r="L361" i="17"/>
  <c r="M361" i="17" s="1"/>
  <c r="I362" i="17"/>
  <c r="N362" i="17" s="1"/>
  <c r="J362" i="17"/>
  <c r="O362" i="17" s="1"/>
  <c r="K362" i="17"/>
  <c r="U362" i="17" s="1"/>
  <c r="L362" i="17"/>
  <c r="M362" i="17" s="1"/>
  <c r="I363" i="17"/>
  <c r="N363" i="17" s="1"/>
  <c r="J363" i="17"/>
  <c r="O363" i="17" s="1"/>
  <c r="K363" i="17"/>
  <c r="U363" i="17" s="1"/>
  <c r="L363" i="17"/>
  <c r="M363" i="17" s="1"/>
  <c r="I364" i="17"/>
  <c r="N364" i="17" s="1"/>
  <c r="J364" i="17"/>
  <c r="O364" i="17" s="1"/>
  <c r="K364" i="17"/>
  <c r="U364" i="17" s="1"/>
  <c r="L364" i="17"/>
  <c r="M364" i="17" s="1"/>
  <c r="I365" i="17"/>
  <c r="N365" i="17" s="1"/>
  <c r="J365" i="17"/>
  <c r="O365" i="17" s="1"/>
  <c r="K365" i="17"/>
  <c r="U365" i="17" s="1"/>
  <c r="L365" i="17"/>
  <c r="M365" i="17" s="1"/>
  <c r="I366" i="17"/>
  <c r="N366" i="17" s="1"/>
  <c r="J366" i="17"/>
  <c r="O366" i="17" s="1"/>
  <c r="K366" i="17"/>
  <c r="U366" i="17" s="1"/>
  <c r="L366" i="17"/>
  <c r="M366" i="17" s="1"/>
  <c r="I367" i="17"/>
  <c r="N367" i="17" s="1"/>
  <c r="J367" i="17"/>
  <c r="O367" i="17" s="1"/>
  <c r="K367" i="17"/>
  <c r="U367" i="17" s="1"/>
  <c r="L367" i="17"/>
  <c r="M367" i="17" s="1"/>
  <c r="I368" i="17"/>
  <c r="N368" i="17" s="1"/>
  <c r="J368" i="17"/>
  <c r="O368" i="17" s="1"/>
  <c r="K368" i="17"/>
  <c r="U368" i="17" s="1"/>
  <c r="L368" i="17"/>
  <c r="M368" i="17" s="1"/>
  <c r="I369" i="17"/>
  <c r="N369" i="17" s="1"/>
  <c r="J369" i="17"/>
  <c r="O369" i="17" s="1"/>
  <c r="K369" i="17"/>
  <c r="U369" i="17" s="1"/>
  <c r="L369" i="17"/>
  <c r="M369" i="17" s="1"/>
  <c r="I370" i="17"/>
  <c r="N370" i="17" s="1"/>
  <c r="J370" i="17"/>
  <c r="O370" i="17" s="1"/>
  <c r="K370" i="17"/>
  <c r="U370" i="17" s="1"/>
  <c r="L370" i="17"/>
  <c r="M370" i="17" s="1"/>
  <c r="I371" i="17"/>
  <c r="N371" i="17" s="1"/>
  <c r="J371" i="17"/>
  <c r="O371" i="17" s="1"/>
  <c r="K371" i="17"/>
  <c r="U371" i="17" s="1"/>
  <c r="L371" i="17"/>
  <c r="M371" i="17" s="1"/>
  <c r="I372" i="17"/>
  <c r="N372" i="17" s="1"/>
  <c r="J372" i="17"/>
  <c r="O372" i="17" s="1"/>
  <c r="K372" i="17"/>
  <c r="U372" i="17" s="1"/>
  <c r="L372" i="17"/>
  <c r="M372" i="17" s="1"/>
  <c r="I373" i="17"/>
  <c r="N373" i="17" s="1"/>
  <c r="J373" i="17"/>
  <c r="O373" i="17" s="1"/>
  <c r="K373" i="17"/>
  <c r="U373" i="17" s="1"/>
  <c r="L373" i="17"/>
  <c r="M373" i="17" s="1"/>
  <c r="I374" i="17"/>
  <c r="N374" i="17" s="1"/>
  <c r="J374" i="17"/>
  <c r="O374" i="17" s="1"/>
  <c r="K374" i="17"/>
  <c r="U374" i="17" s="1"/>
  <c r="L374" i="17"/>
  <c r="M374" i="17" s="1"/>
  <c r="I375" i="17"/>
  <c r="N375" i="17" s="1"/>
  <c r="J375" i="17"/>
  <c r="O375" i="17" s="1"/>
  <c r="K375" i="17"/>
  <c r="U375" i="17" s="1"/>
  <c r="L375" i="17"/>
  <c r="M375" i="17" s="1"/>
  <c r="I376" i="17"/>
  <c r="N376" i="17" s="1"/>
  <c r="J376" i="17"/>
  <c r="O376" i="17" s="1"/>
  <c r="K376" i="17"/>
  <c r="U376" i="17" s="1"/>
  <c r="L376" i="17"/>
  <c r="M376" i="17" s="1"/>
  <c r="I377" i="17"/>
  <c r="N377" i="17" s="1"/>
  <c r="J377" i="17"/>
  <c r="O377" i="17" s="1"/>
  <c r="K377" i="17"/>
  <c r="U377" i="17" s="1"/>
  <c r="L377" i="17"/>
  <c r="M377" i="17" s="1"/>
  <c r="I378" i="17"/>
  <c r="N378" i="17" s="1"/>
  <c r="J378" i="17"/>
  <c r="O378" i="17" s="1"/>
  <c r="K378" i="17"/>
  <c r="U378" i="17" s="1"/>
  <c r="L378" i="17"/>
  <c r="M378" i="17" s="1"/>
  <c r="I379" i="17"/>
  <c r="N379" i="17" s="1"/>
  <c r="J379" i="17"/>
  <c r="O379" i="17" s="1"/>
  <c r="K379" i="17"/>
  <c r="U379" i="17" s="1"/>
  <c r="L379" i="17"/>
  <c r="M379" i="17" s="1"/>
  <c r="I380" i="17"/>
  <c r="N380" i="17" s="1"/>
  <c r="J380" i="17"/>
  <c r="O380" i="17" s="1"/>
  <c r="K380" i="17"/>
  <c r="U380" i="17" s="1"/>
  <c r="L380" i="17"/>
  <c r="M380" i="17" s="1"/>
  <c r="I381" i="17"/>
  <c r="N381" i="17" s="1"/>
  <c r="J381" i="17"/>
  <c r="O381" i="17" s="1"/>
  <c r="K381" i="17"/>
  <c r="U381" i="17" s="1"/>
  <c r="L381" i="17"/>
  <c r="M381" i="17" s="1"/>
  <c r="I382" i="17"/>
  <c r="N382" i="17" s="1"/>
  <c r="J382" i="17"/>
  <c r="O382" i="17" s="1"/>
  <c r="K382" i="17"/>
  <c r="U382" i="17" s="1"/>
  <c r="L382" i="17"/>
  <c r="M382" i="17" s="1"/>
  <c r="I383" i="17"/>
  <c r="N383" i="17" s="1"/>
  <c r="J383" i="17"/>
  <c r="O383" i="17" s="1"/>
  <c r="K383" i="17"/>
  <c r="U383" i="17" s="1"/>
  <c r="L383" i="17"/>
  <c r="M383" i="17" s="1"/>
  <c r="I384" i="17"/>
  <c r="N384" i="17" s="1"/>
  <c r="J384" i="17"/>
  <c r="O384" i="17" s="1"/>
  <c r="K384" i="17"/>
  <c r="U384" i="17" s="1"/>
  <c r="L384" i="17"/>
  <c r="M384" i="17" s="1"/>
  <c r="I385" i="17"/>
  <c r="N385" i="17" s="1"/>
  <c r="J385" i="17"/>
  <c r="O385" i="17" s="1"/>
  <c r="K385" i="17"/>
  <c r="U385" i="17" s="1"/>
  <c r="L385" i="17"/>
  <c r="M385" i="17" s="1"/>
  <c r="I386" i="17"/>
  <c r="N386" i="17" s="1"/>
  <c r="J386" i="17"/>
  <c r="O386" i="17" s="1"/>
  <c r="K386" i="17"/>
  <c r="U386" i="17" s="1"/>
  <c r="L386" i="17"/>
  <c r="M386" i="17" s="1"/>
  <c r="I387" i="17"/>
  <c r="N387" i="17" s="1"/>
  <c r="J387" i="17"/>
  <c r="O387" i="17" s="1"/>
  <c r="K387" i="17"/>
  <c r="U387" i="17" s="1"/>
  <c r="L387" i="17"/>
  <c r="M387" i="17" s="1"/>
  <c r="I388" i="17"/>
  <c r="N388" i="17" s="1"/>
  <c r="J388" i="17"/>
  <c r="O388" i="17" s="1"/>
  <c r="K388" i="17"/>
  <c r="U388" i="17" s="1"/>
  <c r="L388" i="17"/>
  <c r="M388" i="17" s="1"/>
  <c r="I389" i="17"/>
  <c r="N389" i="17" s="1"/>
  <c r="J389" i="17"/>
  <c r="O389" i="17" s="1"/>
  <c r="K389" i="17"/>
  <c r="U389" i="17" s="1"/>
  <c r="L389" i="17"/>
  <c r="M389" i="17" s="1"/>
  <c r="I390" i="17"/>
  <c r="N390" i="17" s="1"/>
  <c r="J390" i="17"/>
  <c r="O390" i="17" s="1"/>
  <c r="K390" i="17"/>
  <c r="U390" i="17" s="1"/>
  <c r="L390" i="17"/>
  <c r="M390" i="17" s="1"/>
  <c r="I391" i="17"/>
  <c r="N391" i="17" s="1"/>
  <c r="J391" i="17"/>
  <c r="O391" i="17" s="1"/>
  <c r="K391" i="17"/>
  <c r="U391" i="17" s="1"/>
  <c r="L391" i="17"/>
  <c r="M391" i="17" s="1"/>
  <c r="I392" i="17"/>
  <c r="N392" i="17" s="1"/>
  <c r="J392" i="17"/>
  <c r="O392" i="17" s="1"/>
  <c r="K392" i="17"/>
  <c r="U392" i="17" s="1"/>
  <c r="L392" i="17"/>
  <c r="M392" i="17" s="1"/>
  <c r="I393" i="17"/>
  <c r="N393" i="17" s="1"/>
  <c r="J393" i="17"/>
  <c r="O393" i="17" s="1"/>
  <c r="K393" i="17"/>
  <c r="U393" i="17" s="1"/>
  <c r="L393" i="17"/>
  <c r="M393" i="17" s="1"/>
  <c r="I394" i="17"/>
  <c r="N394" i="17" s="1"/>
  <c r="J394" i="17"/>
  <c r="O394" i="17" s="1"/>
  <c r="K394" i="17"/>
  <c r="U394" i="17" s="1"/>
  <c r="L394" i="17"/>
  <c r="M394" i="17" s="1"/>
  <c r="I395" i="17"/>
  <c r="N395" i="17" s="1"/>
  <c r="J395" i="17"/>
  <c r="O395" i="17" s="1"/>
  <c r="K395" i="17"/>
  <c r="U395" i="17" s="1"/>
  <c r="L395" i="17"/>
  <c r="M395" i="17" s="1"/>
  <c r="I396" i="17"/>
  <c r="N396" i="17" s="1"/>
  <c r="J396" i="17"/>
  <c r="O396" i="17" s="1"/>
  <c r="K396" i="17"/>
  <c r="U396" i="17" s="1"/>
  <c r="L396" i="17"/>
  <c r="M396" i="17" s="1"/>
  <c r="I397" i="17"/>
  <c r="N397" i="17" s="1"/>
  <c r="J397" i="17"/>
  <c r="O397" i="17" s="1"/>
  <c r="K397" i="17"/>
  <c r="U397" i="17" s="1"/>
  <c r="L397" i="17"/>
  <c r="M397" i="17" s="1"/>
  <c r="I398" i="17"/>
  <c r="N398" i="17" s="1"/>
  <c r="J398" i="17"/>
  <c r="O398" i="17" s="1"/>
  <c r="K398" i="17"/>
  <c r="U398" i="17" s="1"/>
  <c r="L398" i="17"/>
  <c r="M398" i="17" s="1"/>
  <c r="I399" i="17"/>
  <c r="N399" i="17" s="1"/>
  <c r="J399" i="17"/>
  <c r="O399" i="17" s="1"/>
  <c r="K399" i="17"/>
  <c r="U399" i="17" s="1"/>
  <c r="L399" i="17"/>
  <c r="M399" i="17" s="1"/>
  <c r="I400" i="17"/>
  <c r="N400" i="17" s="1"/>
  <c r="J400" i="17"/>
  <c r="O400" i="17" s="1"/>
  <c r="K400" i="17"/>
  <c r="U400" i="17" s="1"/>
  <c r="L400" i="17"/>
  <c r="M400" i="17" s="1"/>
  <c r="I401" i="17"/>
  <c r="N401" i="17" s="1"/>
  <c r="J401" i="17"/>
  <c r="O401" i="17" s="1"/>
  <c r="K401" i="17"/>
  <c r="U401" i="17" s="1"/>
  <c r="L401" i="17"/>
  <c r="M401" i="17" s="1"/>
  <c r="I402" i="17"/>
  <c r="N402" i="17" s="1"/>
  <c r="J402" i="17"/>
  <c r="O402" i="17" s="1"/>
  <c r="K402" i="17"/>
  <c r="U402" i="17" s="1"/>
  <c r="L402" i="17"/>
  <c r="M402" i="17" s="1"/>
  <c r="I403" i="17"/>
  <c r="N403" i="17" s="1"/>
  <c r="J403" i="17"/>
  <c r="O403" i="17" s="1"/>
  <c r="K403" i="17"/>
  <c r="U403" i="17" s="1"/>
  <c r="L403" i="17"/>
  <c r="M403" i="17" s="1"/>
  <c r="I404" i="17"/>
  <c r="N404" i="17" s="1"/>
  <c r="J404" i="17"/>
  <c r="O404" i="17" s="1"/>
  <c r="K404" i="17"/>
  <c r="U404" i="17" s="1"/>
  <c r="L404" i="17"/>
  <c r="M404" i="17" s="1"/>
  <c r="I405" i="17"/>
  <c r="N405" i="17" s="1"/>
  <c r="J405" i="17"/>
  <c r="O405" i="17" s="1"/>
  <c r="K405" i="17"/>
  <c r="U405" i="17" s="1"/>
  <c r="L405" i="17"/>
  <c r="M405" i="17" s="1"/>
  <c r="I406" i="17"/>
  <c r="N406" i="17" s="1"/>
  <c r="J406" i="17"/>
  <c r="O406" i="17" s="1"/>
  <c r="K406" i="17"/>
  <c r="U406" i="17" s="1"/>
  <c r="L406" i="17"/>
  <c r="M406" i="17" s="1"/>
  <c r="I407" i="17"/>
  <c r="N407" i="17" s="1"/>
  <c r="J407" i="17"/>
  <c r="O407" i="17" s="1"/>
  <c r="K407" i="17"/>
  <c r="U407" i="17" s="1"/>
  <c r="L407" i="17"/>
  <c r="M407" i="17" s="1"/>
  <c r="I408" i="17"/>
  <c r="N408" i="17" s="1"/>
  <c r="J408" i="17"/>
  <c r="O408" i="17" s="1"/>
  <c r="K408" i="17"/>
  <c r="U408" i="17" s="1"/>
  <c r="L408" i="17"/>
  <c r="M408" i="17" s="1"/>
  <c r="I409" i="17"/>
  <c r="N409" i="17" s="1"/>
  <c r="J409" i="17"/>
  <c r="O409" i="17" s="1"/>
  <c r="K409" i="17"/>
  <c r="U409" i="17" s="1"/>
  <c r="L409" i="17"/>
  <c r="M409" i="17" s="1"/>
  <c r="I410" i="17"/>
  <c r="N410" i="17" s="1"/>
  <c r="J410" i="17"/>
  <c r="O410" i="17" s="1"/>
  <c r="K410" i="17"/>
  <c r="U410" i="17" s="1"/>
  <c r="L410" i="17"/>
  <c r="M410" i="17" s="1"/>
  <c r="I411" i="17"/>
  <c r="N411" i="17" s="1"/>
  <c r="J411" i="17"/>
  <c r="O411" i="17" s="1"/>
  <c r="K411" i="17"/>
  <c r="U411" i="17" s="1"/>
  <c r="L411" i="17"/>
  <c r="M411" i="17" s="1"/>
  <c r="I412" i="17"/>
  <c r="N412" i="17" s="1"/>
  <c r="J412" i="17"/>
  <c r="O412" i="17" s="1"/>
  <c r="K412" i="17"/>
  <c r="U412" i="17" s="1"/>
  <c r="L412" i="17"/>
  <c r="M412" i="17" s="1"/>
  <c r="I413" i="17"/>
  <c r="N413" i="17" s="1"/>
  <c r="J413" i="17"/>
  <c r="O413" i="17" s="1"/>
  <c r="K413" i="17"/>
  <c r="U413" i="17" s="1"/>
  <c r="L413" i="17"/>
  <c r="M413" i="17" s="1"/>
  <c r="I414" i="17"/>
  <c r="N414" i="17" s="1"/>
  <c r="J414" i="17"/>
  <c r="O414" i="17" s="1"/>
  <c r="K414" i="17"/>
  <c r="U414" i="17" s="1"/>
  <c r="L414" i="17"/>
  <c r="M414" i="17" s="1"/>
  <c r="I415" i="17"/>
  <c r="N415" i="17" s="1"/>
  <c r="J415" i="17"/>
  <c r="O415" i="17" s="1"/>
  <c r="K415" i="17"/>
  <c r="U415" i="17" s="1"/>
  <c r="L415" i="17"/>
  <c r="M415" i="17" s="1"/>
  <c r="I416" i="17"/>
  <c r="N416" i="17" s="1"/>
  <c r="J416" i="17"/>
  <c r="O416" i="17" s="1"/>
  <c r="K416" i="17"/>
  <c r="U416" i="17" s="1"/>
  <c r="L416" i="17"/>
  <c r="M416" i="17" s="1"/>
  <c r="I417" i="17"/>
  <c r="N417" i="17" s="1"/>
  <c r="J417" i="17"/>
  <c r="O417" i="17" s="1"/>
  <c r="K417" i="17"/>
  <c r="U417" i="17" s="1"/>
  <c r="L417" i="17"/>
  <c r="M417" i="17" s="1"/>
  <c r="I418" i="17"/>
  <c r="N418" i="17" s="1"/>
  <c r="J418" i="17"/>
  <c r="O418" i="17" s="1"/>
  <c r="K418" i="17"/>
  <c r="U418" i="17" s="1"/>
  <c r="L418" i="17"/>
  <c r="M418" i="17" s="1"/>
  <c r="I419" i="17"/>
  <c r="N419" i="17" s="1"/>
  <c r="J419" i="17"/>
  <c r="O419" i="17" s="1"/>
  <c r="K419" i="17"/>
  <c r="U419" i="17" s="1"/>
  <c r="L419" i="17"/>
  <c r="M419" i="17" s="1"/>
  <c r="I420" i="17"/>
  <c r="N420" i="17" s="1"/>
  <c r="J420" i="17"/>
  <c r="O420" i="17" s="1"/>
  <c r="K420" i="17"/>
  <c r="U420" i="17" s="1"/>
  <c r="L420" i="17"/>
  <c r="M420" i="17" s="1"/>
  <c r="I421" i="17"/>
  <c r="N421" i="17" s="1"/>
  <c r="J421" i="17"/>
  <c r="O421" i="17" s="1"/>
  <c r="K421" i="17"/>
  <c r="U421" i="17" s="1"/>
  <c r="L421" i="17"/>
  <c r="M421" i="17" s="1"/>
  <c r="I422" i="17"/>
  <c r="N422" i="17" s="1"/>
  <c r="J422" i="17"/>
  <c r="O422" i="17" s="1"/>
  <c r="K422" i="17"/>
  <c r="U422" i="17" s="1"/>
  <c r="L422" i="17"/>
  <c r="M422" i="17" s="1"/>
  <c r="I423" i="17"/>
  <c r="N423" i="17" s="1"/>
  <c r="J423" i="17"/>
  <c r="O423" i="17" s="1"/>
  <c r="K423" i="17"/>
  <c r="U423" i="17" s="1"/>
  <c r="L423" i="17"/>
  <c r="M423" i="17" s="1"/>
  <c r="I424" i="17"/>
  <c r="N424" i="17" s="1"/>
  <c r="J424" i="17"/>
  <c r="O424" i="17" s="1"/>
  <c r="K424" i="17"/>
  <c r="U424" i="17" s="1"/>
  <c r="L424" i="17"/>
  <c r="M424" i="17" s="1"/>
  <c r="I425" i="17"/>
  <c r="N425" i="17" s="1"/>
  <c r="J425" i="17"/>
  <c r="O425" i="17" s="1"/>
  <c r="K425" i="17"/>
  <c r="U425" i="17" s="1"/>
  <c r="L425" i="17"/>
  <c r="M425" i="17" s="1"/>
  <c r="I426" i="17"/>
  <c r="N426" i="17" s="1"/>
  <c r="J426" i="17"/>
  <c r="O426" i="17" s="1"/>
  <c r="K426" i="17"/>
  <c r="U426" i="17" s="1"/>
  <c r="L426" i="17"/>
  <c r="M426" i="17" s="1"/>
  <c r="I427" i="17"/>
  <c r="N427" i="17" s="1"/>
  <c r="J427" i="17"/>
  <c r="O427" i="17" s="1"/>
  <c r="K427" i="17"/>
  <c r="U427" i="17" s="1"/>
  <c r="L427" i="17"/>
  <c r="M427" i="17" s="1"/>
  <c r="I428" i="17"/>
  <c r="N428" i="17" s="1"/>
  <c r="J428" i="17"/>
  <c r="O428" i="17" s="1"/>
  <c r="K428" i="17"/>
  <c r="U428" i="17" s="1"/>
  <c r="L428" i="17"/>
  <c r="M428" i="17" s="1"/>
  <c r="I429" i="17"/>
  <c r="N429" i="17" s="1"/>
  <c r="J429" i="17"/>
  <c r="O429" i="17" s="1"/>
  <c r="K429" i="17"/>
  <c r="U429" i="17" s="1"/>
  <c r="L429" i="17"/>
  <c r="M429" i="17" s="1"/>
  <c r="I430" i="17"/>
  <c r="N430" i="17" s="1"/>
  <c r="J430" i="17"/>
  <c r="O430" i="17" s="1"/>
  <c r="K430" i="17"/>
  <c r="U430" i="17" s="1"/>
  <c r="L430" i="17"/>
  <c r="M430" i="17" s="1"/>
  <c r="I431" i="17"/>
  <c r="N431" i="17" s="1"/>
  <c r="J431" i="17"/>
  <c r="O431" i="17" s="1"/>
  <c r="K431" i="17"/>
  <c r="U431" i="17" s="1"/>
  <c r="L431" i="17"/>
  <c r="M431" i="17" s="1"/>
  <c r="I432" i="17"/>
  <c r="N432" i="17" s="1"/>
  <c r="J432" i="17"/>
  <c r="O432" i="17" s="1"/>
  <c r="K432" i="17"/>
  <c r="U432" i="17" s="1"/>
  <c r="L432" i="17"/>
  <c r="M432" i="17" s="1"/>
  <c r="I433" i="17"/>
  <c r="N433" i="17" s="1"/>
  <c r="J433" i="17"/>
  <c r="O433" i="17" s="1"/>
  <c r="K433" i="17"/>
  <c r="U433" i="17" s="1"/>
  <c r="L433" i="17"/>
  <c r="M433" i="17" s="1"/>
  <c r="I434" i="17"/>
  <c r="N434" i="17" s="1"/>
  <c r="J434" i="17"/>
  <c r="O434" i="17" s="1"/>
  <c r="K434" i="17"/>
  <c r="U434" i="17" s="1"/>
  <c r="L434" i="17"/>
  <c r="M434" i="17" s="1"/>
  <c r="I435" i="17"/>
  <c r="N435" i="17" s="1"/>
  <c r="J435" i="17"/>
  <c r="O435" i="17" s="1"/>
  <c r="K435" i="17"/>
  <c r="U435" i="17" s="1"/>
  <c r="L435" i="17"/>
  <c r="M435" i="17" s="1"/>
  <c r="I436" i="17"/>
  <c r="N436" i="17" s="1"/>
  <c r="J436" i="17"/>
  <c r="O436" i="17" s="1"/>
  <c r="K436" i="17"/>
  <c r="U436" i="17" s="1"/>
  <c r="L436" i="17"/>
  <c r="M436" i="17" s="1"/>
  <c r="I437" i="17"/>
  <c r="N437" i="17" s="1"/>
  <c r="J437" i="17"/>
  <c r="O437" i="17" s="1"/>
  <c r="K437" i="17"/>
  <c r="U437" i="17" s="1"/>
  <c r="L437" i="17"/>
  <c r="M437" i="17" s="1"/>
  <c r="I438" i="17"/>
  <c r="N438" i="17" s="1"/>
  <c r="J438" i="17"/>
  <c r="O438" i="17" s="1"/>
  <c r="K438" i="17"/>
  <c r="U438" i="17" s="1"/>
  <c r="L438" i="17"/>
  <c r="M438" i="17" s="1"/>
  <c r="I439" i="17"/>
  <c r="N439" i="17" s="1"/>
  <c r="J439" i="17"/>
  <c r="O439" i="17" s="1"/>
  <c r="K439" i="17"/>
  <c r="U439" i="17" s="1"/>
  <c r="L439" i="17"/>
  <c r="M439" i="17" s="1"/>
  <c r="I440" i="17"/>
  <c r="N440" i="17" s="1"/>
  <c r="J440" i="17"/>
  <c r="O440" i="17" s="1"/>
  <c r="K440" i="17"/>
  <c r="U440" i="17" s="1"/>
  <c r="L440" i="17"/>
  <c r="M440" i="17" s="1"/>
  <c r="I441" i="17"/>
  <c r="N441" i="17" s="1"/>
  <c r="J441" i="17"/>
  <c r="O441" i="17" s="1"/>
  <c r="K441" i="17"/>
  <c r="U441" i="17" s="1"/>
  <c r="L441" i="17"/>
  <c r="M441" i="17" s="1"/>
  <c r="I442" i="17"/>
  <c r="N442" i="17" s="1"/>
  <c r="J442" i="17"/>
  <c r="O442" i="17" s="1"/>
  <c r="K442" i="17"/>
  <c r="U442" i="17" s="1"/>
  <c r="L442" i="17"/>
  <c r="M442" i="17" s="1"/>
  <c r="I443" i="17"/>
  <c r="N443" i="17" s="1"/>
  <c r="J443" i="17"/>
  <c r="O443" i="17" s="1"/>
  <c r="K443" i="17"/>
  <c r="U443" i="17" s="1"/>
  <c r="L443" i="17"/>
  <c r="M443" i="17" s="1"/>
  <c r="I444" i="17"/>
  <c r="N444" i="17" s="1"/>
  <c r="J444" i="17"/>
  <c r="O444" i="17" s="1"/>
  <c r="K444" i="17"/>
  <c r="U444" i="17" s="1"/>
  <c r="L444" i="17"/>
  <c r="M444" i="17" s="1"/>
  <c r="I445" i="17"/>
  <c r="N445" i="17" s="1"/>
  <c r="J445" i="17"/>
  <c r="O445" i="17" s="1"/>
  <c r="K445" i="17"/>
  <c r="U445" i="17" s="1"/>
  <c r="L445" i="17"/>
  <c r="M445" i="17" s="1"/>
  <c r="I446" i="17"/>
  <c r="N446" i="17" s="1"/>
  <c r="J446" i="17"/>
  <c r="O446" i="17" s="1"/>
  <c r="K446" i="17"/>
  <c r="U446" i="17" s="1"/>
  <c r="L446" i="17"/>
  <c r="M446" i="17" s="1"/>
  <c r="I447" i="17"/>
  <c r="N447" i="17" s="1"/>
  <c r="J447" i="17"/>
  <c r="O447" i="17" s="1"/>
  <c r="K447" i="17"/>
  <c r="U447" i="17" s="1"/>
  <c r="L447" i="17"/>
  <c r="M447" i="17" s="1"/>
  <c r="I448" i="17"/>
  <c r="N448" i="17" s="1"/>
  <c r="J448" i="17"/>
  <c r="O448" i="17" s="1"/>
  <c r="K448" i="17"/>
  <c r="U448" i="17" s="1"/>
  <c r="L448" i="17"/>
  <c r="M448" i="17" s="1"/>
  <c r="I449" i="17"/>
  <c r="N449" i="17" s="1"/>
  <c r="J449" i="17"/>
  <c r="O449" i="17" s="1"/>
  <c r="K449" i="17"/>
  <c r="U449" i="17" s="1"/>
  <c r="L449" i="17"/>
  <c r="M449" i="17" s="1"/>
  <c r="I450" i="17"/>
  <c r="N450" i="17" s="1"/>
  <c r="J450" i="17"/>
  <c r="O450" i="17" s="1"/>
  <c r="K450" i="17"/>
  <c r="U450" i="17" s="1"/>
  <c r="L450" i="17"/>
  <c r="M450" i="17" s="1"/>
  <c r="I451" i="17"/>
  <c r="N451" i="17" s="1"/>
  <c r="J451" i="17"/>
  <c r="O451" i="17" s="1"/>
  <c r="K451" i="17"/>
  <c r="U451" i="17" s="1"/>
  <c r="L451" i="17"/>
  <c r="M451" i="17" s="1"/>
  <c r="I452" i="17"/>
  <c r="N452" i="17" s="1"/>
  <c r="J452" i="17"/>
  <c r="O452" i="17" s="1"/>
  <c r="K452" i="17"/>
  <c r="U452" i="17" s="1"/>
  <c r="L452" i="17"/>
  <c r="M452" i="17" s="1"/>
  <c r="I453" i="17"/>
  <c r="N453" i="17" s="1"/>
  <c r="J453" i="17"/>
  <c r="O453" i="17" s="1"/>
  <c r="K453" i="17"/>
  <c r="U453" i="17" s="1"/>
  <c r="L453" i="17"/>
  <c r="M453" i="17" s="1"/>
  <c r="I454" i="17"/>
  <c r="N454" i="17" s="1"/>
  <c r="J454" i="17"/>
  <c r="O454" i="17" s="1"/>
  <c r="K454" i="17"/>
  <c r="U454" i="17" s="1"/>
  <c r="L454" i="17"/>
  <c r="M454" i="17" s="1"/>
  <c r="I455" i="17"/>
  <c r="N455" i="17" s="1"/>
  <c r="J455" i="17"/>
  <c r="O455" i="17" s="1"/>
  <c r="K455" i="17"/>
  <c r="U455" i="17" s="1"/>
  <c r="L455" i="17"/>
  <c r="M455" i="17" s="1"/>
  <c r="I456" i="17"/>
  <c r="N456" i="17" s="1"/>
  <c r="J456" i="17"/>
  <c r="O456" i="17" s="1"/>
  <c r="K456" i="17"/>
  <c r="U456" i="17" s="1"/>
  <c r="L456" i="17"/>
  <c r="M456" i="17" s="1"/>
  <c r="I457" i="17"/>
  <c r="N457" i="17" s="1"/>
  <c r="J457" i="17"/>
  <c r="O457" i="17" s="1"/>
  <c r="K457" i="17"/>
  <c r="U457" i="17" s="1"/>
  <c r="L457" i="17"/>
  <c r="M457" i="17" s="1"/>
  <c r="I458" i="17"/>
  <c r="N458" i="17" s="1"/>
  <c r="J458" i="17"/>
  <c r="O458" i="17" s="1"/>
  <c r="K458" i="17"/>
  <c r="U458" i="17" s="1"/>
  <c r="L458" i="17"/>
  <c r="M458" i="17" s="1"/>
  <c r="I459" i="17"/>
  <c r="N459" i="17" s="1"/>
  <c r="J459" i="17"/>
  <c r="O459" i="17" s="1"/>
  <c r="K459" i="17"/>
  <c r="U459" i="17" s="1"/>
  <c r="L459" i="17"/>
  <c r="M459" i="17" s="1"/>
  <c r="I460" i="17"/>
  <c r="N460" i="17" s="1"/>
  <c r="J460" i="17"/>
  <c r="O460" i="17" s="1"/>
  <c r="K460" i="17"/>
  <c r="U460" i="17" s="1"/>
  <c r="L460" i="17"/>
  <c r="M460" i="17" s="1"/>
  <c r="I461" i="17"/>
  <c r="N461" i="17" s="1"/>
  <c r="J461" i="17"/>
  <c r="O461" i="17" s="1"/>
  <c r="K461" i="17"/>
  <c r="U461" i="17" s="1"/>
  <c r="L461" i="17"/>
  <c r="M461" i="17" s="1"/>
  <c r="I462" i="17"/>
  <c r="N462" i="17" s="1"/>
  <c r="J462" i="17"/>
  <c r="O462" i="17" s="1"/>
  <c r="K462" i="17"/>
  <c r="U462" i="17" s="1"/>
  <c r="L462" i="17"/>
  <c r="M462" i="17" s="1"/>
  <c r="I463" i="17"/>
  <c r="N463" i="17" s="1"/>
  <c r="J463" i="17"/>
  <c r="O463" i="17" s="1"/>
  <c r="K463" i="17"/>
  <c r="U463" i="17" s="1"/>
  <c r="L463" i="17"/>
  <c r="M463" i="17" s="1"/>
  <c r="I464" i="17"/>
  <c r="N464" i="17" s="1"/>
  <c r="J464" i="17"/>
  <c r="O464" i="17" s="1"/>
  <c r="K464" i="17"/>
  <c r="U464" i="17" s="1"/>
  <c r="L464" i="17"/>
  <c r="M464" i="17" s="1"/>
  <c r="I465" i="17"/>
  <c r="N465" i="17" s="1"/>
  <c r="J465" i="17"/>
  <c r="O465" i="17" s="1"/>
  <c r="K465" i="17"/>
  <c r="U465" i="17" s="1"/>
  <c r="L465" i="17"/>
  <c r="M465" i="17" s="1"/>
  <c r="I466" i="17"/>
  <c r="N466" i="17" s="1"/>
  <c r="J466" i="17"/>
  <c r="O466" i="17" s="1"/>
  <c r="K466" i="17"/>
  <c r="U466" i="17" s="1"/>
  <c r="L466" i="17"/>
  <c r="M466" i="17" s="1"/>
  <c r="I467" i="17"/>
  <c r="N467" i="17" s="1"/>
  <c r="J467" i="17"/>
  <c r="O467" i="17" s="1"/>
  <c r="K467" i="17"/>
  <c r="U467" i="17" s="1"/>
  <c r="L467" i="17"/>
  <c r="M467" i="17" s="1"/>
  <c r="I468" i="17"/>
  <c r="N468" i="17" s="1"/>
  <c r="J468" i="17"/>
  <c r="O468" i="17" s="1"/>
  <c r="K468" i="17"/>
  <c r="U468" i="17" s="1"/>
  <c r="L468" i="17"/>
  <c r="M468" i="17" s="1"/>
  <c r="I469" i="17"/>
  <c r="N469" i="17" s="1"/>
  <c r="J469" i="17"/>
  <c r="O469" i="17" s="1"/>
  <c r="K469" i="17"/>
  <c r="U469" i="17" s="1"/>
  <c r="L469" i="17"/>
  <c r="M469" i="17" s="1"/>
  <c r="I470" i="17"/>
  <c r="N470" i="17" s="1"/>
  <c r="J470" i="17"/>
  <c r="O470" i="17" s="1"/>
  <c r="K470" i="17"/>
  <c r="U470" i="17" s="1"/>
  <c r="L470" i="17"/>
  <c r="M470" i="17" s="1"/>
  <c r="I471" i="17"/>
  <c r="N471" i="17" s="1"/>
  <c r="J471" i="17"/>
  <c r="O471" i="17" s="1"/>
  <c r="K471" i="17"/>
  <c r="U471" i="17" s="1"/>
  <c r="L471" i="17"/>
  <c r="M471" i="17" s="1"/>
  <c r="I472" i="17"/>
  <c r="N472" i="17" s="1"/>
  <c r="J472" i="17"/>
  <c r="O472" i="17" s="1"/>
  <c r="K472" i="17"/>
  <c r="U472" i="17" s="1"/>
  <c r="L472" i="17"/>
  <c r="M472" i="17" s="1"/>
  <c r="I473" i="17"/>
  <c r="N473" i="17" s="1"/>
  <c r="J473" i="17"/>
  <c r="O473" i="17" s="1"/>
  <c r="K473" i="17"/>
  <c r="U473" i="17" s="1"/>
  <c r="L473" i="17"/>
  <c r="M473" i="17" s="1"/>
  <c r="I474" i="17"/>
  <c r="N474" i="17" s="1"/>
  <c r="J474" i="17"/>
  <c r="O474" i="17" s="1"/>
  <c r="K474" i="17"/>
  <c r="U474" i="17" s="1"/>
  <c r="L474" i="17"/>
  <c r="M474" i="17" s="1"/>
  <c r="I475" i="17"/>
  <c r="N475" i="17" s="1"/>
  <c r="J475" i="17"/>
  <c r="O475" i="17" s="1"/>
  <c r="K475" i="17"/>
  <c r="U475" i="17" s="1"/>
  <c r="L475" i="17"/>
  <c r="M475" i="17" s="1"/>
  <c r="I476" i="17"/>
  <c r="N476" i="17" s="1"/>
  <c r="J476" i="17"/>
  <c r="O476" i="17" s="1"/>
  <c r="K476" i="17"/>
  <c r="U476" i="17" s="1"/>
  <c r="L476" i="17"/>
  <c r="M476" i="17" s="1"/>
  <c r="I477" i="17"/>
  <c r="N477" i="17" s="1"/>
  <c r="J477" i="17"/>
  <c r="O477" i="17" s="1"/>
  <c r="K477" i="17"/>
  <c r="U477" i="17" s="1"/>
  <c r="L477" i="17"/>
  <c r="M477" i="17" s="1"/>
  <c r="I478" i="17"/>
  <c r="N478" i="17" s="1"/>
  <c r="J478" i="17"/>
  <c r="O478" i="17" s="1"/>
  <c r="K478" i="17"/>
  <c r="U478" i="17" s="1"/>
  <c r="L478" i="17"/>
  <c r="M478" i="17" s="1"/>
  <c r="I479" i="17"/>
  <c r="N479" i="17" s="1"/>
  <c r="J479" i="17"/>
  <c r="O479" i="17" s="1"/>
  <c r="K479" i="17"/>
  <c r="U479" i="17" s="1"/>
  <c r="L479" i="17"/>
  <c r="M479" i="17" s="1"/>
  <c r="I480" i="17"/>
  <c r="N480" i="17" s="1"/>
  <c r="J480" i="17"/>
  <c r="O480" i="17" s="1"/>
  <c r="K480" i="17"/>
  <c r="U480" i="17" s="1"/>
  <c r="L480" i="17"/>
  <c r="M480" i="17" s="1"/>
  <c r="I481" i="17"/>
  <c r="N481" i="17" s="1"/>
  <c r="J481" i="17"/>
  <c r="O481" i="17" s="1"/>
  <c r="K481" i="17"/>
  <c r="U481" i="17" s="1"/>
  <c r="L481" i="17"/>
  <c r="M481" i="17" s="1"/>
  <c r="I482" i="17"/>
  <c r="N482" i="17" s="1"/>
  <c r="J482" i="17"/>
  <c r="O482" i="17" s="1"/>
  <c r="K482" i="17"/>
  <c r="U482" i="17" s="1"/>
  <c r="L482" i="17"/>
  <c r="M482" i="17" s="1"/>
  <c r="I483" i="17"/>
  <c r="N483" i="17" s="1"/>
  <c r="J483" i="17"/>
  <c r="O483" i="17" s="1"/>
  <c r="K483" i="17"/>
  <c r="U483" i="17" s="1"/>
  <c r="L483" i="17"/>
  <c r="M483" i="17" s="1"/>
  <c r="I484" i="17"/>
  <c r="N484" i="17" s="1"/>
  <c r="J484" i="17"/>
  <c r="O484" i="17" s="1"/>
  <c r="K484" i="17"/>
  <c r="U484" i="17" s="1"/>
  <c r="L484" i="17"/>
  <c r="M484" i="17" s="1"/>
  <c r="I485" i="17"/>
  <c r="N485" i="17" s="1"/>
  <c r="J485" i="17"/>
  <c r="O485" i="17" s="1"/>
  <c r="K485" i="17"/>
  <c r="U485" i="17" s="1"/>
  <c r="L485" i="17"/>
  <c r="M485" i="17" s="1"/>
  <c r="I486" i="17"/>
  <c r="N486" i="17" s="1"/>
  <c r="J486" i="17"/>
  <c r="O486" i="17" s="1"/>
  <c r="K486" i="17"/>
  <c r="U486" i="17" s="1"/>
  <c r="L486" i="17"/>
  <c r="M486" i="17" s="1"/>
  <c r="I487" i="17"/>
  <c r="N487" i="17" s="1"/>
  <c r="J487" i="17"/>
  <c r="O487" i="17" s="1"/>
  <c r="K487" i="17"/>
  <c r="U487" i="17" s="1"/>
  <c r="L487" i="17"/>
  <c r="M487" i="17" s="1"/>
  <c r="I488" i="17"/>
  <c r="N488" i="17" s="1"/>
  <c r="J488" i="17"/>
  <c r="O488" i="17" s="1"/>
  <c r="K488" i="17"/>
  <c r="U488" i="17" s="1"/>
  <c r="L488" i="17"/>
  <c r="M488" i="17" s="1"/>
  <c r="I489" i="17"/>
  <c r="N489" i="17" s="1"/>
  <c r="J489" i="17"/>
  <c r="O489" i="17" s="1"/>
  <c r="K489" i="17"/>
  <c r="U489" i="17" s="1"/>
  <c r="L489" i="17"/>
  <c r="M489" i="17" s="1"/>
  <c r="I490" i="17"/>
  <c r="N490" i="17" s="1"/>
  <c r="J490" i="17"/>
  <c r="O490" i="17" s="1"/>
  <c r="K490" i="17"/>
  <c r="U490" i="17" s="1"/>
  <c r="L490" i="17"/>
  <c r="M490" i="17" s="1"/>
  <c r="I491" i="17"/>
  <c r="N491" i="17" s="1"/>
  <c r="J491" i="17"/>
  <c r="O491" i="17" s="1"/>
  <c r="K491" i="17"/>
  <c r="U491" i="17" s="1"/>
  <c r="L491" i="17"/>
  <c r="M491" i="17" s="1"/>
  <c r="I492" i="17"/>
  <c r="N492" i="17" s="1"/>
  <c r="J492" i="17"/>
  <c r="O492" i="17" s="1"/>
  <c r="K492" i="17"/>
  <c r="U492" i="17" s="1"/>
  <c r="L492" i="17"/>
  <c r="M492" i="17" s="1"/>
  <c r="I493" i="17"/>
  <c r="N493" i="17" s="1"/>
  <c r="J493" i="17"/>
  <c r="O493" i="17" s="1"/>
  <c r="K493" i="17"/>
  <c r="U493" i="17" s="1"/>
  <c r="L493" i="17"/>
  <c r="M493" i="17" s="1"/>
  <c r="I494" i="17"/>
  <c r="N494" i="17" s="1"/>
  <c r="J494" i="17"/>
  <c r="O494" i="17" s="1"/>
  <c r="K494" i="17"/>
  <c r="U494" i="17" s="1"/>
  <c r="L494" i="17"/>
  <c r="M494" i="17" s="1"/>
  <c r="I495" i="17"/>
  <c r="N495" i="17" s="1"/>
  <c r="J495" i="17"/>
  <c r="O495" i="17" s="1"/>
  <c r="K495" i="17"/>
  <c r="U495" i="17" s="1"/>
  <c r="L495" i="17"/>
  <c r="M495" i="17" s="1"/>
  <c r="I496" i="17"/>
  <c r="N496" i="17" s="1"/>
  <c r="J496" i="17"/>
  <c r="O496" i="17" s="1"/>
  <c r="K496" i="17"/>
  <c r="U496" i="17" s="1"/>
  <c r="L496" i="17"/>
  <c r="M496" i="17" s="1"/>
  <c r="I497" i="17"/>
  <c r="N497" i="17" s="1"/>
  <c r="J497" i="17"/>
  <c r="O497" i="17" s="1"/>
  <c r="K497" i="17"/>
  <c r="U497" i="17" s="1"/>
  <c r="L497" i="17"/>
  <c r="M497" i="17" s="1"/>
  <c r="I498" i="17"/>
  <c r="N498" i="17" s="1"/>
  <c r="J498" i="17"/>
  <c r="O498" i="17" s="1"/>
  <c r="K498" i="17"/>
  <c r="U498" i="17" s="1"/>
  <c r="L498" i="17"/>
  <c r="M498" i="17" s="1"/>
  <c r="I499" i="17"/>
  <c r="N499" i="17" s="1"/>
  <c r="J499" i="17"/>
  <c r="O499" i="17" s="1"/>
  <c r="K499" i="17"/>
  <c r="U499" i="17" s="1"/>
  <c r="L499" i="17"/>
  <c r="M499" i="17" s="1"/>
  <c r="I500" i="17"/>
  <c r="N500" i="17" s="1"/>
  <c r="J500" i="17"/>
  <c r="O500" i="17" s="1"/>
  <c r="K500" i="17"/>
  <c r="U500" i="17" s="1"/>
  <c r="L500" i="17"/>
  <c r="M500" i="17" s="1"/>
  <c r="I501" i="17"/>
  <c r="N501" i="17" s="1"/>
  <c r="J501" i="17"/>
  <c r="O501" i="17" s="1"/>
  <c r="K501" i="17"/>
  <c r="U501" i="17" s="1"/>
  <c r="L501" i="17"/>
  <c r="M501" i="17" s="1"/>
  <c r="I502" i="17"/>
  <c r="N502" i="17" s="1"/>
  <c r="J502" i="17"/>
  <c r="O502" i="17" s="1"/>
  <c r="K502" i="17"/>
  <c r="U502" i="17" s="1"/>
  <c r="L502" i="17"/>
  <c r="M502" i="17" s="1"/>
  <c r="I503" i="17"/>
  <c r="N503" i="17" s="1"/>
  <c r="J503" i="17"/>
  <c r="O503" i="17" s="1"/>
  <c r="K503" i="17"/>
  <c r="U503" i="17" s="1"/>
  <c r="L503" i="17"/>
  <c r="M503" i="17" s="1"/>
  <c r="I504" i="17"/>
  <c r="N504" i="17" s="1"/>
  <c r="J504" i="17"/>
  <c r="O504" i="17" s="1"/>
  <c r="K504" i="17"/>
  <c r="U504" i="17" s="1"/>
  <c r="L504" i="17"/>
  <c r="M504" i="17" s="1"/>
  <c r="I505" i="17"/>
  <c r="N505" i="17" s="1"/>
  <c r="J505" i="17"/>
  <c r="O505" i="17" s="1"/>
  <c r="K505" i="17"/>
  <c r="U505" i="17" s="1"/>
  <c r="L505" i="17"/>
  <c r="M505" i="17" s="1"/>
  <c r="I506" i="17"/>
  <c r="N506" i="17" s="1"/>
  <c r="J506" i="17"/>
  <c r="O506" i="17" s="1"/>
  <c r="K506" i="17"/>
  <c r="U506" i="17" s="1"/>
  <c r="L506" i="17"/>
  <c r="M506" i="17" s="1"/>
  <c r="I507" i="17"/>
  <c r="N507" i="17" s="1"/>
  <c r="J507" i="17"/>
  <c r="O507" i="17" s="1"/>
  <c r="K507" i="17"/>
  <c r="U507" i="17" s="1"/>
  <c r="L507" i="17"/>
  <c r="M507" i="17" s="1"/>
  <c r="I508" i="17"/>
  <c r="N508" i="17" s="1"/>
  <c r="J508" i="17"/>
  <c r="O508" i="17" s="1"/>
  <c r="K508" i="17"/>
  <c r="U508" i="17" s="1"/>
  <c r="L508" i="17"/>
  <c r="M508" i="17" s="1"/>
  <c r="I509" i="17"/>
  <c r="N509" i="17" s="1"/>
  <c r="J509" i="17"/>
  <c r="O509" i="17" s="1"/>
  <c r="K509" i="17"/>
  <c r="U509" i="17" s="1"/>
  <c r="L509" i="17"/>
  <c r="M509" i="17" s="1"/>
  <c r="I510" i="17"/>
  <c r="N510" i="17" s="1"/>
  <c r="J510" i="17"/>
  <c r="O510" i="17" s="1"/>
  <c r="K510" i="17"/>
  <c r="U510" i="17" s="1"/>
  <c r="L510" i="17"/>
  <c r="M510" i="17" s="1"/>
  <c r="I511" i="17"/>
  <c r="N511" i="17" s="1"/>
  <c r="J511" i="17"/>
  <c r="O511" i="17" s="1"/>
  <c r="K511" i="17"/>
  <c r="U511" i="17" s="1"/>
  <c r="L511" i="17"/>
  <c r="M511" i="17" s="1"/>
  <c r="I512" i="17"/>
  <c r="N512" i="17" s="1"/>
  <c r="J512" i="17"/>
  <c r="O512" i="17" s="1"/>
  <c r="K512" i="17"/>
  <c r="U512" i="17" s="1"/>
  <c r="L512" i="17"/>
  <c r="M512" i="17" s="1"/>
  <c r="I513" i="17"/>
  <c r="N513" i="17" s="1"/>
  <c r="J513" i="17"/>
  <c r="O513" i="17" s="1"/>
  <c r="K513" i="17"/>
  <c r="U513" i="17" s="1"/>
  <c r="L513" i="17"/>
  <c r="M513" i="17" s="1"/>
  <c r="I514" i="17"/>
  <c r="N514" i="17" s="1"/>
  <c r="J514" i="17"/>
  <c r="O514" i="17" s="1"/>
  <c r="K514" i="17"/>
  <c r="U514" i="17" s="1"/>
  <c r="L514" i="17"/>
  <c r="M514" i="17" s="1"/>
  <c r="I515" i="17"/>
  <c r="N515" i="17" s="1"/>
  <c r="J515" i="17"/>
  <c r="O515" i="17" s="1"/>
  <c r="K515" i="17"/>
  <c r="U515" i="17" s="1"/>
  <c r="L515" i="17"/>
  <c r="M515" i="17" s="1"/>
  <c r="I516" i="17"/>
  <c r="N516" i="17" s="1"/>
  <c r="J516" i="17"/>
  <c r="O516" i="17" s="1"/>
  <c r="K516" i="17"/>
  <c r="U516" i="17" s="1"/>
  <c r="L516" i="17"/>
  <c r="M516" i="17" s="1"/>
  <c r="I517" i="17"/>
  <c r="N517" i="17" s="1"/>
  <c r="J517" i="17"/>
  <c r="O517" i="17" s="1"/>
  <c r="K517" i="17"/>
  <c r="U517" i="17" s="1"/>
  <c r="L517" i="17"/>
  <c r="M517" i="17" s="1"/>
  <c r="I518" i="17"/>
  <c r="N518" i="17" s="1"/>
  <c r="J518" i="17"/>
  <c r="O518" i="17" s="1"/>
  <c r="K518" i="17"/>
  <c r="U518" i="17" s="1"/>
  <c r="L518" i="17"/>
  <c r="M518" i="17" s="1"/>
  <c r="I519" i="17"/>
  <c r="N519" i="17" s="1"/>
  <c r="J519" i="17"/>
  <c r="O519" i="17" s="1"/>
  <c r="K519" i="17"/>
  <c r="U519" i="17" s="1"/>
  <c r="L519" i="17"/>
  <c r="M519" i="17" s="1"/>
  <c r="I520" i="17"/>
  <c r="N520" i="17" s="1"/>
  <c r="J520" i="17"/>
  <c r="O520" i="17" s="1"/>
  <c r="K520" i="17"/>
  <c r="U520" i="17" s="1"/>
  <c r="L520" i="17"/>
  <c r="M520" i="17" s="1"/>
  <c r="I521" i="17"/>
  <c r="N521" i="17" s="1"/>
  <c r="J521" i="17"/>
  <c r="O521" i="17" s="1"/>
  <c r="K521" i="17"/>
  <c r="U521" i="17" s="1"/>
  <c r="L521" i="17"/>
  <c r="M521" i="17" s="1"/>
  <c r="I522" i="17"/>
  <c r="N522" i="17" s="1"/>
  <c r="J522" i="17"/>
  <c r="O522" i="17" s="1"/>
  <c r="K522" i="17"/>
  <c r="U522" i="17" s="1"/>
  <c r="L522" i="17"/>
  <c r="M522" i="17" s="1"/>
  <c r="I523" i="17"/>
  <c r="N523" i="17" s="1"/>
  <c r="J523" i="17"/>
  <c r="O523" i="17" s="1"/>
  <c r="K523" i="17"/>
  <c r="U523" i="17" s="1"/>
  <c r="L523" i="17"/>
  <c r="M523" i="17" s="1"/>
  <c r="I524" i="17"/>
  <c r="N524" i="17" s="1"/>
  <c r="J524" i="17"/>
  <c r="O524" i="17" s="1"/>
  <c r="K524" i="17"/>
  <c r="U524" i="17" s="1"/>
  <c r="L524" i="17"/>
  <c r="M524" i="17" s="1"/>
  <c r="I525" i="17"/>
  <c r="N525" i="17" s="1"/>
  <c r="J525" i="17"/>
  <c r="O525" i="17" s="1"/>
  <c r="K525" i="17"/>
  <c r="U525" i="17" s="1"/>
  <c r="L525" i="17"/>
  <c r="M525" i="17" s="1"/>
  <c r="I526" i="17"/>
  <c r="N526" i="17" s="1"/>
  <c r="J526" i="17"/>
  <c r="O526" i="17" s="1"/>
  <c r="K526" i="17"/>
  <c r="U526" i="17" s="1"/>
  <c r="L526" i="17"/>
  <c r="M526" i="17" s="1"/>
  <c r="I527" i="17"/>
  <c r="N527" i="17" s="1"/>
  <c r="J527" i="17"/>
  <c r="O527" i="17" s="1"/>
  <c r="K527" i="17"/>
  <c r="U527" i="17" s="1"/>
  <c r="L527" i="17"/>
  <c r="M527" i="17" s="1"/>
  <c r="I528" i="17"/>
  <c r="N528" i="17" s="1"/>
  <c r="J528" i="17"/>
  <c r="O528" i="17" s="1"/>
  <c r="K528" i="17"/>
  <c r="U528" i="17" s="1"/>
  <c r="L528" i="17"/>
  <c r="M528" i="17" s="1"/>
  <c r="I529" i="17"/>
  <c r="N529" i="17" s="1"/>
  <c r="J529" i="17"/>
  <c r="O529" i="17" s="1"/>
  <c r="K529" i="17"/>
  <c r="U529" i="17" s="1"/>
  <c r="L529" i="17"/>
  <c r="M529" i="17" s="1"/>
  <c r="I530" i="17"/>
  <c r="N530" i="17" s="1"/>
  <c r="J530" i="17"/>
  <c r="O530" i="17" s="1"/>
  <c r="K530" i="17"/>
  <c r="U530" i="17" s="1"/>
  <c r="L530" i="17"/>
  <c r="M530" i="17" s="1"/>
  <c r="I531" i="17"/>
  <c r="N531" i="17" s="1"/>
  <c r="J531" i="17"/>
  <c r="O531" i="17" s="1"/>
  <c r="K531" i="17"/>
  <c r="U531" i="17" s="1"/>
  <c r="L531" i="17"/>
  <c r="M531" i="17" s="1"/>
  <c r="I532" i="17"/>
  <c r="N532" i="17" s="1"/>
  <c r="J532" i="17"/>
  <c r="O532" i="17" s="1"/>
  <c r="K532" i="17"/>
  <c r="U532" i="17" s="1"/>
  <c r="L532" i="17"/>
  <c r="M532" i="17" s="1"/>
  <c r="I533" i="17"/>
  <c r="N533" i="17" s="1"/>
  <c r="J533" i="17"/>
  <c r="O533" i="17" s="1"/>
  <c r="K533" i="17"/>
  <c r="U533" i="17" s="1"/>
  <c r="L533" i="17"/>
  <c r="M533" i="17" s="1"/>
  <c r="I534" i="17"/>
  <c r="N534" i="17" s="1"/>
  <c r="J534" i="17"/>
  <c r="O534" i="17" s="1"/>
  <c r="K534" i="17"/>
  <c r="U534" i="17" s="1"/>
  <c r="L534" i="17"/>
  <c r="M534" i="17" s="1"/>
  <c r="I535" i="17"/>
  <c r="N535" i="17" s="1"/>
  <c r="J535" i="17"/>
  <c r="O535" i="17" s="1"/>
  <c r="K535" i="17"/>
  <c r="U535" i="17" s="1"/>
  <c r="L535" i="17"/>
  <c r="M535" i="17" s="1"/>
  <c r="I536" i="17"/>
  <c r="N536" i="17" s="1"/>
  <c r="J536" i="17"/>
  <c r="O536" i="17" s="1"/>
  <c r="K536" i="17"/>
  <c r="U536" i="17" s="1"/>
  <c r="L536" i="17"/>
  <c r="M536" i="17" s="1"/>
  <c r="I537" i="17"/>
  <c r="N537" i="17" s="1"/>
  <c r="J537" i="17"/>
  <c r="O537" i="17" s="1"/>
  <c r="K537" i="17"/>
  <c r="U537" i="17" s="1"/>
  <c r="L537" i="17"/>
  <c r="M537" i="17" s="1"/>
  <c r="I538" i="17"/>
  <c r="N538" i="17" s="1"/>
  <c r="J538" i="17"/>
  <c r="O538" i="17" s="1"/>
  <c r="K538" i="17"/>
  <c r="U538" i="17" s="1"/>
  <c r="L538" i="17"/>
  <c r="M538" i="17" s="1"/>
  <c r="I539" i="17"/>
  <c r="N539" i="17" s="1"/>
  <c r="J539" i="17"/>
  <c r="O539" i="17" s="1"/>
  <c r="K539" i="17"/>
  <c r="U539" i="17" s="1"/>
  <c r="L539" i="17"/>
  <c r="M539" i="17" s="1"/>
  <c r="I540" i="17"/>
  <c r="N540" i="17" s="1"/>
  <c r="J540" i="17"/>
  <c r="O540" i="17" s="1"/>
  <c r="K540" i="17"/>
  <c r="U540" i="17" s="1"/>
  <c r="L540" i="17"/>
  <c r="M540" i="17" s="1"/>
  <c r="I541" i="17"/>
  <c r="N541" i="17" s="1"/>
  <c r="J541" i="17"/>
  <c r="O541" i="17" s="1"/>
  <c r="K541" i="17"/>
  <c r="U541" i="17" s="1"/>
  <c r="L541" i="17"/>
  <c r="M541" i="17" s="1"/>
  <c r="I542" i="17"/>
  <c r="N542" i="17" s="1"/>
  <c r="J542" i="17"/>
  <c r="O542" i="17" s="1"/>
  <c r="K542" i="17"/>
  <c r="U542" i="17" s="1"/>
  <c r="L542" i="17"/>
  <c r="M542" i="17" s="1"/>
  <c r="I543" i="17"/>
  <c r="N543" i="17" s="1"/>
  <c r="J543" i="17"/>
  <c r="O543" i="17" s="1"/>
  <c r="K543" i="17"/>
  <c r="U543" i="17" s="1"/>
  <c r="L543" i="17"/>
  <c r="M543" i="17" s="1"/>
  <c r="I544" i="17"/>
  <c r="N544" i="17" s="1"/>
  <c r="J544" i="17"/>
  <c r="O544" i="17" s="1"/>
  <c r="K544" i="17"/>
  <c r="U544" i="17" s="1"/>
  <c r="L544" i="17"/>
  <c r="M544" i="17" s="1"/>
  <c r="I545" i="17"/>
  <c r="N545" i="17" s="1"/>
  <c r="J545" i="17"/>
  <c r="O545" i="17" s="1"/>
  <c r="K545" i="17"/>
  <c r="U545" i="17" s="1"/>
  <c r="L545" i="17"/>
  <c r="M545" i="17" s="1"/>
  <c r="I546" i="17"/>
  <c r="N546" i="17" s="1"/>
  <c r="J546" i="17"/>
  <c r="O546" i="17" s="1"/>
  <c r="K546" i="17"/>
  <c r="U546" i="17" s="1"/>
  <c r="L546" i="17"/>
  <c r="M546" i="17" s="1"/>
  <c r="I547" i="17"/>
  <c r="N547" i="17" s="1"/>
  <c r="J547" i="17"/>
  <c r="O547" i="17" s="1"/>
  <c r="K547" i="17"/>
  <c r="U547" i="17" s="1"/>
  <c r="L547" i="17"/>
  <c r="M547" i="17" s="1"/>
  <c r="I548" i="17"/>
  <c r="N548" i="17" s="1"/>
  <c r="J548" i="17"/>
  <c r="O548" i="17" s="1"/>
  <c r="K548" i="17"/>
  <c r="U548" i="17" s="1"/>
  <c r="L548" i="17"/>
  <c r="M548" i="17" s="1"/>
  <c r="I549" i="17"/>
  <c r="N549" i="17" s="1"/>
  <c r="J549" i="17"/>
  <c r="O549" i="17" s="1"/>
  <c r="K549" i="17"/>
  <c r="U549" i="17" s="1"/>
  <c r="L549" i="17"/>
  <c r="M549" i="17" s="1"/>
  <c r="I550" i="17"/>
  <c r="N550" i="17" s="1"/>
  <c r="J550" i="17"/>
  <c r="O550" i="17" s="1"/>
  <c r="K550" i="17"/>
  <c r="U550" i="17" s="1"/>
  <c r="L550" i="17"/>
  <c r="M550" i="17" s="1"/>
  <c r="I551" i="17"/>
  <c r="N551" i="17" s="1"/>
  <c r="J551" i="17"/>
  <c r="O551" i="17" s="1"/>
  <c r="K551" i="17"/>
  <c r="U551" i="17" s="1"/>
  <c r="L551" i="17"/>
  <c r="M551" i="17" s="1"/>
  <c r="I552" i="17"/>
  <c r="N552" i="17" s="1"/>
  <c r="J552" i="17"/>
  <c r="O552" i="17" s="1"/>
  <c r="K552" i="17"/>
  <c r="U552" i="17" s="1"/>
  <c r="L552" i="17"/>
  <c r="M552" i="17" s="1"/>
  <c r="I553" i="17"/>
  <c r="N553" i="17" s="1"/>
  <c r="J553" i="17"/>
  <c r="O553" i="17" s="1"/>
  <c r="K553" i="17"/>
  <c r="U553" i="17" s="1"/>
  <c r="L553" i="17"/>
  <c r="M553" i="17" s="1"/>
  <c r="I554" i="17"/>
  <c r="N554" i="17" s="1"/>
  <c r="J554" i="17"/>
  <c r="O554" i="17" s="1"/>
  <c r="K554" i="17"/>
  <c r="U554" i="17" s="1"/>
  <c r="L554" i="17"/>
  <c r="M554" i="17" s="1"/>
  <c r="I555" i="17"/>
  <c r="N555" i="17" s="1"/>
  <c r="J555" i="17"/>
  <c r="O555" i="17" s="1"/>
  <c r="K555" i="17"/>
  <c r="U555" i="17" s="1"/>
  <c r="L555" i="17"/>
  <c r="M555" i="17" s="1"/>
  <c r="I556" i="17"/>
  <c r="N556" i="17" s="1"/>
  <c r="J556" i="17"/>
  <c r="O556" i="17" s="1"/>
  <c r="K556" i="17"/>
  <c r="U556" i="17" s="1"/>
  <c r="L556" i="17"/>
  <c r="M556" i="17" s="1"/>
  <c r="I557" i="17"/>
  <c r="N557" i="17" s="1"/>
  <c r="J557" i="17"/>
  <c r="O557" i="17" s="1"/>
  <c r="K557" i="17"/>
  <c r="U557" i="17" s="1"/>
  <c r="L557" i="17"/>
  <c r="M557" i="17" s="1"/>
  <c r="I558" i="17"/>
  <c r="N558" i="17" s="1"/>
  <c r="J558" i="17"/>
  <c r="O558" i="17" s="1"/>
  <c r="K558" i="17"/>
  <c r="U558" i="17" s="1"/>
  <c r="L558" i="17"/>
  <c r="M558" i="17" s="1"/>
  <c r="I559" i="17"/>
  <c r="N559" i="17" s="1"/>
  <c r="J559" i="17"/>
  <c r="O559" i="17" s="1"/>
  <c r="K559" i="17"/>
  <c r="U559" i="17" s="1"/>
  <c r="L559" i="17"/>
  <c r="M559" i="17" s="1"/>
  <c r="I560" i="17"/>
  <c r="N560" i="17" s="1"/>
  <c r="J560" i="17"/>
  <c r="O560" i="17" s="1"/>
  <c r="K560" i="17"/>
  <c r="U560" i="17" s="1"/>
  <c r="L560" i="17"/>
  <c r="M560" i="17" s="1"/>
  <c r="I561" i="17"/>
  <c r="N561" i="17" s="1"/>
  <c r="J561" i="17"/>
  <c r="O561" i="17" s="1"/>
  <c r="K561" i="17"/>
  <c r="U561" i="17" s="1"/>
  <c r="L561" i="17"/>
  <c r="M561" i="17" s="1"/>
  <c r="I562" i="17"/>
  <c r="N562" i="17" s="1"/>
  <c r="J562" i="17"/>
  <c r="O562" i="17" s="1"/>
  <c r="K562" i="17"/>
  <c r="U562" i="17" s="1"/>
  <c r="L562" i="17"/>
  <c r="M562" i="17" s="1"/>
  <c r="I563" i="17"/>
  <c r="N563" i="17" s="1"/>
  <c r="J563" i="17"/>
  <c r="O563" i="17" s="1"/>
  <c r="K563" i="17"/>
  <c r="U563" i="17" s="1"/>
  <c r="L563" i="17"/>
  <c r="M563" i="17" s="1"/>
  <c r="I564" i="17"/>
  <c r="N564" i="17" s="1"/>
  <c r="J564" i="17"/>
  <c r="O564" i="17" s="1"/>
  <c r="K564" i="17"/>
  <c r="U564" i="17" s="1"/>
  <c r="L564" i="17"/>
  <c r="M564" i="17" s="1"/>
  <c r="I565" i="17"/>
  <c r="N565" i="17" s="1"/>
  <c r="J565" i="17"/>
  <c r="O565" i="17" s="1"/>
  <c r="K565" i="17"/>
  <c r="U565" i="17" s="1"/>
  <c r="L565" i="17"/>
  <c r="M565" i="17" s="1"/>
  <c r="I566" i="17"/>
  <c r="N566" i="17" s="1"/>
  <c r="J566" i="17"/>
  <c r="O566" i="17" s="1"/>
  <c r="K566" i="17"/>
  <c r="U566" i="17" s="1"/>
  <c r="L566" i="17"/>
  <c r="M566" i="17" s="1"/>
  <c r="I567" i="17"/>
  <c r="N567" i="17" s="1"/>
  <c r="J567" i="17"/>
  <c r="O567" i="17" s="1"/>
  <c r="K567" i="17"/>
  <c r="U567" i="17" s="1"/>
  <c r="L567" i="17"/>
  <c r="M567" i="17" s="1"/>
  <c r="I568" i="17"/>
  <c r="N568" i="17" s="1"/>
  <c r="J568" i="17"/>
  <c r="O568" i="17" s="1"/>
  <c r="K568" i="17"/>
  <c r="U568" i="17" s="1"/>
  <c r="L568" i="17"/>
  <c r="M568" i="17" s="1"/>
  <c r="I569" i="17"/>
  <c r="N569" i="17" s="1"/>
  <c r="J569" i="17"/>
  <c r="O569" i="17" s="1"/>
  <c r="K569" i="17"/>
  <c r="U569" i="17" s="1"/>
  <c r="L569" i="17"/>
  <c r="M569" i="17" s="1"/>
  <c r="I570" i="17"/>
  <c r="N570" i="17" s="1"/>
  <c r="J570" i="17"/>
  <c r="O570" i="17" s="1"/>
  <c r="K570" i="17"/>
  <c r="U570" i="17" s="1"/>
  <c r="L570" i="17"/>
  <c r="M570" i="17" s="1"/>
  <c r="I571" i="17"/>
  <c r="N571" i="17" s="1"/>
  <c r="J571" i="17"/>
  <c r="O571" i="17" s="1"/>
  <c r="K571" i="17"/>
  <c r="U571" i="17" s="1"/>
  <c r="L571" i="17"/>
  <c r="M571" i="17" s="1"/>
  <c r="I572" i="17"/>
  <c r="N572" i="17" s="1"/>
  <c r="J572" i="17"/>
  <c r="O572" i="17" s="1"/>
  <c r="K572" i="17"/>
  <c r="U572" i="17" s="1"/>
  <c r="L572" i="17"/>
  <c r="M572" i="17" s="1"/>
  <c r="I573" i="17"/>
  <c r="N573" i="17" s="1"/>
  <c r="J573" i="17"/>
  <c r="O573" i="17" s="1"/>
  <c r="K573" i="17"/>
  <c r="U573" i="17" s="1"/>
  <c r="L573" i="17"/>
  <c r="M573" i="17" s="1"/>
  <c r="I574" i="17"/>
  <c r="N574" i="17" s="1"/>
  <c r="J574" i="17"/>
  <c r="O574" i="17" s="1"/>
  <c r="K574" i="17"/>
  <c r="U574" i="17" s="1"/>
  <c r="L574" i="17"/>
  <c r="M574" i="17" s="1"/>
  <c r="I575" i="17"/>
  <c r="N575" i="17" s="1"/>
  <c r="J575" i="17"/>
  <c r="O575" i="17" s="1"/>
  <c r="K575" i="17"/>
  <c r="U575" i="17" s="1"/>
  <c r="L575" i="17"/>
  <c r="M575" i="17" s="1"/>
  <c r="I576" i="17"/>
  <c r="N576" i="17" s="1"/>
  <c r="J576" i="17"/>
  <c r="O576" i="17" s="1"/>
  <c r="K576" i="17"/>
  <c r="U576" i="17" s="1"/>
  <c r="L576" i="17"/>
  <c r="M576" i="17" s="1"/>
  <c r="I577" i="17"/>
  <c r="N577" i="17" s="1"/>
  <c r="J577" i="17"/>
  <c r="O577" i="17" s="1"/>
  <c r="K577" i="17"/>
  <c r="U577" i="17" s="1"/>
  <c r="L577" i="17"/>
  <c r="M577" i="17" s="1"/>
  <c r="I578" i="17"/>
  <c r="N578" i="17" s="1"/>
  <c r="J578" i="17"/>
  <c r="O578" i="17" s="1"/>
  <c r="K578" i="17"/>
  <c r="U578" i="17" s="1"/>
  <c r="L578" i="17"/>
  <c r="M578" i="17" s="1"/>
  <c r="I579" i="17"/>
  <c r="N579" i="17" s="1"/>
  <c r="J579" i="17"/>
  <c r="O579" i="17" s="1"/>
  <c r="K579" i="17"/>
  <c r="U579" i="17" s="1"/>
  <c r="L579" i="17"/>
  <c r="M579" i="17" s="1"/>
  <c r="I580" i="17"/>
  <c r="N580" i="17" s="1"/>
  <c r="J580" i="17"/>
  <c r="O580" i="17" s="1"/>
  <c r="K580" i="17"/>
  <c r="U580" i="17" s="1"/>
  <c r="L580" i="17"/>
  <c r="M580" i="17" s="1"/>
  <c r="I581" i="17"/>
  <c r="N581" i="17" s="1"/>
  <c r="J581" i="17"/>
  <c r="O581" i="17" s="1"/>
  <c r="K581" i="17"/>
  <c r="U581" i="17" s="1"/>
  <c r="L581" i="17"/>
  <c r="M581" i="17" s="1"/>
  <c r="I582" i="17"/>
  <c r="N582" i="17" s="1"/>
  <c r="J582" i="17"/>
  <c r="O582" i="17" s="1"/>
  <c r="K582" i="17"/>
  <c r="U582" i="17" s="1"/>
  <c r="L582" i="17"/>
  <c r="M582" i="17" s="1"/>
  <c r="I583" i="17"/>
  <c r="N583" i="17" s="1"/>
  <c r="J583" i="17"/>
  <c r="O583" i="17" s="1"/>
  <c r="K583" i="17"/>
  <c r="U583" i="17" s="1"/>
  <c r="L583" i="17"/>
  <c r="M583" i="17" s="1"/>
  <c r="I584" i="17"/>
  <c r="N584" i="17" s="1"/>
  <c r="J584" i="17"/>
  <c r="O584" i="17" s="1"/>
  <c r="K584" i="17"/>
  <c r="U584" i="17" s="1"/>
  <c r="L584" i="17"/>
  <c r="M584" i="17" s="1"/>
  <c r="I585" i="17"/>
  <c r="N585" i="17" s="1"/>
  <c r="J585" i="17"/>
  <c r="O585" i="17" s="1"/>
  <c r="K585" i="17"/>
  <c r="U585" i="17" s="1"/>
  <c r="L585" i="17"/>
  <c r="M585" i="17" s="1"/>
  <c r="I586" i="17"/>
  <c r="N586" i="17" s="1"/>
  <c r="J586" i="17"/>
  <c r="O586" i="17" s="1"/>
  <c r="K586" i="17"/>
  <c r="U586" i="17" s="1"/>
  <c r="L586" i="17"/>
  <c r="M586" i="17" s="1"/>
  <c r="I587" i="17"/>
  <c r="N587" i="17" s="1"/>
  <c r="J587" i="17"/>
  <c r="O587" i="17" s="1"/>
  <c r="K587" i="17"/>
  <c r="U587" i="17" s="1"/>
  <c r="L587" i="17"/>
  <c r="M587" i="17" s="1"/>
  <c r="I588" i="17"/>
  <c r="N588" i="17" s="1"/>
  <c r="J588" i="17"/>
  <c r="O588" i="17" s="1"/>
  <c r="K588" i="17"/>
  <c r="U588" i="17" s="1"/>
  <c r="L588" i="17"/>
  <c r="M588" i="17" s="1"/>
  <c r="I589" i="17"/>
  <c r="N589" i="17" s="1"/>
  <c r="J589" i="17"/>
  <c r="O589" i="17" s="1"/>
  <c r="K589" i="17"/>
  <c r="U589" i="17" s="1"/>
  <c r="L589" i="17"/>
  <c r="M589" i="17" s="1"/>
  <c r="I590" i="17"/>
  <c r="N590" i="17" s="1"/>
  <c r="J590" i="17"/>
  <c r="O590" i="17" s="1"/>
  <c r="K590" i="17"/>
  <c r="U590" i="17" s="1"/>
  <c r="L590" i="17"/>
  <c r="M590" i="17" s="1"/>
  <c r="I591" i="17"/>
  <c r="N591" i="17" s="1"/>
  <c r="J591" i="17"/>
  <c r="O591" i="17" s="1"/>
  <c r="K591" i="17"/>
  <c r="U591" i="17" s="1"/>
  <c r="L591" i="17"/>
  <c r="M591" i="17" s="1"/>
  <c r="I592" i="17"/>
  <c r="N592" i="17" s="1"/>
  <c r="J592" i="17"/>
  <c r="O592" i="17" s="1"/>
  <c r="K592" i="17"/>
  <c r="U592" i="17" s="1"/>
  <c r="L592" i="17"/>
  <c r="M592" i="17" s="1"/>
  <c r="I593" i="17"/>
  <c r="N593" i="17" s="1"/>
  <c r="J593" i="17"/>
  <c r="O593" i="17" s="1"/>
  <c r="K593" i="17"/>
  <c r="U593" i="17" s="1"/>
  <c r="L593" i="17"/>
  <c r="M593" i="17" s="1"/>
  <c r="I594" i="17"/>
  <c r="N594" i="17" s="1"/>
  <c r="J594" i="17"/>
  <c r="O594" i="17" s="1"/>
  <c r="K594" i="17"/>
  <c r="U594" i="17" s="1"/>
  <c r="L594" i="17"/>
  <c r="M594" i="17" s="1"/>
  <c r="I595" i="17"/>
  <c r="N595" i="17" s="1"/>
  <c r="J595" i="17"/>
  <c r="O595" i="17" s="1"/>
  <c r="K595" i="17"/>
  <c r="U595" i="17" s="1"/>
  <c r="L595" i="17"/>
  <c r="M595" i="17" s="1"/>
  <c r="I596" i="17"/>
  <c r="N596" i="17" s="1"/>
  <c r="J596" i="17"/>
  <c r="O596" i="17" s="1"/>
  <c r="K596" i="17"/>
  <c r="U596" i="17" s="1"/>
  <c r="L596" i="17"/>
  <c r="M596" i="17" s="1"/>
  <c r="I597" i="17"/>
  <c r="N597" i="17" s="1"/>
  <c r="J597" i="17"/>
  <c r="O597" i="17" s="1"/>
  <c r="K597" i="17"/>
  <c r="U597" i="17" s="1"/>
  <c r="L597" i="17"/>
  <c r="M597" i="17" s="1"/>
  <c r="I598" i="17"/>
  <c r="N598" i="17" s="1"/>
  <c r="J598" i="17"/>
  <c r="O598" i="17" s="1"/>
  <c r="K598" i="17"/>
  <c r="U598" i="17" s="1"/>
  <c r="L598" i="17"/>
  <c r="M598" i="17" s="1"/>
  <c r="I599" i="17"/>
  <c r="N599" i="17" s="1"/>
  <c r="J599" i="17"/>
  <c r="O599" i="17" s="1"/>
  <c r="K599" i="17"/>
  <c r="U599" i="17" s="1"/>
  <c r="L599" i="17"/>
  <c r="M599" i="17" s="1"/>
  <c r="I600" i="17"/>
  <c r="N600" i="17" s="1"/>
  <c r="J600" i="17"/>
  <c r="O600" i="17" s="1"/>
  <c r="K600" i="17"/>
  <c r="U600" i="17" s="1"/>
  <c r="L600" i="17"/>
  <c r="M600" i="17" s="1"/>
  <c r="I601" i="17"/>
  <c r="N601" i="17" s="1"/>
  <c r="J601" i="17"/>
  <c r="O601" i="17" s="1"/>
  <c r="K601" i="17"/>
  <c r="U601" i="17" s="1"/>
  <c r="L601" i="17"/>
  <c r="M601" i="17" s="1"/>
  <c r="I602" i="17"/>
  <c r="N602" i="17" s="1"/>
  <c r="J602" i="17"/>
  <c r="O602" i="17" s="1"/>
  <c r="K602" i="17"/>
  <c r="U602" i="17" s="1"/>
  <c r="L602" i="17"/>
  <c r="M602" i="17" s="1"/>
  <c r="I603" i="17"/>
  <c r="N603" i="17" s="1"/>
  <c r="J603" i="17"/>
  <c r="O603" i="17" s="1"/>
  <c r="K603" i="17"/>
  <c r="U603" i="17" s="1"/>
  <c r="L603" i="17"/>
  <c r="M603" i="17" s="1"/>
  <c r="I604" i="17"/>
  <c r="N604" i="17" s="1"/>
  <c r="J604" i="17"/>
  <c r="O604" i="17" s="1"/>
  <c r="K604" i="17"/>
  <c r="U604" i="17" s="1"/>
  <c r="L604" i="17"/>
  <c r="M604" i="17" s="1"/>
  <c r="I605" i="17"/>
  <c r="N605" i="17" s="1"/>
  <c r="J605" i="17"/>
  <c r="O605" i="17" s="1"/>
  <c r="K605" i="17"/>
  <c r="U605" i="17" s="1"/>
  <c r="L605" i="17"/>
  <c r="M605" i="17" s="1"/>
  <c r="I606" i="17"/>
  <c r="N606" i="17" s="1"/>
  <c r="J606" i="17"/>
  <c r="O606" i="17" s="1"/>
  <c r="K606" i="17"/>
  <c r="U606" i="17" s="1"/>
  <c r="L606" i="17"/>
  <c r="M606" i="17" s="1"/>
  <c r="I607" i="17"/>
  <c r="N607" i="17" s="1"/>
  <c r="J607" i="17"/>
  <c r="O607" i="17" s="1"/>
  <c r="K607" i="17"/>
  <c r="U607" i="17" s="1"/>
  <c r="L607" i="17"/>
  <c r="M607" i="17" s="1"/>
  <c r="I608" i="17"/>
  <c r="N608" i="17" s="1"/>
  <c r="J608" i="17"/>
  <c r="O608" i="17" s="1"/>
  <c r="K608" i="17"/>
  <c r="U608" i="17" s="1"/>
  <c r="L608" i="17"/>
  <c r="M608" i="17" s="1"/>
  <c r="I609" i="17"/>
  <c r="N609" i="17" s="1"/>
  <c r="J609" i="17"/>
  <c r="O609" i="17" s="1"/>
  <c r="K609" i="17"/>
  <c r="U609" i="17" s="1"/>
  <c r="L609" i="17"/>
  <c r="M609" i="17" s="1"/>
  <c r="I610" i="17"/>
  <c r="N610" i="17" s="1"/>
  <c r="J610" i="17"/>
  <c r="O610" i="17" s="1"/>
  <c r="K610" i="17"/>
  <c r="U610" i="17" s="1"/>
  <c r="L610" i="17"/>
  <c r="M610" i="17" s="1"/>
  <c r="I611" i="17"/>
  <c r="N611" i="17" s="1"/>
  <c r="J611" i="17"/>
  <c r="O611" i="17" s="1"/>
  <c r="K611" i="17"/>
  <c r="U611" i="17" s="1"/>
  <c r="L611" i="17"/>
  <c r="M611" i="17" s="1"/>
  <c r="I612" i="17"/>
  <c r="N612" i="17" s="1"/>
  <c r="J612" i="17"/>
  <c r="O612" i="17" s="1"/>
  <c r="K612" i="17"/>
  <c r="U612" i="17" s="1"/>
  <c r="L612" i="17"/>
  <c r="M612" i="17" s="1"/>
  <c r="I613" i="17"/>
  <c r="N613" i="17" s="1"/>
  <c r="J613" i="17"/>
  <c r="O613" i="17" s="1"/>
  <c r="K613" i="17"/>
  <c r="U613" i="17" s="1"/>
  <c r="L613" i="17"/>
  <c r="M613" i="17" s="1"/>
  <c r="I614" i="17"/>
  <c r="N614" i="17" s="1"/>
  <c r="J614" i="17"/>
  <c r="O614" i="17" s="1"/>
  <c r="K614" i="17"/>
  <c r="U614" i="17" s="1"/>
  <c r="L614" i="17"/>
  <c r="M614" i="17" s="1"/>
  <c r="I615" i="17"/>
  <c r="N615" i="17" s="1"/>
  <c r="J615" i="17"/>
  <c r="O615" i="17" s="1"/>
  <c r="K615" i="17"/>
  <c r="U615" i="17" s="1"/>
  <c r="L615" i="17"/>
  <c r="M615" i="17" s="1"/>
  <c r="I616" i="17"/>
  <c r="N616" i="17" s="1"/>
  <c r="J616" i="17"/>
  <c r="O616" i="17" s="1"/>
  <c r="K616" i="17"/>
  <c r="U616" i="17" s="1"/>
  <c r="L616" i="17"/>
  <c r="M616" i="17" s="1"/>
  <c r="I617" i="17"/>
  <c r="N617" i="17" s="1"/>
  <c r="J617" i="17"/>
  <c r="O617" i="17" s="1"/>
  <c r="K617" i="17"/>
  <c r="U617" i="17" s="1"/>
  <c r="L617" i="17"/>
  <c r="M617" i="17" s="1"/>
  <c r="I618" i="17"/>
  <c r="N618" i="17" s="1"/>
  <c r="J618" i="17"/>
  <c r="O618" i="17" s="1"/>
  <c r="K618" i="17"/>
  <c r="U618" i="17" s="1"/>
  <c r="L618" i="17"/>
  <c r="M618" i="17" s="1"/>
  <c r="I619" i="17"/>
  <c r="N619" i="17" s="1"/>
  <c r="J619" i="17"/>
  <c r="O619" i="17" s="1"/>
  <c r="K619" i="17"/>
  <c r="U619" i="17" s="1"/>
  <c r="L619" i="17"/>
  <c r="M619" i="17" s="1"/>
  <c r="I620" i="17"/>
  <c r="N620" i="17" s="1"/>
  <c r="J620" i="17"/>
  <c r="O620" i="17" s="1"/>
  <c r="K620" i="17"/>
  <c r="U620" i="17" s="1"/>
  <c r="L620" i="17"/>
  <c r="M620" i="17" s="1"/>
  <c r="I621" i="17"/>
  <c r="N621" i="17" s="1"/>
  <c r="J621" i="17"/>
  <c r="O621" i="17" s="1"/>
  <c r="K621" i="17"/>
  <c r="U621" i="17" s="1"/>
  <c r="L621" i="17"/>
  <c r="M621" i="17" s="1"/>
  <c r="I622" i="17"/>
  <c r="N622" i="17" s="1"/>
  <c r="J622" i="17"/>
  <c r="O622" i="17" s="1"/>
  <c r="K622" i="17"/>
  <c r="U622" i="17" s="1"/>
  <c r="L622" i="17"/>
  <c r="M622" i="17" s="1"/>
  <c r="I623" i="17"/>
  <c r="N623" i="17" s="1"/>
  <c r="J623" i="17"/>
  <c r="O623" i="17" s="1"/>
  <c r="K623" i="17"/>
  <c r="U623" i="17" s="1"/>
  <c r="L623" i="17"/>
  <c r="M623" i="17" s="1"/>
  <c r="I624" i="17"/>
  <c r="N624" i="17" s="1"/>
  <c r="J624" i="17"/>
  <c r="O624" i="17" s="1"/>
  <c r="K624" i="17"/>
  <c r="U624" i="17" s="1"/>
  <c r="L624" i="17"/>
  <c r="M624" i="17" s="1"/>
  <c r="I625" i="17"/>
  <c r="N625" i="17" s="1"/>
  <c r="J625" i="17"/>
  <c r="O625" i="17" s="1"/>
  <c r="K625" i="17"/>
  <c r="U625" i="17" s="1"/>
  <c r="L625" i="17"/>
  <c r="M625" i="17" s="1"/>
  <c r="I626" i="17"/>
  <c r="N626" i="17" s="1"/>
  <c r="J626" i="17"/>
  <c r="O626" i="17" s="1"/>
  <c r="K626" i="17"/>
  <c r="U626" i="17" s="1"/>
  <c r="L626" i="17"/>
  <c r="M626" i="17" s="1"/>
  <c r="I627" i="17"/>
  <c r="N627" i="17" s="1"/>
  <c r="J627" i="17"/>
  <c r="O627" i="17" s="1"/>
  <c r="K627" i="17"/>
  <c r="U627" i="17" s="1"/>
  <c r="L627" i="17"/>
  <c r="M627" i="17" s="1"/>
  <c r="I628" i="17"/>
  <c r="N628" i="17" s="1"/>
  <c r="J628" i="17"/>
  <c r="O628" i="17" s="1"/>
  <c r="K628" i="17"/>
  <c r="U628" i="17" s="1"/>
  <c r="L628" i="17"/>
  <c r="M628" i="17" s="1"/>
  <c r="I629" i="17"/>
  <c r="N629" i="17" s="1"/>
  <c r="J629" i="17"/>
  <c r="O629" i="17" s="1"/>
  <c r="K629" i="17"/>
  <c r="U629" i="17" s="1"/>
  <c r="L629" i="17"/>
  <c r="M629" i="17" s="1"/>
  <c r="I630" i="17"/>
  <c r="N630" i="17" s="1"/>
  <c r="J630" i="17"/>
  <c r="O630" i="17" s="1"/>
  <c r="K630" i="17"/>
  <c r="U630" i="17" s="1"/>
  <c r="L630" i="17"/>
  <c r="M630" i="17" s="1"/>
  <c r="I631" i="17"/>
  <c r="N631" i="17" s="1"/>
  <c r="J631" i="17"/>
  <c r="O631" i="17" s="1"/>
  <c r="K631" i="17"/>
  <c r="U631" i="17" s="1"/>
  <c r="L631" i="17"/>
  <c r="M631" i="17" s="1"/>
  <c r="I632" i="17"/>
  <c r="N632" i="17" s="1"/>
  <c r="J632" i="17"/>
  <c r="O632" i="17" s="1"/>
  <c r="K632" i="17"/>
  <c r="U632" i="17" s="1"/>
  <c r="L632" i="17"/>
  <c r="M632" i="17" s="1"/>
  <c r="I633" i="17"/>
  <c r="N633" i="17" s="1"/>
  <c r="J633" i="17"/>
  <c r="O633" i="17" s="1"/>
  <c r="K633" i="17"/>
  <c r="U633" i="17" s="1"/>
  <c r="L633" i="17"/>
  <c r="M633" i="17" s="1"/>
  <c r="I634" i="17"/>
  <c r="N634" i="17" s="1"/>
  <c r="J634" i="17"/>
  <c r="O634" i="17" s="1"/>
  <c r="K634" i="17"/>
  <c r="U634" i="17" s="1"/>
  <c r="L634" i="17"/>
  <c r="M634" i="17" s="1"/>
  <c r="I635" i="17"/>
  <c r="N635" i="17" s="1"/>
  <c r="J635" i="17"/>
  <c r="O635" i="17" s="1"/>
  <c r="K635" i="17"/>
  <c r="U635" i="17" s="1"/>
  <c r="L635" i="17"/>
  <c r="M635" i="17" s="1"/>
  <c r="I636" i="17"/>
  <c r="N636" i="17" s="1"/>
  <c r="J636" i="17"/>
  <c r="O636" i="17" s="1"/>
  <c r="K636" i="17"/>
  <c r="U636" i="17" s="1"/>
  <c r="L636" i="17"/>
  <c r="M636" i="17" s="1"/>
  <c r="I637" i="17"/>
  <c r="N637" i="17" s="1"/>
  <c r="J637" i="17"/>
  <c r="O637" i="17" s="1"/>
  <c r="K637" i="17"/>
  <c r="U637" i="17" s="1"/>
  <c r="L637" i="17"/>
  <c r="M637" i="17" s="1"/>
  <c r="I638" i="17"/>
  <c r="N638" i="17" s="1"/>
  <c r="J638" i="17"/>
  <c r="O638" i="17" s="1"/>
  <c r="K638" i="17"/>
  <c r="U638" i="17" s="1"/>
  <c r="L638" i="17"/>
  <c r="M638" i="17" s="1"/>
  <c r="I639" i="17"/>
  <c r="N639" i="17" s="1"/>
  <c r="J639" i="17"/>
  <c r="O639" i="17" s="1"/>
  <c r="K639" i="17"/>
  <c r="U639" i="17" s="1"/>
  <c r="L639" i="17"/>
  <c r="M639" i="17" s="1"/>
  <c r="I640" i="17"/>
  <c r="N640" i="17" s="1"/>
  <c r="J640" i="17"/>
  <c r="O640" i="17" s="1"/>
  <c r="K640" i="17"/>
  <c r="U640" i="17" s="1"/>
  <c r="L640" i="17"/>
  <c r="M640" i="17" s="1"/>
  <c r="I641" i="17"/>
  <c r="N641" i="17" s="1"/>
  <c r="J641" i="17"/>
  <c r="O641" i="17" s="1"/>
  <c r="K641" i="17"/>
  <c r="U641" i="17" s="1"/>
  <c r="L641" i="17"/>
  <c r="M641" i="17" s="1"/>
  <c r="I642" i="17"/>
  <c r="N642" i="17" s="1"/>
  <c r="J642" i="17"/>
  <c r="O642" i="17" s="1"/>
  <c r="K642" i="17"/>
  <c r="U642" i="17" s="1"/>
  <c r="L642" i="17"/>
  <c r="M642" i="17" s="1"/>
  <c r="I643" i="17"/>
  <c r="N643" i="17" s="1"/>
  <c r="J643" i="17"/>
  <c r="O643" i="17" s="1"/>
  <c r="K643" i="17"/>
  <c r="U643" i="17" s="1"/>
  <c r="L643" i="17"/>
  <c r="M643" i="17" s="1"/>
  <c r="I644" i="17"/>
  <c r="N644" i="17" s="1"/>
  <c r="J644" i="17"/>
  <c r="O644" i="17" s="1"/>
  <c r="K644" i="17"/>
  <c r="U644" i="17" s="1"/>
  <c r="L644" i="17"/>
  <c r="M644" i="17" s="1"/>
  <c r="I645" i="17"/>
  <c r="N645" i="17" s="1"/>
  <c r="J645" i="17"/>
  <c r="O645" i="17" s="1"/>
  <c r="K645" i="17"/>
  <c r="U645" i="17" s="1"/>
  <c r="L645" i="17"/>
  <c r="M645" i="17" s="1"/>
  <c r="I646" i="17"/>
  <c r="N646" i="17" s="1"/>
  <c r="J646" i="17"/>
  <c r="O646" i="17" s="1"/>
  <c r="K646" i="17"/>
  <c r="U646" i="17" s="1"/>
  <c r="L646" i="17"/>
  <c r="M646" i="17" s="1"/>
  <c r="I647" i="17"/>
  <c r="N647" i="17" s="1"/>
  <c r="J647" i="17"/>
  <c r="O647" i="17" s="1"/>
  <c r="K647" i="17"/>
  <c r="U647" i="17" s="1"/>
  <c r="L647" i="17"/>
  <c r="M647" i="17" s="1"/>
  <c r="I648" i="17"/>
  <c r="N648" i="17" s="1"/>
  <c r="J648" i="17"/>
  <c r="O648" i="17" s="1"/>
  <c r="K648" i="17"/>
  <c r="U648" i="17" s="1"/>
  <c r="L648" i="17"/>
  <c r="M648" i="17" s="1"/>
  <c r="I649" i="17"/>
  <c r="N649" i="17" s="1"/>
  <c r="J649" i="17"/>
  <c r="O649" i="17" s="1"/>
  <c r="K649" i="17"/>
  <c r="U649" i="17" s="1"/>
  <c r="L649" i="17"/>
  <c r="M649" i="17" s="1"/>
  <c r="I650" i="17"/>
  <c r="N650" i="17" s="1"/>
  <c r="J650" i="17"/>
  <c r="O650" i="17" s="1"/>
  <c r="K650" i="17"/>
  <c r="U650" i="17" s="1"/>
  <c r="L650" i="17"/>
  <c r="M650" i="17" s="1"/>
  <c r="I651" i="17"/>
  <c r="N651" i="17" s="1"/>
  <c r="J651" i="17"/>
  <c r="O651" i="17" s="1"/>
  <c r="K651" i="17"/>
  <c r="U651" i="17" s="1"/>
  <c r="L651" i="17"/>
  <c r="M651" i="17" s="1"/>
  <c r="I652" i="17"/>
  <c r="N652" i="17" s="1"/>
  <c r="J652" i="17"/>
  <c r="O652" i="17" s="1"/>
  <c r="K652" i="17"/>
  <c r="U652" i="17" s="1"/>
  <c r="L652" i="17"/>
  <c r="M652" i="17" s="1"/>
  <c r="I653" i="17"/>
  <c r="N653" i="17" s="1"/>
  <c r="J653" i="17"/>
  <c r="O653" i="17" s="1"/>
  <c r="K653" i="17"/>
  <c r="U653" i="17" s="1"/>
  <c r="L653" i="17"/>
  <c r="M653" i="17" s="1"/>
  <c r="I654" i="17"/>
  <c r="N654" i="17" s="1"/>
  <c r="J654" i="17"/>
  <c r="O654" i="17" s="1"/>
  <c r="K654" i="17"/>
  <c r="U654" i="17" s="1"/>
  <c r="L654" i="17"/>
  <c r="M654" i="17" s="1"/>
  <c r="I655" i="17"/>
  <c r="N655" i="17" s="1"/>
  <c r="J655" i="17"/>
  <c r="O655" i="17" s="1"/>
  <c r="K655" i="17"/>
  <c r="U655" i="17" s="1"/>
  <c r="L655" i="17"/>
  <c r="M655" i="17" s="1"/>
  <c r="I656" i="17"/>
  <c r="N656" i="17" s="1"/>
  <c r="J656" i="17"/>
  <c r="O656" i="17" s="1"/>
  <c r="K656" i="17"/>
  <c r="U656" i="17" s="1"/>
  <c r="L656" i="17"/>
  <c r="M656" i="17" s="1"/>
  <c r="I657" i="17"/>
  <c r="N657" i="17" s="1"/>
  <c r="J657" i="17"/>
  <c r="O657" i="17" s="1"/>
  <c r="K657" i="17"/>
  <c r="U657" i="17" s="1"/>
  <c r="L657" i="17"/>
  <c r="M657" i="17" s="1"/>
  <c r="I658" i="17"/>
  <c r="N658" i="17" s="1"/>
  <c r="J658" i="17"/>
  <c r="O658" i="17" s="1"/>
  <c r="K658" i="17"/>
  <c r="U658" i="17" s="1"/>
  <c r="L658" i="17"/>
  <c r="M658" i="17" s="1"/>
  <c r="I659" i="17"/>
  <c r="N659" i="17" s="1"/>
  <c r="J659" i="17"/>
  <c r="O659" i="17" s="1"/>
  <c r="K659" i="17"/>
  <c r="U659" i="17" s="1"/>
  <c r="L659" i="17"/>
  <c r="M659" i="17" s="1"/>
  <c r="I660" i="17"/>
  <c r="N660" i="17" s="1"/>
  <c r="J660" i="17"/>
  <c r="O660" i="17" s="1"/>
  <c r="K660" i="17"/>
  <c r="U660" i="17" s="1"/>
  <c r="L660" i="17"/>
  <c r="M660" i="17" s="1"/>
  <c r="I661" i="17"/>
  <c r="N661" i="17" s="1"/>
  <c r="J661" i="17"/>
  <c r="O661" i="17" s="1"/>
  <c r="K661" i="17"/>
  <c r="U661" i="17" s="1"/>
  <c r="L661" i="17"/>
  <c r="M661" i="17" s="1"/>
  <c r="I662" i="17"/>
  <c r="N662" i="17" s="1"/>
  <c r="J662" i="17"/>
  <c r="O662" i="17" s="1"/>
  <c r="K662" i="17"/>
  <c r="U662" i="17" s="1"/>
  <c r="L662" i="17"/>
  <c r="M662" i="17" s="1"/>
  <c r="I663" i="17"/>
  <c r="N663" i="17" s="1"/>
  <c r="J663" i="17"/>
  <c r="O663" i="17" s="1"/>
  <c r="K663" i="17"/>
  <c r="U663" i="17" s="1"/>
  <c r="L663" i="17"/>
  <c r="M663" i="17" s="1"/>
  <c r="I664" i="17"/>
  <c r="N664" i="17" s="1"/>
  <c r="J664" i="17"/>
  <c r="O664" i="17" s="1"/>
  <c r="K664" i="17"/>
  <c r="U664" i="17" s="1"/>
  <c r="L664" i="17"/>
  <c r="M664" i="17" s="1"/>
  <c r="I665" i="17"/>
  <c r="N665" i="17" s="1"/>
  <c r="J665" i="17"/>
  <c r="O665" i="17" s="1"/>
  <c r="K665" i="17"/>
  <c r="U665" i="17" s="1"/>
  <c r="L665" i="17"/>
  <c r="M665" i="17" s="1"/>
  <c r="I666" i="17"/>
  <c r="N666" i="17" s="1"/>
  <c r="J666" i="17"/>
  <c r="O666" i="17" s="1"/>
  <c r="K666" i="17"/>
  <c r="U666" i="17" s="1"/>
  <c r="L666" i="17"/>
  <c r="M666" i="17" s="1"/>
  <c r="I667" i="17"/>
  <c r="N667" i="17" s="1"/>
  <c r="J667" i="17"/>
  <c r="O667" i="17" s="1"/>
  <c r="K667" i="17"/>
  <c r="U667" i="17" s="1"/>
  <c r="L667" i="17"/>
  <c r="M667" i="17" s="1"/>
  <c r="I668" i="17"/>
  <c r="N668" i="17" s="1"/>
  <c r="J668" i="17"/>
  <c r="O668" i="17" s="1"/>
  <c r="K668" i="17"/>
  <c r="U668" i="17" s="1"/>
  <c r="L668" i="17"/>
  <c r="M668" i="17" s="1"/>
  <c r="I669" i="17"/>
  <c r="N669" i="17" s="1"/>
  <c r="J669" i="17"/>
  <c r="O669" i="17" s="1"/>
  <c r="K669" i="17"/>
  <c r="U669" i="17" s="1"/>
  <c r="L669" i="17"/>
  <c r="M669" i="17" s="1"/>
  <c r="I670" i="17"/>
  <c r="N670" i="17" s="1"/>
  <c r="J670" i="17"/>
  <c r="O670" i="17" s="1"/>
  <c r="K670" i="17"/>
  <c r="U670" i="17" s="1"/>
  <c r="L670" i="17"/>
  <c r="M670" i="17" s="1"/>
  <c r="I671" i="17"/>
  <c r="N671" i="17" s="1"/>
  <c r="J671" i="17"/>
  <c r="O671" i="17" s="1"/>
  <c r="K671" i="17"/>
  <c r="U671" i="17" s="1"/>
  <c r="L671" i="17"/>
  <c r="M671" i="17" s="1"/>
  <c r="I672" i="17"/>
  <c r="N672" i="17" s="1"/>
  <c r="J672" i="17"/>
  <c r="O672" i="17" s="1"/>
  <c r="K672" i="17"/>
  <c r="U672" i="17" s="1"/>
  <c r="L672" i="17"/>
  <c r="M672" i="17" s="1"/>
  <c r="I673" i="17"/>
  <c r="N673" i="17" s="1"/>
  <c r="J673" i="17"/>
  <c r="O673" i="17" s="1"/>
  <c r="K673" i="17"/>
  <c r="U673" i="17" s="1"/>
  <c r="L673" i="17"/>
  <c r="M673" i="17" s="1"/>
  <c r="I674" i="17"/>
  <c r="N674" i="17" s="1"/>
  <c r="J674" i="17"/>
  <c r="O674" i="17" s="1"/>
  <c r="K674" i="17"/>
  <c r="U674" i="17" s="1"/>
  <c r="L674" i="17"/>
  <c r="M674" i="17" s="1"/>
  <c r="I675" i="17"/>
  <c r="N675" i="17" s="1"/>
  <c r="J675" i="17"/>
  <c r="O675" i="17" s="1"/>
  <c r="K675" i="17"/>
  <c r="U675" i="17" s="1"/>
  <c r="L675" i="17"/>
  <c r="M675" i="17" s="1"/>
  <c r="I676" i="17"/>
  <c r="N676" i="17" s="1"/>
  <c r="J676" i="17"/>
  <c r="O676" i="17" s="1"/>
  <c r="K676" i="17"/>
  <c r="U676" i="17" s="1"/>
  <c r="L676" i="17"/>
  <c r="M676" i="17" s="1"/>
  <c r="I677" i="17"/>
  <c r="N677" i="17" s="1"/>
  <c r="J677" i="17"/>
  <c r="O677" i="17" s="1"/>
  <c r="K677" i="17"/>
  <c r="U677" i="17" s="1"/>
  <c r="L677" i="17"/>
  <c r="M677" i="17" s="1"/>
  <c r="I678" i="17"/>
  <c r="N678" i="17" s="1"/>
  <c r="J678" i="17"/>
  <c r="O678" i="17" s="1"/>
  <c r="K678" i="17"/>
  <c r="U678" i="17" s="1"/>
  <c r="L678" i="17"/>
  <c r="M678" i="17" s="1"/>
  <c r="I679" i="17"/>
  <c r="N679" i="17" s="1"/>
  <c r="J679" i="17"/>
  <c r="O679" i="17" s="1"/>
  <c r="K679" i="17"/>
  <c r="U679" i="17" s="1"/>
  <c r="L679" i="17"/>
  <c r="M679" i="17" s="1"/>
  <c r="I680" i="17"/>
  <c r="N680" i="17" s="1"/>
  <c r="J680" i="17"/>
  <c r="O680" i="17" s="1"/>
  <c r="K680" i="17"/>
  <c r="U680" i="17" s="1"/>
  <c r="L680" i="17"/>
  <c r="M680" i="17" s="1"/>
  <c r="I681" i="17"/>
  <c r="N681" i="17" s="1"/>
  <c r="J681" i="17"/>
  <c r="O681" i="17" s="1"/>
  <c r="K681" i="17"/>
  <c r="U681" i="17" s="1"/>
  <c r="L681" i="17"/>
  <c r="M681" i="17" s="1"/>
  <c r="I682" i="17"/>
  <c r="N682" i="17" s="1"/>
  <c r="J682" i="17"/>
  <c r="O682" i="17" s="1"/>
  <c r="K682" i="17"/>
  <c r="U682" i="17" s="1"/>
  <c r="L682" i="17"/>
  <c r="M682" i="17" s="1"/>
  <c r="I683" i="17"/>
  <c r="N683" i="17" s="1"/>
  <c r="J683" i="17"/>
  <c r="O683" i="17" s="1"/>
  <c r="K683" i="17"/>
  <c r="U683" i="17" s="1"/>
  <c r="L683" i="17"/>
  <c r="M683" i="17" s="1"/>
  <c r="I684" i="17"/>
  <c r="N684" i="17" s="1"/>
  <c r="J684" i="17"/>
  <c r="O684" i="17" s="1"/>
  <c r="K684" i="17"/>
  <c r="U684" i="17" s="1"/>
  <c r="L684" i="17"/>
  <c r="M684" i="17" s="1"/>
  <c r="I685" i="17"/>
  <c r="N685" i="17" s="1"/>
  <c r="J685" i="17"/>
  <c r="O685" i="17" s="1"/>
  <c r="K685" i="17"/>
  <c r="U685" i="17" s="1"/>
  <c r="L685" i="17"/>
  <c r="M685" i="17" s="1"/>
  <c r="I686" i="17"/>
  <c r="N686" i="17" s="1"/>
  <c r="J686" i="17"/>
  <c r="O686" i="17" s="1"/>
  <c r="K686" i="17"/>
  <c r="U686" i="17" s="1"/>
  <c r="L686" i="17"/>
  <c r="M686" i="17" s="1"/>
  <c r="I687" i="17"/>
  <c r="N687" i="17" s="1"/>
  <c r="J687" i="17"/>
  <c r="O687" i="17" s="1"/>
  <c r="K687" i="17"/>
  <c r="U687" i="17" s="1"/>
  <c r="L687" i="17"/>
  <c r="M687" i="17" s="1"/>
  <c r="I688" i="17"/>
  <c r="N688" i="17" s="1"/>
  <c r="J688" i="17"/>
  <c r="O688" i="17" s="1"/>
  <c r="K688" i="17"/>
  <c r="U688" i="17" s="1"/>
  <c r="L688" i="17"/>
  <c r="M688" i="17" s="1"/>
  <c r="I689" i="17"/>
  <c r="N689" i="17" s="1"/>
  <c r="J689" i="17"/>
  <c r="O689" i="17" s="1"/>
  <c r="K689" i="17"/>
  <c r="U689" i="17" s="1"/>
  <c r="L689" i="17"/>
  <c r="M689" i="17" s="1"/>
  <c r="I690" i="17"/>
  <c r="N690" i="17" s="1"/>
  <c r="J690" i="17"/>
  <c r="O690" i="17" s="1"/>
  <c r="K690" i="17"/>
  <c r="U690" i="17" s="1"/>
  <c r="L690" i="17"/>
  <c r="M690" i="17" s="1"/>
  <c r="I691" i="17"/>
  <c r="N691" i="17" s="1"/>
  <c r="J691" i="17"/>
  <c r="O691" i="17" s="1"/>
  <c r="K691" i="17"/>
  <c r="U691" i="17" s="1"/>
  <c r="L691" i="17"/>
  <c r="M691" i="17" s="1"/>
  <c r="I692" i="17"/>
  <c r="N692" i="17" s="1"/>
  <c r="J692" i="17"/>
  <c r="O692" i="17" s="1"/>
  <c r="K692" i="17"/>
  <c r="U692" i="17" s="1"/>
  <c r="L692" i="17"/>
  <c r="M692" i="17" s="1"/>
  <c r="I693" i="17"/>
  <c r="N693" i="17" s="1"/>
  <c r="J693" i="17"/>
  <c r="O693" i="17" s="1"/>
  <c r="K693" i="17"/>
  <c r="U693" i="17" s="1"/>
  <c r="L693" i="17"/>
  <c r="M693" i="17" s="1"/>
  <c r="I694" i="17"/>
  <c r="N694" i="17" s="1"/>
  <c r="J694" i="17"/>
  <c r="O694" i="17" s="1"/>
  <c r="K694" i="17"/>
  <c r="U694" i="17" s="1"/>
  <c r="L694" i="17"/>
  <c r="M694" i="17" s="1"/>
  <c r="I695" i="17"/>
  <c r="N695" i="17" s="1"/>
  <c r="J695" i="17"/>
  <c r="O695" i="17" s="1"/>
  <c r="K695" i="17"/>
  <c r="U695" i="17" s="1"/>
  <c r="L695" i="17"/>
  <c r="M695" i="17" s="1"/>
  <c r="I696" i="17"/>
  <c r="N696" i="17" s="1"/>
  <c r="J696" i="17"/>
  <c r="O696" i="17" s="1"/>
  <c r="K696" i="17"/>
  <c r="U696" i="17" s="1"/>
  <c r="L696" i="17"/>
  <c r="M696" i="17" s="1"/>
  <c r="I697" i="17"/>
  <c r="N697" i="17" s="1"/>
  <c r="J697" i="17"/>
  <c r="O697" i="17" s="1"/>
  <c r="K697" i="17"/>
  <c r="U697" i="17" s="1"/>
  <c r="L697" i="17"/>
  <c r="M697" i="17" s="1"/>
  <c r="I698" i="17"/>
  <c r="N698" i="17" s="1"/>
  <c r="J698" i="17"/>
  <c r="O698" i="17" s="1"/>
  <c r="K698" i="17"/>
  <c r="U698" i="17" s="1"/>
  <c r="L698" i="17"/>
  <c r="M698" i="17" s="1"/>
  <c r="I699" i="17"/>
  <c r="N699" i="17" s="1"/>
  <c r="J699" i="17"/>
  <c r="O699" i="17" s="1"/>
  <c r="K699" i="17"/>
  <c r="U699" i="17" s="1"/>
  <c r="L699" i="17"/>
  <c r="M699" i="17" s="1"/>
  <c r="I700" i="17"/>
  <c r="N700" i="17" s="1"/>
  <c r="J700" i="17"/>
  <c r="O700" i="17" s="1"/>
  <c r="K700" i="17"/>
  <c r="U700" i="17" s="1"/>
  <c r="L700" i="17"/>
  <c r="M700" i="17" s="1"/>
  <c r="I701" i="17"/>
  <c r="N701" i="17" s="1"/>
  <c r="J701" i="17"/>
  <c r="O701" i="17" s="1"/>
  <c r="K701" i="17"/>
  <c r="U701" i="17" s="1"/>
  <c r="L701" i="17"/>
  <c r="M701" i="17" s="1"/>
  <c r="I702" i="17"/>
  <c r="N702" i="17" s="1"/>
  <c r="J702" i="17"/>
  <c r="O702" i="17" s="1"/>
  <c r="K702" i="17"/>
  <c r="U702" i="17" s="1"/>
  <c r="L702" i="17"/>
  <c r="M702" i="17" s="1"/>
  <c r="I703" i="17"/>
  <c r="N703" i="17" s="1"/>
  <c r="J703" i="17"/>
  <c r="O703" i="17" s="1"/>
  <c r="K703" i="17"/>
  <c r="U703" i="17" s="1"/>
  <c r="L703" i="17"/>
  <c r="M703" i="17" s="1"/>
  <c r="I704" i="17"/>
  <c r="N704" i="17" s="1"/>
  <c r="J704" i="17"/>
  <c r="O704" i="17" s="1"/>
  <c r="K704" i="17"/>
  <c r="U704" i="17" s="1"/>
  <c r="L704" i="17"/>
  <c r="M704" i="17" s="1"/>
  <c r="I705" i="17"/>
  <c r="N705" i="17" s="1"/>
  <c r="J705" i="17"/>
  <c r="O705" i="17" s="1"/>
  <c r="K705" i="17"/>
  <c r="U705" i="17" s="1"/>
  <c r="L705" i="17"/>
  <c r="M705" i="17" s="1"/>
  <c r="I706" i="17"/>
  <c r="N706" i="17" s="1"/>
  <c r="J706" i="17"/>
  <c r="O706" i="17" s="1"/>
  <c r="K706" i="17"/>
  <c r="U706" i="17" s="1"/>
  <c r="L706" i="17"/>
  <c r="M706" i="17" s="1"/>
  <c r="I707" i="17"/>
  <c r="N707" i="17" s="1"/>
  <c r="J707" i="17"/>
  <c r="O707" i="17" s="1"/>
  <c r="K707" i="17"/>
  <c r="U707" i="17" s="1"/>
  <c r="L707" i="17"/>
  <c r="M707" i="17" s="1"/>
  <c r="I708" i="17"/>
  <c r="N708" i="17" s="1"/>
  <c r="J708" i="17"/>
  <c r="O708" i="17" s="1"/>
  <c r="K708" i="17"/>
  <c r="U708" i="17" s="1"/>
  <c r="L708" i="17"/>
  <c r="M708" i="17" s="1"/>
  <c r="I709" i="17"/>
  <c r="N709" i="17" s="1"/>
  <c r="J709" i="17"/>
  <c r="O709" i="17" s="1"/>
  <c r="K709" i="17"/>
  <c r="U709" i="17" s="1"/>
  <c r="L709" i="17"/>
  <c r="M709" i="17" s="1"/>
  <c r="I710" i="17"/>
  <c r="N710" i="17" s="1"/>
  <c r="J710" i="17"/>
  <c r="O710" i="17" s="1"/>
  <c r="K710" i="17"/>
  <c r="U710" i="17" s="1"/>
  <c r="L710" i="17"/>
  <c r="M710" i="17" s="1"/>
  <c r="I711" i="17"/>
  <c r="N711" i="17" s="1"/>
  <c r="J711" i="17"/>
  <c r="O711" i="17" s="1"/>
  <c r="K711" i="17"/>
  <c r="U711" i="17" s="1"/>
  <c r="L711" i="17"/>
  <c r="M711" i="17" s="1"/>
  <c r="I712" i="17"/>
  <c r="N712" i="17" s="1"/>
  <c r="J712" i="17"/>
  <c r="O712" i="17" s="1"/>
  <c r="K712" i="17"/>
  <c r="U712" i="17" s="1"/>
  <c r="L712" i="17"/>
  <c r="M712" i="17" s="1"/>
  <c r="I713" i="17"/>
  <c r="N713" i="17" s="1"/>
  <c r="J713" i="17"/>
  <c r="O713" i="17" s="1"/>
  <c r="K713" i="17"/>
  <c r="U713" i="17" s="1"/>
  <c r="L713" i="17"/>
  <c r="M713" i="17" s="1"/>
  <c r="I714" i="17"/>
  <c r="N714" i="17" s="1"/>
  <c r="J714" i="17"/>
  <c r="O714" i="17" s="1"/>
  <c r="K714" i="17"/>
  <c r="U714" i="17" s="1"/>
  <c r="L714" i="17"/>
  <c r="M714" i="17" s="1"/>
  <c r="I715" i="17"/>
  <c r="N715" i="17" s="1"/>
  <c r="J715" i="17"/>
  <c r="O715" i="17" s="1"/>
  <c r="K715" i="17"/>
  <c r="U715" i="17" s="1"/>
  <c r="L715" i="17"/>
  <c r="M715" i="17" s="1"/>
  <c r="I716" i="17"/>
  <c r="N716" i="17" s="1"/>
  <c r="J716" i="17"/>
  <c r="O716" i="17" s="1"/>
  <c r="K716" i="17"/>
  <c r="U716" i="17" s="1"/>
  <c r="L716" i="17"/>
  <c r="M716" i="17" s="1"/>
  <c r="I717" i="17"/>
  <c r="N717" i="17" s="1"/>
  <c r="J717" i="17"/>
  <c r="O717" i="17" s="1"/>
  <c r="K717" i="17"/>
  <c r="U717" i="17" s="1"/>
  <c r="L717" i="17"/>
  <c r="M717" i="17" s="1"/>
  <c r="I718" i="17"/>
  <c r="N718" i="17" s="1"/>
  <c r="J718" i="17"/>
  <c r="O718" i="17" s="1"/>
  <c r="K718" i="17"/>
  <c r="U718" i="17" s="1"/>
  <c r="L718" i="17"/>
  <c r="M718" i="17" s="1"/>
  <c r="I719" i="17"/>
  <c r="N719" i="17" s="1"/>
  <c r="J719" i="17"/>
  <c r="O719" i="17" s="1"/>
  <c r="K719" i="17"/>
  <c r="U719" i="17" s="1"/>
  <c r="L719" i="17"/>
  <c r="M719" i="17" s="1"/>
  <c r="I720" i="17"/>
  <c r="N720" i="17" s="1"/>
  <c r="J720" i="17"/>
  <c r="O720" i="17" s="1"/>
  <c r="K720" i="17"/>
  <c r="U720" i="17" s="1"/>
  <c r="L720" i="17"/>
  <c r="M720" i="17" s="1"/>
  <c r="I721" i="17"/>
  <c r="N721" i="17" s="1"/>
  <c r="J721" i="17"/>
  <c r="O721" i="17" s="1"/>
  <c r="K721" i="17"/>
  <c r="U721" i="17" s="1"/>
  <c r="L721" i="17"/>
  <c r="M721" i="17" s="1"/>
  <c r="I722" i="17"/>
  <c r="N722" i="17" s="1"/>
  <c r="J722" i="17"/>
  <c r="O722" i="17" s="1"/>
  <c r="K722" i="17"/>
  <c r="U722" i="17" s="1"/>
  <c r="L722" i="17"/>
  <c r="M722" i="17" s="1"/>
  <c r="I723" i="17"/>
  <c r="N723" i="17" s="1"/>
  <c r="J723" i="17"/>
  <c r="O723" i="17" s="1"/>
  <c r="K723" i="17"/>
  <c r="U723" i="17" s="1"/>
  <c r="L723" i="17"/>
  <c r="M723" i="17" s="1"/>
  <c r="I724" i="17"/>
  <c r="N724" i="17" s="1"/>
  <c r="J724" i="17"/>
  <c r="O724" i="17" s="1"/>
  <c r="K724" i="17"/>
  <c r="U724" i="17" s="1"/>
  <c r="L724" i="17"/>
  <c r="M724" i="17" s="1"/>
  <c r="I725" i="17"/>
  <c r="N725" i="17" s="1"/>
  <c r="J725" i="17"/>
  <c r="O725" i="17" s="1"/>
  <c r="K725" i="17"/>
  <c r="U725" i="17" s="1"/>
  <c r="L725" i="17"/>
  <c r="M725" i="17" s="1"/>
  <c r="I726" i="17"/>
  <c r="N726" i="17" s="1"/>
  <c r="J726" i="17"/>
  <c r="O726" i="17" s="1"/>
  <c r="K726" i="17"/>
  <c r="U726" i="17" s="1"/>
  <c r="L726" i="17"/>
  <c r="M726" i="17" s="1"/>
  <c r="I727" i="17"/>
  <c r="N727" i="17" s="1"/>
  <c r="J727" i="17"/>
  <c r="O727" i="17" s="1"/>
  <c r="K727" i="17"/>
  <c r="U727" i="17" s="1"/>
  <c r="L727" i="17"/>
  <c r="M727" i="17" s="1"/>
  <c r="I728" i="17"/>
  <c r="N728" i="17" s="1"/>
  <c r="J728" i="17"/>
  <c r="O728" i="17" s="1"/>
  <c r="K728" i="17"/>
  <c r="U728" i="17" s="1"/>
  <c r="L728" i="17"/>
  <c r="M728" i="17" s="1"/>
  <c r="I729" i="17"/>
  <c r="N729" i="17" s="1"/>
  <c r="J729" i="17"/>
  <c r="O729" i="17" s="1"/>
  <c r="K729" i="17"/>
  <c r="U729" i="17" s="1"/>
  <c r="L729" i="17"/>
  <c r="M729" i="17" s="1"/>
  <c r="I730" i="17"/>
  <c r="N730" i="17" s="1"/>
  <c r="J730" i="17"/>
  <c r="O730" i="17" s="1"/>
  <c r="K730" i="17"/>
  <c r="U730" i="17" s="1"/>
  <c r="L730" i="17"/>
  <c r="M730" i="17" s="1"/>
  <c r="I731" i="17"/>
  <c r="N731" i="17" s="1"/>
  <c r="J731" i="17"/>
  <c r="O731" i="17" s="1"/>
  <c r="K731" i="17"/>
  <c r="U731" i="17" s="1"/>
  <c r="L731" i="17"/>
  <c r="M731" i="17" s="1"/>
  <c r="I732" i="17"/>
  <c r="N732" i="17" s="1"/>
  <c r="J732" i="17"/>
  <c r="O732" i="17" s="1"/>
  <c r="K732" i="17"/>
  <c r="U732" i="17" s="1"/>
  <c r="L732" i="17"/>
  <c r="M732" i="17" s="1"/>
  <c r="I733" i="17"/>
  <c r="N733" i="17" s="1"/>
  <c r="J733" i="17"/>
  <c r="O733" i="17" s="1"/>
  <c r="K733" i="17"/>
  <c r="U733" i="17" s="1"/>
  <c r="L733" i="17"/>
  <c r="M733" i="17" s="1"/>
  <c r="I734" i="17"/>
  <c r="N734" i="17" s="1"/>
  <c r="J734" i="17"/>
  <c r="O734" i="17" s="1"/>
  <c r="K734" i="17"/>
  <c r="U734" i="17" s="1"/>
  <c r="L734" i="17"/>
  <c r="M734" i="17" s="1"/>
  <c r="I735" i="17"/>
  <c r="N735" i="17" s="1"/>
  <c r="J735" i="17"/>
  <c r="O735" i="17" s="1"/>
  <c r="K735" i="17"/>
  <c r="U735" i="17" s="1"/>
  <c r="L735" i="17"/>
  <c r="M735" i="17" s="1"/>
  <c r="I736" i="17"/>
  <c r="N736" i="17" s="1"/>
  <c r="J736" i="17"/>
  <c r="O736" i="17" s="1"/>
  <c r="K736" i="17"/>
  <c r="U736" i="17" s="1"/>
  <c r="L736" i="17"/>
  <c r="M736" i="17" s="1"/>
  <c r="I737" i="17"/>
  <c r="N737" i="17" s="1"/>
  <c r="J737" i="17"/>
  <c r="O737" i="17" s="1"/>
  <c r="K737" i="17"/>
  <c r="U737" i="17" s="1"/>
  <c r="L737" i="17"/>
  <c r="M737" i="17" s="1"/>
  <c r="I738" i="17"/>
  <c r="N738" i="17" s="1"/>
  <c r="J738" i="17"/>
  <c r="O738" i="17" s="1"/>
  <c r="K738" i="17"/>
  <c r="U738" i="17" s="1"/>
  <c r="L738" i="17"/>
  <c r="M738" i="17" s="1"/>
  <c r="I739" i="17"/>
  <c r="N739" i="17" s="1"/>
  <c r="J739" i="17"/>
  <c r="O739" i="17" s="1"/>
  <c r="K739" i="17"/>
  <c r="U739" i="17" s="1"/>
  <c r="L739" i="17"/>
  <c r="M739" i="17" s="1"/>
  <c r="I740" i="17"/>
  <c r="N740" i="17" s="1"/>
  <c r="J740" i="17"/>
  <c r="O740" i="17" s="1"/>
  <c r="K740" i="17"/>
  <c r="U740" i="17" s="1"/>
  <c r="L740" i="17"/>
  <c r="M740" i="17" s="1"/>
  <c r="I741" i="17"/>
  <c r="N741" i="17" s="1"/>
  <c r="J741" i="17"/>
  <c r="O741" i="17" s="1"/>
  <c r="K741" i="17"/>
  <c r="U741" i="17" s="1"/>
  <c r="L741" i="17"/>
  <c r="M741" i="17" s="1"/>
  <c r="I742" i="17"/>
  <c r="N742" i="17" s="1"/>
  <c r="J742" i="17"/>
  <c r="O742" i="17" s="1"/>
  <c r="K742" i="17"/>
  <c r="U742" i="17" s="1"/>
  <c r="L742" i="17"/>
  <c r="M742" i="17" s="1"/>
  <c r="I743" i="17"/>
  <c r="N743" i="17" s="1"/>
  <c r="J743" i="17"/>
  <c r="O743" i="17" s="1"/>
  <c r="K743" i="17"/>
  <c r="U743" i="17" s="1"/>
  <c r="L743" i="17"/>
  <c r="M743" i="17" s="1"/>
  <c r="I744" i="17"/>
  <c r="N744" i="17" s="1"/>
  <c r="J744" i="17"/>
  <c r="O744" i="17" s="1"/>
  <c r="K744" i="17"/>
  <c r="U744" i="17" s="1"/>
  <c r="L744" i="17"/>
  <c r="M744" i="17" s="1"/>
  <c r="I745" i="17"/>
  <c r="N745" i="17" s="1"/>
  <c r="J745" i="17"/>
  <c r="O745" i="17" s="1"/>
  <c r="K745" i="17"/>
  <c r="U745" i="17" s="1"/>
  <c r="L745" i="17"/>
  <c r="M745" i="17" s="1"/>
  <c r="I746" i="17"/>
  <c r="N746" i="17" s="1"/>
  <c r="J746" i="17"/>
  <c r="O746" i="17" s="1"/>
  <c r="K746" i="17"/>
  <c r="U746" i="17" s="1"/>
  <c r="L746" i="17"/>
  <c r="M746" i="17" s="1"/>
  <c r="I747" i="17"/>
  <c r="N747" i="17" s="1"/>
  <c r="J747" i="17"/>
  <c r="O747" i="17" s="1"/>
  <c r="K747" i="17"/>
  <c r="U747" i="17" s="1"/>
  <c r="L747" i="17"/>
  <c r="M747" i="17" s="1"/>
  <c r="I748" i="17"/>
  <c r="N748" i="17" s="1"/>
  <c r="J748" i="17"/>
  <c r="O748" i="17" s="1"/>
  <c r="K748" i="17"/>
  <c r="U748" i="17" s="1"/>
  <c r="L748" i="17"/>
  <c r="M748" i="17" s="1"/>
  <c r="I749" i="17"/>
  <c r="N749" i="17" s="1"/>
  <c r="J749" i="17"/>
  <c r="O749" i="17" s="1"/>
  <c r="K749" i="17"/>
  <c r="U749" i="17" s="1"/>
  <c r="L749" i="17"/>
  <c r="M749" i="17" s="1"/>
  <c r="I750" i="17"/>
  <c r="N750" i="17" s="1"/>
  <c r="J750" i="17"/>
  <c r="O750" i="17" s="1"/>
  <c r="K750" i="17"/>
  <c r="U750" i="17" s="1"/>
  <c r="L750" i="17"/>
  <c r="M750" i="17" s="1"/>
  <c r="I751" i="17"/>
  <c r="N751" i="17" s="1"/>
  <c r="J751" i="17"/>
  <c r="O751" i="17" s="1"/>
  <c r="K751" i="17"/>
  <c r="U751" i="17" s="1"/>
  <c r="L751" i="17"/>
  <c r="M751" i="17" s="1"/>
  <c r="I752" i="17"/>
  <c r="N752" i="17" s="1"/>
  <c r="J752" i="17"/>
  <c r="O752" i="17" s="1"/>
  <c r="K752" i="17"/>
  <c r="U752" i="17" s="1"/>
  <c r="L752" i="17"/>
  <c r="M752" i="17" s="1"/>
  <c r="I753" i="17"/>
  <c r="N753" i="17" s="1"/>
  <c r="J753" i="17"/>
  <c r="O753" i="17" s="1"/>
  <c r="K753" i="17"/>
  <c r="U753" i="17" s="1"/>
  <c r="L753" i="17"/>
  <c r="M753" i="17" s="1"/>
  <c r="I754" i="17"/>
  <c r="N754" i="17" s="1"/>
  <c r="J754" i="17"/>
  <c r="O754" i="17" s="1"/>
  <c r="K754" i="17"/>
  <c r="U754" i="17" s="1"/>
  <c r="L754" i="17"/>
  <c r="M754" i="17" s="1"/>
  <c r="I755" i="17"/>
  <c r="N755" i="17" s="1"/>
  <c r="J755" i="17"/>
  <c r="O755" i="17" s="1"/>
  <c r="K755" i="17"/>
  <c r="U755" i="17" s="1"/>
  <c r="L755" i="17"/>
  <c r="M755" i="17" s="1"/>
  <c r="I756" i="17"/>
  <c r="N756" i="17" s="1"/>
  <c r="J756" i="17"/>
  <c r="O756" i="17" s="1"/>
  <c r="K756" i="17"/>
  <c r="U756" i="17" s="1"/>
  <c r="L756" i="17"/>
  <c r="M756" i="17" s="1"/>
  <c r="I757" i="17"/>
  <c r="N757" i="17" s="1"/>
  <c r="J757" i="17"/>
  <c r="O757" i="17" s="1"/>
  <c r="K757" i="17"/>
  <c r="U757" i="17" s="1"/>
  <c r="L757" i="17"/>
  <c r="M757" i="17" s="1"/>
  <c r="I758" i="17"/>
  <c r="N758" i="17" s="1"/>
  <c r="J758" i="17"/>
  <c r="O758" i="17" s="1"/>
  <c r="K758" i="17"/>
  <c r="U758" i="17" s="1"/>
  <c r="L758" i="17"/>
  <c r="M758" i="17" s="1"/>
  <c r="I759" i="17"/>
  <c r="N759" i="17" s="1"/>
  <c r="J759" i="17"/>
  <c r="O759" i="17" s="1"/>
  <c r="K759" i="17"/>
  <c r="U759" i="17" s="1"/>
  <c r="L759" i="17"/>
  <c r="M759" i="17" s="1"/>
  <c r="I760" i="17"/>
  <c r="N760" i="17" s="1"/>
  <c r="J760" i="17"/>
  <c r="O760" i="17" s="1"/>
  <c r="K760" i="17"/>
  <c r="U760" i="17" s="1"/>
  <c r="L760" i="17"/>
  <c r="M760" i="17" s="1"/>
  <c r="I761" i="17"/>
  <c r="N761" i="17" s="1"/>
  <c r="J761" i="17"/>
  <c r="O761" i="17" s="1"/>
  <c r="K761" i="17"/>
  <c r="U761" i="17" s="1"/>
  <c r="L761" i="17"/>
  <c r="M761" i="17" s="1"/>
  <c r="I762" i="17"/>
  <c r="N762" i="17" s="1"/>
  <c r="J762" i="17"/>
  <c r="O762" i="17" s="1"/>
  <c r="K762" i="17"/>
  <c r="U762" i="17" s="1"/>
  <c r="L762" i="17"/>
  <c r="M762" i="17" s="1"/>
  <c r="I763" i="17"/>
  <c r="N763" i="17" s="1"/>
  <c r="J763" i="17"/>
  <c r="O763" i="17" s="1"/>
  <c r="K763" i="17"/>
  <c r="U763" i="17" s="1"/>
  <c r="L763" i="17"/>
  <c r="M763" i="17" s="1"/>
  <c r="I764" i="17"/>
  <c r="N764" i="17" s="1"/>
  <c r="J764" i="17"/>
  <c r="O764" i="17" s="1"/>
  <c r="K764" i="17"/>
  <c r="U764" i="17" s="1"/>
  <c r="L764" i="17"/>
  <c r="M764" i="17" s="1"/>
  <c r="I765" i="17"/>
  <c r="N765" i="17" s="1"/>
  <c r="J765" i="17"/>
  <c r="O765" i="17" s="1"/>
  <c r="K765" i="17"/>
  <c r="U765" i="17" s="1"/>
  <c r="L765" i="17"/>
  <c r="M765" i="17" s="1"/>
  <c r="I766" i="17"/>
  <c r="N766" i="17" s="1"/>
  <c r="J766" i="17"/>
  <c r="O766" i="17" s="1"/>
  <c r="K766" i="17"/>
  <c r="U766" i="17" s="1"/>
  <c r="L766" i="17"/>
  <c r="M766" i="17" s="1"/>
  <c r="I767" i="17"/>
  <c r="N767" i="17" s="1"/>
  <c r="J767" i="17"/>
  <c r="O767" i="17" s="1"/>
  <c r="K767" i="17"/>
  <c r="U767" i="17" s="1"/>
  <c r="L767" i="17"/>
  <c r="M767" i="17" s="1"/>
  <c r="I768" i="17"/>
  <c r="N768" i="17" s="1"/>
  <c r="J768" i="17"/>
  <c r="O768" i="17" s="1"/>
  <c r="K768" i="17"/>
  <c r="U768" i="17" s="1"/>
  <c r="L768" i="17"/>
  <c r="M768" i="17" s="1"/>
  <c r="I769" i="17"/>
  <c r="N769" i="17" s="1"/>
  <c r="J769" i="17"/>
  <c r="O769" i="17" s="1"/>
  <c r="K769" i="17"/>
  <c r="U769" i="17" s="1"/>
  <c r="L769" i="17"/>
  <c r="M769" i="17" s="1"/>
  <c r="I770" i="17"/>
  <c r="N770" i="17" s="1"/>
  <c r="J770" i="17"/>
  <c r="O770" i="17" s="1"/>
  <c r="K770" i="17"/>
  <c r="U770" i="17" s="1"/>
  <c r="L770" i="17"/>
  <c r="M770" i="17" s="1"/>
  <c r="I771" i="17"/>
  <c r="N771" i="17" s="1"/>
  <c r="J771" i="17"/>
  <c r="O771" i="17" s="1"/>
  <c r="K771" i="17"/>
  <c r="U771" i="17" s="1"/>
  <c r="L771" i="17"/>
  <c r="M771" i="17" s="1"/>
  <c r="I772" i="17"/>
  <c r="N772" i="17" s="1"/>
  <c r="J772" i="17"/>
  <c r="O772" i="17" s="1"/>
  <c r="K772" i="17"/>
  <c r="U772" i="17" s="1"/>
  <c r="L772" i="17"/>
  <c r="M772" i="17" s="1"/>
  <c r="I773" i="17"/>
  <c r="N773" i="17" s="1"/>
  <c r="J773" i="17"/>
  <c r="O773" i="17" s="1"/>
  <c r="K773" i="17"/>
  <c r="U773" i="17" s="1"/>
  <c r="L773" i="17"/>
  <c r="M773" i="17" s="1"/>
  <c r="I774" i="17"/>
  <c r="N774" i="17" s="1"/>
  <c r="J774" i="17"/>
  <c r="O774" i="17" s="1"/>
  <c r="K774" i="17"/>
  <c r="U774" i="17" s="1"/>
  <c r="L774" i="17"/>
  <c r="M774" i="17" s="1"/>
  <c r="I775" i="17"/>
  <c r="N775" i="17" s="1"/>
  <c r="J775" i="17"/>
  <c r="O775" i="17" s="1"/>
  <c r="K775" i="17"/>
  <c r="U775" i="17" s="1"/>
  <c r="L775" i="17"/>
  <c r="M775" i="17" s="1"/>
  <c r="I776" i="17"/>
  <c r="N776" i="17" s="1"/>
  <c r="J776" i="17"/>
  <c r="O776" i="17" s="1"/>
  <c r="K776" i="17"/>
  <c r="U776" i="17" s="1"/>
  <c r="L776" i="17"/>
  <c r="M776" i="17" s="1"/>
  <c r="I777" i="17"/>
  <c r="N777" i="17" s="1"/>
  <c r="J777" i="17"/>
  <c r="O777" i="17" s="1"/>
  <c r="K777" i="17"/>
  <c r="U777" i="17" s="1"/>
  <c r="L777" i="17"/>
  <c r="M777" i="17" s="1"/>
  <c r="I778" i="17"/>
  <c r="N778" i="17" s="1"/>
  <c r="J778" i="17"/>
  <c r="O778" i="17" s="1"/>
  <c r="K778" i="17"/>
  <c r="U778" i="17" s="1"/>
  <c r="L778" i="17"/>
  <c r="M778" i="17" s="1"/>
  <c r="I779" i="17"/>
  <c r="N779" i="17" s="1"/>
  <c r="J779" i="17"/>
  <c r="O779" i="17" s="1"/>
  <c r="K779" i="17"/>
  <c r="U779" i="17" s="1"/>
  <c r="L779" i="17"/>
  <c r="M779" i="17" s="1"/>
  <c r="I780" i="17"/>
  <c r="N780" i="17" s="1"/>
  <c r="J780" i="17"/>
  <c r="O780" i="17" s="1"/>
  <c r="K780" i="17"/>
  <c r="U780" i="17" s="1"/>
  <c r="L780" i="17"/>
  <c r="M780" i="17" s="1"/>
  <c r="I781" i="17"/>
  <c r="N781" i="17" s="1"/>
  <c r="J781" i="17"/>
  <c r="O781" i="17" s="1"/>
  <c r="K781" i="17"/>
  <c r="U781" i="17" s="1"/>
  <c r="L781" i="17"/>
  <c r="M781" i="17" s="1"/>
  <c r="I782" i="17"/>
  <c r="N782" i="17" s="1"/>
  <c r="J782" i="17"/>
  <c r="O782" i="17" s="1"/>
  <c r="K782" i="17"/>
  <c r="U782" i="17" s="1"/>
  <c r="L782" i="17"/>
  <c r="M782" i="17" s="1"/>
  <c r="I783" i="17"/>
  <c r="N783" i="17" s="1"/>
  <c r="J783" i="17"/>
  <c r="O783" i="17" s="1"/>
  <c r="K783" i="17"/>
  <c r="U783" i="17" s="1"/>
  <c r="L783" i="17"/>
  <c r="M783" i="17" s="1"/>
  <c r="I784" i="17"/>
  <c r="N784" i="17" s="1"/>
  <c r="J784" i="17"/>
  <c r="O784" i="17" s="1"/>
  <c r="K784" i="17"/>
  <c r="U784" i="17" s="1"/>
  <c r="L784" i="17"/>
  <c r="M784" i="17" s="1"/>
  <c r="I785" i="17"/>
  <c r="N785" i="17" s="1"/>
  <c r="J785" i="17"/>
  <c r="O785" i="17" s="1"/>
  <c r="K785" i="17"/>
  <c r="U785" i="17" s="1"/>
  <c r="L785" i="17"/>
  <c r="M785" i="17" s="1"/>
  <c r="I786" i="17"/>
  <c r="N786" i="17" s="1"/>
  <c r="J786" i="17"/>
  <c r="O786" i="17" s="1"/>
  <c r="K786" i="17"/>
  <c r="U786" i="17" s="1"/>
  <c r="L786" i="17"/>
  <c r="M786" i="17" s="1"/>
  <c r="I787" i="17"/>
  <c r="N787" i="17" s="1"/>
  <c r="J787" i="17"/>
  <c r="O787" i="17" s="1"/>
  <c r="K787" i="17"/>
  <c r="U787" i="17" s="1"/>
  <c r="L787" i="17"/>
  <c r="M787" i="17" s="1"/>
  <c r="I788" i="17"/>
  <c r="N788" i="17" s="1"/>
  <c r="J788" i="17"/>
  <c r="O788" i="17" s="1"/>
  <c r="K788" i="17"/>
  <c r="U788" i="17" s="1"/>
  <c r="L788" i="17"/>
  <c r="M788" i="17" s="1"/>
  <c r="I789" i="17"/>
  <c r="N789" i="17" s="1"/>
  <c r="J789" i="17"/>
  <c r="O789" i="17" s="1"/>
  <c r="K789" i="17"/>
  <c r="U789" i="17" s="1"/>
  <c r="L789" i="17"/>
  <c r="M789" i="17" s="1"/>
  <c r="I790" i="17"/>
  <c r="N790" i="17" s="1"/>
  <c r="J790" i="17"/>
  <c r="O790" i="17" s="1"/>
  <c r="K790" i="17"/>
  <c r="U790" i="17" s="1"/>
  <c r="L790" i="17"/>
  <c r="M790" i="17" s="1"/>
  <c r="I791" i="17"/>
  <c r="N791" i="17" s="1"/>
  <c r="J791" i="17"/>
  <c r="O791" i="17" s="1"/>
  <c r="K791" i="17"/>
  <c r="U791" i="17" s="1"/>
  <c r="L791" i="17"/>
  <c r="M791" i="17" s="1"/>
  <c r="I792" i="17"/>
  <c r="N792" i="17" s="1"/>
  <c r="J792" i="17"/>
  <c r="O792" i="17" s="1"/>
  <c r="K792" i="17"/>
  <c r="U792" i="17" s="1"/>
  <c r="L792" i="17"/>
  <c r="M792" i="17" s="1"/>
  <c r="I793" i="17"/>
  <c r="N793" i="17" s="1"/>
  <c r="J793" i="17"/>
  <c r="O793" i="17" s="1"/>
  <c r="K793" i="17"/>
  <c r="U793" i="17" s="1"/>
  <c r="L793" i="17"/>
  <c r="M793" i="17" s="1"/>
  <c r="I794" i="17"/>
  <c r="N794" i="17" s="1"/>
  <c r="J794" i="17"/>
  <c r="O794" i="17" s="1"/>
  <c r="K794" i="17"/>
  <c r="U794" i="17" s="1"/>
  <c r="L794" i="17"/>
  <c r="M794" i="17" s="1"/>
  <c r="I795" i="17"/>
  <c r="N795" i="17" s="1"/>
  <c r="J795" i="17"/>
  <c r="O795" i="17" s="1"/>
  <c r="K795" i="17"/>
  <c r="U795" i="17" s="1"/>
  <c r="L795" i="17"/>
  <c r="M795" i="17" s="1"/>
  <c r="I796" i="17"/>
  <c r="N796" i="17" s="1"/>
  <c r="J796" i="17"/>
  <c r="O796" i="17" s="1"/>
  <c r="K796" i="17"/>
  <c r="U796" i="17" s="1"/>
  <c r="L796" i="17"/>
  <c r="M796" i="17" s="1"/>
  <c r="I797" i="17"/>
  <c r="N797" i="17" s="1"/>
  <c r="J797" i="17"/>
  <c r="O797" i="17" s="1"/>
  <c r="K797" i="17"/>
  <c r="U797" i="17" s="1"/>
  <c r="L797" i="17"/>
  <c r="M797" i="17" s="1"/>
  <c r="I798" i="17"/>
  <c r="N798" i="17" s="1"/>
  <c r="J798" i="17"/>
  <c r="O798" i="17" s="1"/>
  <c r="K798" i="17"/>
  <c r="U798" i="17" s="1"/>
  <c r="L798" i="17"/>
  <c r="M798" i="17" s="1"/>
  <c r="I799" i="17"/>
  <c r="N799" i="17" s="1"/>
  <c r="J799" i="17"/>
  <c r="O799" i="17" s="1"/>
  <c r="K799" i="17"/>
  <c r="U799" i="17" s="1"/>
  <c r="L799" i="17"/>
  <c r="M799" i="17" s="1"/>
  <c r="I800" i="17"/>
  <c r="N800" i="17" s="1"/>
  <c r="J800" i="17"/>
  <c r="O800" i="17" s="1"/>
  <c r="K800" i="17"/>
  <c r="U800" i="17" s="1"/>
  <c r="L800" i="17"/>
  <c r="M800" i="17" s="1"/>
  <c r="I801" i="17"/>
  <c r="N801" i="17" s="1"/>
  <c r="J801" i="17"/>
  <c r="O801" i="17" s="1"/>
  <c r="K801" i="17"/>
  <c r="U801" i="17" s="1"/>
  <c r="L801" i="17"/>
  <c r="M801" i="17" s="1"/>
  <c r="I802" i="17"/>
  <c r="N802" i="17" s="1"/>
  <c r="J802" i="17"/>
  <c r="O802" i="17" s="1"/>
  <c r="K802" i="17"/>
  <c r="U802" i="17" s="1"/>
  <c r="L802" i="17"/>
  <c r="M802" i="17" s="1"/>
  <c r="I803" i="17"/>
  <c r="N803" i="17" s="1"/>
  <c r="J803" i="17"/>
  <c r="O803" i="17" s="1"/>
  <c r="K803" i="17"/>
  <c r="U803" i="17" s="1"/>
  <c r="L803" i="17"/>
  <c r="M803" i="17" s="1"/>
  <c r="I804" i="17"/>
  <c r="N804" i="17" s="1"/>
  <c r="J804" i="17"/>
  <c r="O804" i="17" s="1"/>
  <c r="K804" i="17"/>
  <c r="U804" i="17" s="1"/>
  <c r="L804" i="17"/>
  <c r="M804" i="17" s="1"/>
  <c r="I805" i="17"/>
  <c r="N805" i="17" s="1"/>
  <c r="J805" i="17"/>
  <c r="O805" i="17" s="1"/>
  <c r="K805" i="17"/>
  <c r="U805" i="17" s="1"/>
  <c r="L805" i="17"/>
  <c r="M805" i="17" s="1"/>
  <c r="I806" i="17"/>
  <c r="N806" i="17" s="1"/>
  <c r="J806" i="17"/>
  <c r="O806" i="17" s="1"/>
  <c r="K806" i="17"/>
  <c r="U806" i="17" s="1"/>
  <c r="L806" i="17"/>
  <c r="M806" i="17" s="1"/>
  <c r="I807" i="17"/>
  <c r="N807" i="17" s="1"/>
  <c r="J807" i="17"/>
  <c r="O807" i="17" s="1"/>
  <c r="K807" i="17"/>
  <c r="U807" i="17" s="1"/>
  <c r="L807" i="17"/>
  <c r="M807" i="17" s="1"/>
  <c r="I808" i="17"/>
  <c r="N808" i="17" s="1"/>
  <c r="J808" i="17"/>
  <c r="O808" i="17" s="1"/>
  <c r="K808" i="17"/>
  <c r="U808" i="17" s="1"/>
  <c r="L808" i="17"/>
  <c r="M808" i="17" s="1"/>
  <c r="I809" i="17"/>
  <c r="N809" i="17" s="1"/>
  <c r="J809" i="17"/>
  <c r="O809" i="17" s="1"/>
  <c r="K809" i="17"/>
  <c r="U809" i="17" s="1"/>
  <c r="L809" i="17"/>
  <c r="M809" i="17" s="1"/>
  <c r="I810" i="17"/>
  <c r="N810" i="17" s="1"/>
  <c r="J810" i="17"/>
  <c r="O810" i="17" s="1"/>
  <c r="K810" i="17"/>
  <c r="U810" i="17" s="1"/>
  <c r="L810" i="17"/>
  <c r="M810" i="17" s="1"/>
  <c r="I811" i="17"/>
  <c r="N811" i="17" s="1"/>
  <c r="J811" i="17"/>
  <c r="O811" i="17" s="1"/>
  <c r="K811" i="17"/>
  <c r="U811" i="17" s="1"/>
  <c r="L811" i="17"/>
  <c r="M811" i="17" s="1"/>
  <c r="I812" i="17"/>
  <c r="N812" i="17" s="1"/>
  <c r="J812" i="17"/>
  <c r="O812" i="17" s="1"/>
  <c r="K812" i="17"/>
  <c r="U812" i="17" s="1"/>
  <c r="L812" i="17"/>
  <c r="M812" i="17" s="1"/>
  <c r="I813" i="17"/>
  <c r="N813" i="17" s="1"/>
  <c r="J813" i="17"/>
  <c r="O813" i="17" s="1"/>
  <c r="K813" i="17"/>
  <c r="U813" i="17" s="1"/>
  <c r="L813" i="17"/>
  <c r="M813" i="17" s="1"/>
  <c r="I814" i="17"/>
  <c r="N814" i="17" s="1"/>
  <c r="J814" i="17"/>
  <c r="O814" i="17" s="1"/>
  <c r="K814" i="17"/>
  <c r="U814" i="17" s="1"/>
  <c r="L814" i="17"/>
  <c r="M814" i="17" s="1"/>
  <c r="I815" i="17"/>
  <c r="N815" i="17" s="1"/>
  <c r="J815" i="17"/>
  <c r="O815" i="17" s="1"/>
  <c r="K815" i="17"/>
  <c r="U815" i="17" s="1"/>
  <c r="L815" i="17"/>
  <c r="M815" i="17" s="1"/>
  <c r="I816" i="17"/>
  <c r="N816" i="17" s="1"/>
  <c r="J816" i="17"/>
  <c r="O816" i="17" s="1"/>
  <c r="K816" i="17"/>
  <c r="U816" i="17" s="1"/>
  <c r="L816" i="17"/>
  <c r="M816" i="17" s="1"/>
  <c r="I817" i="17"/>
  <c r="N817" i="17" s="1"/>
  <c r="J817" i="17"/>
  <c r="O817" i="17" s="1"/>
  <c r="K817" i="17"/>
  <c r="U817" i="17" s="1"/>
  <c r="L817" i="17"/>
  <c r="M817" i="17" s="1"/>
  <c r="I818" i="17"/>
  <c r="N818" i="17" s="1"/>
  <c r="J818" i="17"/>
  <c r="O818" i="17" s="1"/>
  <c r="K818" i="17"/>
  <c r="U818" i="17" s="1"/>
  <c r="L818" i="17"/>
  <c r="M818" i="17" s="1"/>
  <c r="I819" i="17"/>
  <c r="N819" i="17" s="1"/>
  <c r="J819" i="17"/>
  <c r="O819" i="17" s="1"/>
  <c r="K819" i="17"/>
  <c r="U819" i="17" s="1"/>
  <c r="L819" i="17"/>
  <c r="M819" i="17" s="1"/>
  <c r="I820" i="17"/>
  <c r="N820" i="17" s="1"/>
  <c r="J820" i="17"/>
  <c r="O820" i="17" s="1"/>
  <c r="K820" i="17"/>
  <c r="U820" i="17" s="1"/>
  <c r="L820" i="17"/>
  <c r="M820" i="17" s="1"/>
  <c r="I821" i="17"/>
  <c r="N821" i="17" s="1"/>
  <c r="J821" i="17"/>
  <c r="O821" i="17" s="1"/>
  <c r="K821" i="17"/>
  <c r="U821" i="17" s="1"/>
  <c r="L821" i="17"/>
  <c r="M821" i="17" s="1"/>
  <c r="I822" i="17"/>
  <c r="N822" i="17" s="1"/>
  <c r="J822" i="17"/>
  <c r="O822" i="17" s="1"/>
  <c r="K822" i="17"/>
  <c r="U822" i="17" s="1"/>
  <c r="L822" i="17"/>
  <c r="M822" i="17" s="1"/>
  <c r="I823" i="17"/>
  <c r="N823" i="17" s="1"/>
  <c r="J823" i="17"/>
  <c r="O823" i="17" s="1"/>
  <c r="K823" i="17"/>
  <c r="U823" i="17" s="1"/>
  <c r="L823" i="17"/>
  <c r="M823" i="17" s="1"/>
  <c r="I824" i="17"/>
  <c r="N824" i="17" s="1"/>
  <c r="J824" i="17"/>
  <c r="O824" i="17" s="1"/>
  <c r="K824" i="17"/>
  <c r="U824" i="17" s="1"/>
  <c r="L824" i="17"/>
  <c r="M824" i="17" s="1"/>
  <c r="I825" i="17"/>
  <c r="N825" i="17" s="1"/>
  <c r="J825" i="17"/>
  <c r="O825" i="17" s="1"/>
  <c r="K825" i="17"/>
  <c r="U825" i="17" s="1"/>
  <c r="L825" i="17"/>
  <c r="M825" i="17" s="1"/>
  <c r="I826" i="17"/>
  <c r="N826" i="17" s="1"/>
  <c r="J826" i="17"/>
  <c r="O826" i="17" s="1"/>
  <c r="K826" i="17"/>
  <c r="U826" i="17" s="1"/>
  <c r="L826" i="17"/>
  <c r="M826" i="17" s="1"/>
  <c r="I827" i="17"/>
  <c r="N827" i="17" s="1"/>
  <c r="J827" i="17"/>
  <c r="O827" i="17" s="1"/>
  <c r="K827" i="17"/>
  <c r="U827" i="17" s="1"/>
  <c r="L827" i="17"/>
  <c r="M827" i="17" s="1"/>
  <c r="I828" i="17"/>
  <c r="N828" i="17" s="1"/>
  <c r="J828" i="17"/>
  <c r="O828" i="17" s="1"/>
  <c r="K828" i="17"/>
  <c r="U828" i="17" s="1"/>
  <c r="L828" i="17"/>
  <c r="M828" i="17" s="1"/>
  <c r="I829" i="17"/>
  <c r="N829" i="17" s="1"/>
  <c r="J829" i="17"/>
  <c r="O829" i="17" s="1"/>
  <c r="K829" i="17"/>
  <c r="U829" i="17" s="1"/>
  <c r="L829" i="17"/>
  <c r="M829" i="17" s="1"/>
  <c r="I830" i="17"/>
  <c r="N830" i="17" s="1"/>
  <c r="J830" i="17"/>
  <c r="O830" i="17" s="1"/>
  <c r="K830" i="17"/>
  <c r="U830" i="17" s="1"/>
  <c r="L830" i="17"/>
  <c r="M830" i="17" s="1"/>
  <c r="I831" i="17"/>
  <c r="N831" i="17" s="1"/>
  <c r="J831" i="17"/>
  <c r="O831" i="17" s="1"/>
  <c r="K831" i="17"/>
  <c r="U831" i="17" s="1"/>
  <c r="L831" i="17"/>
  <c r="M831" i="17" s="1"/>
  <c r="I832" i="17"/>
  <c r="N832" i="17" s="1"/>
  <c r="J832" i="17"/>
  <c r="O832" i="17" s="1"/>
  <c r="K832" i="17"/>
  <c r="U832" i="17" s="1"/>
  <c r="L832" i="17"/>
  <c r="M832" i="17" s="1"/>
  <c r="I833" i="17"/>
  <c r="N833" i="17" s="1"/>
  <c r="J833" i="17"/>
  <c r="O833" i="17" s="1"/>
  <c r="K833" i="17"/>
  <c r="U833" i="17" s="1"/>
  <c r="L833" i="17"/>
  <c r="M833" i="17" s="1"/>
  <c r="I834" i="17"/>
  <c r="N834" i="17" s="1"/>
  <c r="J834" i="17"/>
  <c r="O834" i="17" s="1"/>
  <c r="K834" i="17"/>
  <c r="U834" i="17" s="1"/>
  <c r="L834" i="17"/>
  <c r="M834" i="17" s="1"/>
  <c r="I835" i="17"/>
  <c r="N835" i="17" s="1"/>
  <c r="J835" i="17"/>
  <c r="O835" i="17" s="1"/>
  <c r="K835" i="17"/>
  <c r="U835" i="17" s="1"/>
  <c r="L835" i="17"/>
  <c r="M835" i="17" s="1"/>
  <c r="I836" i="17"/>
  <c r="N836" i="17" s="1"/>
  <c r="J836" i="17"/>
  <c r="O836" i="17" s="1"/>
  <c r="K836" i="17"/>
  <c r="U836" i="17" s="1"/>
  <c r="L836" i="17"/>
  <c r="M836" i="17" s="1"/>
  <c r="I837" i="17"/>
  <c r="N837" i="17" s="1"/>
  <c r="J837" i="17"/>
  <c r="O837" i="17" s="1"/>
  <c r="K837" i="17"/>
  <c r="U837" i="17" s="1"/>
  <c r="L837" i="17"/>
  <c r="M837" i="17" s="1"/>
  <c r="I838" i="17"/>
  <c r="N838" i="17" s="1"/>
  <c r="J838" i="17"/>
  <c r="O838" i="17" s="1"/>
  <c r="K838" i="17"/>
  <c r="U838" i="17" s="1"/>
  <c r="L838" i="17"/>
  <c r="M838" i="17" s="1"/>
  <c r="I839" i="17"/>
  <c r="N839" i="17" s="1"/>
  <c r="J839" i="17"/>
  <c r="O839" i="17" s="1"/>
  <c r="K839" i="17"/>
  <c r="U839" i="17" s="1"/>
  <c r="L839" i="17"/>
  <c r="M839" i="17" s="1"/>
  <c r="I840" i="17"/>
  <c r="N840" i="17" s="1"/>
  <c r="J840" i="17"/>
  <c r="O840" i="17" s="1"/>
  <c r="K840" i="17"/>
  <c r="U840" i="17" s="1"/>
  <c r="L840" i="17"/>
  <c r="M840" i="17" s="1"/>
  <c r="I841" i="17"/>
  <c r="N841" i="17" s="1"/>
  <c r="J841" i="17"/>
  <c r="O841" i="17" s="1"/>
  <c r="K841" i="17"/>
  <c r="U841" i="17" s="1"/>
  <c r="L841" i="17"/>
  <c r="M841" i="17" s="1"/>
  <c r="I842" i="17"/>
  <c r="N842" i="17" s="1"/>
  <c r="J842" i="17"/>
  <c r="O842" i="17" s="1"/>
  <c r="K842" i="17"/>
  <c r="U842" i="17" s="1"/>
  <c r="L842" i="17"/>
  <c r="M842" i="17" s="1"/>
  <c r="I843" i="17"/>
  <c r="N843" i="17" s="1"/>
  <c r="J843" i="17"/>
  <c r="O843" i="17" s="1"/>
  <c r="K843" i="17"/>
  <c r="U843" i="17" s="1"/>
  <c r="L843" i="17"/>
  <c r="M843" i="17" s="1"/>
  <c r="I844" i="17"/>
  <c r="N844" i="17" s="1"/>
  <c r="J844" i="17"/>
  <c r="O844" i="17" s="1"/>
  <c r="K844" i="17"/>
  <c r="U844" i="17" s="1"/>
  <c r="L844" i="17"/>
  <c r="M844" i="17" s="1"/>
  <c r="I845" i="17"/>
  <c r="N845" i="17" s="1"/>
  <c r="J845" i="17"/>
  <c r="O845" i="17" s="1"/>
  <c r="K845" i="17"/>
  <c r="U845" i="17" s="1"/>
  <c r="L845" i="17"/>
  <c r="M845" i="17" s="1"/>
  <c r="I846" i="17"/>
  <c r="N846" i="17" s="1"/>
  <c r="J846" i="17"/>
  <c r="O846" i="17" s="1"/>
  <c r="K846" i="17"/>
  <c r="U846" i="17" s="1"/>
  <c r="L846" i="17"/>
  <c r="M846" i="17" s="1"/>
  <c r="I847" i="17"/>
  <c r="N847" i="17" s="1"/>
  <c r="J847" i="17"/>
  <c r="O847" i="17" s="1"/>
  <c r="K847" i="17"/>
  <c r="U847" i="17" s="1"/>
  <c r="L847" i="17"/>
  <c r="M847" i="17" s="1"/>
  <c r="I848" i="17"/>
  <c r="N848" i="17" s="1"/>
  <c r="J848" i="17"/>
  <c r="O848" i="17" s="1"/>
  <c r="K848" i="17"/>
  <c r="U848" i="17" s="1"/>
  <c r="L848" i="17"/>
  <c r="M848" i="17" s="1"/>
  <c r="I849" i="17"/>
  <c r="N849" i="17" s="1"/>
  <c r="J849" i="17"/>
  <c r="O849" i="17" s="1"/>
  <c r="K849" i="17"/>
  <c r="U849" i="17" s="1"/>
  <c r="L849" i="17"/>
  <c r="M849" i="17" s="1"/>
  <c r="I850" i="17"/>
  <c r="N850" i="17" s="1"/>
  <c r="J850" i="17"/>
  <c r="O850" i="17" s="1"/>
  <c r="K850" i="17"/>
  <c r="U850" i="17" s="1"/>
  <c r="L850" i="17"/>
  <c r="M850" i="17" s="1"/>
  <c r="I851" i="17"/>
  <c r="N851" i="17" s="1"/>
  <c r="J851" i="17"/>
  <c r="O851" i="17" s="1"/>
  <c r="K851" i="17"/>
  <c r="U851" i="17" s="1"/>
  <c r="L851" i="17"/>
  <c r="M851" i="17" s="1"/>
  <c r="I852" i="17"/>
  <c r="N852" i="17" s="1"/>
  <c r="J852" i="17"/>
  <c r="O852" i="17" s="1"/>
  <c r="K852" i="17"/>
  <c r="U852" i="17" s="1"/>
  <c r="L852" i="17"/>
  <c r="M852" i="17" s="1"/>
  <c r="I853" i="17"/>
  <c r="N853" i="17" s="1"/>
  <c r="J853" i="17"/>
  <c r="O853" i="17" s="1"/>
  <c r="K853" i="17"/>
  <c r="U853" i="17" s="1"/>
  <c r="L853" i="17"/>
  <c r="M853" i="17" s="1"/>
  <c r="I854" i="17"/>
  <c r="N854" i="17" s="1"/>
  <c r="J854" i="17"/>
  <c r="O854" i="17" s="1"/>
  <c r="K854" i="17"/>
  <c r="U854" i="17" s="1"/>
  <c r="L854" i="17"/>
  <c r="M854" i="17" s="1"/>
  <c r="I855" i="17"/>
  <c r="N855" i="17" s="1"/>
  <c r="J855" i="17"/>
  <c r="O855" i="17" s="1"/>
  <c r="K855" i="17"/>
  <c r="U855" i="17" s="1"/>
  <c r="L855" i="17"/>
  <c r="M855" i="17" s="1"/>
  <c r="I856" i="17"/>
  <c r="N856" i="17" s="1"/>
  <c r="J856" i="17"/>
  <c r="O856" i="17" s="1"/>
  <c r="K856" i="17"/>
  <c r="U856" i="17" s="1"/>
  <c r="L856" i="17"/>
  <c r="M856" i="17" s="1"/>
  <c r="I857" i="17"/>
  <c r="N857" i="17" s="1"/>
  <c r="J857" i="17"/>
  <c r="O857" i="17" s="1"/>
  <c r="K857" i="17"/>
  <c r="U857" i="17" s="1"/>
  <c r="L857" i="17"/>
  <c r="M857" i="17" s="1"/>
  <c r="I858" i="17"/>
  <c r="N858" i="17" s="1"/>
  <c r="J858" i="17"/>
  <c r="O858" i="17" s="1"/>
  <c r="K858" i="17"/>
  <c r="U858" i="17" s="1"/>
  <c r="L858" i="17"/>
  <c r="M858" i="17" s="1"/>
  <c r="I859" i="17"/>
  <c r="N859" i="17" s="1"/>
  <c r="J859" i="17"/>
  <c r="O859" i="17" s="1"/>
  <c r="K859" i="17"/>
  <c r="U859" i="17" s="1"/>
  <c r="L859" i="17"/>
  <c r="M859" i="17" s="1"/>
  <c r="I860" i="17"/>
  <c r="N860" i="17" s="1"/>
  <c r="J860" i="17"/>
  <c r="O860" i="17" s="1"/>
  <c r="K860" i="17"/>
  <c r="U860" i="17" s="1"/>
  <c r="L860" i="17"/>
  <c r="M860" i="17" s="1"/>
  <c r="I861" i="17"/>
  <c r="N861" i="17" s="1"/>
  <c r="J861" i="17"/>
  <c r="O861" i="17" s="1"/>
  <c r="K861" i="17"/>
  <c r="U861" i="17" s="1"/>
  <c r="L861" i="17"/>
  <c r="M861" i="17" s="1"/>
  <c r="I862" i="17"/>
  <c r="N862" i="17" s="1"/>
  <c r="J862" i="17"/>
  <c r="O862" i="17" s="1"/>
  <c r="K862" i="17"/>
  <c r="U862" i="17" s="1"/>
  <c r="L862" i="17"/>
  <c r="M862" i="17" s="1"/>
  <c r="I863" i="17"/>
  <c r="N863" i="17" s="1"/>
  <c r="J863" i="17"/>
  <c r="O863" i="17" s="1"/>
  <c r="K863" i="17"/>
  <c r="U863" i="17" s="1"/>
  <c r="L863" i="17"/>
  <c r="M863" i="17" s="1"/>
  <c r="I864" i="17"/>
  <c r="N864" i="17" s="1"/>
  <c r="J864" i="17"/>
  <c r="O864" i="17" s="1"/>
  <c r="K864" i="17"/>
  <c r="U864" i="17" s="1"/>
  <c r="L864" i="17"/>
  <c r="M864" i="17" s="1"/>
  <c r="I865" i="17"/>
  <c r="N865" i="17" s="1"/>
  <c r="J865" i="17"/>
  <c r="O865" i="17" s="1"/>
  <c r="K865" i="17"/>
  <c r="U865" i="17" s="1"/>
  <c r="L865" i="17"/>
  <c r="M865" i="17" s="1"/>
  <c r="I866" i="17"/>
  <c r="N866" i="17" s="1"/>
  <c r="J866" i="17"/>
  <c r="O866" i="17" s="1"/>
  <c r="K866" i="17"/>
  <c r="U866" i="17" s="1"/>
  <c r="L866" i="17"/>
  <c r="M866" i="17" s="1"/>
  <c r="I867" i="17"/>
  <c r="N867" i="17" s="1"/>
  <c r="J867" i="17"/>
  <c r="O867" i="17" s="1"/>
  <c r="K867" i="17"/>
  <c r="U867" i="17" s="1"/>
  <c r="L867" i="17"/>
  <c r="M867" i="17" s="1"/>
  <c r="I868" i="17"/>
  <c r="N868" i="17" s="1"/>
  <c r="J868" i="17"/>
  <c r="O868" i="17" s="1"/>
  <c r="K868" i="17"/>
  <c r="U868" i="17" s="1"/>
  <c r="L868" i="17"/>
  <c r="M868" i="17" s="1"/>
  <c r="I869" i="17"/>
  <c r="N869" i="17" s="1"/>
  <c r="J869" i="17"/>
  <c r="O869" i="17" s="1"/>
  <c r="K869" i="17"/>
  <c r="U869" i="17" s="1"/>
  <c r="L869" i="17"/>
  <c r="M869" i="17" s="1"/>
  <c r="I870" i="17"/>
  <c r="N870" i="17" s="1"/>
  <c r="J870" i="17"/>
  <c r="O870" i="17" s="1"/>
  <c r="K870" i="17"/>
  <c r="U870" i="17" s="1"/>
  <c r="L870" i="17"/>
  <c r="M870" i="17" s="1"/>
  <c r="I871" i="17"/>
  <c r="N871" i="17" s="1"/>
  <c r="J871" i="17"/>
  <c r="O871" i="17" s="1"/>
  <c r="K871" i="17"/>
  <c r="U871" i="17" s="1"/>
  <c r="L871" i="17"/>
  <c r="M871" i="17" s="1"/>
  <c r="I872" i="17"/>
  <c r="N872" i="17" s="1"/>
  <c r="J872" i="17"/>
  <c r="O872" i="17" s="1"/>
  <c r="K872" i="17"/>
  <c r="U872" i="17" s="1"/>
  <c r="L872" i="17"/>
  <c r="M872" i="17" s="1"/>
  <c r="I873" i="17"/>
  <c r="N873" i="17" s="1"/>
  <c r="J873" i="17"/>
  <c r="O873" i="17" s="1"/>
  <c r="K873" i="17"/>
  <c r="U873" i="17" s="1"/>
  <c r="L873" i="17"/>
  <c r="M873" i="17" s="1"/>
  <c r="I874" i="17"/>
  <c r="N874" i="17" s="1"/>
  <c r="J874" i="17"/>
  <c r="O874" i="17" s="1"/>
  <c r="K874" i="17"/>
  <c r="U874" i="17" s="1"/>
  <c r="L874" i="17"/>
  <c r="M874" i="17" s="1"/>
  <c r="I875" i="17"/>
  <c r="N875" i="17" s="1"/>
  <c r="J875" i="17"/>
  <c r="O875" i="17" s="1"/>
  <c r="K875" i="17"/>
  <c r="U875" i="17" s="1"/>
  <c r="L875" i="17"/>
  <c r="M875" i="17" s="1"/>
  <c r="I876" i="17"/>
  <c r="N876" i="17" s="1"/>
  <c r="J876" i="17"/>
  <c r="O876" i="17" s="1"/>
  <c r="K876" i="17"/>
  <c r="U876" i="17" s="1"/>
  <c r="L876" i="17"/>
  <c r="M876" i="17" s="1"/>
  <c r="I877" i="17"/>
  <c r="N877" i="17" s="1"/>
  <c r="J877" i="17"/>
  <c r="O877" i="17" s="1"/>
  <c r="K877" i="17"/>
  <c r="U877" i="17" s="1"/>
  <c r="L877" i="17"/>
  <c r="M877" i="17" s="1"/>
  <c r="I878" i="17"/>
  <c r="N878" i="17" s="1"/>
  <c r="J878" i="17"/>
  <c r="O878" i="17" s="1"/>
  <c r="K878" i="17"/>
  <c r="U878" i="17" s="1"/>
  <c r="L878" i="17"/>
  <c r="M878" i="17" s="1"/>
  <c r="I879" i="17"/>
  <c r="N879" i="17" s="1"/>
  <c r="J879" i="17"/>
  <c r="O879" i="17" s="1"/>
  <c r="K879" i="17"/>
  <c r="U879" i="17" s="1"/>
  <c r="L879" i="17"/>
  <c r="M879" i="17" s="1"/>
  <c r="I880" i="17"/>
  <c r="N880" i="17" s="1"/>
  <c r="J880" i="17"/>
  <c r="O880" i="17" s="1"/>
  <c r="K880" i="17"/>
  <c r="U880" i="17" s="1"/>
  <c r="L880" i="17"/>
  <c r="M880" i="17" s="1"/>
  <c r="I881" i="17"/>
  <c r="N881" i="17" s="1"/>
  <c r="J881" i="17"/>
  <c r="O881" i="17" s="1"/>
  <c r="K881" i="17"/>
  <c r="U881" i="17" s="1"/>
  <c r="L881" i="17"/>
  <c r="M881" i="17" s="1"/>
  <c r="I882" i="17"/>
  <c r="N882" i="17" s="1"/>
  <c r="J882" i="17"/>
  <c r="O882" i="17" s="1"/>
  <c r="K882" i="17"/>
  <c r="U882" i="17" s="1"/>
  <c r="L882" i="17"/>
  <c r="M882" i="17" s="1"/>
  <c r="I883" i="17"/>
  <c r="N883" i="17" s="1"/>
  <c r="J883" i="17"/>
  <c r="O883" i="17" s="1"/>
  <c r="K883" i="17"/>
  <c r="U883" i="17" s="1"/>
  <c r="L883" i="17"/>
  <c r="M883" i="17" s="1"/>
  <c r="I884" i="17"/>
  <c r="N884" i="17" s="1"/>
  <c r="J884" i="17"/>
  <c r="O884" i="17" s="1"/>
  <c r="K884" i="17"/>
  <c r="U884" i="17" s="1"/>
  <c r="L884" i="17"/>
  <c r="M884" i="17" s="1"/>
  <c r="I885" i="17"/>
  <c r="N885" i="17" s="1"/>
  <c r="J885" i="17"/>
  <c r="O885" i="17" s="1"/>
  <c r="K885" i="17"/>
  <c r="U885" i="17" s="1"/>
  <c r="L885" i="17"/>
  <c r="M885" i="17" s="1"/>
  <c r="I886" i="17"/>
  <c r="N886" i="17" s="1"/>
  <c r="J886" i="17"/>
  <c r="O886" i="17" s="1"/>
  <c r="K886" i="17"/>
  <c r="U886" i="17" s="1"/>
  <c r="L886" i="17"/>
  <c r="M886" i="17" s="1"/>
  <c r="I887" i="17"/>
  <c r="N887" i="17" s="1"/>
  <c r="J887" i="17"/>
  <c r="O887" i="17" s="1"/>
  <c r="K887" i="17"/>
  <c r="U887" i="17" s="1"/>
  <c r="L887" i="17"/>
  <c r="M887" i="17" s="1"/>
  <c r="I888" i="17"/>
  <c r="N888" i="17" s="1"/>
  <c r="J888" i="17"/>
  <c r="O888" i="17" s="1"/>
  <c r="K888" i="17"/>
  <c r="U888" i="17" s="1"/>
  <c r="L888" i="17"/>
  <c r="M888" i="17" s="1"/>
  <c r="I889" i="17"/>
  <c r="N889" i="17" s="1"/>
  <c r="J889" i="17"/>
  <c r="O889" i="17" s="1"/>
  <c r="K889" i="17"/>
  <c r="U889" i="17" s="1"/>
  <c r="L889" i="17"/>
  <c r="M889" i="17" s="1"/>
  <c r="I890" i="17"/>
  <c r="N890" i="17" s="1"/>
  <c r="J890" i="17"/>
  <c r="O890" i="17" s="1"/>
  <c r="K890" i="17"/>
  <c r="U890" i="17" s="1"/>
  <c r="L890" i="17"/>
  <c r="M890" i="17" s="1"/>
  <c r="I891" i="17"/>
  <c r="N891" i="17" s="1"/>
  <c r="J891" i="17"/>
  <c r="O891" i="17" s="1"/>
  <c r="K891" i="17"/>
  <c r="U891" i="17" s="1"/>
  <c r="L891" i="17"/>
  <c r="M891" i="17" s="1"/>
  <c r="I892" i="17"/>
  <c r="N892" i="17" s="1"/>
  <c r="J892" i="17"/>
  <c r="O892" i="17" s="1"/>
  <c r="K892" i="17"/>
  <c r="U892" i="17" s="1"/>
  <c r="L892" i="17"/>
  <c r="M892" i="17" s="1"/>
  <c r="I893" i="17"/>
  <c r="N893" i="17" s="1"/>
  <c r="J893" i="17"/>
  <c r="O893" i="17" s="1"/>
  <c r="K893" i="17"/>
  <c r="U893" i="17" s="1"/>
  <c r="L893" i="17"/>
  <c r="M893" i="17" s="1"/>
  <c r="I894" i="17"/>
  <c r="N894" i="17" s="1"/>
  <c r="J894" i="17"/>
  <c r="O894" i="17" s="1"/>
  <c r="K894" i="17"/>
  <c r="U894" i="17" s="1"/>
  <c r="L894" i="17"/>
  <c r="M894" i="17" s="1"/>
  <c r="I895" i="17"/>
  <c r="N895" i="17" s="1"/>
  <c r="J895" i="17"/>
  <c r="O895" i="17" s="1"/>
  <c r="K895" i="17"/>
  <c r="U895" i="17" s="1"/>
  <c r="L895" i="17"/>
  <c r="M895" i="17" s="1"/>
  <c r="I896" i="17"/>
  <c r="N896" i="17" s="1"/>
  <c r="J896" i="17"/>
  <c r="O896" i="17" s="1"/>
  <c r="K896" i="17"/>
  <c r="U896" i="17" s="1"/>
  <c r="L896" i="17"/>
  <c r="M896" i="17" s="1"/>
  <c r="I897" i="17"/>
  <c r="N897" i="17" s="1"/>
  <c r="J897" i="17"/>
  <c r="O897" i="17" s="1"/>
  <c r="K897" i="17"/>
  <c r="U897" i="17" s="1"/>
  <c r="L897" i="17"/>
  <c r="M897" i="17" s="1"/>
  <c r="I898" i="17"/>
  <c r="N898" i="17" s="1"/>
  <c r="J898" i="17"/>
  <c r="O898" i="17" s="1"/>
  <c r="K898" i="17"/>
  <c r="U898" i="17" s="1"/>
  <c r="L898" i="17"/>
  <c r="M898" i="17" s="1"/>
  <c r="I899" i="17"/>
  <c r="N899" i="17" s="1"/>
  <c r="J899" i="17"/>
  <c r="O899" i="17" s="1"/>
  <c r="K899" i="17"/>
  <c r="U899" i="17" s="1"/>
  <c r="L899" i="17"/>
  <c r="M899" i="17" s="1"/>
  <c r="I900" i="17"/>
  <c r="N900" i="17" s="1"/>
  <c r="J900" i="17"/>
  <c r="O900" i="17" s="1"/>
  <c r="K900" i="17"/>
  <c r="U900" i="17" s="1"/>
  <c r="L900" i="17"/>
  <c r="M900" i="17" s="1"/>
  <c r="I901" i="17"/>
  <c r="N901" i="17" s="1"/>
  <c r="J901" i="17"/>
  <c r="O901" i="17" s="1"/>
  <c r="K901" i="17"/>
  <c r="U901" i="17" s="1"/>
  <c r="L901" i="17"/>
  <c r="M901" i="17" s="1"/>
  <c r="I902" i="17"/>
  <c r="N902" i="17" s="1"/>
  <c r="J902" i="17"/>
  <c r="O902" i="17" s="1"/>
  <c r="K902" i="17"/>
  <c r="U902" i="17" s="1"/>
  <c r="L902" i="17"/>
  <c r="M902" i="17" s="1"/>
  <c r="I903" i="17"/>
  <c r="N903" i="17" s="1"/>
  <c r="J903" i="17"/>
  <c r="O903" i="17" s="1"/>
  <c r="K903" i="17"/>
  <c r="U903" i="17" s="1"/>
  <c r="L903" i="17"/>
  <c r="M903" i="17" s="1"/>
  <c r="I904" i="17"/>
  <c r="N904" i="17" s="1"/>
  <c r="J904" i="17"/>
  <c r="O904" i="17" s="1"/>
  <c r="K904" i="17"/>
  <c r="U904" i="17" s="1"/>
  <c r="L904" i="17"/>
  <c r="M904" i="17" s="1"/>
  <c r="I905" i="17"/>
  <c r="N905" i="17" s="1"/>
  <c r="J905" i="17"/>
  <c r="O905" i="17" s="1"/>
  <c r="K905" i="17"/>
  <c r="U905" i="17" s="1"/>
  <c r="L905" i="17"/>
  <c r="M905" i="17" s="1"/>
  <c r="I906" i="17"/>
  <c r="N906" i="17" s="1"/>
  <c r="J906" i="17"/>
  <c r="O906" i="17" s="1"/>
  <c r="K906" i="17"/>
  <c r="U906" i="17" s="1"/>
  <c r="L906" i="17"/>
  <c r="M906" i="17" s="1"/>
  <c r="I907" i="17"/>
  <c r="N907" i="17" s="1"/>
  <c r="J907" i="17"/>
  <c r="O907" i="17" s="1"/>
  <c r="K907" i="17"/>
  <c r="U907" i="17" s="1"/>
  <c r="L907" i="17"/>
  <c r="M907" i="17" s="1"/>
  <c r="I908" i="17"/>
  <c r="N908" i="17" s="1"/>
  <c r="J908" i="17"/>
  <c r="O908" i="17" s="1"/>
  <c r="K908" i="17"/>
  <c r="U908" i="17" s="1"/>
  <c r="L908" i="17"/>
  <c r="M908" i="17" s="1"/>
  <c r="I909" i="17"/>
  <c r="N909" i="17" s="1"/>
  <c r="J909" i="17"/>
  <c r="O909" i="17" s="1"/>
  <c r="K909" i="17"/>
  <c r="U909" i="17" s="1"/>
  <c r="L909" i="17"/>
  <c r="M909" i="17" s="1"/>
  <c r="I910" i="17"/>
  <c r="N910" i="17" s="1"/>
  <c r="J910" i="17"/>
  <c r="O910" i="17" s="1"/>
  <c r="K910" i="17"/>
  <c r="U910" i="17" s="1"/>
  <c r="L910" i="17"/>
  <c r="M910" i="17" s="1"/>
  <c r="I911" i="17"/>
  <c r="N911" i="17" s="1"/>
  <c r="J911" i="17"/>
  <c r="O911" i="17" s="1"/>
  <c r="K911" i="17"/>
  <c r="U911" i="17" s="1"/>
  <c r="L911" i="17"/>
  <c r="M911" i="17" s="1"/>
  <c r="I912" i="17"/>
  <c r="N912" i="17" s="1"/>
  <c r="J912" i="17"/>
  <c r="O912" i="17" s="1"/>
  <c r="K912" i="17"/>
  <c r="U912" i="17" s="1"/>
  <c r="L912" i="17"/>
  <c r="M912" i="17" s="1"/>
  <c r="I913" i="17"/>
  <c r="N913" i="17" s="1"/>
  <c r="J913" i="17"/>
  <c r="O913" i="17" s="1"/>
  <c r="K913" i="17"/>
  <c r="U913" i="17" s="1"/>
  <c r="L913" i="17"/>
  <c r="M913" i="17" s="1"/>
  <c r="I914" i="17"/>
  <c r="N914" i="17" s="1"/>
  <c r="J914" i="17"/>
  <c r="O914" i="17" s="1"/>
  <c r="K914" i="17"/>
  <c r="U914" i="17" s="1"/>
  <c r="L914" i="17"/>
  <c r="M914" i="17" s="1"/>
  <c r="I915" i="17"/>
  <c r="N915" i="17" s="1"/>
  <c r="J915" i="17"/>
  <c r="O915" i="17" s="1"/>
  <c r="K915" i="17"/>
  <c r="U915" i="17" s="1"/>
  <c r="L915" i="17"/>
  <c r="M915" i="17" s="1"/>
  <c r="I916" i="17"/>
  <c r="N916" i="17" s="1"/>
  <c r="J916" i="17"/>
  <c r="O916" i="17" s="1"/>
  <c r="K916" i="17"/>
  <c r="U916" i="17" s="1"/>
  <c r="L916" i="17"/>
  <c r="M916" i="17" s="1"/>
  <c r="I917" i="17"/>
  <c r="N917" i="17" s="1"/>
  <c r="J917" i="17"/>
  <c r="O917" i="17" s="1"/>
  <c r="K917" i="17"/>
  <c r="U917" i="17" s="1"/>
  <c r="L917" i="17"/>
  <c r="M917" i="17" s="1"/>
  <c r="I918" i="17"/>
  <c r="N918" i="17" s="1"/>
  <c r="J918" i="17"/>
  <c r="O918" i="17" s="1"/>
  <c r="K918" i="17"/>
  <c r="U918" i="17" s="1"/>
  <c r="L918" i="17"/>
  <c r="M918" i="17" s="1"/>
  <c r="I919" i="17"/>
  <c r="N919" i="17" s="1"/>
  <c r="J919" i="17"/>
  <c r="O919" i="17" s="1"/>
  <c r="K919" i="17"/>
  <c r="U919" i="17" s="1"/>
  <c r="L919" i="17"/>
  <c r="M919" i="17" s="1"/>
  <c r="I920" i="17"/>
  <c r="N920" i="17" s="1"/>
  <c r="J920" i="17"/>
  <c r="O920" i="17" s="1"/>
  <c r="K920" i="17"/>
  <c r="U920" i="17" s="1"/>
  <c r="L920" i="17"/>
  <c r="M920" i="17" s="1"/>
  <c r="I921" i="17"/>
  <c r="N921" i="17" s="1"/>
  <c r="J921" i="17"/>
  <c r="O921" i="17" s="1"/>
  <c r="K921" i="17"/>
  <c r="U921" i="17" s="1"/>
  <c r="L921" i="17"/>
  <c r="M921" i="17" s="1"/>
  <c r="I922" i="17"/>
  <c r="N922" i="17" s="1"/>
  <c r="J922" i="17"/>
  <c r="O922" i="17" s="1"/>
  <c r="K922" i="17"/>
  <c r="U922" i="17" s="1"/>
  <c r="L922" i="17"/>
  <c r="M922" i="17" s="1"/>
  <c r="I923" i="17"/>
  <c r="N923" i="17" s="1"/>
  <c r="J923" i="17"/>
  <c r="O923" i="17" s="1"/>
  <c r="K923" i="17"/>
  <c r="U923" i="17" s="1"/>
  <c r="L923" i="17"/>
  <c r="M923" i="17" s="1"/>
  <c r="I924" i="17"/>
  <c r="N924" i="17" s="1"/>
  <c r="J924" i="17"/>
  <c r="O924" i="17" s="1"/>
  <c r="K924" i="17"/>
  <c r="U924" i="17" s="1"/>
  <c r="L924" i="17"/>
  <c r="M924" i="17" s="1"/>
  <c r="I925" i="17"/>
  <c r="N925" i="17" s="1"/>
  <c r="J925" i="17"/>
  <c r="O925" i="17" s="1"/>
  <c r="K925" i="17"/>
  <c r="U925" i="17" s="1"/>
  <c r="L925" i="17"/>
  <c r="M925" i="17" s="1"/>
  <c r="I926" i="17"/>
  <c r="N926" i="17" s="1"/>
  <c r="J926" i="17"/>
  <c r="O926" i="17" s="1"/>
  <c r="K926" i="17"/>
  <c r="U926" i="17" s="1"/>
  <c r="L926" i="17"/>
  <c r="M926" i="17" s="1"/>
  <c r="I927" i="17"/>
  <c r="N927" i="17" s="1"/>
  <c r="J927" i="17"/>
  <c r="O927" i="17" s="1"/>
  <c r="K927" i="17"/>
  <c r="U927" i="17" s="1"/>
  <c r="L927" i="17"/>
  <c r="M927" i="17" s="1"/>
  <c r="I928" i="17"/>
  <c r="N928" i="17" s="1"/>
  <c r="J928" i="17"/>
  <c r="O928" i="17" s="1"/>
  <c r="K928" i="17"/>
  <c r="U928" i="17" s="1"/>
  <c r="L928" i="17"/>
  <c r="M928" i="17" s="1"/>
  <c r="I929" i="17"/>
  <c r="N929" i="17" s="1"/>
  <c r="J929" i="17"/>
  <c r="O929" i="17" s="1"/>
  <c r="K929" i="17"/>
  <c r="U929" i="17" s="1"/>
  <c r="L929" i="17"/>
  <c r="M929" i="17" s="1"/>
  <c r="I930" i="17"/>
  <c r="N930" i="17" s="1"/>
  <c r="J930" i="17"/>
  <c r="O930" i="17" s="1"/>
  <c r="K930" i="17"/>
  <c r="U930" i="17" s="1"/>
  <c r="L930" i="17"/>
  <c r="M930" i="17" s="1"/>
  <c r="I931" i="17"/>
  <c r="N931" i="17" s="1"/>
  <c r="J931" i="17"/>
  <c r="O931" i="17" s="1"/>
  <c r="K931" i="17"/>
  <c r="U931" i="17" s="1"/>
  <c r="L931" i="17"/>
  <c r="M931" i="17" s="1"/>
  <c r="I932" i="17"/>
  <c r="N932" i="17" s="1"/>
  <c r="J932" i="17"/>
  <c r="O932" i="17" s="1"/>
  <c r="K932" i="17"/>
  <c r="U932" i="17" s="1"/>
  <c r="L932" i="17"/>
  <c r="M932" i="17" s="1"/>
  <c r="I933" i="17"/>
  <c r="N933" i="17" s="1"/>
  <c r="J933" i="17"/>
  <c r="O933" i="17" s="1"/>
  <c r="K933" i="17"/>
  <c r="U933" i="17" s="1"/>
  <c r="L933" i="17"/>
  <c r="M933" i="17" s="1"/>
  <c r="I934" i="17"/>
  <c r="N934" i="17" s="1"/>
  <c r="J934" i="17"/>
  <c r="O934" i="17" s="1"/>
  <c r="K934" i="17"/>
  <c r="U934" i="17" s="1"/>
  <c r="L934" i="17"/>
  <c r="M934" i="17" s="1"/>
  <c r="I935" i="17"/>
  <c r="N935" i="17" s="1"/>
  <c r="J935" i="17"/>
  <c r="O935" i="17" s="1"/>
  <c r="K935" i="17"/>
  <c r="U935" i="17" s="1"/>
  <c r="L935" i="17"/>
  <c r="M935" i="17" s="1"/>
  <c r="I936" i="17"/>
  <c r="N936" i="17" s="1"/>
  <c r="J936" i="17"/>
  <c r="O936" i="17" s="1"/>
  <c r="K936" i="17"/>
  <c r="U936" i="17" s="1"/>
  <c r="L936" i="17"/>
  <c r="M936" i="17" s="1"/>
  <c r="I937" i="17"/>
  <c r="N937" i="17" s="1"/>
  <c r="J937" i="17"/>
  <c r="O937" i="17" s="1"/>
  <c r="K937" i="17"/>
  <c r="U937" i="17" s="1"/>
  <c r="L937" i="17"/>
  <c r="M937" i="17" s="1"/>
  <c r="I938" i="17"/>
  <c r="N938" i="17" s="1"/>
  <c r="J938" i="17"/>
  <c r="O938" i="17" s="1"/>
  <c r="K938" i="17"/>
  <c r="U938" i="17" s="1"/>
  <c r="L938" i="17"/>
  <c r="M938" i="17" s="1"/>
  <c r="I939" i="17"/>
  <c r="N939" i="17" s="1"/>
  <c r="J939" i="17"/>
  <c r="O939" i="17" s="1"/>
  <c r="K939" i="17"/>
  <c r="U939" i="17" s="1"/>
  <c r="L939" i="17"/>
  <c r="M939" i="17" s="1"/>
  <c r="I940" i="17"/>
  <c r="N940" i="17" s="1"/>
  <c r="J940" i="17"/>
  <c r="O940" i="17" s="1"/>
  <c r="K940" i="17"/>
  <c r="U940" i="17" s="1"/>
  <c r="L940" i="17"/>
  <c r="M940" i="17" s="1"/>
  <c r="I941" i="17"/>
  <c r="N941" i="17" s="1"/>
  <c r="J941" i="17"/>
  <c r="O941" i="17" s="1"/>
  <c r="K941" i="17"/>
  <c r="U941" i="17" s="1"/>
  <c r="L941" i="17"/>
  <c r="M941" i="17" s="1"/>
  <c r="I942" i="17"/>
  <c r="N942" i="17" s="1"/>
  <c r="J942" i="17"/>
  <c r="O942" i="17" s="1"/>
  <c r="K942" i="17"/>
  <c r="U942" i="17" s="1"/>
  <c r="L942" i="17"/>
  <c r="M942" i="17" s="1"/>
  <c r="I943" i="17"/>
  <c r="N943" i="17" s="1"/>
  <c r="J943" i="17"/>
  <c r="O943" i="17" s="1"/>
  <c r="K943" i="17"/>
  <c r="U943" i="17" s="1"/>
  <c r="L943" i="17"/>
  <c r="M943" i="17" s="1"/>
  <c r="I944" i="17"/>
  <c r="N944" i="17" s="1"/>
  <c r="J944" i="17"/>
  <c r="O944" i="17" s="1"/>
  <c r="K944" i="17"/>
  <c r="U944" i="17" s="1"/>
  <c r="L944" i="17"/>
  <c r="M944" i="17" s="1"/>
  <c r="I945" i="17"/>
  <c r="N945" i="17" s="1"/>
  <c r="J945" i="17"/>
  <c r="O945" i="17" s="1"/>
  <c r="K945" i="17"/>
  <c r="U945" i="17" s="1"/>
  <c r="L945" i="17"/>
  <c r="M945" i="17" s="1"/>
  <c r="I946" i="17"/>
  <c r="N946" i="17" s="1"/>
  <c r="J946" i="17"/>
  <c r="O946" i="17" s="1"/>
  <c r="K946" i="17"/>
  <c r="U946" i="17" s="1"/>
  <c r="L946" i="17"/>
  <c r="M946" i="17" s="1"/>
  <c r="I947" i="17"/>
  <c r="N947" i="17" s="1"/>
  <c r="J947" i="17"/>
  <c r="O947" i="17" s="1"/>
  <c r="K947" i="17"/>
  <c r="U947" i="17" s="1"/>
  <c r="L947" i="17"/>
  <c r="M947" i="17" s="1"/>
  <c r="I948" i="17"/>
  <c r="N948" i="17" s="1"/>
  <c r="J948" i="17"/>
  <c r="O948" i="17" s="1"/>
  <c r="K948" i="17"/>
  <c r="U948" i="17" s="1"/>
  <c r="L948" i="17"/>
  <c r="M948" i="17" s="1"/>
  <c r="I949" i="17"/>
  <c r="N949" i="17" s="1"/>
  <c r="J949" i="17"/>
  <c r="O949" i="17" s="1"/>
  <c r="K949" i="17"/>
  <c r="U949" i="17" s="1"/>
  <c r="L949" i="17"/>
  <c r="M949" i="17" s="1"/>
  <c r="I950" i="17"/>
  <c r="N950" i="17" s="1"/>
  <c r="J950" i="17"/>
  <c r="O950" i="17" s="1"/>
  <c r="K950" i="17"/>
  <c r="U950" i="17" s="1"/>
  <c r="L950" i="17"/>
  <c r="M950" i="17" s="1"/>
  <c r="I951" i="17"/>
  <c r="N951" i="17" s="1"/>
  <c r="J951" i="17"/>
  <c r="O951" i="17" s="1"/>
  <c r="K951" i="17"/>
  <c r="U951" i="17" s="1"/>
  <c r="L951" i="17"/>
  <c r="M951" i="17" s="1"/>
  <c r="I952" i="17"/>
  <c r="N952" i="17" s="1"/>
  <c r="J952" i="17"/>
  <c r="O952" i="17" s="1"/>
  <c r="K952" i="17"/>
  <c r="U952" i="17" s="1"/>
  <c r="L952" i="17"/>
  <c r="M952" i="17" s="1"/>
  <c r="I953" i="17"/>
  <c r="N953" i="17" s="1"/>
  <c r="J953" i="17"/>
  <c r="O953" i="17" s="1"/>
  <c r="K953" i="17"/>
  <c r="U953" i="17" s="1"/>
  <c r="L953" i="17"/>
  <c r="M953" i="17" s="1"/>
  <c r="I954" i="17"/>
  <c r="N954" i="17" s="1"/>
  <c r="J954" i="17"/>
  <c r="O954" i="17" s="1"/>
  <c r="K954" i="17"/>
  <c r="U954" i="17" s="1"/>
  <c r="L954" i="17"/>
  <c r="M954" i="17" s="1"/>
  <c r="I955" i="17"/>
  <c r="N955" i="17" s="1"/>
  <c r="J955" i="17"/>
  <c r="O955" i="17" s="1"/>
  <c r="K955" i="17"/>
  <c r="U955" i="17" s="1"/>
  <c r="L955" i="17"/>
  <c r="M955" i="17" s="1"/>
  <c r="I956" i="17"/>
  <c r="N956" i="17" s="1"/>
  <c r="J956" i="17"/>
  <c r="O956" i="17" s="1"/>
  <c r="K956" i="17"/>
  <c r="U956" i="17" s="1"/>
  <c r="L956" i="17"/>
  <c r="M956" i="17" s="1"/>
  <c r="I957" i="17"/>
  <c r="N957" i="17" s="1"/>
  <c r="J957" i="17"/>
  <c r="O957" i="17" s="1"/>
  <c r="K957" i="17"/>
  <c r="U957" i="17" s="1"/>
  <c r="L957" i="17"/>
  <c r="M957" i="17" s="1"/>
  <c r="I958" i="17"/>
  <c r="N958" i="17" s="1"/>
  <c r="J958" i="17"/>
  <c r="O958" i="17" s="1"/>
  <c r="K958" i="17"/>
  <c r="U958" i="17" s="1"/>
  <c r="L958" i="17"/>
  <c r="M958" i="17" s="1"/>
  <c r="I959" i="17"/>
  <c r="N959" i="17" s="1"/>
  <c r="J959" i="17"/>
  <c r="O959" i="17" s="1"/>
  <c r="K959" i="17"/>
  <c r="U959" i="17" s="1"/>
  <c r="L959" i="17"/>
  <c r="M959" i="17" s="1"/>
  <c r="I960" i="17"/>
  <c r="N960" i="17" s="1"/>
  <c r="J960" i="17"/>
  <c r="O960" i="17" s="1"/>
  <c r="K960" i="17"/>
  <c r="U960" i="17" s="1"/>
  <c r="L960" i="17"/>
  <c r="M960" i="17" s="1"/>
  <c r="I961" i="17"/>
  <c r="N961" i="17" s="1"/>
  <c r="J961" i="17"/>
  <c r="O961" i="17" s="1"/>
  <c r="K961" i="17"/>
  <c r="U961" i="17" s="1"/>
  <c r="L961" i="17"/>
  <c r="M961" i="17" s="1"/>
  <c r="I962" i="17"/>
  <c r="N962" i="17" s="1"/>
  <c r="J962" i="17"/>
  <c r="O962" i="17" s="1"/>
  <c r="K962" i="17"/>
  <c r="U962" i="17" s="1"/>
  <c r="L962" i="17"/>
  <c r="M962" i="17" s="1"/>
  <c r="I963" i="17"/>
  <c r="N963" i="17" s="1"/>
  <c r="J963" i="17"/>
  <c r="O963" i="17" s="1"/>
  <c r="K963" i="17"/>
  <c r="U963" i="17" s="1"/>
  <c r="L963" i="17"/>
  <c r="M963" i="17" s="1"/>
  <c r="I964" i="17"/>
  <c r="N964" i="17" s="1"/>
  <c r="J964" i="17"/>
  <c r="O964" i="17" s="1"/>
  <c r="K964" i="17"/>
  <c r="U964" i="17" s="1"/>
  <c r="L964" i="17"/>
  <c r="M964" i="17" s="1"/>
  <c r="I965" i="17"/>
  <c r="N965" i="17" s="1"/>
  <c r="J965" i="17"/>
  <c r="O965" i="17" s="1"/>
  <c r="K965" i="17"/>
  <c r="U965" i="17" s="1"/>
  <c r="L965" i="17"/>
  <c r="M965" i="17" s="1"/>
  <c r="I966" i="17"/>
  <c r="N966" i="17" s="1"/>
  <c r="J966" i="17"/>
  <c r="O966" i="17" s="1"/>
  <c r="K966" i="17"/>
  <c r="U966" i="17" s="1"/>
  <c r="L966" i="17"/>
  <c r="M966" i="17" s="1"/>
  <c r="I967" i="17"/>
  <c r="N967" i="17" s="1"/>
  <c r="J967" i="17"/>
  <c r="O967" i="17" s="1"/>
  <c r="K967" i="17"/>
  <c r="U967" i="17" s="1"/>
  <c r="L967" i="17"/>
  <c r="M967" i="17" s="1"/>
  <c r="I968" i="17"/>
  <c r="N968" i="17" s="1"/>
  <c r="J968" i="17"/>
  <c r="O968" i="17" s="1"/>
  <c r="K968" i="17"/>
  <c r="U968" i="17" s="1"/>
  <c r="L968" i="17"/>
  <c r="M968" i="17" s="1"/>
  <c r="I969" i="17"/>
  <c r="N969" i="17" s="1"/>
  <c r="J969" i="17"/>
  <c r="O969" i="17" s="1"/>
  <c r="K969" i="17"/>
  <c r="U969" i="17" s="1"/>
  <c r="L969" i="17"/>
  <c r="M969" i="17" s="1"/>
  <c r="I970" i="17"/>
  <c r="N970" i="17" s="1"/>
  <c r="J970" i="17"/>
  <c r="O970" i="17" s="1"/>
  <c r="K970" i="17"/>
  <c r="U970" i="17" s="1"/>
  <c r="L970" i="17"/>
  <c r="M970" i="17" s="1"/>
  <c r="I971" i="17"/>
  <c r="N971" i="17" s="1"/>
  <c r="J971" i="17"/>
  <c r="O971" i="17" s="1"/>
  <c r="K971" i="17"/>
  <c r="U971" i="17" s="1"/>
  <c r="L971" i="17"/>
  <c r="M971" i="17" s="1"/>
  <c r="I972" i="17"/>
  <c r="N972" i="17" s="1"/>
  <c r="J972" i="17"/>
  <c r="O972" i="17" s="1"/>
  <c r="K972" i="17"/>
  <c r="U972" i="17" s="1"/>
  <c r="L972" i="17"/>
  <c r="M972" i="17" s="1"/>
  <c r="I973" i="17"/>
  <c r="N973" i="17" s="1"/>
  <c r="J973" i="17"/>
  <c r="O973" i="17" s="1"/>
  <c r="K973" i="17"/>
  <c r="U973" i="17" s="1"/>
  <c r="L973" i="17"/>
  <c r="M973" i="17" s="1"/>
  <c r="I974" i="17"/>
  <c r="N974" i="17" s="1"/>
  <c r="J974" i="17"/>
  <c r="O974" i="17" s="1"/>
  <c r="K974" i="17"/>
  <c r="U974" i="17" s="1"/>
  <c r="L974" i="17"/>
  <c r="M974" i="17" s="1"/>
  <c r="I975" i="17"/>
  <c r="N975" i="17" s="1"/>
  <c r="J975" i="17"/>
  <c r="O975" i="17" s="1"/>
  <c r="K975" i="17"/>
  <c r="U975" i="17" s="1"/>
  <c r="L975" i="17"/>
  <c r="M975" i="17" s="1"/>
  <c r="I976" i="17"/>
  <c r="N976" i="17" s="1"/>
  <c r="J976" i="17"/>
  <c r="O976" i="17" s="1"/>
  <c r="K976" i="17"/>
  <c r="U976" i="17" s="1"/>
  <c r="L976" i="17"/>
  <c r="M976" i="17" s="1"/>
  <c r="I977" i="17"/>
  <c r="N977" i="17" s="1"/>
  <c r="J977" i="17"/>
  <c r="O977" i="17" s="1"/>
  <c r="K977" i="17"/>
  <c r="U977" i="17" s="1"/>
  <c r="L977" i="17"/>
  <c r="M977" i="17" s="1"/>
  <c r="I978" i="17"/>
  <c r="N978" i="17" s="1"/>
  <c r="J978" i="17"/>
  <c r="O978" i="17" s="1"/>
  <c r="K978" i="17"/>
  <c r="U978" i="17" s="1"/>
  <c r="L978" i="17"/>
  <c r="M978" i="17" s="1"/>
  <c r="I979" i="17"/>
  <c r="N979" i="17" s="1"/>
  <c r="J979" i="17"/>
  <c r="O979" i="17" s="1"/>
  <c r="K979" i="17"/>
  <c r="U979" i="17" s="1"/>
  <c r="L979" i="17"/>
  <c r="M979" i="17" s="1"/>
  <c r="I980" i="17"/>
  <c r="N980" i="17" s="1"/>
  <c r="J980" i="17"/>
  <c r="O980" i="17" s="1"/>
  <c r="K980" i="17"/>
  <c r="U980" i="17" s="1"/>
  <c r="L980" i="17"/>
  <c r="M980" i="17" s="1"/>
  <c r="I981" i="17"/>
  <c r="N981" i="17" s="1"/>
  <c r="J981" i="17"/>
  <c r="O981" i="17" s="1"/>
  <c r="K981" i="17"/>
  <c r="U981" i="17" s="1"/>
  <c r="L981" i="17"/>
  <c r="M981" i="17" s="1"/>
  <c r="I982" i="17"/>
  <c r="N982" i="17" s="1"/>
  <c r="J982" i="17"/>
  <c r="O982" i="17" s="1"/>
  <c r="K982" i="17"/>
  <c r="U982" i="17" s="1"/>
  <c r="L982" i="17"/>
  <c r="M982" i="17" s="1"/>
  <c r="I983" i="17"/>
  <c r="N983" i="17" s="1"/>
  <c r="J983" i="17"/>
  <c r="O983" i="17" s="1"/>
  <c r="K983" i="17"/>
  <c r="U983" i="17" s="1"/>
  <c r="L983" i="17"/>
  <c r="M983" i="17" s="1"/>
  <c r="I984" i="17"/>
  <c r="N984" i="17" s="1"/>
  <c r="J984" i="17"/>
  <c r="O984" i="17" s="1"/>
  <c r="K984" i="17"/>
  <c r="U984" i="17" s="1"/>
  <c r="L984" i="17"/>
  <c r="M984" i="17" s="1"/>
  <c r="I985" i="17"/>
  <c r="N985" i="17" s="1"/>
  <c r="J985" i="17"/>
  <c r="O985" i="17" s="1"/>
  <c r="K985" i="17"/>
  <c r="U985" i="17" s="1"/>
  <c r="L985" i="17"/>
  <c r="M985" i="17" s="1"/>
  <c r="I986" i="17"/>
  <c r="N986" i="17" s="1"/>
  <c r="J986" i="17"/>
  <c r="O986" i="17" s="1"/>
  <c r="K986" i="17"/>
  <c r="U986" i="17" s="1"/>
  <c r="L986" i="17"/>
  <c r="M986" i="17" s="1"/>
  <c r="I987" i="17"/>
  <c r="N987" i="17" s="1"/>
  <c r="J987" i="17"/>
  <c r="O987" i="17" s="1"/>
  <c r="K987" i="17"/>
  <c r="U987" i="17" s="1"/>
  <c r="L987" i="17"/>
  <c r="M987" i="17" s="1"/>
  <c r="I988" i="17"/>
  <c r="N988" i="17" s="1"/>
  <c r="J988" i="17"/>
  <c r="O988" i="17" s="1"/>
  <c r="K988" i="17"/>
  <c r="U988" i="17" s="1"/>
  <c r="L988" i="17"/>
  <c r="M988" i="17" s="1"/>
  <c r="I989" i="17"/>
  <c r="N989" i="17" s="1"/>
  <c r="J989" i="17"/>
  <c r="O989" i="17" s="1"/>
  <c r="K989" i="17"/>
  <c r="U989" i="17" s="1"/>
  <c r="L989" i="17"/>
  <c r="M989" i="17" s="1"/>
  <c r="I990" i="17"/>
  <c r="N990" i="17" s="1"/>
  <c r="J990" i="17"/>
  <c r="O990" i="17" s="1"/>
  <c r="K990" i="17"/>
  <c r="U990" i="17" s="1"/>
  <c r="L990" i="17"/>
  <c r="M990" i="17" s="1"/>
  <c r="I991" i="17"/>
  <c r="N991" i="17" s="1"/>
  <c r="J991" i="17"/>
  <c r="O991" i="17" s="1"/>
  <c r="K991" i="17"/>
  <c r="U991" i="17" s="1"/>
  <c r="L991" i="17"/>
  <c r="M991" i="17" s="1"/>
  <c r="I992" i="17"/>
  <c r="N992" i="17" s="1"/>
  <c r="J992" i="17"/>
  <c r="O992" i="17" s="1"/>
  <c r="K992" i="17"/>
  <c r="U992" i="17" s="1"/>
  <c r="L992" i="17"/>
  <c r="M992" i="17" s="1"/>
  <c r="I993" i="17"/>
  <c r="N993" i="17" s="1"/>
  <c r="J993" i="17"/>
  <c r="O993" i="17" s="1"/>
  <c r="K993" i="17"/>
  <c r="U993" i="17" s="1"/>
  <c r="L993" i="17"/>
  <c r="M993" i="17" s="1"/>
  <c r="I994" i="17"/>
  <c r="N994" i="17" s="1"/>
  <c r="J994" i="17"/>
  <c r="O994" i="17" s="1"/>
  <c r="K994" i="17"/>
  <c r="U994" i="17" s="1"/>
  <c r="L994" i="17"/>
  <c r="M994" i="17" s="1"/>
  <c r="I995" i="17"/>
  <c r="N995" i="17" s="1"/>
  <c r="J995" i="17"/>
  <c r="O995" i="17" s="1"/>
  <c r="K995" i="17"/>
  <c r="U995" i="17" s="1"/>
  <c r="L995" i="17"/>
  <c r="M995" i="17" s="1"/>
  <c r="I996" i="17"/>
  <c r="N996" i="17" s="1"/>
  <c r="J996" i="17"/>
  <c r="O996" i="17" s="1"/>
  <c r="K996" i="17"/>
  <c r="U996" i="17" s="1"/>
  <c r="L996" i="17"/>
  <c r="M996" i="17" s="1"/>
  <c r="I997" i="17"/>
  <c r="N997" i="17" s="1"/>
  <c r="J997" i="17"/>
  <c r="O997" i="17" s="1"/>
  <c r="K997" i="17"/>
  <c r="U997" i="17" s="1"/>
  <c r="L997" i="17"/>
  <c r="M997" i="17" s="1"/>
  <c r="I998" i="17"/>
  <c r="N998" i="17" s="1"/>
  <c r="J998" i="17"/>
  <c r="O998" i="17" s="1"/>
  <c r="K998" i="17"/>
  <c r="U998" i="17" s="1"/>
  <c r="L998" i="17"/>
  <c r="M998" i="17" s="1"/>
  <c r="I999" i="17"/>
  <c r="N999" i="17" s="1"/>
  <c r="J999" i="17"/>
  <c r="O999" i="17" s="1"/>
  <c r="K999" i="17"/>
  <c r="U999" i="17" s="1"/>
  <c r="L999" i="17"/>
  <c r="M999" i="17" s="1"/>
  <c r="I1000" i="17"/>
  <c r="N1000" i="17" s="1"/>
  <c r="J1000" i="17"/>
  <c r="O1000" i="17" s="1"/>
  <c r="K1000" i="17"/>
  <c r="U1000" i="17" s="1"/>
  <c r="L1000" i="17"/>
  <c r="M1000" i="17" s="1"/>
  <c r="I1001" i="17"/>
  <c r="N1001" i="17" s="1"/>
  <c r="J1001" i="17"/>
  <c r="O1001" i="17" s="1"/>
  <c r="K1001" i="17"/>
  <c r="U1001" i="17" s="1"/>
  <c r="L1001" i="17"/>
  <c r="M1001" i="17" s="1"/>
  <c r="J2" i="17"/>
  <c r="O2" i="17" s="1"/>
  <c r="K2" i="17"/>
  <c r="U2" i="17" s="1"/>
  <c r="L2" i="17"/>
  <c r="M2" i="17" s="1"/>
  <c r="I2" i="17"/>
  <c r="N2" i="17" s="1"/>
  <c r="H3" i="17"/>
  <c r="Q3" i="17" s="1"/>
  <c r="H4" i="17"/>
  <c r="Q4" i="17" s="1"/>
  <c r="H5" i="17"/>
  <c r="Q5" i="17" s="1"/>
  <c r="H6" i="17"/>
  <c r="Q6" i="17" s="1"/>
  <c r="H7" i="17"/>
  <c r="Q7" i="17" s="1"/>
  <c r="H8" i="17"/>
  <c r="Q8" i="17" s="1"/>
  <c r="H9" i="17"/>
  <c r="Q9" i="17" s="1"/>
  <c r="H10" i="17"/>
  <c r="Q10" i="17" s="1"/>
  <c r="H11" i="17"/>
  <c r="Q11" i="17" s="1"/>
  <c r="H12" i="17"/>
  <c r="Q12" i="17" s="1"/>
  <c r="H13" i="17"/>
  <c r="Q13" i="17" s="1"/>
  <c r="H14" i="17"/>
  <c r="Q14" i="17" s="1"/>
  <c r="H15" i="17"/>
  <c r="Q15" i="17" s="1"/>
  <c r="H16" i="17"/>
  <c r="Q16" i="17" s="1"/>
  <c r="H17" i="17"/>
  <c r="Q17" i="17" s="1"/>
  <c r="H18" i="17"/>
  <c r="Q18" i="17" s="1"/>
  <c r="H19" i="17"/>
  <c r="Q19" i="17" s="1"/>
  <c r="H20" i="17"/>
  <c r="Q20" i="17" s="1"/>
  <c r="H21" i="17"/>
  <c r="Q21" i="17" s="1"/>
  <c r="H22" i="17"/>
  <c r="Q22" i="17" s="1"/>
  <c r="H23" i="17"/>
  <c r="Q23" i="17" s="1"/>
  <c r="H24" i="17"/>
  <c r="Q24" i="17" s="1"/>
  <c r="H25" i="17"/>
  <c r="Q25" i="17" s="1"/>
  <c r="H26" i="17"/>
  <c r="Q26" i="17" s="1"/>
  <c r="H27" i="17"/>
  <c r="Q27" i="17" s="1"/>
  <c r="H28" i="17"/>
  <c r="Q28" i="17" s="1"/>
  <c r="H29" i="17"/>
  <c r="Q29" i="17" s="1"/>
  <c r="H30" i="17"/>
  <c r="Q30" i="17" s="1"/>
  <c r="H31" i="17"/>
  <c r="Q31" i="17" s="1"/>
  <c r="H32" i="17"/>
  <c r="Q32" i="17" s="1"/>
  <c r="H33" i="17"/>
  <c r="Q33" i="17" s="1"/>
  <c r="H34" i="17"/>
  <c r="Q34" i="17" s="1"/>
  <c r="H35" i="17"/>
  <c r="Q35" i="17" s="1"/>
  <c r="H36" i="17"/>
  <c r="Q36" i="17" s="1"/>
  <c r="H37" i="17"/>
  <c r="Q37" i="17" s="1"/>
  <c r="H38" i="17"/>
  <c r="Q38" i="17" s="1"/>
  <c r="H39" i="17"/>
  <c r="Q39" i="17" s="1"/>
  <c r="H40" i="17"/>
  <c r="Q40" i="17" s="1"/>
  <c r="H41" i="17"/>
  <c r="Q41" i="17" s="1"/>
  <c r="H42" i="17"/>
  <c r="Q42" i="17" s="1"/>
  <c r="H43" i="17"/>
  <c r="Q43" i="17" s="1"/>
  <c r="H44" i="17"/>
  <c r="Q44" i="17" s="1"/>
  <c r="H45" i="17"/>
  <c r="Q45" i="17" s="1"/>
  <c r="H46" i="17"/>
  <c r="Q46" i="17" s="1"/>
  <c r="H47" i="17"/>
  <c r="Q47" i="17" s="1"/>
  <c r="H48" i="17"/>
  <c r="Q48" i="17" s="1"/>
  <c r="H49" i="17"/>
  <c r="Q49" i="17" s="1"/>
  <c r="H50" i="17"/>
  <c r="Q50" i="17" s="1"/>
  <c r="H51" i="17"/>
  <c r="Q51" i="17" s="1"/>
  <c r="H52" i="17"/>
  <c r="Q52" i="17" s="1"/>
  <c r="H53" i="17"/>
  <c r="Q53" i="17" s="1"/>
  <c r="H54" i="17"/>
  <c r="Q54" i="17" s="1"/>
  <c r="H55" i="17"/>
  <c r="Q55" i="17" s="1"/>
  <c r="H56" i="17"/>
  <c r="Q56" i="17" s="1"/>
  <c r="H57" i="17"/>
  <c r="Q57" i="17" s="1"/>
  <c r="H58" i="17"/>
  <c r="Q58" i="17" s="1"/>
  <c r="H59" i="17"/>
  <c r="Q59" i="17" s="1"/>
  <c r="H60" i="17"/>
  <c r="Q60" i="17" s="1"/>
  <c r="H61" i="17"/>
  <c r="Q61" i="17" s="1"/>
  <c r="H62" i="17"/>
  <c r="Q62" i="17" s="1"/>
  <c r="H63" i="17"/>
  <c r="Q63" i="17" s="1"/>
  <c r="H64" i="17"/>
  <c r="Q64" i="17" s="1"/>
  <c r="H65" i="17"/>
  <c r="Q65" i="17" s="1"/>
  <c r="H66" i="17"/>
  <c r="Q66" i="17" s="1"/>
  <c r="H67" i="17"/>
  <c r="Q67" i="17" s="1"/>
  <c r="H68" i="17"/>
  <c r="Q68" i="17" s="1"/>
  <c r="H69" i="17"/>
  <c r="Q69" i="17" s="1"/>
  <c r="H70" i="17"/>
  <c r="Q70" i="17" s="1"/>
  <c r="H71" i="17"/>
  <c r="Q71" i="17" s="1"/>
  <c r="H72" i="17"/>
  <c r="Q72" i="17" s="1"/>
  <c r="H73" i="17"/>
  <c r="Q73" i="17" s="1"/>
  <c r="H74" i="17"/>
  <c r="Q74" i="17" s="1"/>
  <c r="H75" i="17"/>
  <c r="Q75" i="17" s="1"/>
  <c r="H76" i="17"/>
  <c r="Q76" i="17" s="1"/>
  <c r="H77" i="17"/>
  <c r="Q77" i="17" s="1"/>
  <c r="H78" i="17"/>
  <c r="Q78" i="17" s="1"/>
  <c r="H79" i="17"/>
  <c r="Q79" i="17" s="1"/>
  <c r="H80" i="17"/>
  <c r="Q80" i="17" s="1"/>
  <c r="H81" i="17"/>
  <c r="Q81" i="17" s="1"/>
  <c r="H82" i="17"/>
  <c r="Q82" i="17" s="1"/>
  <c r="H83" i="17"/>
  <c r="Q83" i="17" s="1"/>
  <c r="H84" i="17"/>
  <c r="Q84" i="17" s="1"/>
  <c r="H85" i="17"/>
  <c r="Q85" i="17" s="1"/>
  <c r="H86" i="17"/>
  <c r="Q86" i="17" s="1"/>
  <c r="H87" i="17"/>
  <c r="Q87" i="17" s="1"/>
  <c r="H88" i="17"/>
  <c r="Q88" i="17" s="1"/>
  <c r="H89" i="17"/>
  <c r="Q89" i="17" s="1"/>
  <c r="H90" i="17"/>
  <c r="Q90" i="17" s="1"/>
  <c r="H91" i="17"/>
  <c r="Q91" i="17" s="1"/>
  <c r="H92" i="17"/>
  <c r="Q92" i="17" s="1"/>
  <c r="H93" i="17"/>
  <c r="Q93" i="17" s="1"/>
  <c r="H94" i="17"/>
  <c r="Q94" i="17" s="1"/>
  <c r="H95" i="17"/>
  <c r="Q95" i="17" s="1"/>
  <c r="H96" i="17"/>
  <c r="Q96" i="17" s="1"/>
  <c r="H97" i="17"/>
  <c r="Q97" i="17" s="1"/>
  <c r="H98" i="17"/>
  <c r="Q98" i="17" s="1"/>
  <c r="H99" i="17"/>
  <c r="Q99" i="17" s="1"/>
  <c r="H100" i="17"/>
  <c r="Q100" i="17" s="1"/>
  <c r="H101" i="17"/>
  <c r="Q101" i="17" s="1"/>
  <c r="H102" i="17"/>
  <c r="Q102" i="17" s="1"/>
  <c r="H103" i="17"/>
  <c r="Q103" i="17" s="1"/>
  <c r="H104" i="17"/>
  <c r="Q104" i="17" s="1"/>
  <c r="H105" i="17"/>
  <c r="Q105" i="17" s="1"/>
  <c r="H106" i="17"/>
  <c r="Q106" i="17" s="1"/>
  <c r="H107" i="17"/>
  <c r="Q107" i="17" s="1"/>
  <c r="H108" i="17"/>
  <c r="Q108" i="17" s="1"/>
  <c r="H109" i="17"/>
  <c r="Q109" i="17" s="1"/>
  <c r="H110" i="17"/>
  <c r="Q110" i="17" s="1"/>
  <c r="H111" i="17"/>
  <c r="Q111" i="17" s="1"/>
  <c r="H112" i="17"/>
  <c r="Q112" i="17" s="1"/>
  <c r="H113" i="17"/>
  <c r="Q113" i="17" s="1"/>
  <c r="H114" i="17"/>
  <c r="Q114" i="17" s="1"/>
  <c r="H115" i="17"/>
  <c r="Q115" i="17" s="1"/>
  <c r="H116" i="17"/>
  <c r="Q116" i="17" s="1"/>
  <c r="H117" i="17"/>
  <c r="Q117" i="17" s="1"/>
  <c r="H118" i="17"/>
  <c r="Q118" i="17" s="1"/>
  <c r="H119" i="17"/>
  <c r="Q119" i="17" s="1"/>
  <c r="H120" i="17"/>
  <c r="Q120" i="17" s="1"/>
  <c r="H121" i="17"/>
  <c r="Q121" i="17" s="1"/>
  <c r="H122" i="17"/>
  <c r="Q122" i="17" s="1"/>
  <c r="H123" i="17"/>
  <c r="Q123" i="17" s="1"/>
  <c r="H124" i="17"/>
  <c r="Q124" i="17" s="1"/>
  <c r="H125" i="17"/>
  <c r="Q125" i="17" s="1"/>
  <c r="H126" i="17"/>
  <c r="Q126" i="17" s="1"/>
  <c r="H127" i="17"/>
  <c r="Q127" i="17" s="1"/>
  <c r="H128" i="17"/>
  <c r="Q128" i="17" s="1"/>
  <c r="H129" i="17"/>
  <c r="Q129" i="17" s="1"/>
  <c r="H130" i="17"/>
  <c r="Q130" i="17" s="1"/>
  <c r="H131" i="17"/>
  <c r="Q131" i="17" s="1"/>
  <c r="H132" i="17"/>
  <c r="Q132" i="17" s="1"/>
  <c r="H133" i="17"/>
  <c r="Q133" i="17" s="1"/>
  <c r="H134" i="17"/>
  <c r="Q134" i="17" s="1"/>
  <c r="H135" i="17"/>
  <c r="Q135" i="17" s="1"/>
  <c r="H136" i="17"/>
  <c r="Q136" i="17" s="1"/>
  <c r="H137" i="17"/>
  <c r="Q137" i="17" s="1"/>
  <c r="H138" i="17"/>
  <c r="Q138" i="17" s="1"/>
  <c r="H139" i="17"/>
  <c r="Q139" i="17" s="1"/>
  <c r="H140" i="17"/>
  <c r="Q140" i="17" s="1"/>
  <c r="H141" i="17"/>
  <c r="Q141" i="17" s="1"/>
  <c r="H142" i="17"/>
  <c r="Q142" i="17" s="1"/>
  <c r="H143" i="17"/>
  <c r="Q143" i="17" s="1"/>
  <c r="H144" i="17"/>
  <c r="Q144" i="17" s="1"/>
  <c r="H145" i="17"/>
  <c r="Q145" i="17" s="1"/>
  <c r="H146" i="17"/>
  <c r="Q146" i="17" s="1"/>
  <c r="H147" i="17"/>
  <c r="Q147" i="17" s="1"/>
  <c r="H148" i="17"/>
  <c r="Q148" i="17" s="1"/>
  <c r="H149" i="17"/>
  <c r="Q149" i="17" s="1"/>
  <c r="H150" i="17"/>
  <c r="Q150" i="17" s="1"/>
  <c r="H151" i="17"/>
  <c r="Q151" i="17" s="1"/>
  <c r="H152" i="17"/>
  <c r="Q152" i="17" s="1"/>
  <c r="H153" i="17"/>
  <c r="Q153" i="17" s="1"/>
  <c r="H154" i="17"/>
  <c r="Q154" i="17" s="1"/>
  <c r="H155" i="17"/>
  <c r="Q155" i="17" s="1"/>
  <c r="H156" i="17"/>
  <c r="Q156" i="17" s="1"/>
  <c r="H157" i="17"/>
  <c r="Q157" i="17" s="1"/>
  <c r="H158" i="17"/>
  <c r="Q158" i="17" s="1"/>
  <c r="H159" i="17"/>
  <c r="Q159" i="17" s="1"/>
  <c r="H160" i="17"/>
  <c r="Q160" i="17" s="1"/>
  <c r="H161" i="17"/>
  <c r="Q161" i="17" s="1"/>
  <c r="H162" i="17"/>
  <c r="Q162" i="17" s="1"/>
  <c r="H163" i="17"/>
  <c r="Q163" i="17" s="1"/>
  <c r="H164" i="17"/>
  <c r="Q164" i="17" s="1"/>
  <c r="H165" i="17"/>
  <c r="Q165" i="17" s="1"/>
  <c r="H166" i="17"/>
  <c r="Q166" i="17" s="1"/>
  <c r="H167" i="17"/>
  <c r="Q167" i="17" s="1"/>
  <c r="H168" i="17"/>
  <c r="Q168" i="17" s="1"/>
  <c r="H169" i="17"/>
  <c r="Q169" i="17" s="1"/>
  <c r="H170" i="17"/>
  <c r="Q170" i="17" s="1"/>
  <c r="H171" i="17"/>
  <c r="Q171" i="17" s="1"/>
  <c r="H172" i="17"/>
  <c r="Q172" i="17" s="1"/>
  <c r="H173" i="17"/>
  <c r="Q173" i="17" s="1"/>
  <c r="H174" i="17"/>
  <c r="Q174" i="17" s="1"/>
  <c r="H175" i="17"/>
  <c r="Q175" i="17" s="1"/>
  <c r="H176" i="17"/>
  <c r="Q176" i="17" s="1"/>
  <c r="H177" i="17"/>
  <c r="Q177" i="17" s="1"/>
  <c r="H178" i="17"/>
  <c r="Q178" i="17" s="1"/>
  <c r="H179" i="17"/>
  <c r="Q179" i="17" s="1"/>
  <c r="H180" i="17"/>
  <c r="Q180" i="17" s="1"/>
  <c r="H181" i="17"/>
  <c r="Q181" i="17" s="1"/>
  <c r="H182" i="17"/>
  <c r="Q182" i="17" s="1"/>
  <c r="H183" i="17"/>
  <c r="Q183" i="17" s="1"/>
  <c r="H184" i="17"/>
  <c r="Q184" i="17" s="1"/>
  <c r="H185" i="17"/>
  <c r="Q185" i="17" s="1"/>
  <c r="H186" i="17"/>
  <c r="Q186" i="17" s="1"/>
  <c r="H187" i="17"/>
  <c r="Q187" i="17" s="1"/>
  <c r="H188" i="17"/>
  <c r="Q188" i="17" s="1"/>
  <c r="H189" i="17"/>
  <c r="Q189" i="17" s="1"/>
  <c r="H190" i="17"/>
  <c r="Q190" i="17" s="1"/>
  <c r="H191" i="17"/>
  <c r="Q191" i="17" s="1"/>
  <c r="H192" i="17"/>
  <c r="Q192" i="17" s="1"/>
  <c r="H193" i="17"/>
  <c r="Q193" i="17" s="1"/>
  <c r="H194" i="17"/>
  <c r="Q194" i="17" s="1"/>
  <c r="H195" i="17"/>
  <c r="Q195" i="17" s="1"/>
  <c r="H196" i="17"/>
  <c r="Q196" i="17" s="1"/>
  <c r="H197" i="17"/>
  <c r="Q197" i="17" s="1"/>
  <c r="H198" i="17"/>
  <c r="Q198" i="17" s="1"/>
  <c r="H199" i="17"/>
  <c r="Q199" i="17" s="1"/>
  <c r="H200" i="17"/>
  <c r="Q200" i="17" s="1"/>
  <c r="H201" i="17"/>
  <c r="Q201" i="17" s="1"/>
  <c r="H202" i="17"/>
  <c r="Q202" i="17" s="1"/>
  <c r="H203" i="17"/>
  <c r="Q203" i="17" s="1"/>
  <c r="H204" i="17"/>
  <c r="Q204" i="17" s="1"/>
  <c r="H205" i="17"/>
  <c r="Q205" i="17" s="1"/>
  <c r="H206" i="17"/>
  <c r="Q206" i="17" s="1"/>
  <c r="H207" i="17"/>
  <c r="Q207" i="17" s="1"/>
  <c r="H208" i="17"/>
  <c r="Q208" i="17" s="1"/>
  <c r="H209" i="17"/>
  <c r="Q209" i="17" s="1"/>
  <c r="H210" i="17"/>
  <c r="Q210" i="17" s="1"/>
  <c r="H211" i="17"/>
  <c r="Q211" i="17" s="1"/>
  <c r="H212" i="17"/>
  <c r="Q212" i="17" s="1"/>
  <c r="H213" i="17"/>
  <c r="Q213" i="17" s="1"/>
  <c r="H214" i="17"/>
  <c r="Q214" i="17" s="1"/>
  <c r="H215" i="17"/>
  <c r="Q215" i="17" s="1"/>
  <c r="H216" i="17"/>
  <c r="Q216" i="17" s="1"/>
  <c r="H217" i="17"/>
  <c r="Q217" i="17" s="1"/>
  <c r="H218" i="17"/>
  <c r="Q218" i="17" s="1"/>
  <c r="H219" i="17"/>
  <c r="Q219" i="17" s="1"/>
  <c r="H220" i="17"/>
  <c r="Q220" i="17" s="1"/>
  <c r="H221" i="17"/>
  <c r="Q221" i="17" s="1"/>
  <c r="H222" i="17"/>
  <c r="Q222" i="17" s="1"/>
  <c r="H223" i="17"/>
  <c r="Q223" i="17" s="1"/>
  <c r="H224" i="17"/>
  <c r="Q224" i="17" s="1"/>
  <c r="H225" i="17"/>
  <c r="Q225" i="17" s="1"/>
  <c r="H226" i="17"/>
  <c r="Q226" i="17" s="1"/>
  <c r="H227" i="17"/>
  <c r="Q227" i="17" s="1"/>
  <c r="H228" i="17"/>
  <c r="Q228" i="17" s="1"/>
  <c r="H229" i="17"/>
  <c r="Q229" i="17" s="1"/>
  <c r="H230" i="17"/>
  <c r="Q230" i="17" s="1"/>
  <c r="H231" i="17"/>
  <c r="Q231" i="17" s="1"/>
  <c r="H232" i="17"/>
  <c r="Q232" i="17" s="1"/>
  <c r="H233" i="17"/>
  <c r="Q233" i="17" s="1"/>
  <c r="H234" i="17"/>
  <c r="Q234" i="17" s="1"/>
  <c r="H235" i="17"/>
  <c r="Q235" i="17" s="1"/>
  <c r="H236" i="17"/>
  <c r="Q236" i="17" s="1"/>
  <c r="H237" i="17"/>
  <c r="Q237" i="17" s="1"/>
  <c r="H238" i="17"/>
  <c r="Q238" i="17" s="1"/>
  <c r="H239" i="17"/>
  <c r="Q239" i="17" s="1"/>
  <c r="H240" i="17"/>
  <c r="Q240" i="17" s="1"/>
  <c r="H241" i="17"/>
  <c r="Q241" i="17" s="1"/>
  <c r="H242" i="17"/>
  <c r="Q242" i="17" s="1"/>
  <c r="H243" i="17"/>
  <c r="Q243" i="17" s="1"/>
  <c r="H244" i="17"/>
  <c r="Q244" i="17" s="1"/>
  <c r="H245" i="17"/>
  <c r="Q245" i="17" s="1"/>
  <c r="H246" i="17"/>
  <c r="Q246" i="17" s="1"/>
  <c r="H247" i="17"/>
  <c r="Q247" i="17" s="1"/>
  <c r="H248" i="17"/>
  <c r="Q248" i="17" s="1"/>
  <c r="H249" i="17"/>
  <c r="Q249" i="17" s="1"/>
  <c r="H250" i="17"/>
  <c r="Q250" i="17" s="1"/>
  <c r="H251" i="17"/>
  <c r="Q251" i="17" s="1"/>
  <c r="H252" i="17"/>
  <c r="Q252" i="17" s="1"/>
  <c r="H253" i="17"/>
  <c r="Q253" i="17" s="1"/>
  <c r="H254" i="17"/>
  <c r="Q254" i="17" s="1"/>
  <c r="H255" i="17"/>
  <c r="Q255" i="17" s="1"/>
  <c r="H256" i="17"/>
  <c r="Q256" i="17" s="1"/>
  <c r="H257" i="17"/>
  <c r="Q257" i="17" s="1"/>
  <c r="H258" i="17"/>
  <c r="Q258" i="17" s="1"/>
  <c r="H259" i="17"/>
  <c r="Q259" i="17" s="1"/>
  <c r="H260" i="17"/>
  <c r="Q260" i="17" s="1"/>
  <c r="H261" i="17"/>
  <c r="Q261" i="17" s="1"/>
  <c r="H262" i="17"/>
  <c r="Q262" i="17" s="1"/>
  <c r="H263" i="17"/>
  <c r="Q263" i="17" s="1"/>
  <c r="H264" i="17"/>
  <c r="Q264" i="17" s="1"/>
  <c r="H265" i="17"/>
  <c r="Q265" i="17" s="1"/>
  <c r="H266" i="17"/>
  <c r="Q266" i="17" s="1"/>
  <c r="H267" i="17"/>
  <c r="Q267" i="17" s="1"/>
  <c r="H268" i="17"/>
  <c r="Q268" i="17" s="1"/>
  <c r="H269" i="17"/>
  <c r="Q269" i="17" s="1"/>
  <c r="H270" i="17"/>
  <c r="Q270" i="17" s="1"/>
  <c r="H271" i="17"/>
  <c r="Q271" i="17" s="1"/>
  <c r="H272" i="17"/>
  <c r="Q272" i="17" s="1"/>
  <c r="H273" i="17"/>
  <c r="Q273" i="17" s="1"/>
  <c r="H274" i="17"/>
  <c r="Q274" i="17" s="1"/>
  <c r="H275" i="17"/>
  <c r="Q275" i="17" s="1"/>
  <c r="H276" i="17"/>
  <c r="Q276" i="17" s="1"/>
  <c r="H277" i="17"/>
  <c r="Q277" i="17" s="1"/>
  <c r="H278" i="17"/>
  <c r="Q278" i="17" s="1"/>
  <c r="H279" i="17"/>
  <c r="Q279" i="17" s="1"/>
  <c r="H280" i="17"/>
  <c r="Q280" i="17" s="1"/>
  <c r="H281" i="17"/>
  <c r="Q281" i="17" s="1"/>
  <c r="H282" i="17"/>
  <c r="Q282" i="17" s="1"/>
  <c r="H283" i="17"/>
  <c r="Q283" i="17" s="1"/>
  <c r="H284" i="17"/>
  <c r="Q284" i="17" s="1"/>
  <c r="H285" i="17"/>
  <c r="Q285" i="17" s="1"/>
  <c r="H286" i="17"/>
  <c r="Q286" i="17" s="1"/>
  <c r="H287" i="17"/>
  <c r="Q287" i="17" s="1"/>
  <c r="H288" i="17"/>
  <c r="Q288" i="17" s="1"/>
  <c r="H289" i="17"/>
  <c r="Q289" i="17" s="1"/>
  <c r="H290" i="17"/>
  <c r="Q290" i="17" s="1"/>
  <c r="H291" i="17"/>
  <c r="Q291" i="17" s="1"/>
  <c r="H292" i="17"/>
  <c r="Q292" i="17" s="1"/>
  <c r="H293" i="17"/>
  <c r="Q293" i="17" s="1"/>
  <c r="H294" i="17"/>
  <c r="Q294" i="17" s="1"/>
  <c r="H295" i="17"/>
  <c r="Q295" i="17" s="1"/>
  <c r="H296" i="17"/>
  <c r="Q296" i="17" s="1"/>
  <c r="H297" i="17"/>
  <c r="Q297" i="17" s="1"/>
  <c r="H298" i="17"/>
  <c r="Q298" i="17" s="1"/>
  <c r="H299" i="17"/>
  <c r="Q299" i="17" s="1"/>
  <c r="H300" i="17"/>
  <c r="Q300" i="17" s="1"/>
  <c r="H301" i="17"/>
  <c r="Q301" i="17" s="1"/>
  <c r="H302" i="17"/>
  <c r="Q302" i="17" s="1"/>
  <c r="H303" i="17"/>
  <c r="Q303" i="17" s="1"/>
  <c r="H304" i="17"/>
  <c r="Q304" i="17" s="1"/>
  <c r="H305" i="17"/>
  <c r="Q305" i="17" s="1"/>
  <c r="H306" i="17"/>
  <c r="Q306" i="17" s="1"/>
  <c r="H307" i="17"/>
  <c r="Q307" i="17" s="1"/>
  <c r="H308" i="17"/>
  <c r="Q308" i="17" s="1"/>
  <c r="H309" i="17"/>
  <c r="Q309" i="17" s="1"/>
  <c r="H310" i="17"/>
  <c r="Q310" i="17" s="1"/>
  <c r="H311" i="17"/>
  <c r="Q311" i="17" s="1"/>
  <c r="H312" i="17"/>
  <c r="Q312" i="17" s="1"/>
  <c r="H313" i="17"/>
  <c r="Q313" i="17" s="1"/>
  <c r="H314" i="17"/>
  <c r="Q314" i="17" s="1"/>
  <c r="H315" i="17"/>
  <c r="Q315" i="17" s="1"/>
  <c r="H316" i="17"/>
  <c r="Q316" i="17" s="1"/>
  <c r="H317" i="17"/>
  <c r="Q317" i="17" s="1"/>
  <c r="H318" i="17"/>
  <c r="Q318" i="17" s="1"/>
  <c r="H319" i="17"/>
  <c r="Q319" i="17" s="1"/>
  <c r="H320" i="17"/>
  <c r="Q320" i="17" s="1"/>
  <c r="H321" i="17"/>
  <c r="Q321" i="17" s="1"/>
  <c r="H322" i="17"/>
  <c r="Q322" i="17" s="1"/>
  <c r="H323" i="17"/>
  <c r="Q323" i="17" s="1"/>
  <c r="H324" i="17"/>
  <c r="Q324" i="17" s="1"/>
  <c r="H325" i="17"/>
  <c r="Q325" i="17" s="1"/>
  <c r="H326" i="17"/>
  <c r="Q326" i="17" s="1"/>
  <c r="H327" i="17"/>
  <c r="Q327" i="17" s="1"/>
  <c r="H328" i="17"/>
  <c r="Q328" i="17" s="1"/>
  <c r="H329" i="17"/>
  <c r="Q329" i="17" s="1"/>
  <c r="H330" i="17"/>
  <c r="Q330" i="17" s="1"/>
  <c r="H331" i="17"/>
  <c r="Q331" i="17" s="1"/>
  <c r="H332" i="17"/>
  <c r="Q332" i="17" s="1"/>
  <c r="H333" i="17"/>
  <c r="Q333" i="17" s="1"/>
  <c r="H334" i="17"/>
  <c r="Q334" i="17" s="1"/>
  <c r="H335" i="17"/>
  <c r="Q335" i="17" s="1"/>
  <c r="H336" i="17"/>
  <c r="Q336" i="17" s="1"/>
  <c r="H337" i="17"/>
  <c r="Q337" i="17" s="1"/>
  <c r="H338" i="17"/>
  <c r="Q338" i="17" s="1"/>
  <c r="H339" i="17"/>
  <c r="Q339" i="17" s="1"/>
  <c r="H340" i="17"/>
  <c r="Q340" i="17" s="1"/>
  <c r="H341" i="17"/>
  <c r="Q341" i="17" s="1"/>
  <c r="H342" i="17"/>
  <c r="Q342" i="17" s="1"/>
  <c r="H343" i="17"/>
  <c r="Q343" i="17" s="1"/>
  <c r="H344" i="17"/>
  <c r="Q344" i="17" s="1"/>
  <c r="H345" i="17"/>
  <c r="Q345" i="17" s="1"/>
  <c r="H346" i="17"/>
  <c r="Q346" i="17" s="1"/>
  <c r="H347" i="17"/>
  <c r="Q347" i="17" s="1"/>
  <c r="H348" i="17"/>
  <c r="Q348" i="17" s="1"/>
  <c r="H349" i="17"/>
  <c r="Q349" i="17" s="1"/>
  <c r="H350" i="17"/>
  <c r="Q350" i="17" s="1"/>
  <c r="H351" i="17"/>
  <c r="Q351" i="17" s="1"/>
  <c r="H352" i="17"/>
  <c r="Q352" i="17" s="1"/>
  <c r="H353" i="17"/>
  <c r="Q353" i="17" s="1"/>
  <c r="H354" i="17"/>
  <c r="Q354" i="17" s="1"/>
  <c r="H355" i="17"/>
  <c r="Q355" i="17" s="1"/>
  <c r="H356" i="17"/>
  <c r="Q356" i="17" s="1"/>
  <c r="H357" i="17"/>
  <c r="Q357" i="17" s="1"/>
  <c r="H358" i="17"/>
  <c r="Q358" i="17" s="1"/>
  <c r="H359" i="17"/>
  <c r="Q359" i="17" s="1"/>
  <c r="H360" i="17"/>
  <c r="Q360" i="17" s="1"/>
  <c r="H361" i="17"/>
  <c r="Q361" i="17" s="1"/>
  <c r="H362" i="17"/>
  <c r="Q362" i="17" s="1"/>
  <c r="H363" i="17"/>
  <c r="Q363" i="17" s="1"/>
  <c r="H364" i="17"/>
  <c r="Q364" i="17" s="1"/>
  <c r="H365" i="17"/>
  <c r="Q365" i="17" s="1"/>
  <c r="H366" i="17"/>
  <c r="Q366" i="17" s="1"/>
  <c r="H367" i="17"/>
  <c r="Q367" i="17" s="1"/>
  <c r="H368" i="17"/>
  <c r="Q368" i="17" s="1"/>
  <c r="H369" i="17"/>
  <c r="Q369" i="17" s="1"/>
  <c r="H370" i="17"/>
  <c r="Q370" i="17" s="1"/>
  <c r="H371" i="17"/>
  <c r="Q371" i="17" s="1"/>
  <c r="H372" i="17"/>
  <c r="Q372" i="17" s="1"/>
  <c r="H373" i="17"/>
  <c r="Q373" i="17" s="1"/>
  <c r="H374" i="17"/>
  <c r="Q374" i="17" s="1"/>
  <c r="H375" i="17"/>
  <c r="Q375" i="17" s="1"/>
  <c r="H376" i="17"/>
  <c r="Q376" i="17" s="1"/>
  <c r="H377" i="17"/>
  <c r="Q377" i="17" s="1"/>
  <c r="H378" i="17"/>
  <c r="Q378" i="17" s="1"/>
  <c r="H379" i="17"/>
  <c r="Q379" i="17" s="1"/>
  <c r="H380" i="17"/>
  <c r="Q380" i="17" s="1"/>
  <c r="H381" i="17"/>
  <c r="Q381" i="17" s="1"/>
  <c r="H382" i="17"/>
  <c r="Q382" i="17" s="1"/>
  <c r="H383" i="17"/>
  <c r="Q383" i="17" s="1"/>
  <c r="H384" i="17"/>
  <c r="Q384" i="17" s="1"/>
  <c r="H385" i="17"/>
  <c r="Q385" i="17" s="1"/>
  <c r="H386" i="17"/>
  <c r="Q386" i="17" s="1"/>
  <c r="H387" i="17"/>
  <c r="Q387" i="17" s="1"/>
  <c r="H388" i="17"/>
  <c r="Q388" i="17" s="1"/>
  <c r="H389" i="17"/>
  <c r="Q389" i="17" s="1"/>
  <c r="H390" i="17"/>
  <c r="Q390" i="17" s="1"/>
  <c r="H391" i="17"/>
  <c r="Q391" i="17" s="1"/>
  <c r="H392" i="17"/>
  <c r="Q392" i="17" s="1"/>
  <c r="H393" i="17"/>
  <c r="Q393" i="17" s="1"/>
  <c r="H394" i="17"/>
  <c r="Q394" i="17" s="1"/>
  <c r="H395" i="17"/>
  <c r="Q395" i="17" s="1"/>
  <c r="H396" i="17"/>
  <c r="Q396" i="17" s="1"/>
  <c r="H397" i="17"/>
  <c r="Q397" i="17" s="1"/>
  <c r="H398" i="17"/>
  <c r="Q398" i="17" s="1"/>
  <c r="H399" i="17"/>
  <c r="Q399" i="17" s="1"/>
  <c r="H400" i="17"/>
  <c r="Q400" i="17" s="1"/>
  <c r="H401" i="17"/>
  <c r="Q401" i="17" s="1"/>
  <c r="H402" i="17"/>
  <c r="Q402" i="17" s="1"/>
  <c r="H403" i="17"/>
  <c r="Q403" i="17" s="1"/>
  <c r="H404" i="17"/>
  <c r="Q404" i="17" s="1"/>
  <c r="H405" i="17"/>
  <c r="Q405" i="17" s="1"/>
  <c r="H406" i="17"/>
  <c r="Q406" i="17" s="1"/>
  <c r="H407" i="17"/>
  <c r="Q407" i="17" s="1"/>
  <c r="H408" i="17"/>
  <c r="Q408" i="17" s="1"/>
  <c r="H409" i="17"/>
  <c r="Q409" i="17" s="1"/>
  <c r="H410" i="17"/>
  <c r="Q410" i="17" s="1"/>
  <c r="H411" i="17"/>
  <c r="Q411" i="17" s="1"/>
  <c r="H412" i="17"/>
  <c r="Q412" i="17" s="1"/>
  <c r="H413" i="17"/>
  <c r="Q413" i="17" s="1"/>
  <c r="H414" i="17"/>
  <c r="Q414" i="17" s="1"/>
  <c r="H415" i="17"/>
  <c r="Q415" i="17" s="1"/>
  <c r="H416" i="17"/>
  <c r="Q416" i="17" s="1"/>
  <c r="H417" i="17"/>
  <c r="Q417" i="17" s="1"/>
  <c r="H418" i="17"/>
  <c r="Q418" i="17" s="1"/>
  <c r="H419" i="17"/>
  <c r="Q419" i="17" s="1"/>
  <c r="H420" i="17"/>
  <c r="Q420" i="17" s="1"/>
  <c r="H421" i="17"/>
  <c r="Q421" i="17" s="1"/>
  <c r="H422" i="17"/>
  <c r="Q422" i="17" s="1"/>
  <c r="H423" i="17"/>
  <c r="Q423" i="17" s="1"/>
  <c r="H424" i="17"/>
  <c r="Q424" i="17" s="1"/>
  <c r="H425" i="17"/>
  <c r="Q425" i="17" s="1"/>
  <c r="H426" i="17"/>
  <c r="Q426" i="17" s="1"/>
  <c r="H427" i="17"/>
  <c r="Q427" i="17" s="1"/>
  <c r="H428" i="17"/>
  <c r="Q428" i="17" s="1"/>
  <c r="H429" i="17"/>
  <c r="Q429" i="17" s="1"/>
  <c r="H430" i="17"/>
  <c r="Q430" i="17" s="1"/>
  <c r="H431" i="17"/>
  <c r="Q431" i="17" s="1"/>
  <c r="H432" i="17"/>
  <c r="Q432" i="17" s="1"/>
  <c r="H433" i="17"/>
  <c r="Q433" i="17" s="1"/>
  <c r="H434" i="17"/>
  <c r="Q434" i="17" s="1"/>
  <c r="H435" i="17"/>
  <c r="Q435" i="17" s="1"/>
  <c r="H436" i="17"/>
  <c r="Q436" i="17" s="1"/>
  <c r="H437" i="17"/>
  <c r="Q437" i="17" s="1"/>
  <c r="H438" i="17"/>
  <c r="Q438" i="17" s="1"/>
  <c r="H439" i="17"/>
  <c r="Q439" i="17" s="1"/>
  <c r="H440" i="17"/>
  <c r="Q440" i="17" s="1"/>
  <c r="H441" i="17"/>
  <c r="Q441" i="17" s="1"/>
  <c r="H442" i="17"/>
  <c r="Q442" i="17" s="1"/>
  <c r="H443" i="17"/>
  <c r="Q443" i="17" s="1"/>
  <c r="H444" i="17"/>
  <c r="Q444" i="17" s="1"/>
  <c r="H445" i="17"/>
  <c r="Q445" i="17" s="1"/>
  <c r="H446" i="17"/>
  <c r="Q446" i="17" s="1"/>
  <c r="H447" i="17"/>
  <c r="Q447" i="17" s="1"/>
  <c r="H448" i="17"/>
  <c r="Q448" i="17" s="1"/>
  <c r="H449" i="17"/>
  <c r="Q449" i="17" s="1"/>
  <c r="H450" i="17"/>
  <c r="Q450" i="17" s="1"/>
  <c r="H451" i="17"/>
  <c r="Q451" i="17" s="1"/>
  <c r="H452" i="17"/>
  <c r="Q452" i="17" s="1"/>
  <c r="H453" i="17"/>
  <c r="Q453" i="17" s="1"/>
  <c r="H454" i="17"/>
  <c r="Q454" i="17" s="1"/>
  <c r="H455" i="17"/>
  <c r="Q455" i="17" s="1"/>
  <c r="H456" i="17"/>
  <c r="Q456" i="17" s="1"/>
  <c r="H457" i="17"/>
  <c r="Q457" i="17" s="1"/>
  <c r="H458" i="17"/>
  <c r="Q458" i="17" s="1"/>
  <c r="H459" i="17"/>
  <c r="Q459" i="17" s="1"/>
  <c r="H460" i="17"/>
  <c r="Q460" i="17" s="1"/>
  <c r="H461" i="17"/>
  <c r="Q461" i="17" s="1"/>
  <c r="H462" i="17"/>
  <c r="Q462" i="17" s="1"/>
  <c r="H463" i="17"/>
  <c r="Q463" i="17" s="1"/>
  <c r="H464" i="17"/>
  <c r="Q464" i="17" s="1"/>
  <c r="H465" i="17"/>
  <c r="Q465" i="17" s="1"/>
  <c r="H466" i="17"/>
  <c r="Q466" i="17" s="1"/>
  <c r="H467" i="17"/>
  <c r="Q467" i="17" s="1"/>
  <c r="H468" i="17"/>
  <c r="Q468" i="17" s="1"/>
  <c r="H469" i="17"/>
  <c r="Q469" i="17" s="1"/>
  <c r="H470" i="17"/>
  <c r="Q470" i="17" s="1"/>
  <c r="H471" i="17"/>
  <c r="Q471" i="17" s="1"/>
  <c r="H472" i="17"/>
  <c r="Q472" i="17" s="1"/>
  <c r="H473" i="17"/>
  <c r="Q473" i="17" s="1"/>
  <c r="H474" i="17"/>
  <c r="Q474" i="17" s="1"/>
  <c r="H475" i="17"/>
  <c r="Q475" i="17" s="1"/>
  <c r="H476" i="17"/>
  <c r="Q476" i="17" s="1"/>
  <c r="H477" i="17"/>
  <c r="Q477" i="17" s="1"/>
  <c r="H478" i="17"/>
  <c r="Q478" i="17" s="1"/>
  <c r="H479" i="17"/>
  <c r="Q479" i="17" s="1"/>
  <c r="H480" i="17"/>
  <c r="Q480" i="17" s="1"/>
  <c r="H481" i="17"/>
  <c r="Q481" i="17" s="1"/>
  <c r="H482" i="17"/>
  <c r="Q482" i="17" s="1"/>
  <c r="H483" i="17"/>
  <c r="Q483" i="17" s="1"/>
  <c r="H484" i="17"/>
  <c r="Q484" i="17" s="1"/>
  <c r="H485" i="17"/>
  <c r="Q485" i="17" s="1"/>
  <c r="H486" i="17"/>
  <c r="Q486" i="17" s="1"/>
  <c r="H487" i="17"/>
  <c r="Q487" i="17" s="1"/>
  <c r="H488" i="17"/>
  <c r="Q488" i="17" s="1"/>
  <c r="H489" i="17"/>
  <c r="Q489" i="17" s="1"/>
  <c r="H490" i="17"/>
  <c r="Q490" i="17" s="1"/>
  <c r="H491" i="17"/>
  <c r="Q491" i="17" s="1"/>
  <c r="H492" i="17"/>
  <c r="Q492" i="17" s="1"/>
  <c r="H493" i="17"/>
  <c r="Q493" i="17" s="1"/>
  <c r="H494" i="17"/>
  <c r="Q494" i="17" s="1"/>
  <c r="H495" i="17"/>
  <c r="Q495" i="17" s="1"/>
  <c r="H496" i="17"/>
  <c r="Q496" i="17" s="1"/>
  <c r="H497" i="17"/>
  <c r="Q497" i="17" s="1"/>
  <c r="H498" i="17"/>
  <c r="Q498" i="17" s="1"/>
  <c r="H499" i="17"/>
  <c r="Q499" i="17" s="1"/>
  <c r="H500" i="17"/>
  <c r="Q500" i="17" s="1"/>
  <c r="H501" i="17"/>
  <c r="Q501" i="17" s="1"/>
  <c r="H502" i="17"/>
  <c r="Q502" i="17" s="1"/>
  <c r="H503" i="17"/>
  <c r="Q503" i="17" s="1"/>
  <c r="H504" i="17"/>
  <c r="Q504" i="17" s="1"/>
  <c r="H505" i="17"/>
  <c r="Q505" i="17" s="1"/>
  <c r="H506" i="17"/>
  <c r="Q506" i="17" s="1"/>
  <c r="H507" i="17"/>
  <c r="Q507" i="17" s="1"/>
  <c r="H508" i="17"/>
  <c r="Q508" i="17" s="1"/>
  <c r="H509" i="17"/>
  <c r="Q509" i="17" s="1"/>
  <c r="H510" i="17"/>
  <c r="Q510" i="17" s="1"/>
  <c r="H511" i="17"/>
  <c r="Q511" i="17" s="1"/>
  <c r="H512" i="17"/>
  <c r="Q512" i="17" s="1"/>
  <c r="H513" i="17"/>
  <c r="Q513" i="17" s="1"/>
  <c r="H514" i="17"/>
  <c r="Q514" i="17" s="1"/>
  <c r="Q515" i="17"/>
  <c r="H516" i="17"/>
  <c r="Q516" i="17" s="1"/>
  <c r="H517" i="17"/>
  <c r="Q517" i="17" s="1"/>
  <c r="H518" i="17"/>
  <c r="Q518" i="17" s="1"/>
  <c r="H519" i="17"/>
  <c r="Q519" i="17" s="1"/>
  <c r="H520" i="17"/>
  <c r="Q520" i="17" s="1"/>
  <c r="H521" i="17"/>
  <c r="Q521" i="17" s="1"/>
  <c r="H522" i="17"/>
  <c r="Q522" i="17" s="1"/>
  <c r="H523" i="17"/>
  <c r="Q523" i="17" s="1"/>
  <c r="H524" i="17"/>
  <c r="Q524" i="17" s="1"/>
  <c r="H525" i="17"/>
  <c r="Q525" i="17" s="1"/>
  <c r="H526" i="17"/>
  <c r="Q526" i="17" s="1"/>
  <c r="H527" i="17"/>
  <c r="Q527" i="17" s="1"/>
  <c r="H528" i="17"/>
  <c r="Q528" i="17" s="1"/>
  <c r="H529" i="17"/>
  <c r="Q529" i="17" s="1"/>
  <c r="H530" i="17"/>
  <c r="Q530" i="17" s="1"/>
  <c r="H531" i="17"/>
  <c r="Q531" i="17" s="1"/>
  <c r="H532" i="17"/>
  <c r="Q532" i="17" s="1"/>
  <c r="H533" i="17"/>
  <c r="Q533" i="17" s="1"/>
  <c r="H534" i="17"/>
  <c r="Q534" i="17" s="1"/>
  <c r="H535" i="17"/>
  <c r="Q535" i="17" s="1"/>
  <c r="H536" i="17"/>
  <c r="Q536" i="17" s="1"/>
  <c r="H537" i="17"/>
  <c r="Q537" i="17" s="1"/>
  <c r="H538" i="17"/>
  <c r="Q538" i="17" s="1"/>
  <c r="H539" i="17"/>
  <c r="Q539" i="17" s="1"/>
  <c r="H540" i="17"/>
  <c r="Q540" i="17" s="1"/>
  <c r="H541" i="17"/>
  <c r="Q541" i="17" s="1"/>
  <c r="H542" i="17"/>
  <c r="Q542" i="17" s="1"/>
  <c r="H543" i="17"/>
  <c r="Q543" i="17" s="1"/>
  <c r="H544" i="17"/>
  <c r="Q544" i="17" s="1"/>
  <c r="H545" i="17"/>
  <c r="Q545" i="17" s="1"/>
  <c r="H546" i="17"/>
  <c r="Q546" i="17" s="1"/>
  <c r="H547" i="17"/>
  <c r="Q547" i="17" s="1"/>
  <c r="H548" i="17"/>
  <c r="Q548" i="17" s="1"/>
  <c r="H549" i="17"/>
  <c r="Q549" i="17" s="1"/>
  <c r="H550" i="17"/>
  <c r="Q550" i="17" s="1"/>
  <c r="H551" i="17"/>
  <c r="Q551" i="17" s="1"/>
  <c r="H552" i="17"/>
  <c r="Q552" i="17" s="1"/>
  <c r="H553" i="17"/>
  <c r="Q553" i="17" s="1"/>
  <c r="H554" i="17"/>
  <c r="Q554" i="17" s="1"/>
  <c r="H555" i="17"/>
  <c r="Q555" i="17" s="1"/>
  <c r="H556" i="17"/>
  <c r="Q556" i="17" s="1"/>
  <c r="H557" i="17"/>
  <c r="Q557" i="17" s="1"/>
  <c r="H558" i="17"/>
  <c r="Q558" i="17" s="1"/>
  <c r="H559" i="17"/>
  <c r="Q559" i="17" s="1"/>
  <c r="H560" i="17"/>
  <c r="Q560" i="17" s="1"/>
  <c r="H561" i="17"/>
  <c r="Q561" i="17" s="1"/>
  <c r="H562" i="17"/>
  <c r="Q562" i="17" s="1"/>
  <c r="H563" i="17"/>
  <c r="Q563" i="17" s="1"/>
  <c r="H564" i="17"/>
  <c r="Q564" i="17" s="1"/>
  <c r="H565" i="17"/>
  <c r="Q565" i="17" s="1"/>
  <c r="H566" i="17"/>
  <c r="Q566" i="17" s="1"/>
  <c r="H567" i="17"/>
  <c r="Q567" i="17" s="1"/>
  <c r="H568" i="17"/>
  <c r="Q568" i="17" s="1"/>
  <c r="H569" i="17"/>
  <c r="Q569" i="17" s="1"/>
  <c r="H570" i="17"/>
  <c r="Q570" i="17" s="1"/>
  <c r="H571" i="17"/>
  <c r="Q571" i="17" s="1"/>
  <c r="H572" i="17"/>
  <c r="Q572" i="17" s="1"/>
  <c r="H573" i="17"/>
  <c r="Q573" i="17" s="1"/>
  <c r="H574" i="17"/>
  <c r="Q574" i="17" s="1"/>
  <c r="H575" i="17"/>
  <c r="Q575" i="17" s="1"/>
  <c r="H576" i="17"/>
  <c r="Q576" i="17" s="1"/>
  <c r="H577" i="17"/>
  <c r="Q577" i="17" s="1"/>
  <c r="H578" i="17"/>
  <c r="Q578" i="17" s="1"/>
  <c r="H579" i="17"/>
  <c r="Q579" i="17" s="1"/>
  <c r="H580" i="17"/>
  <c r="Q580" i="17" s="1"/>
  <c r="H581" i="17"/>
  <c r="Q581" i="17" s="1"/>
  <c r="H582" i="17"/>
  <c r="Q582" i="17" s="1"/>
  <c r="H583" i="17"/>
  <c r="Q583" i="17" s="1"/>
  <c r="H584" i="17"/>
  <c r="Q584" i="17" s="1"/>
  <c r="H585" i="17"/>
  <c r="Q585" i="17" s="1"/>
  <c r="H586" i="17"/>
  <c r="Q586" i="17" s="1"/>
  <c r="H587" i="17"/>
  <c r="Q587" i="17" s="1"/>
  <c r="H588" i="17"/>
  <c r="Q588" i="17" s="1"/>
  <c r="H589" i="17"/>
  <c r="Q589" i="17" s="1"/>
  <c r="H590" i="17"/>
  <c r="Q590" i="17" s="1"/>
  <c r="H591" i="17"/>
  <c r="Q591" i="17" s="1"/>
  <c r="H592" i="17"/>
  <c r="Q592" i="17" s="1"/>
  <c r="H593" i="17"/>
  <c r="Q593" i="17" s="1"/>
  <c r="H594" i="17"/>
  <c r="Q594" i="17" s="1"/>
  <c r="H595" i="17"/>
  <c r="Q595" i="17" s="1"/>
  <c r="H596" i="17"/>
  <c r="Q596" i="17" s="1"/>
  <c r="H597" i="17"/>
  <c r="Q597" i="17" s="1"/>
  <c r="H598" i="17"/>
  <c r="Q598" i="17" s="1"/>
  <c r="H599" i="17"/>
  <c r="Q599" i="17" s="1"/>
  <c r="H600" i="17"/>
  <c r="Q600" i="17" s="1"/>
  <c r="H601" i="17"/>
  <c r="Q601" i="17" s="1"/>
  <c r="H602" i="17"/>
  <c r="Q602" i="17" s="1"/>
  <c r="H603" i="17"/>
  <c r="Q603" i="17" s="1"/>
  <c r="H604" i="17"/>
  <c r="Q604" i="17" s="1"/>
  <c r="H605" i="17"/>
  <c r="Q605" i="17" s="1"/>
  <c r="H606" i="17"/>
  <c r="Q606" i="17" s="1"/>
  <c r="H607" i="17"/>
  <c r="Q607" i="17" s="1"/>
  <c r="H608" i="17"/>
  <c r="Q608" i="17" s="1"/>
  <c r="H609" i="17"/>
  <c r="Q609" i="17" s="1"/>
  <c r="H610" i="17"/>
  <c r="Q610" i="17" s="1"/>
  <c r="H611" i="17"/>
  <c r="Q611" i="17" s="1"/>
  <c r="H612" i="17"/>
  <c r="Q612" i="17" s="1"/>
  <c r="H613" i="17"/>
  <c r="Q613" i="17" s="1"/>
  <c r="H614" i="17"/>
  <c r="Q614" i="17" s="1"/>
  <c r="H615" i="17"/>
  <c r="Q615" i="17" s="1"/>
  <c r="H616" i="17"/>
  <c r="Q616" i="17" s="1"/>
  <c r="H617" i="17"/>
  <c r="Q617" i="17" s="1"/>
  <c r="H618" i="17"/>
  <c r="Q618" i="17" s="1"/>
  <c r="H619" i="17"/>
  <c r="Q619" i="17" s="1"/>
  <c r="H620" i="17"/>
  <c r="Q620" i="17" s="1"/>
  <c r="H621" i="17"/>
  <c r="Q621" i="17" s="1"/>
  <c r="H622" i="17"/>
  <c r="Q622" i="17" s="1"/>
  <c r="H623" i="17"/>
  <c r="Q623" i="17" s="1"/>
  <c r="H624" i="17"/>
  <c r="Q624" i="17" s="1"/>
  <c r="H625" i="17"/>
  <c r="Q625" i="17" s="1"/>
  <c r="H626" i="17"/>
  <c r="Q626" i="17" s="1"/>
  <c r="H627" i="17"/>
  <c r="Q627" i="17" s="1"/>
  <c r="H628" i="17"/>
  <c r="Q628" i="17" s="1"/>
  <c r="H629" i="17"/>
  <c r="Q629" i="17" s="1"/>
  <c r="H630" i="17"/>
  <c r="Q630" i="17" s="1"/>
  <c r="H631" i="17"/>
  <c r="Q631" i="17" s="1"/>
  <c r="H632" i="17"/>
  <c r="Q632" i="17" s="1"/>
  <c r="H633" i="17"/>
  <c r="Q633" i="17" s="1"/>
  <c r="H634" i="17"/>
  <c r="Q634" i="17" s="1"/>
  <c r="H635" i="17"/>
  <c r="Q635" i="17" s="1"/>
  <c r="H636" i="17"/>
  <c r="Q636" i="17" s="1"/>
  <c r="H637" i="17"/>
  <c r="Q637" i="17" s="1"/>
  <c r="H638" i="17"/>
  <c r="Q638" i="17" s="1"/>
  <c r="H639" i="17"/>
  <c r="Q639" i="17" s="1"/>
  <c r="H640" i="17"/>
  <c r="Q640" i="17" s="1"/>
  <c r="H641" i="17"/>
  <c r="Q641" i="17" s="1"/>
  <c r="H642" i="17"/>
  <c r="Q642" i="17" s="1"/>
  <c r="H643" i="17"/>
  <c r="Q643" i="17" s="1"/>
  <c r="H644" i="17"/>
  <c r="Q644" i="17" s="1"/>
  <c r="H645" i="17"/>
  <c r="Q645" i="17" s="1"/>
  <c r="H646" i="17"/>
  <c r="Q646" i="17" s="1"/>
  <c r="H647" i="17"/>
  <c r="Q647" i="17" s="1"/>
  <c r="H648" i="17"/>
  <c r="Q648" i="17" s="1"/>
  <c r="H649" i="17"/>
  <c r="Q649" i="17" s="1"/>
  <c r="H650" i="17"/>
  <c r="Q650" i="17" s="1"/>
  <c r="H651" i="17"/>
  <c r="Q651" i="17" s="1"/>
  <c r="H652" i="17"/>
  <c r="Q652" i="17" s="1"/>
  <c r="H653" i="17"/>
  <c r="Q653" i="17" s="1"/>
  <c r="H654" i="17"/>
  <c r="Q654" i="17" s="1"/>
  <c r="H655" i="17"/>
  <c r="Q655" i="17" s="1"/>
  <c r="H656" i="17"/>
  <c r="Q656" i="17" s="1"/>
  <c r="H657" i="17"/>
  <c r="Q657" i="17" s="1"/>
  <c r="H658" i="17"/>
  <c r="Q658" i="17" s="1"/>
  <c r="H659" i="17"/>
  <c r="Q659" i="17" s="1"/>
  <c r="H660" i="17"/>
  <c r="Q660" i="17" s="1"/>
  <c r="H661" i="17"/>
  <c r="Q661" i="17" s="1"/>
  <c r="H662" i="17"/>
  <c r="Q662" i="17" s="1"/>
  <c r="H663" i="17"/>
  <c r="Q663" i="17" s="1"/>
  <c r="H664" i="17"/>
  <c r="Q664" i="17" s="1"/>
  <c r="H665" i="17"/>
  <c r="Q665" i="17" s="1"/>
  <c r="H666" i="17"/>
  <c r="Q666" i="17" s="1"/>
  <c r="H667" i="17"/>
  <c r="Q667" i="17" s="1"/>
  <c r="H668" i="17"/>
  <c r="Q668" i="17" s="1"/>
  <c r="H669" i="17"/>
  <c r="Q669" i="17" s="1"/>
  <c r="H670" i="17"/>
  <c r="Q670" i="17" s="1"/>
  <c r="H671" i="17"/>
  <c r="Q671" i="17" s="1"/>
  <c r="H672" i="17"/>
  <c r="Q672" i="17" s="1"/>
  <c r="H673" i="17"/>
  <c r="Q673" i="17" s="1"/>
  <c r="H674" i="17"/>
  <c r="Q674" i="17" s="1"/>
  <c r="H675" i="17"/>
  <c r="Q675" i="17" s="1"/>
  <c r="H676" i="17"/>
  <c r="Q676" i="17" s="1"/>
  <c r="H677" i="17"/>
  <c r="Q677" i="17" s="1"/>
  <c r="H678" i="17"/>
  <c r="Q678" i="17" s="1"/>
  <c r="H679" i="17"/>
  <c r="Q679" i="17" s="1"/>
  <c r="H680" i="17"/>
  <c r="Q680" i="17" s="1"/>
  <c r="H681" i="17"/>
  <c r="Q681" i="17" s="1"/>
  <c r="H682" i="17"/>
  <c r="Q682" i="17" s="1"/>
  <c r="H683" i="17"/>
  <c r="Q683" i="17" s="1"/>
  <c r="H684" i="17"/>
  <c r="Q684" i="17" s="1"/>
  <c r="H685" i="17"/>
  <c r="Q685" i="17" s="1"/>
  <c r="H686" i="17"/>
  <c r="Q686" i="17" s="1"/>
  <c r="H687" i="17"/>
  <c r="Q687" i="17" s="1"/>
  <c r="H688" i="17"/>
  <c r="Q688" i="17" s="1"/>
  <c r="H689" i="17"/>
  <c r="Q689" i="17" s="1"/>
  <c r="H690" i="17"/>
  <c r="Q690" i="17" s="1"/>
  <c r="H691" i="17"/>
  <c r="Q691" i="17" s="1"/>
  <c r="H692" i="17"/>
  <c r="Q692" i="17" s="1"/>
  <c r="H693" i="17"/>
  <c r="Q693" i="17" s="1"/>
  <c r="H694" i="17"/>
  <c r="Q694" i="17" s="1"/>
  <c r="H695" i="17"/>
  <c r="Q695" i="17" s="1"/>
  <c r="H696" i="17"/>
  <c r="Q696" i="17" s="1"/>
  <c r="H697" i="17"/>
  <c r="Q697" i="17" s="1"/>
  <c r="H698" i="17"/>
  <c r="Q698" i="17" s="1"/>
  <c r="H699" i="17"/>
  <c r="Q699" i="17" s="1"/>
  <c r="H700" i="17"/>
  <c r="Q700" i="17" s="1"/>
  <c r="H701" i="17"/>
  <c r="Q701" i="17" s="1"/>
  <c r="H702" i="17"/>
  <c r="Q702" i="17" s="1"/>
  <c r="H703" i="17"/>
  <c r="Q703" i="17" s="1"/>
  <c r="H704" i="17"/>
  <c r="Q704" i="17" s="1"/>
  <c r="H705" i="17"/>
  <c r="Q705" i="17" s="1"/>
  <c r="H706" i="17"/>
  <c r="Q706" i="17" s="1"/>
  <c r="H707" i="17"/>
  <c r="Q707" i="17" s="1"/>
  <c r="H708" i="17"/>
  <c r="Q708" i="17" s="1"/>
  <c r="H709" i="17"/>
  <c r="Q709" i="17" s="1"/>
  <c r="H710" i="17"/>
  <c r="Q710" i="17" s="1"/>
  <c r="H711" i="17"/>
  <c r="Q711" i="17" s="1"/>
  <c r="H712" i="17"/>
  <c r="Q712" i="17" s="1"/>
  <c r="H713" i="17"/>
  <c r="Q713" i="17" s="1"/>
  <c r="H714" i="17"/>
  <c r="Q714" i="17" s="1"/>
  <c r="H715" i="17"/>
  <c r="Q715" i="17" s="1"/>
  <c r="H716" i="17"/>
  <c r="Q716" i="17" s="1"/>
  <c r="H717" i="17"/>
  <c r="Q717" i="17" s="1"/>
  <c r="H718" i="17"/>
  <c r="Q718" i="17" s="1"/>
  <c r="H719" i="17"/>
  <c r="Q719" i="17" s="1"/>
  <c r="H720" i="17"/>
  <c r="Q720" i="17" s="1"/>
  <c r="H721" i="17"/>
  <c r="Q721" i="17" s="1"/>
  <c r="H722" i="17"/>
  <c r="Q722" i="17" s="1"/>
  <c r="H723" i="17"/>
  <c r="Q723" i="17" s="1"/>
  <c r="H724" i="17"/>
  <c r="Q724" i="17" s="1"/>
  <c r="H725" i="17"/>
  <c r="Q725" i="17" s="1"/>
  <c r="H726" i="17"/>
  <c r="Q726" i="17" s="1"/>
  <c r="H727" i="17"/>
  <c r="Q727" i="17" s="1"/>
  <c r="H728" i="17"/>
  <c r="Q728" i="17" s="1"/>
  <c r="H729" i="17"/>
  <c r="Q729" i="17" s="1"/>
  <c r="H730" i="17"/>
  <c r="Q730" i="17" s="1"/>
  <c r="H731" i="17"/>
  <c r="Q731" i="17" s="1"/>
  <c r="H732" i="17"/>
  <c r="Q732" i="17" s="1"/>
  <c r="H733" i="17"/>
  <c r="Q733" i="17" s="1"/>
  <c r="H734" i="17"/>
  <c r="Q734" i="17" s="1"/>
  <c r="H735" i="17"/>
  <c r="Q735" i="17" s="1"/>
  <c r="H736" i="17"/>
  <c r="Q736" i="17" s="1"/>
  <c r="H737" i="17"/>
  <c r="Q737" i="17" s="1"/>
  <c r="H738" i="17"/>
  <c r="Q738" i="17" s="1"/>
  <c r="H739" i="17"/>
  <c r="Q739" i="17" s="1"/>
  <c r="H740" i="17"/>
  <c r="Q740" i="17" s="1"/>
  <c r="H741" i="17"/>
  <c r="Q741" i="17" s="1"/>
  <c r="H742" i="17"/>
  <c r="Q742" i="17" s="1"/>
  <c r="H743" i="17"/>
  <c r="Q743" i="17" s="1"/>
  <c r="H744" i="17"/>
  <c r="Q744" i="17" s="1"/>
  <c r="H745" i="17"/>
  <c r="Q745" i="17" s="1"/>
  <c r="H746" i="17"/>
  <c r="Q746" i="17" s="1"/>
  <c r="H747" i="17"/>
  <c r="Q747" i="17" s="1"/>
  <c r="H748" i="17"/>
  <c r="Q748" i="17" s="1"/>
  <c r="H749" i="17"/>
  <c r="Q749" i="17" s="1"/>
  <c r="H750" i="17"/>
  <c r="Q750" i="17" s="1"/>
  <c r="H751" i="17"/>
  <c r="Q751" i="17" s="1"/>
  <c r="H752" i="17"/>
  <c r="Q752" i="17" s="1"/>
  <c r="H753" i="17"/>
  <c r="Q753" i="17" s="1"/>
  <c r="H754" i="17"/>
  <c r="Q754" i="17" s="1"/>
  <c r="H755" i="17"/>
  <c r="Q755" i="17" s="1"/>
  <c r="H756" i="17"/>
  <c r="Q756" i="17" s="1"/>
  <c r="H757" i="17"/>
  <c r="Q757" i="17" s="1"/>
  <c r="H758" i="17"/>
  <c r="Q758" i="17" s="1"/>
  <c r="H759" i="17"/>
  <c r="Q759" i="17" s="1"/>
  <c r="H760" i="17"/>
  <c r="Q760" i="17" s="1"/>
  <c r="H761" i="17"/>
  <c r="Q761" i="17" s="1"/>
  <c r="H762" i="17"/>
  <c r="Q762" i="17" s="1"/>
  <c r="H763" i="17"/>
  <c r="Q763" i="17" s="1"/>
  <c r="H764" i="17"/>
  <c r="Q764" i="17" s="1"/>
  <c r="H765" i="17"/>
  <c r="Q765" i="17" s="1"/>
  <c r="H766" i="17"/>
  <c r="Q766" i="17" s="1"/>
  <c r="H767" i="17"/>
  <c r="Q767" i="17" s="1"/>
  <c r="H768" i="17"/>
  <c r="Q768" i="17" s="1"/>
  <c r="H769" i="17"/>
  <c r="Q769" i="17" s="1"/>
  <c r="H770" i="17"/>
  <c r="Q770" i="17" s="1"/>
  <c r="H771" i="17"/>
  <c r="Q771" i="17" s="1"/>
  <c r="H772" i="17"/>
  <c r="Q772" i="17" s="1"/>
  <c r="H773" i="17"/>
  <c r="Q773" i="17" s="1"/>
  <c r="H774" i="17"/>
  <c r="Q774" i="17" s="1"/>
  <c r="H775" i="17"/>
  <c r="Q775" i="17" s="1"/>
  <c r="H776" i="17"/>
  <c r="Q776" i="17" s="1"/>
  <c r="H777" i="17"/>
  <c r="Q777" i="17" s="1"/>
  <c r="H778" i="17"/>
  <c r="Q778" i="17" s="1"/>
  <c r="H779" i="17"/>
  <c r="Q779" i="17" s="1"/>
  <c r="H780" i="17"/>
  <c r="Q780" i="17" s="1"/>
  <c r="H781" i="17"/>
  <c r="Q781" i="17" s="1"/>
  <c r="H782" i="17"/>
  <c r="Q782" i="17" s="1"/>
  <c r="H783" i="17"/>
  <c r="Q783" i="17" s="1"/>
  <c r="H784" i="17"/>
  <c r="Q784" i="17" s="1"/>
  <c r="H785" i="17"/>
  <c r="Q785" i="17" s="1"/>
  <c r="H786" i="17"/>
  <c r="Q786" i="17" s="1"/>
  <c r="H787" i="17"/>
  <c r="Q787" i="17" s="1"/>
  <c r="H788" i="17"/>
  <c r="Q788" i="17" s="1"/>
  <c r="H789" i="17"/>
  <c r="Q789" i="17" s="1"/>
  <c r="H790" i="17"/>
  <c r="Q790" i="17" s="1"/>
  <c r="H791" i="17"/>
  <c r="Q791" i="17" s="1"/>
  <c r="H792" i="17"/>
  <c r="Q792" i="17" s="1"/>
  <c r="H793" i="17"/>
  <c r="Q793" i="17" s="1"/>
  <c r="H794" i="17"/>
  <c r="Q794" i="17" s="1"/>
  <c r="H795" i="17"/>
  <c r="Q795" i="17" s="1"/>
  <c r="H796" i="17"/>
  <c r="Q796" i="17" s="1"/>
  <c r="H797" i="17"/>
  <c r="Q797" i="17" s="1"/>
  <c r="H798" i="17"/>
  <c r="Q798" i="17" s="1"/>
  <c r="H799" i="17"/>
  <c r="Q799" i="17" s="1"/>
  <c r="H800" i="17"/>
  <c r="Q800" i="17" s="1"/>
  <c r="H801" i="17"/>
  <c r="Q801" i="17" s="1"/>
  <c r="H802" i="17"/>
  <c r="Q802" i="17" s="1"/>
  <c r="H803" i="17"/>
  <c r="Q803" i="17" s="1"/>
  <c r="H804" i="17"/>
  <c r="Q804" i="17" s="1"/>
  <c r="H805" i="17"/>
  <c r="Q805" i="17" s="1"/>
  <c r="H806" i="17"/>
  <c r="Q806" i="17" s="1"/>
  <c r="H807" i="17"/>
  <c r="Q807" i="17" s="1"/>
  <c r="H808" i="17"/>
  <c r="Q808" i="17" s="1"/>
  <c r="H809" i="17"/>
  <c r="Q809" i="17" s="1"/>
  <c r="H810" i="17"/>
  <c r="Q810" i="17" s="1"/>
  <c r="H811" i="17"/>
  <c r="Q811" i="17" s="1"/>
  <c r="H812" i="17"/>
  <c r="Q812" i="17" s="1"/>
  <c r="H813" i="17"/>
  <c r="Q813" i="17" s="1"/>
  <c r="H814" i="17"/>
  <c r="Q814" i="17" s="1"/>
  <c r="H815" i="17"/>
  <c r="Q815" i="17" s="1"/>
  <c r="H816" i="17"/>
  <c r="Q816" i="17" s="1"/>
  <c r="H817" i="17"/>
  <c r="Q817" i="17" s="1"/>
  <c r="H818" i="17"/>
  <c r="Q818" i="17" s="1"/>
  <c r="H819" i="17"/>
  <c r="Q819" i="17" s="1"/>
  <c r="H820" i="17"/>
  <c r="Q820" i="17" s="1"/>
  <c r="H821" i="17"/>
  <c r="Q821" i="17" s="1"/>
  <c r="H822" i="17"/>
  <c r="Q822" i="17" s="1"/>
  <c r="H823" i="17"/>
  <c r="Q823" i="17" s="1"/>
  <c r="H824" i="17"/>
  <c r="Q824" i="17" s="1"/>
  <c r="H825" i="17"/>
  <c r="Q825" i="17" s="1"/>
  <c r="H826" i="17"/>
  <c r="Q826" i="17" s="1"/>
  <c r="H827" i="17"/>
  <c r="Q827" i="17" s="1"/>
  <c r="H828" i="17"/>
  <c r="Q828" i="17" s="1"/>
  <c r="H829" i="17"/>
  <c r="Q829" i="17" s="1"/>
  <c r="H830" i="17"/>
  <c r="Q830" i="17" s="1"/>
  <c r="H831" i="17"/>
  <c r="Q831" i="17" s="1"/>
  <c r="H832" i="17"/>
  <c r="Q832" i="17" s="1"/>
  <c r="H833" i="17"/>
  <c r="Q833" i="17" s="1"/>
  <c r="H834" i="17"/>
  <c r="Q834" i="17" s="1"/>
  <c r="H835" i="17"/>
  <c r="Q835" i="17" s="1"/>
  <c r="H836" i="17"/>
  <c r="Q836" i="17" s="1"/>
  <c r="H837" i="17"/>
  <c r="Q837" i="17" s="1"/>
  <c r="H838" i="17"/>
  <c r="Q838" i="17" s="1"/>
  <c r="H839" i="17"/>
  <c r="Q839" i="17" s="1"/>
  <c r="H840" i="17"/>
  <c r="Q840" i="17" s="1"/>
  <c r="H841" i="17"/>
  <c r="Q841" i="17" s="1"/>
  <c r="H842" i="17"/>
  <c r="Q842" i="17" s="1"/>
  <c r="H843" i="17"/>
  <c r="Q843" i="17" s="1"/>
  <c r="H844" i="17"/>
  <c r="Q844" i="17" s="1"/>
  <c r="H845" i="17"/>
  <c r="Q845" i="17" s="1"/>
  <c r="H846" i="17"/>
  <c r="Q846" i="17" s="1"/>
  <c r="H847" i="17"/>
  <c r="Q847" i="17" s="1"/>
  <c r="H848" i="17"/>
  <c r="Q848" i="17" s="1"/>
  <c r="H849" i="17"/>
  <c r="Q849" i="17" s="1"/>
  <c r="H850" i="17"/>
  <c r="Q850" i="17" s="1"/>
  <c r="H851" i="17"/>
  <c r="Q851" i="17" s="1"/>
  <c r="H852" i="17"/>
  <c r="Q852" i="17" s="1"/>
  <c r="H853" i="17"/>
  <c r="Q853" i="17" s="1"/>
  <c r="H854" i="17"/>
  <c r="Q854" i="17" s="1"/>
  <c r="H855" i="17"/>
  <c r="Q855" i="17" s="1"/>
  <c r="H856" i="17"/>
  <c r="Q856" i="17" s="1"/>
  <c r="H857" i="17"/>
  <c r="Q857" i="17" s="1"/>
  <c r="H858" i="17"/>
  <c r="Q858" i="17" s="1"/>
  <c r="H859" i="17"/>
  <c r="Q859" i="17" s="1"/>
  <c r="H860" i="17"/>
  <c r="Q860" i="17" s="1"/>
  <c r="H861" i="17"/>
  <c r="Q861" i="17" s="1"/>
  <c r="H862" i="17"/>
  <c r="Q862" i="17" s="1"/>
  <c r="H863" i="17"/>
  <c r="Q863" i="17" s="1"/>
  <c r="H864" i="17"/>
  <c r="Q864" i="17" s="1"/>
  <c r="H865" i="17"/>
  <c r="Q865" i="17" s="1"/>
  <c r="H866" i="17"/>
  <c r="Q866" i="17" s="1"/>
  <c r="H867" i="17"/>
  <c r="Q867" i="17" s="1"/>
  <c r="H868" i="17"/>
  <c r="Q868" i="17" s="1"/>
  <c r="H869" i="17"/>
  <c r="Q869" i="17" s="1"/>
  <c r="H870" i="17"/>
  <c r="Q870" i="17" s="1"/>
  <c r="H871" i="17"/>
  <c r="Q871" i="17" s="1"/>
  <c r="H872" i="17"/>
  <c r="Q872" i="17" s="1"/>
  <c r="H873" i="17"/>
  <c r="Q873" i="17" s="1"/>
  <c r="H874" i="17"/>
  <c r="Q874" i="17" s="1"/>
  <c r="H875" i="17"/>
  <c r="Q875" i="17" s="1"/>
  <c r="H876" i="17"/>
  <c r="Q876" i="17" s="1"/>
  <c r="H877" i="17"/>
  <c r="Q877" i="17" s="1"/>
  <c r="H878" i="17"/>
  <c r="Q878" i="17" s="1"/>
  <c r="H879" i="17"/>
  <c r="Q879" i="17" s="1"/>
  <c r="H880" i="17"/>
  <c r="Q880" i="17" s="1"/>
  <c r="H881" i="17"/>
  <c r="Q881" i="17" s="1"/>
  <c r="H882" i="17"/>
  <c r="Q882" i="17" s="1"/>
  <c r="H883" i="17"/>
  <c r="Q883" i="17" s="1"/>
  <c r="H884" i="17"/>
  <c r="Q884" i="17" s="1"/>
  <c r="H885" i="17"/>
  <c r="Q885" i="17" s="1"/>
  <c r="H886" i="17"/>
  <c r="Q886" i="17" s="1"/>
  <c r="H887" i="17"/>
  <c r="Q887" i="17" s="1"/>
  <c r="H888" i="17"/>
  <c r="Q888" i="17" s="1"/>
  <c r="H889" i="17"/>
  <c r="Q889" i="17" s="1"/>
  <c r="H890" i="17"/>
  <c r="Q890" i="17" s="1"/>
  <c r="H891" i="17"/>
  <c r="Q891" i="17" s="1"/>
  <c r="H892" i="17"/>
  <c r="Q892" i="17" s="1"/>
  <c r="H893" i="17"/>
  <c r="Q893" i="17" s="1"/>
  <c r="H894" i="17"/>
  <c r="Q894" i="17" s="1"/>
  <c r="H895" i="17"/>
  <c r="Q895" i="17" s="1"/>
  <c r="H896" i="17"/>
  <c r="Q896" i="17" s="1"/>
  <c r="H897" i="17"/>
  <c r="Q897" i="17" s="1"/>
  <c r="H898" i="17"/>
  <c r="Q898" i="17" s="1"/>
  <c r="H899" i="17"/>
  <c r="Q899" i="17" s="1"/>
  <c r="H900" i="17"/>
  <c r="Q900" i="17" s="1"/>
  <c r="H901" i="17"/>
  <c r="Q901" i="17" s="1"/>
  <c r="H902" i="17"/>
  <c r="Q902" i="17" s="1"/>
  <c r="H903" i="17"/>
  <c r="Q903" i="17" s="1"/>
  <c r="H904" i="17"/>
  <c r="Q904" i="17" s="1"/>
  <c r="H905" i="17"/>
  <c r="Q905" i="17" s="1"/>
  <c r="H906" i="17"/>
  <c r="Q906" i="17" s="1"/>
  <c r="H907" i="17"/>
  <c r="Q907" i="17" s="1"/>
  <c r="H908" i="17"/>
  <c r="Q908" i="17" s="1"/>
  <c r="H909" i="17"/>
  <c r="Q909" i="17" s="1"/>
  <c r="H910" i="17"/>
  <c r="Q910" i="17" s="1"/>
  <c r="H911" i="17"/>
  <c r="Q911" i="17" s="1"/>
  <c r="H912" i="17"/>
  <c r="Q912" i="17" s="1"/>
  <c r="H913" i="17"/>
  <c r="Q913" i="17" s="1"/>
  <c r="H914" i="17"/>
  <c r="Q914" i="17" s="1"/>
  <c r="H915" i="17"/>
  <c r="Q915" i="17" s="1"/>
  <c r="H916" i="17"/>
  <c r="Q916" i="17" s="1"/>
  <c r="H917" i="17"/>
  <c r="Q917" i="17" s="1"/>
  <c r="H918" i="17"/>
  <c r="Q918" i="17" s="1"/>
  <c r="H919" i="17"/>
  <c r="Q919" i="17" s="1"/>
  <c r="H920" i="17"/>
  <c r="Q920" i="17" s="1"/>
  <c r="H921" i="17"/>
  <c r="Q921" i="17" s="1"/>
  <c r="H922" i="17"/>
  <c r="Q922" i="17" s="1"/>
  <c r="H923" i="17"/>
  <c r="Q923" i="17" s="1"/>
  <c r="H924" i="17"/>
  <c r="Q924" i="17" s="1"/>
  <c r="H925" i="17"/>
  <c r="Q925" i="17" s="1"/>
  <c r="H926" i="17"/>
  <c r="Q926" i="17" s="1"/>
  <c r="H927" i="17"/>
  <c r="Q927" i="17" s="1"/>
  <c r="H928" i="17"/>
  <c r="Q928" i="17" s="1"/>
  <c r="H929" i="17"/>
  <c r="Q929" i="17" s="1"/>
  <c r="H930" i="17"/>
  <c r="Q930" i="17" s="1"/>
  <c r="H931" i="17"/>
  <c r="Q931" i="17" s="1"/>
  <c r="H932" i="17"/>
  <c r="Q932" i="17" s="1"/>
  <c r="H933" i="17"/>
  <c r="Q933" i="17" s="1"/>
  <c r="H934" i="17"/>
  <c r="Q934" i="17" s="1"/>
  <c r="H935" i="17"/>
  <c r="Q935" i="17" s="1"/>
  <c r="H936" i="17"/>
  <c r="Q936" i="17" s="1"/>
  <c r="H937" i="17"/>
  <c r="Q937" i="17" s="1"/>
  <c r="H938" i="17"/>
  <c r="Q938" i="17" s="1"/>
  <c r="H939" i="17"/>
  <c r="Q939" i="17" s="1"/>
  <c r="H940" i="17"/>
  <c r="Q940" i="17" s="1"/>
  <c r="H941" i="17"/>
  <c r="Q941" i="17" s="1"/>
  <c r="H942" i="17"/>
  <c r="Q942" i="17" s="1"/>
  <c r="H943" i="17"/>
  <c r="Q943" i="17" s="1"/>
  <c r="H944" i="17"/>
  <c r="Q944" i="17" s="1"/>
  <c r="H945" i="17"/>
  <c r="Q945" i="17" s="1"/>
  <c r="H946" i="17"/>
  <c r="Q946" i="17" s="1"/>
  <c r="H947" i="17"/>
  <c r="Q947" i="17" s="1"/>
  <c r="H948" i="17"/>
  <c r="Q948" i="17" s="1"/>
  <c r="H949" i="17"/>
  <c r="Q949" i="17" s="1"/>
  <c r="H950" i="17"/>
  <c r="Q950" i="17" s="1"/>
  <c r="H951" i="17"/>
  <c r="Q951" i="17" s="1"/>
  <c r="H952" i="17"/>
  <c r="Q952" i="17" s="1"/>
  <c r="H953" i="17"/>
  <c r="Q953" i="17" s="1"/>
  <c r="H954" i="17"/>
  <c r="Q954" i="17" s="1"/>
  <c r="H955" i="17"/>
  <c r="Q955" i="17" s="1"/>
  <c r="H956" i="17"/>
  <c r="Q956" i="17" s="1"/>
  <c r="H957" i="17"/>
  <c r="Q957" i="17" s="1"/>
  <c r="H958" i="17"/>
  <c r="Q958" i="17" s="1"/>
  <c r="H959" i="17"/>
  <c r="Q959" i="17" s="1"/>
  <c r="H960" i="17"/>
  <c r="Q960" i="17" s="1"/>
  <c r="H961" i="17"/>
  <c r="Q961" i="17" s="1"/>
  <c r="H962" i="17"/>
  <c r="Q962" i="17" s="1"/>
  <c r="H963" i="17"/>
  <c r="Q963" i="17" s="1"/>
  <c r="H964" i="17"/>
  <c r="Q964" i="17" s="1"/>
  <c r="H965" i="17"/>
  <c r="Q965" i="17" s="1"/>
  <c r="H966" i="17"/>
  <c r="Q966" i="17" s="1"/>
  <c r="H967" i="17"/>
  <c r="Q967" i="17" s="1"/>
  <c r="H968" i="17"/>
  <c r="Q968" i="17" s="1"/>
  <c r="H969" i="17"/>
  <c r="Q969" i="17" s="1"/>
  <c r="H970" i="17"/>
  <c r="Q970" i="17" s="1"/>
  <c r="H971" i="17"/>
  <c r="Q971" i="17" s="1"/>
  <c r="H972" i="17"/>
  <c r="Q972" i="17" s="1"/>
  <c r="H973" i="17"/>
  <c r="Q973" i="17" s="1"/>
  <c r="H974" i="17"/>
  <c r="Q974" i="17" s="1"/>
  <c r="H975" i="17"/>
  <c r="Q975" i="17" s="1"/>
  <c r="H976" i="17"/>
  <c r="Q976" i="17" s="1"/>
  <c r="H977" i="17"/>
  <c r="Q977" i="17" s="1"/>
  <c r="H978" i="17"/>
  <c r="Q978" i="17" s="1"/>
  <c r="H979" i="17"/>
  <c r="Q979" i="17" s="1"/>
  <c r="H980" i="17"/>
  <c r="Q980" i="17" s="1"/>
  <c r="H981" i="17"/>
  <c r="Q981" i="17" s="1"/>
  <c r="H982" i="17"/>
  <c r="Q982" i="17" s="1"/>
  <c r="H983" i="17"/>
  <c r="Q983" i="17" s="1"/>
  <c r="H984" i="17"/>
  <c r="Q984" i="17" s="1"/>
  <c r="H985" i="17"/>
  <c r="Q985" i="17" s="1"/>
  <c r="H986" i="17"/>
  <c r="Q986" i="17" s="1"/>
  <c r="H987" i="17"/>
  <c r="Q987" i="17" s="1"/>
  <c r="H988" i="17"/>
  <c r="Q988" i="17" s="1"/>
  <c r="H989" i="17"/>
  <c r="Q989" i="17" s="1"/>
  <c r="H990" i="17"/>
  <c r="Q990" i="17" s="1"/>
  <c r="H991" i="17"/>
  <c r="Q991" i="17" s="1"/>
  <c r="H992" i="17"/>
  <c r="Q992" i="17" s="1"/>
  <c r="H993" i="17"/>
  <c r="Q993" i="17" s="1"/>
  <c r="H994" i="17"/>
  <c r="Q994" i="17" s="1"/>
  <c r="H995" i="17"/>
  <c r="Q995" i="17" s="1"/>
  <c r="H996" i="17"/>
  <c r="Q996" i="17" s="1"/>
  <c r="H997" i="17"/>
  <c r="Q997" i="17" s="1"/>
  <c r="H998" i="17"/>
  <c r="Q998" i="17" s="1"/>
  <c r="H999" i="17"/>
  <c r="Q999" i="17" s="1"/>
  <c r="H1000" i="17"/>
  <c r="Q1000" i="17" s="1"/>
  <c r="H1001" i="17"/>
  <c r="Q1001" i="17" s="1"/>
  <c r="H2" i="17"/>
  <c r="Q2" i="17" s="1"/>
  <c r="S361" i="17" l="1"/>
  <c r="R361" i="17"/>
  <c r="S345" i="17"/>
  <c r="R345" i="17"/>
  <c r="S329" i="17"/>
  <c r="R329" i="17"/>
  <c r="S313" i="17"/>
  <c r="R313" i="17"/>
  <c r="S297" i="17"/>
  <c r="R297" i="17"/>
  <c r="S281" i="17"/>
  <c r="R281" i="17"/>
  <c r="S265" i="17"/>
  <c r="R265" i="17"/>
  <c r="S249" i="17"/>
  <c r="R249" i="17"/>
  <c r="S233" i="17"/>
  <c r="R233" i="17"/>
  <c r="S217" i="17"/>
  <c r="R217" i="17"/>
  <c r="S201" i="17"/>
  <c r="R201" i="17"/>
  <c r="S185" i="17"/>
  <c r="R185" i="17"/>
  <c r="S169" i="17"/>
  <c r="R169" i="17"/>
  <c r="S153" i="17"/>
  <c r="R153" i="17"/>
  <c r="S137" i="17"/>
  <c r="R137" i="17"/>
  <c r="S121" i="17"/>
  <c r="R121" i="17"/>
  <c r="S105" i="17"/>
  <c r="R105" i="17"/>
  <c r="S89" i="17"/>
  <c r="R89" i="17"/>
  <c r="S73" i="17"/>
  <c r="R73" i="17"/>
  <c r="S57" i="17"/>
  <c r="R57" i="17"/>
  <c r="S41" i="17"/>
  <c r="R41" i="17"/>
  <c r="S25" i="17"/>
  <c r="R25" i="17"/>
  <c r="S9" i="17"/>
  <c r="R9" i="17"/>
  <c r="R995" i="17"/>
  <c r="R979" i="17"/>
  <c r="R963" i="17"/>
  <c r="R947" i="17"/>
  <c r="R931" i="17"/>
  <c r="R915" i="17"/>
  <c r="R899" i="17"/>
  <c r="R883" i="17"/>
  <c r="R867" i="17"/>
  <c r="R851" i="17"/>
  <c r="R835" i="17"/>
  <c r="R819" i="17"/>
  <c r="R803" i="17"/>
  <c r="R787" i="17"/>
  <c r="R771" i="17"/>
  <c r="R755" i="17"/>
  <c r="R739" i="17"/>
  <c r="R723" i="17"/>
  <c r="R707" i="17"/>
  <c r="R691" i="17"/>
  <c r="R675" i="17"/>
  <c r="R659" i="17"/>
  <c r="R643" i="17"/>
  <c r="R627" i="17"/>
  <c r="R611" i="17"/>
  <c r="R595" i="17"/>
  <c r="R579" i="17"/>
  <c r="R563" i="17"/>
  <c r="R547" i="17"/>
  <c r="R531" i="17"/>
  <c r="R515" i="17"/>
  <c r="R499" i="17"/>
  <c r="R483" i="17"/>
  <c r="R467" i="17"/>
  <c r="R451" i="17"/>
  <c r="R435" i="17"/>
  <c r="R419" i="17"/>
  <c r="R403" i="17"/>
  <c r="R387" i="17"/>
  <c r="R371" i="17"/>
  <c r="R293" i="17"/>
  <c r="R165" i="17"/>
  <c r="R37" i="17"/>
  <c r="S908" i="17"/>
  <c r="S780" i="17"/>
  <c r="S652" i="17"/>
  <c r="S524" i="17"/>
  <c r="S396" i="17"/>
  <c r="S268" i="17"/>
  <c r="S140" i="17"/>
  <c r="S360" i="17"/>
  <c r="R360" i="17"/>
  <c r="S344" i="17"/>
  <c r="R344" i="17"/>
  <c r="S328" i="17"/>
  <c r="R328" i="17"/>
  <c r="S312" i="17"/>
  <c r="R312" i="17"/>
  <c r="S296" i="17"/>
  <c r="R296" i="17"/>
  <c r="S280" i="17"/>
  <c r="R280" i="17"/>
  <c r="S264" i="17"/>
  <c r="R264" i="17"/>
  <c r="S248" i="17"/>
  <c r="R248" i="17"/>
  <c r="S232" i="17"/>
  <c r="R232" i="17"/>
  <c r="S216" i="17"/>
  <c r="R216" i="17"/>
  <c r="S200" i="17"/>
  <c r="R200" i="17"/>
  <c r="S184" i="17"/>
  <c r="R184" i="17"/>
  <c r="S168" i="17"/>
  <c r="R168" i="17"/>
  <c r="S152" i="17"/>
  <c r="R152" i="17"/>
  <c r="S136" i="17"/>
  <c r="R136" i="17"/>
  <c r="S120" i="17"/>
  <c r="R120" i="17"/>
  <c r="S104" i="17"/>
  <c r="R104" i="17"/>
  <c r="S88" i="17"/>
  <c r="R88" i="17"/>
  <c r="S72" i="17"/>
  <c r="R72" i="17"/>
  <c r="S56" i="17"/>
  <c r="R56" i="17"/>
  <c r="S40" i="17"/>
  <c r="R40" i="17"/>
  <c r="S24" i="17"/>
  <c r="R24" i="17"/>
  <c r="S8" i="17"/>
  <c r="R8" i="17"/>
  <c r="R994" i="17"/>
  <c r="R978" i="17"/>
  <c r="R962" i="17"/>
  <c r="R946" i="17"/>
  <c r="R930" i="17"/>
  <c r="R914" i="17"/>
  <c r="R898" i="17"/>
  <c r="R882" i="17"/>
  <c r="R866" i="17"/>
  <c r="R850" i="17"/>
  <c r="R834" i="17"/>
  <c r="R818" i="17"/>
  <c r="R802" i="17"/>
  <c r="R786" i="17"/>
  <c r="R770" i="17"/>
  <c r="R754" i="17"/>
  <c r="R738" i="17"/>
  <c r="R722" i="17"/>
  <c r="R706" i="17"/>
  <c r="R690" i="17"/>
  <c r="R674" i="17"/>
  <c r="R658" i="17"/>
  <c r="R642" i="17"/>
  <c r="R626" i="17"/>
  <c r="R610" i="17"/>
  <c r="R594" i="17"/>
  <c r="R578" i="17"/>
  <c r="R562" i="17"/>
  <c r="R546" i="17"/>
  <c r="R530" i="17"/>
  <c r="R514" i="17"/>
  <c r="R498" i="17"/>
  <c r="R482" i="17"/>
  <c r="R466" i="17"/>
  <c r="R450" i="17"/>
  <c r="R434" i="17"/>
  <c r="R418" i="17"/>
  <c r="R402" i="17"/>
  <c r="R386" i="17"/>
  <c r="R370" i="17"/>
  <c r="R284" i="17"/>
  <c r="R156" i="17"/>
  <c r="R28" i="17"/>
  <c r="S259" i="17"/>
  <c r="S131" i="17"/>
  <c r="S359" i="17"/>
  <c r="R359" i="17"/>
  <c r="S343" i="17"/>
  <c r="R343" i="17"/>
  <c r="S327" i="17"/>
  <c r="R327" i="17"/>
  <c r="S311" i="17"/>
  <c r="R311" i="17"/>
  <c r="S295" i="17"/>
  <c r="R295" i="17"/>
  <c r="S279" i="17"/>
  <c r="R279" i="17"/>
  <c r="S263" i="17"/>
  <c r="R263" i="17"/>
  <c r="S247" i="17"/>
  <c r="R247" i="17"/>
  <c r="S231" i="17"/>
  <c r="R231" i="17"/>
  <c r="S215" i="17"/>
  <c r="R215" i="17"/>
  <c r="S199" i="17"/>
  <c r="R199" i="17"/>
  <c r="S183" i="17"/>
  <c r="R183" i="17"/>
  <c r="S167" i="17"/>
  <c r="R167" i="17"/>
  <c r="S151" i="17"/>
  <c r="R151" i="17"/>
  <c r="S135" i="17"/>
  <c r="R135" i="17"/>
  <c r="S119" i="17"/>
  <c r="R119" i="17"/>
  <c r="S103" i="17"/>
  <c r="R103" i="17"/>
  <c r="S87" i="17"/>
  <c r="R87" i="17"/>
  <c r="S71" i="17"/>
  <c r="R71" i="17"/>
  <c r="S55" i="17"/>
  <c r="R55" i="17"/>
  <c r="S39" i="17"/>
  <c r="R39" i="17"/>
  <c r="S23" i="17"/>
  <c r="R23" i="17"/>
  <c r="S7" i="17"/>
  <c r="R7" i="17"/>
  <c r="R993" i="17"/>
  <c r="R977" i="17"/>
  <c r="R961" i="17"/>
  <c r="R945" i="17"/>
  <c r="R929" i="17"/>
  <c r="R913" i="17"/>
  <c r="R897" i="17"/>
  <c r="R881" i="17"/>
  <c r="R865" i="17"/>
  <c r="R849" i="17"/>
  <c r="R833" i="17"/>
  <c r="R817" i="17"/>
  <c r="R801" i="17"/>
  <c r="R785" i="17"/>
  <c r="R769" i="17"/>
  <c r="R753" i="17"/>
  <c r="R737" i="17"/>
  <c r="R721" i="17"/>
  <c r="R705" i="17"/>
  <c r="R689" i="17"/>
  <c r="R673" i="17"/>
  <c r="R657" i="17"/>
  <c r="R641" i="17"/>
  <c r="R625" i="17"/>
  <c r="R609" i="17"/>
  <c r="R593" i="17"/>
  <c r="R577" i="17"/>
  <c r="R561" i="17"/>
  <c r="R545" i="17"/>
  <c r="R529" i="17"/>
  <c r="R513" i="17"/>
  <c r="R497" i="17"/>
  <c r="R481" i="17"/>
  <c r="R465" i="17"/>
  <c r="R449" i="17"/>
  <c r="R433" i="17"/>
  <c r="R417" i="17"/>
  <c r="R401" i="17"/>
  <c r="R385" i="17"/>
  <c r="R369" i="17"/>
  <c r="R277" i="17"/>
  <c r="R149" i="17"/>
  <c r="R21" i="17"/>
  <c r="S892" i="17"/>
  <c r="S764" i="17"/>
  <c r="S636" i="17"/>
  <c r="S508" i="17"/>
  <c r="S380" i="17"/>
  <c r="S252" i="17"/>
  <c r="S124" i="17"/>
  <c r="S358" i="17"/>
  <c r="R358" i="17"/>
  <c r="S342" i="17"/>
  <c r="R342" i="17"/>
  <c r="S326" i="17"/>
  <c r="R326" i="17"/>
  <c r="S310" i="17"/>
  <c r="R310" i="17"/>
  <c r="S294" i="17"/>
  <c r="R294" i="17"/>
  <c r="S278" i="17"/>
  <c r="R278" i="17"/>
  <c r="S262" i="17"/>
  <c r="R262" i="17"/>
  <c r="S246" i="17"/>
  <c r="R246" i="17"/>
  <c r="S230" i="17"/>
  <c r="R230" i="17"/>
  <c r="S214" i="17"/>
  <c r="R214" i="17"/>
  <c r="S198" i="17"/>
  <c r="R198" i="17"/>
  <c r="S182" i="17"/>
  <c r="R182" i="17"/>
  <c r="S166" i="17"/>
  <c r="R166" i="17"/>
  <c r="S150" i="17"/>
  <c r="R150" i="17"/>
  <c r="S134" i="17"/>
  <c r="R134" i="17"/>
  <c r="S118" i="17"/>
  <c r="R118" i="17"/>
  <c r="S102" i="17"/>
  <c r="R102" i="17"/>
  <c r="S86" i="17"/>
  <c r="R86" i="17"/>
  <c r="S70" i="17"/>
  <c r="R70" i="17"/>
  <c r="S54" i="17"/>
  <c r="R54" i="17"/>
  <c r="S38" i="17"/>
  <c r="R38" i="17"/>
  <c r="S22" i="17"/>
  <c r="R22" i="17"/>
  <c r="S6" i="17"/>
  <c r="R6" i="17"/>
  <c r="R992" i="17"/>
  <c r="R976" i="17"/>
  <c r="R960" i="17"/>
  <c r="R944" i="17"/>
  <c r="R928" i="17"/>
  <c r="R912" i="17"/>
  <c r="R896" i="17"/>
  <c r="R880" i="17"/>
  <c r="R864" i="17"/>
  <c r="R848" i="17"/>
  <c r="R832" i="17"/>
  <c r="R816" i="17"/>
  <c r="R800" i="17"/>
  <c r="R784" i="17"/>
  <c r="R768" i="17"/>
  <c r="R752" i="17"/>
  <c r="R736" i="17"/>
  <c r="R720" i="17"/>
  <c r="R704" i="17"/>
  <c r="R688" i="17"/>
  <c r="R672" i="17"/>
  <c r="R656" i="17"/>
  <c r="R640" i="17"/>
  <c r="R624" i="17"/>
  <c r="R608" i="17"/>
  <c r="R592" i="17"/>
  <c r="R576" i="17"/>
  <c r="R560" i="17"/>
  <c r="R544" i="17"/>
  <c r="R528" i="17"/>
  <c r="R512" i="17"/>
  <c r="R496" i="17"/>
  <c r="R480" i="17"/>
  <c r="R464" i="17"/>
  <c r="R448" i="17"/>
  <c r="R432" i="17"/>
  <c r="R416" i="17"/>
  <c r="R400" i="17"/>
  <c r="R384" i="17"/>
  <c r="R368" i="17"/>
  <c r="R12" i="17"/>
  <c r="S243" i="17"/>
  <c r="S115" i="17"/>
  <c r="R991" i="17"/>
  <c r="R975" i="17"/>
  <c r="R959" i="17"/>
  <c r="R943" i="17"/>
  <c r="R927" i="17"/>
  <c r="R911" i="17"/>
  <c r="R895" i="17"/>
  <c r="R879" i="17"/>
  <c r="R863" i="17"/>
  <c r="R847" i="17"/>
  <c r="R831" i="17"/>
  <c r="R815" i="17"/>
  <c r="R799" i="17"/>
  <c r="R783" i="17"/>
  <c r="R767" i="17"/>
  <c r="R751" i="17"/>
  <c r="R735" i="17"/>
  <c r="R719" i="17"/>
  <c r="R703" i="17"/>
  <c r="R687" i="17"/>
  <c r="R671" i="17"/>
  <c r="R655" i="17"/>
  <c r="R639" i="17"/>
  <c r="R623" i="17"/>
  <c r="R607" i="17"/>
  <c r="R591" i="17"/>
  <c r="R575" i="17"/>
  <c r="R559" i="17"/>
  <c r="R543" i="17"/>
  <c r="R527" i="17"/>
  <c r="R511" i="17"/>
  <c r="R495" i="17"/>
  <c r="R479" i="17"/>
  <c r="R463" i="17"/>
  <c r="R447" i="17"/>
  <c r="R431" i="17"/>
  <c r="R415" i="17"/>
  <c r="R399" i="17"/>
  <c r="R383" i="17"/>
  <c r="R367" i="17"/>
  <c r="R261" i="17"/>
  <c r="R133" i="17"/>
  <c r="R5" i="17"/>
  <c r="S876" i="17"/>
  <c r="S748" i="17"/>
  <c r="S620" i="17"/>
  <c r="S492" i="17"/>
  <c r="S364" i="17"/>
  <c r="S236" i="17"/>
  <c r="S108" i="17"/>
  <c r="S356" i="17"/>
  <c r="R356" i="17"/>
  <c r="S340" i="17"/>
  <c r="R340" i="17"/>
  <c r="S324" i="17"/>
  <c r="R324" i="17"/>
  <c r="S308" i="17"/>
  <c r="R308" i="17"/>
  <c r="S292" i="17"/>
  <c r="R292" i="17"/>
  <c r="S276" i="17"/>
  <c r="R276" i="17"/>
  <c r="S260" i="17"/>
  <c r="R260" i="17"/>
  <c r="S244" i="17"/>
  <c r="R244" i="17"/>
  <c r="S228" i="17"/>
  <c r="R228" i="17"/>
  <c r="S212" i="17"/>
  <c r="R212" i="17"/>
  <c r="S196" i="17"/>
  <c r="R196" i="17"/>
  <c r="S180" i="17"/>
  <c r="R180" i="17"/>
  <c r="S164" i="17"/>
  <c r="R164" i="17"/>
  <c r="S148" i="17"/>
  <c r="R148" i="17"/>
  <c r="S132" i="17"/>
  <c r="R132" i="17"/>
  <c r="S116" i="17"/>
  <c r="R116" i="17"/>
  <c r="S100" i="17"/>
  <c r="R100" i="17"/>
  <c r="S84" i="17"/>
  <c r="R84" i="17"/>
  <c r="S68" i="17"/>
  <c r="R68" i="17"/>
  <c r="S52" i="17"/>
  <c r="R52" i="17"/>
  <c r="S36" i="17"/>
  <c r="R36" i="17"/>
  <c r="S20" i="17"/>
  <c r="R20" i="17"/>
  <c r="S4" i="17"/>
  <c r="R4" i="17"/>
  <c r="R990" i="17"/>
  <c r="R974" i="17"/>
  <c r="R958" i="17"/>
  <c r="R942" i="17"/>
  <c r="R926" i="17"/>
  <c r="R910" i="17"/>
  <c r="R894" i="17"/>
  <c r="R878" i="17"/>
  <c r="R862" i="17"/>
  <c r="R846" i="17"/>
  <c r="R830" i="17"/>
  <c r="R814" i="17"/>
  <c r="R798" i="17"/>
  <c r="R782" i="17"/>
  <c r="R766" i="17"/>
  <c r="R750" i="17"/>
  <c r="R734" i="17"/>
  <c r="R718" i="17"/>
  <c r="R702" i="17"/>
  <c r="R686" i="17"/>
  <c r="R670" i="17"/>
  <c r="R654" i="17"/>
  <c r="R638" i="17"/>
  <c r="R622" i="17"/>
  <c r="R606" i="17"/>
  <c r="R590" i="17"/>
  <c r="R574" i="17"/>
  <c r="R558" i="17"/>
  <c r="R542" i="17"/>
  <c r="R526" i="17"/>
  <c r="R510" i="17"/>
  <c r="R494" i="17"/>
  <c r="R478" i="17"/>
  <c r="R462" i="17"/>
  <c r="R446" i="17"/>
  <c r="R430" i="17"/>
  <c r="R414" i="17"/>
  <c r="R398" i="17"/>
  <c r="R382" i="17"/>
  <c r="R366" i="17"/>
  <c r="S355" i="17"/>
  <c r="S227" i="17"/>
  <c r="S99" i="17"/>
  <c r="S3" i="17"/>
  <c r="R3" i="17"/>
  <c r="R989" i="17"/>
  <c r="R973" i="17"/>
  <c r="R957" i="17"/>
  <c r="R941" i="17"/>
  <c r="R925" i="17"/>
  <c r="R909" i="17"/>
  <c r="R893" i="17"/>
  <c r="R877" i="17"/>
  <c r="R861" i="17"/>
  <c r="R845" i="17"/>
  <c r="R829" i="17"/>
  <c r="R813" i="17"/>
  <c r="R797" i="17"/>
  <c r="R781" i="17"/>
  <c r="R765" i="17"/>
  <c r="R749" i="17"/>
  <c r="R733" i="17"/>
  <c r="R717" i="17"/>
  <c r="R701" i="17"/>
  <c r="R685" i="17"/>
  <c r="R669" i="17"/>
  <c r="R653" i="17"/>
  <c r="R637" i="17"/>
  <c r="R621" i="17"/>
  <c r="R605" i="17"/>
  <c r="R589" i="17"/>
  <c r="R573" i="17"/>
  <c r="R557" i="17"/>
  <c r="R541" i="17"/>
  <c r="R525" i="17"/>
  <c r="R509" i="17"/>
  <c r="R493" i="17"/>
  <c r="R477" i="17"/>
  <c r="R461" i="17"/>
  <c r="R445" i="17"/>
  <c r="R429" i="17"/>
  <c r="R413" i="17"/>
  <c r="R397" i="17"/>
  <c r="R381" i="17"/>
  <c r="R365" i="17"/>
  <c r="R245" i="17"/>
  <c r="R117" i="17"/>
  <c r="S988" i="17"/>
  <c r="S860" i="17"/>
  <c r="S732" i="17"/>
  <c r="S604" i="17"/>
  <c r="S476" i="17"/>
  <c r="S348" i="17"/>
  <c r="S220" i="17"/>
  <c r="S92" i="17"/>
  <c r="R354" i="17"/>
  <c r="S354" i="17"/>
  <c r="R338" i="17"/>
  <c r="S338" i="17"/>
  <c r="R322" i="17"/>
  <c r="S322" i="17"/>
  <c r="R306" i="17"/>
  <c r="S306" i="17"/>
  <c r="R290" i="17"/>
  <c r="S290" i="17"/>
  <c r="R274" i="17"/>
  <c r="S274" i="17"/>
  <c r="R258" i="17"/>
  <c r="S258" i="17"/>
  <c r="R242" i="17"/>
  <c r="S242" i="17"/>
  <c r="R226" i="17"/>
  <c r="S226" i="17"/>
  <c r="R210" i="17"/>
  <c r="S210" i="17"/>
  <c r="R194" i="17"/>
  <c r="S194" i="17"/>
  <c r="R178" i="17"/>
  <c r="S178" i="17"/>
  <c r="R162" i="17"/>
  <c r="S162" i="17"/>
  <c r="R146" i="17"/>
  <c r="S146" i="17"/>
  <c r="R130" i="17"/>
  <c r="S130" i="17"/>
  <c r="R114" i="17"/>
  <c r="S114" i="17"/>
  <c r="R98" i="17"/>
  <c r="S98" i="17"/>
  <c r="R82" i="17"/>
  <c r="S82" i="17"/>
  <c r="R66" i="17"/>
  <c r="S66" i="17"/>
  <c r="R50" i="17"/>
  <c r="S50" i="17"/>
  <c r="R34" i="17"/>
  <c r="S34" i="17"/>
  <c r="R18" i="17"/>
  <c r="S18" i="17"/>
  <c r="R972" i="17"/>
  <c r="R956" i="17"/>
  <c r="R940" i="17"/>
  <c r="R924" i="17"/>
  <c r="R844" i="17"/>
  <c r="R828" i="17"/>
  <c r="R812" i="17"/>
  <c r="R796" i="17"/>
  <c r="R716" i="17"/>
  <c r="R700" i="17"/>
  <c r="R684" i="17"/>
  <c r="R668" i="17"/>
  <c r="R588" i="17"/>
  <c r="R572" i="17"/>
  <c r="R556" i="17"/>
  <c r="R540" i="17"/>
  <c r="R460" i="17"/>
  <c r="R444" i="17"/>
  <c r="R428" i="17"/>
  <c r="R412" i="17"/>
  <c r="S339" i="17"/>
  <c r="S211" i="17"/>
  <c r="S83" i="17"/>
  <c r="R353" i="17"/>
  <c r="S353" i="17"/>
  <c r="R337" i="17"/>
  <c r="S337" i="17"/>
  <c r="R321" i="17"/>
  <c r="S321" i="17"/>
  <c r="R305" i="17"/>
  <c r="S305" i="17"/>
  <c r="R289" i="17"/>
  <c r="S289" i="17"/>
  <c r="R273" i="17"/>
  <c r="S273" i="17"/>
  <c r="R257" i="17"/>
  <c r="S257" i="17"/>
  <c r="R241" i="17"/>
  <c r="S241" i="17"/>
  <c r="R225" i="17"/>
  <c r="S225" i="17"/>
  <c r="R209" i="17"/>
  <c r="S209" i="17"/>
  <c r="R193" i="17"/>
  <c r="S193" i="17"/>
  <c r="R177" i="17"/>
  <c r="S177" i="17"/>
  <c r="R161" i="17"/>
  <c r="S161" i="17"/>
  <c r="R145" i="17"/>
  <c r="S145" i="17"/>
  <c r="R129" i="17"/>
  <c r="S129" i="17"/>
  <c r="R113" i="17"/>
  <c r="S113" i="17"/>
  <c r="R97" i="17"/>
  <c r="S97" i="17"/>
  <c r="R81" i="17"/>
  <c r="S81" i="17"/>
  <c r="R65" i="17"/>
  <c r="S65" i="17"/>
  <c r="R49" i="17"/>
  <c r="S49" i="17"/>
  <c r="R33" i="17"/>
  <c r="S33" i="17"/>
  <c r="R17" i="17"/>
  <c r="S17" i="17"/>
  <c r="R2" i="17"/>
  <c r="R987" i="17"/>
  <c r="R971" i="17"/>
  <c r="R955" i="17"/>
  <c r="R939" i="17"/>
  <c r="R923" i="17"/>
  <c r="R907" i="17"/>
  <c r="R891" i="17"/>
  <c r="R875" i="17"/>
  <c r="R859" i="17"/>
  <c r="R843" i="17"/>
  <c r="R827" i="17"/>
  <c r="R811" i="17"/>
  <c r="R795" i="17"/>
  <c r="R779" i="17"/>
  <c r="R763" i="17"/>
  <c r="R747" i="17"/>
  <c r="R731" i="17"/>
  <c r="R715" i="17"/>
  <c r="R699" i="17"/>
  <c r="R683" i="17"/>
  <c r="R667" i="17"/>
  <c r="R651" i="17"/>
  <c r="R635" i="17"/>
  <c r="R619" i="17"/>
  <c r="R603" i="17"/>
  <c r="R587" i="17"/>
  <c r="R571" i="17"/>
  <c r="R555" i="17"/>
  <c r="R539" i="17"/>
  <c r="R523" i="17"/>
  <c r="R507" i="17"/>
  <c r="R491" i="17"/>
  <c r="R475" i="17"/>
  <c r="R459" i="17"/>
  <c r="R443" i="17"/>
  <c r="R427" i="17"/>
  <c r="R411" i="17"/>
  <c r="R395" i="17"/>
  <c r="R379" i="17"/>
  <c r="R357" i="17"/>
  <c r="R229" i="17"/>
  <c r="R101" i="17"/>
  <c r="S332" i="17"/>
  <c r="S204" i="17"/>
  <c r="S76" i="17"/>
  <c r="R352" i="17"/>
  <c r="S352" i="17"/>
  <c r="R336" i="17"/>
  <c r="S336" i="17"/>
  <c r="R320" i="17"/>
  <c r="S320" i="17"/>
  <c r="R304" i="17"/>
  <c r="S304" i="17"/>
  <c r="R288" i="17"/>
  <c r="S288" i="17"/>
  <c r="R272" i="17"/>
  <c r="S272" i="17"/>
  <c r="R256" i="17"/>
  <c r="S256" i="17"/>
  <c r="R240" i="17"/>
  <c r="S240" i="17"/>
  <c r="R224" i="17"/>
  <c r="S224" i="17"/>
  <c r="R208" i="17"/>
  <c r="S208" i="17"/>
  <c r="R192" i="17"/>
  <c r="S192" i="17"/>
  <c r="R176" i="17"/>
  <c r="S176" i="17"/>
  <c r="R160" i="17"/>
  <c r="S160" i="17"/>
  <c r="R144" i="17"/>
  <c r="S144" i="17"/>
  <c r="R128" i="17"/>
  <c r="S128" i="17"/>
  <c r="R112" i="17"/>
  <c r="S112" i="17"/>
  <c r="R96" i="17"/>
  <c r="S96" i="17"/>
  <c r="R80" i="17"/>
  <c r="S80" i="17"/>
  <c r="R64" i="17"/>
  <c r="S64" i="17"/>
  <c r="R48" i="17"/>
  <c r="S48" i="17"/>
  <c r="R32" i="17"/>
  <c r="S32" i="17"/>
  <c r="R16" i="17"/>
  <c r="S16" i="17"/>
  <c r="R986" i="17"/>
  <c r="R970" i="17"/>
  <c r="R954" i="17"/>
  <c r="R938" i="17"/>
  <c r="R922" i="17"/>
  <c r="R906" i="17"/>
  <c r="R890" i="17"/>
  <c r="R874" i="17"/>
  <c r="R858" i="17"/>
  <c r="R842" i="17"/>
  <c r="R826" i="17"/>
  <c r="R810" i="17"/>
  <c r="R794" i="17"/>
  <c r="R778" i="17"/>
  <c r="R762" i="17"/>
  <c r="R746" i="17"/>
  <c r="R730" i="17"/>
  <c r="R714" i="17"/>
  <c r="R698" i="17"/>
  <c r="R682" i="17"/>
  <c r="R666" i="17"/>
  <c r="R650" i="17"/>
  <c r="R634" i="17"/>
  <c r="R618" i="17"/>
  <c r="R602" i="17"/>
  <c r="R586" i="17"/>
  <c r="R570" i="17"/>
  <c r="R554" i="17"/>
  <c r="R538" i="17"/>
  <c r="R522" i="17"/>
  <c r="R506" i="17"/>
  <c r="R490" i="17"/>
  <c r="R474" i="17"/>
  <c r="R458" i="17"/>
  <c r="R442" i="17"/>
  <c r="R426" i="17"/>
  <c r="R410" i="17"/>
  <c r="R394" i="17"/>
  <c r="R378" i="17"/>
  <c r="S323" i="17"/>
  <c r="S195" i="17"/>
  <c r="S67" i="17"/>
  <c r="R351" i="17"/>
  <c r="S351" i="17"/>
  <c r="R335" i="17"/>
  <c r="S335" i="17"/>
  <c r="R319" i="17"/>
  <c r="S319" i="17"/>
  <c r="R303" i="17"/>
  <c r="S303" i="17"/>
  <c r="R287" i="17"/>
  <c r="S287" i="17"/>
  <c r="R271" i="17"/>
  <c r="S271" i="17"/>
  <c r="R255" i="17"/>
  <c r="S255" i="17"/>
  <c r="R239" i="17"/>
  <c r="S239" i="17"/>
  <c r="R223" i="17"/>
  <c r="S223" i="17"/>
  <c r="R207" i="17"/>
  <c r="S207" i="17"/>
  <c r="R191" i="17"/>
  <c r="S191" i="17"/>
  <c r="R175" i="17"/>
  <c r="S175" i="17"/>
  <c r="R159" i="17"/>
  <c r="S159" i="17"/>
  <c r="R143" i="17"/>
  <c r="S143" i="17"/>
  <c r="R127" i="17"/>
  <c r="S127" i="17"/>
  <c r="R111" i="17"/>
  <c r="S111" i="17"/>
  <c r="R95" i="17"/>
  <c r="S95" i="17"/>
  <c r="R79" i="17"/>
  <c r="S79" i="17"/>
  <c r="R63" i="17"/>
  <c r="S63" i="17"/>
  <c r="R47" i="17"/>
  <c r="S47" i="17"/>
  <c r="R31" i="17"/>
  <c r="S31" i="17"/>
  <c r="R15" i="17"/>
  <c r="S15" i="17"/>
  <c r="R1001" i="17"/>
  <c r="R985" i="17"/>
  <c r="R969" i="17"/>
  <c r="R953" i="17"/>
  <c r="R937" i="17"/>
  <c r="R921" i="17"/>
  <c r="R905" i="17"/>
  <c r="R889" i="17"/>
  <c r="R873" i="17"/>
  <c r="R857" i="17"/>
  <c r="R841" i="17"/>
  <c r="R825" i="17"/>
  <c r="R809" i="17"/>
  <c r="R793" i="17"/>
  <c r="R777" i="17"/>
  <c r="R761" i="17"/>
  <c r="R745" i="17"/>
  <c r="R729" i="17"/>
  <c r="R713" i="17"/>
  <c r="R697" i="17"/>
  <c r="R681" i="17"/>
  <c r="R665" i="17"/>
  <c r="R649" i="17"/>
  <c r="R633" i="17"/>
  <c r="R617" i="17"/>
  <c r="R601" i="17"/>
  <c r="R585" i="17"/>
  <c r="R569" i="17"/>
  <c r="R553" i="17"/>
  <c r="R537" i="17"/>
  <c r="R521" i="17"/>
  <c r="R505" i="17"/>
  <c r="R489" i="17"/>
  <c r="R473" i="17"/>
  <c r="R457" i="17"/>
  <c r="R441" i="17"/>
  <c r="R425" i="17"/>
  <c r="R409" i="17"/>
  <c r="R393" i="17"/>
  <c r="R377" i="17"/>
  <c r="R341" i="17"/>
  <c r="R213" i="17"/>
  <c r="R85" i="17"/>
  <c r="S316" i="17"/>
  <c r="S188" i="17"/>
  <c r="S60" i="17"/>
  <c r="R350" i="17"/>
  <c r="S350" i="17"/>
  <c r="R334" i="17"/>
  <c r="S334" i="17"/>
  <c r="R318" i="17"/>
  <c r="S318" i="17"/>
  <c r="R302" i="17"/>
  <c r="S302" i="17"/>
  <c r="R286" i="17"/>
  <c r="S286" i="17"/>
  <c r="R270" i="17"/>
  <c r="S270" i="17"/>
  <c r="R254" i="17"/>
  <c r="S254" i="17"/>
  <c r="R238" i="17"/>
  <c r="S238" i="17"/>
  <c r="R222" i="17"/>
  <c r="S222" i="17"/>
  <c r="R206" i="17"/>
  <c r="S206" i="17"/>
  <c r="R190" i="17"/>
  <c r="S190" i="17"/>
  <c r="R174" i="17"/>
  <c r="S174" i="17"/>
  <c r="R158" i="17"/>
  <c r="S158" i="17"/>
  <c r="R142" i="17"/>
  <c r="S142" i="17"/>
  <c r="R126" i="17"/>
  <c r="S126" i="17"/>
  <c r="R110" i="17"/>
  <c r="S110" i="17"/>
  <c r="R94" i="17"/>
  <c r="S94" i="17"/>
  <c r="R78" i="17"/>
  <c r="S78" i="17"/>
  <c r="R62" i="17"/>
  <c r="S62" i="17"/>
  <c r="R46" i="17"/>
  <c r="S46" i="17"/>
  <c r="R30" i="17"/>
  <c r="S30" i="17"/>
  <c r="R14" i="17"/>
  <c r="S14" i="17"/>
  <c r="R1000" i="17"/>
  <c r="R984" i="17"/>
  <c r="R968" i="17"/>
  <c r="R952" i="17"/>
  <c r="R936" i="17"/>
  <c r="R920" i="17"/>
  <c r="R904" i="17"/>
  <c r="R888" i="17"/>
  <c r="R872" i="17"/>
  <c r="R856" i="17"/>
  <c r="R840" i="17"/>
  <c r="R824" i="17"/>
  <c r="R808" i="17"/>
  <c r="R792" i="17"/>
  <c r="R776" i="17"/>
  <c r="R760" i="17"/>
  <c r="R744" i="17"/>
  <c r="R728" i="17"/>
  <c r="R712" i="17"/>
  <c r="R696" i="17"/>
  <c r="R680" i="17"/>
  <c r="R664" i="17"/>
  <c r="R648" i="17"/>
  <c r="R632" i="17"/>
  <c r="R616" i="17"/>
  <c r="R600" i="17"/>
  <c r="R584" i="17"/>
  <c r="R568" i="17"/>
  <c r="R552" i="17"/>
  <c r="R536" i="17"/>
  <c r="R520" i="17"/>
  <c r="R504" i="17"/>
  <c r="R488" i="17"/>
  <c r="R472" i="17"/>
  <c r="R456" i="17"/>
  <c r="R440" i="17"/>
  <c r="R424" i="17"/>
  <c r="R408" i="17"/>
  <c r="R392" i="17"/>
  <c r="R376" i="17"/>
  <c r="S307" i="17"/>
  <c r="S179" i="17"/>
  <c r="S51" i="17"/>
  <c r="R349" i="17"/>
  <c r="S349" i="17"/>
  <c r="R333" i="17"/>
  <c r="S333" i="17"/>
  <c r="R317" i="17"/>
  <c r="S317" i="17"/>
  <c r="R301" i="17"/>
  <c r="S301" i="17"/>
  <c r="R285" i="17"/>
  <c r="S285" i="17"/>
  <c r="R269" i="17"/>
  <c r="S269" i="17"/>
  <c r="R253" i="17"/>
  <c r="S253" i="17"/>
  <c r="R237" i="17"/>
  <c r="S237" i="17"/>
  <c r="R221" i="17"/>
  <c r="S221" i="17"/>
  <c r="R205" i="17"/>
  <c r="S205" i="17"/>
  <c r="R189" i="17"/>
  <c r="S189" i="17"/>
  <c r="R173" i="17"/>
  <c r="S173" i="17"/>
  <c r="R157" i="17"/>
  <c r="S157" i="17"/>
  <c r="R141" i="17"/>
  <c r="S141" i="17"/>
  <c r="R125" i="17"/>
  <c r="S125" i="17"/>
  <c r="R109" i="17"/>
  <c r="S109" i="17"/>
  <c r="R93" i="17"/>
  <c r="S93" i="17"/>
  <c r="R77" i="17"/>
  <c r="S77" i="17"/>
  <c r="R61" i="17"/>
  <c r="S61" i="17"/>
  <c r="R45" i="17"/>
  <c r="S45" i="17"/>
  <c r="R29" i="17"/>
  <c r="S29" i="17"/>
  <c r="R13" i="17"/>
  <c r="S13" i="17"/>
  <c r="R999" i="17"/>
  <c r="R983" i="17"/>
  <c r="R967" i="17"/>
  <c r="R951" i="17"/>
  <c r="R935" i="17"/>
  <c r="R919" i="17"/>
  <c r="R903" i="17"/>
  <c r="R887" i="17"/>
  <c r="R871" i="17"/>
  <c r="R855" i="17"/>
  <c r="R839" i="17"/>
  <c r="R823" i="17"/>
  <c r="R807" i="17"/>
  <c r="R791" i="17"/>
  <c r="R775" i="17"/>
  <c r="R759" i="17"/>
  <c r="R743" i="17"/>
  <c r="R727" i="17"/>
  <c r="R711" i="17"/>
  <c r="R695" i="17"/>
  <c r="R679" i="17"/>
  <c r="R663" i="17"/>
  <c r="R647" i="17"/>
  <c r="R631" i="17"/>
  <c r="R615" i="17"/>
  <c r="R599" i="17"/>
  <c r="R583" i="17"/>
  <c r="R567" i="17"/>
  <c r="R551" i="17"/>
  <c r="R535" i="17"/>
  <c r="R519" i="17"/>
  <c r="R503" i="17"/>
  <c r="R487" i="17"/>
  <c r="R471" i="17"/>
  <c r="R455" i="17"/>
  <c r="R439" i="17"/>
  <c r="R423" i="17"/>
  <c r="R407" i="17"/>
  <c r="R391" i="17"/>
  <c r="R375" i="17"/>
  <c r="R325" i="17"/>
  <c r="R197" i="17"/>
  <c r="R69" i="17"/>
  <c r="S300" i="17"/>
  <c r="S172" i="17"/>
  <c r="S44" i="17"/>
  <c r="R998" i="17"/>
  <c r="R982" i="17"/>
  <c r="R966" i="17"/>
  <c r="R950" i="17"/>
  <c r="R934" i="17"/>
  <c r="R918" i="17"/>
  <c r="R902" i="17"/>
  <c r="R886" i="17"/>
  <c r="R870" i="17"/>
  <c r="R854" i="17"/>
  <c r="R838" i="17"/>
  <c r="R822" i="17"/>
  <c r="R806" i="17"/>
  <c r="R790" i="17"/>
  <c r="R774" i="17"/>
  <c r="R758" i="17"/>
  <c r="R742" i="17"/>
  <c r="R726" i="17"/>
  <c r="R710" i="17"/>
  <c r="R694" i="17"/>
  <c r="R678" i="17"/>
  <c r="R662" i="17"/>
  <c r="R646" i="17"/>
  <c r="R630" i="17"/>
  <c r="R614" i="17"/>
  <c r="R598" i="17"/>
  <c r="R582" i="17"/>
  <c r="R566" i="17"/>
  <c r="R550" i="17"/>
  <c r="R534" i="17"/>
  <c r="R518" i="17"/>
  <c r="R502" i="17"/>
  <c r="R486" i="17"/>
  <c r="R470" i="17"/>
  <c r="R454" i="17"/>
  <c r="R438" i="17"/>
  <c r="R422" i="17"/>
  <c r="R406" i="17"/>
  <c r="R390" i="17"/>
  <c r="R374" i="17"/>
  <c r="S291" i="17"/>
  <c r="S163" i="17"/>
  <c r="S35" i="17"/>
  <c r="S363" i="17"/>
  <c r="R363" i="17"/>
  <c r="S347" i="17"/>
  <c r="R347" i="17"/>
  <c r="S331" i="17"/>
  <c r="R331" i="17"/>
  <c r="S315" i="17"/>
  <c r="R315" i="17"/>
  <c r="S299" i="17"/>
  <c r="R299" i="17"/>
  <c r="S283" i="17"/>
  <c r="R283" i="17"/>
  <c r="S267" i="17"/>
  <c r="R267" i="17"/>
  <c r="S251" i="17"/>
  <c r="R251" i="17"/>
  <c r="S235" i="17"/>
  <c r="R235" i="17"/>
  <c r="S219" i="17"/>
  <c r="R219" i="17"/>
  <c r="S203" i="17"/>
  <c r="R203" i="17"/>
  <c r="S187" i="17"/>
  <c r="R187" i="17"/>
  <c r="S171" i="17"/>
  <c r="R171" i="17"/>
  <c r="S155" i="17"/>
  <c r="R155" i="17"/>
  <c r="S139" i="17"/>
  <c r="R139" i="17"/>
  <c r="S123" i="17"/>
  <c r="R123" i="17"/>
  <c r="S107" i="17"/>
  <c r="R107" i="17"/>
  <c r="S91" i="17"/>
  <c r="R91" i="17"/>
  <c r="S75" i="17"/>
  <c r="R75" i="17"/>
  <c r="S59" i="17"/>
  <c r="R59" i="17"/>
  <c r="S43" i="17"/>
  <c r="R43" i="17"/>
  <c r="S27" i="17"/>
  <c r="R27" i="17"/>
  <c r="S11" i="17"/>
  <c r="R11" i="17"/>
  <c r="R997" i="17"/>
  <c r="R981" i="17"/>
  <c r="R965" i="17"/>
  <c r="R949" i="17"/>
  <c r="R933" i="17"/>
  <c r="R917" i="17"/>
  <c r="R901" i="17"/>
  <c r="R885" i="17"/>
  <c r="R869" i="17"/>
  <c r="R853" i="17"/>
  <c r="R837" i="17"/>
  <c r="R821" i="17"/>
  <c r="R805" i="17"/>
  <c r="R789" i="17"/>
  <c r="R773" i="17"/>
  <c r="R757" i="17"/>
  <c r="R741" i="17"/>
  <c r="R725" i="17"/>
  <c r="R709" i="17"/>
  <c r="R693" i="17"/>
  <c r="R677" i="17"/>
  <c r="R661" i="17"/>
  <c r="R645" i="17"/>
  <c r="R629" i="17"/>
  <c r="R613" i="17"/>
  <c r="R597" i="17"/>
  <c r="R581" i="17"/>
  <c r="R565" i="17"/>
  <c r="R549" i="17"/>
  <c r="R533" i="17"/>
  <c r="R517" i="17"/>
  <c r="R501" i="17"/>
  <c r="R485" i="17"/>
  <c r="R469" i="17"/>
  <c r="R453" i="17"/>
  <c r="R437" i="17"/>
  <c r="R421" i="17"/>
  <c r="R405" i="17"/>
  <c r="R389" i="17"/>
  <c r="R373" i="17"/>
  <c r="R309" i="17"/>
  <c r="R181" i="17"/>
  <c r="R53" i="17"/>
  <c r="S362" i="17"/>
  <c r="R362" i="17"/>
  <c r="S346" i="17"/>
  <c r="R346" i="17"/>
  <c r="S330" i="17"/>
  <c r="R330" i="17"/>
  <c r="S314" i="17"/>
  <c r="R314" i="17"/>
  <c r="S298" i="17"/>
  <c r="R298" i="17"/>
  <c r="S282" i="17"/>
  <c r="R282" i="17"/>
  <c r="S266" i="17"/>
  <c r="R266" i="17"/>
  <c r="S250" i="17"/>
  <c r="R250" i="17"/>
  <c r="S234" i="17"/>
  <c r="R234" i="17"/>
  <c r="S218" i="17"/>
  <c r="R218" i="17"/>
  <c r="S202" i="17"/>
  <c r="R202" i="17"/>
  <c r="S186" i="17"/>
  <c r="R186" i="17"/>
  <c r="S170" i="17"/>
  <c r="R170" i="17"/>
  <c r="S154" i="17"/>
  <c r="R154" i="17"/>
  <c r="S138" i="17"/>
  <c r="R138" i="17"/>
  <c r="S122" i="17"/>
  <c r="R122" i="17"/>
  <c r="S106" i="17"/>
  <c r="R106" i="17"/>
  <c r="S90" i="17"/>
  <c r="R90" i="17"/>
  <c r="S74" i="17"/>
  <c r="R74" i="17"/>
  <c r="S58" i="17"/>
  <c r="R58" i="17"/>
  <c r="S42" i="17"/>
  <c r="R42" i="17"/>
  <c r="S26" i="17"/>
  <c r="R26" i="17"/>
  <c r="S10" i="17"/>
  <c r="R10" i="17"/>
  <c r="R996" i="17"/>
  <c r="R980" i="17"/>
  <c r="R964" i="17"/>
  <c r="R948" i="17"/>
  <c r="R932" i="17"/>
  <c r="R916" i="17"/>
  <c r="R900" i="17"/>
  <c r="R884" i="17"/>
  <c r="R868" i="17"/>
  <c r="R852" i="17"/>
  <c r="R836" i="17"/>
  <c r="R820" i="17"/>
  <c r="R804" i="17"/>
  <c r="R788" i="17"/>
  <c r="R772" i="17"/>
  <c r="R756" i="17"/>
  <c r="R740" i="17"/>
  <c r="R724" i="17"/>
  <c r="R708" i="17"/>
  <c r="R692" i="17"/>
  <c r="R676" i="17"/>
  <c r="R660" i="17"/>
  <c r="R644" i="17"/>
  <c r="R628" i="17"/>
  <c r="R612" i="17"/>
  <c r="R596" i="17"/>
  <c r="R580" i="17"/>
  <c r="R564" i="17"/>
  <c r="R548" i="17"/>
  <c r="R532" i="17"/>
  <c r="R516" i="17"/>
  <c r="R500" i="17"/>
  <c r="R484" i="17"/>
  <c r="R468" i="17"/>
  <c r="R452" i="17"/>
  <c r="R436" i="17"/>
  <c r="R420" i="17"/>
  <c r="R404" i="17"/>
  <c r="R388" i="17"/>
  <c r="R372" i="17"/>
  <c r="S275" i="17"/>
  <c r="S147" i="17"/>
  <c r="S19" i="17"/>
</calcChain>
</file>

<file path=xl/sharedStrings.xml><?xml version="1.0" encoding="utf-8"?>
<sst xmlns="http://schemas.openxmlformats.org/spreadsheetml/2006/main" count="12748" uniqueCount="6271">
  <si>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</si>
  <si>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</si>
  <si>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</si>
  <si>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</si>
  <si>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</si>
  <si>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</si>
  <si>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</si>
  <si>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</si>
  <si>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</si>
  <si>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</si>
  <si>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</si>
  <si>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</si>
  <si>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</si>
  <si>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</si>
  <si>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</si>
  <si>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</si>
  <si>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</si>
  <si>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</si>
  <si>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</si>
  <si>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</si>
  <si>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</si>
  <si>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</si>
  <si>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</si>
  <si>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</si>
  <si>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</si>
  <si>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</si>
  <si>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</si>
  <si>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</si>
  <si>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</si>
  <si>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</si>
  <si>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</si>
  <si>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</si>
  <si>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</si>
  <si>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</si>
  <si>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</si>
  <si>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</si>
  <si>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</si>
  <si>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</si>
  <si>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</si>
  <si>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</si>
  <si>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</si>
  <si>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</si>
  <si>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</si>
  <si>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</si>
  <si>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</si>
  <si>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</si>
  <si>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</si>
  <si>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</si>
  <si>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</si>
  <si>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</si>
  <si>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</si>
  <si>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</si>
  <si>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</si>
  <si>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</si>
  <si>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</si>
  <si>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</si>
  <si>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</si>
  <si>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</si>
  <si>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</si>
  <si>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</si>
  <si>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</si>
  <si>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</si>
  <si>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</si>
  <si>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</si>
  <si>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</si>
  <si>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</si>
  <si>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</si>
  <si>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</si>
  <si>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</si>
  <si>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</si>
  <si>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</si>
  <si>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</si>
  <si>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</si>
  <si>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</si>
  <si>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</si>
  <si>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</si>
  <si>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</si>
  <si>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</si>
  <si>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</si>
  <si>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</si>
  <si>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</si>
  <si>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</si>
  <si>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</si>
  <si>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</si>
  <si>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</si>
  <si>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</si>
  <si>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</si>
  <si>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</si>
  <si>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</si>
  <si>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</si>
  <si>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</si>
  <si>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</si>
  <si>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</si>
  <si>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</si>
  <si>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</si>
  <si>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</si>
  <si>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</si>
  <si>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</si>
  <si>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</si>
  <si>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</si>
  <si>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</si>
  <si>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</si>
  <si>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</si>
  <si>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</si>
  <si>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</si>
  <si>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</si>
  <si>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</si>
  <si>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</si>
  <si>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</si>
  <si>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</si>
  <si>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</si>
  <si>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</si>
  <si>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</si>
  <si>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</si>
  <si>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</si>
  <si>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</si>
  <si>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</si>
  <si>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</si>
  <si>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</si>
  <si>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</si>
  <si>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</si>
  <si>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</si>
  <si>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</si>
  <si>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</si>
  <si>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</si>
  <si>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</si>
  <si>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</si>
  <si>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</si>
  <si>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</si>
  <si>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</si>
  <si>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</si>
  <si>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</si>
  <si>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</si>
  <si>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</si>
  <si>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</si>
  <si>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</si>
  <si>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</si>
  <si>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</si>
  <si>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</si>
  <si>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</si>
  <si>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</si>
  <si>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</si>
  <si>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</si>
  <si>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</si>
  <si>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</si>
  <si>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</si>
  <si>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</si>
  <si>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</si>
  <si>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</si>
  <si>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</si>
  <si>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</si>
  <si>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</si>
  <si>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</si>
  <si>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</si>
  <si>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</si>
  <si>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</si>
  <si>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</si>
  <si>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</si>
  <si>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</si>
  <si>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</si>
  <si>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</si>
  <si>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</si>
  <si>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</si>
  <si>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</si>
  <si>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</si>
  <si>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</si>
  <si>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</si>
  <si>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</si>
  <si>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</si>
  <si>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</si>
  <si>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</si>
  <si>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</si>
  <si>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</si>
  <si>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</si>
  <si>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</si>
  <si>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</si>
  <si>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</si>
  <si>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</si>
  <si>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</si>
  <si>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</si>
  <si>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</si>
  <si>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</si>
  <si>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</si>
  <si>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</si>
  <si>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</si>
  <si>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</si>
  <si>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</si>
  <si>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</si>
  <si>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</si>
  <si>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</si>
  <si>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</si>
  <si>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</si>
  <si>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</si>
  <si>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</si>
  <si>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</si>
  <si>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</si>
  <si>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</si>
  <si>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</si>
  <si>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</si>
  <si>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</si>
  <si>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</si>
  <si>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</si>
  <si>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</si>
  <si>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</si>
  <si>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</si>
  <si>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</si>
  <si>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</si>
  <si>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</si>
  <si>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</si>
  <si>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</si>
  <si>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</si>
  <si>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</si>
  <si>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</si>
  <si>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</si>
  <si>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</si>
  <si>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</si>
  <si>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</si>
  <si>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</si>
  <si>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</si>
  <si>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</si>
  <si>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</si>
  <si>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</si>
  <si>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</si>
  <si>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</si>
  <si>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</si>
  <si>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</si>
  <si>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</si>
  <si>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</si>
  <si>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</si>
  <si>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</si>
  <si>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</si>
  <si>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</si>
  <si>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</si>
  <si>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</si>
  <si>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</si>
  <si>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</si>
  <si>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</si>
  <si>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</si>
  <si>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</si>
  <si>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</si>
  <si>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</si>
  <si>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</si>
  <si>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</si>
  <si>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</si>
  <si>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</si>
  <si>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</si>
  <si>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</si>
  <si>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</si>
  <si>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</si>
  <si>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</si>
  <si>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</si>
  <si>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</si>
  <si>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</si>
  <si>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</si>
  <si>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</si>
  <si>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</si>
  <si>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</si>
  <si>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</si>
  <si>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</si>
  <si>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</si>
  <si>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</si>
  <si>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</si>
  <si>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</si>
  <si>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</si>
  <si>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</si>
  <si>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</si>
  <si>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</si>
  <si>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</si>
  <si>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</si>
  <si>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</si>
  <si>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</si>
  <si>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</si>
  <si>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</si>
  <si>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</si>
  <si>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</si>
  <si>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</si>
  <si>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</si>
  <si>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</si>
  <si>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</si>
  <si>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</si>
  <si>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</si>
  <si>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</si>
  <si>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</si>
  <si>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</si>
  <si>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</si>
  <si>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</si>
  <si>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</si>
  <si>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</si>
  <si>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</si>
  <si>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</si>
  <si>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</si>
  <si>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</si>
  <si>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</si>
  <si>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</si>
  <si>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</si>
  <si>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</si>
  <si>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</si>
  <si>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</si>
  <si>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</si>
  <si>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</si>
  <si>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</si>
  <si>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</si>
  <si>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</si>
  <si>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</si>
  <si>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</si>
  <si>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</si>
  <si>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</si>
  <si>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</si>
  <si>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</si>
  <si>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</si>
  <si>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</si>
  <si>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</si>
  <si>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</si>
  <si>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</si>
  <si>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</si>
  <si>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</si>
  <si>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</si>
  <si>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</si>
  <si>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</si>
  <si>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</si>
  <si>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</si>
  <si>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</si>
  <si>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</si>
  <si>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</si>
  <si>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</si>
  <si>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</si>
  <si>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</si>
  <si>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</si>
  <si>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</si>
  <si>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</si>
  <si>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</si>
  <si>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</si>
  <si>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</si>
  <si>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</si>
  <si>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</si>
  <si>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</si>
  <si>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</si>
  <si>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</si>
  <si>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</si>
  <si>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</si>
  <si>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</si>
  <si>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</si>
  <si>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</si>
  <si>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</si>
  <si>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</si>
  <si>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</si>
  <si>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</si>
  <si>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</si>
  <si>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</si>
  <si>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</si>
  <si>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</si>
  <si>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</si>
  <si>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</si>
  <si>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</si>
  <si>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</si>
  <si>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</si>
  <si>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</si>
  <si>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</si>
  <si>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</si>
  <si>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</si>
  <si>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</si>
  <si>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</si>
  <si>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</si>
  <si>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</si>
  <si>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</si>
  <si>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</si>
  <si>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</si>
  <si>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</si>
  <si>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</si>
  <si>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</si>
  <si>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</si>
  <si>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</si>
  <si>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</si>
  <si>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</si>
  <si>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</si>
  <si>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</si>
  <si>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</si>
  <si>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</si>
  <si>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</si>
  <si>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</si>
  <si>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</si>
  <si>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</si>
  <si>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</si>
  <si>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</si>
  <si>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</si>
  <si>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</si>
  <si>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</si>
  <si>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</si>
  <si>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</si>
  <si>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</si>
  <si>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</si>
  <si>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</si>
  <si>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</si>
  <si>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</si>
  <si>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</si>
  <si>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</si>
  <si>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</si>
  <si>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</si>
  <si>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</si>
  <si>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</si>
  <si>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</si>
  <si>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</si>
  <si>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</si>
  <si>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</si>
  <si>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</si>
  <si>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</si>
  <si>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</si>
  <si>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</si>
  <si>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</si>
  <si>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</si>
  <si>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</si>
  <si>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</si>
  <si>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</si>
  <si>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</si>
  <si>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</si>
  <si>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</si>
  <si>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</si>
  <si>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</si>
  <si>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</si>
  <si>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</si>
  <si>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</si>
  <si>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</si>
  <si>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</si>
  <si>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</si>
  <si>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</si>
  <si>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</si>
  <si>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</si>
  <si>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</si>
  <si>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</si>
  <si>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</si>
  <si>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</si>
  <si>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</si>
  <si>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</si>
  <si>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</si>
  <si>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</si>
  <si>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</si>
  <si>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</si>
  <si>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</si>
  <si>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</si>
  <si>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</si>
  <si>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</si>
  <si>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</si>
  <si>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</si>
  <si>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</si>
  <si>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</si>
  <si>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</si>
  <si>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</si>
  <si>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</si>
  <si>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</si>
  <si>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</si>
  <si>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</si>
  <si>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</si>
  <si>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</si>
  <si>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</si>
  <si>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</si>
  <si>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</si>
  <si>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</si>
  <si>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</si>
  <si>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</si>
  <si>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</si>
  <si>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</si>
  <si>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</si>
  <si>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</si>
  <si>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</si>
  <si>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</si>
  <si>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</si>
  <si>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</si>
  <si>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</si>
  <si>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</si>
  <si>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</si>
  <si>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</si>
  <si>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</si>
  <si>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</si>
  <si>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</si>
  <si>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</si>
  <si>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</si>
  <si>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</si>
  <si>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</si>
  <si>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</si>
  <si>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</si>
  <si>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</si>
  <si>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</si>
  <si>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</si>
  <si>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</si>
  <si>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</si>
  <si>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</si>
  <si>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</si>
  <si>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</si>
  <si>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</si>
  <si>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</si>
  <si>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</si>
  <si>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</si>
  <si>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</si>
  <si>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</si>
  <si>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</si>
  <si>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</si>
  <si>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</si>
  <si>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</si>
  <si>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</si>
  <si>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</si>
  <si>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</si>
  <si>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</si>
  <si>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</si>
  <si>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</si>
  <si>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</si>
  <si>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</si>
  <si>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</si>
  <si>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</si>
  <si>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</si>
  <si>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</si>
  <si>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</si>
  <si>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</si>
  <si>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</si>
  <si>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</si>
  <si>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</si>
  <si>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</si>
  <si>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</si>
  <si>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</si>
  <si>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</si>
  <si>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</si>
  <si>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</si>
  <si>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</si>
  <si>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</si>
  <si>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</si>
  <si>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</si>
  <si>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</si>
  <si>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</si>
  <si>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</si>
  <si>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</si>
  <si>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</si>
  <si>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</si>
  <si>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</si>
  <si>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</si>
  <si>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</si>
  <si>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</si>
  <si>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</si>
  <si>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</si>
  <si>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</si>
  <si>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</si>
  <si>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</si>
  <si>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</si>
  <si>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</si>
  <si>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</si>
  <si>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</si>
  <si>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</si>
  <si>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</si>
  <si>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</si>
  <si>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</si>
  <si>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</si>
  <si>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</si>
  <si>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</si>
  <si>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</si>
  <si>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</si>
  <si>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</si>
  <si>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</si>
  <si>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</si>
  <si>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</si>
  <si>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</si>
  <si>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</si>
  <si>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</si>
  <si>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</si>
  <si>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</si>
  <si>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</si>
  <si>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</si>
  <si>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</si>
  <si>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</si>
  <si>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</si>
  <si>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</si>
  <si>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</si>
  <si>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</si>
  <si>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</si>
  <si>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</si>
  <si>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</si>
  <si>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</si>
  <si>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</si>
  <si>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</si>
  <si>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</si>
  <si>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</si>
  <si>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</si>
  <si>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</si>
  <si>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</si>
  <si>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</si>
  <si>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</si>
  <si>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</si>
  <si>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</si>
  <si>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</si>
  <si>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</si>
  <si>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</si>
  <si>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</si>
  <si>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</si>
  <si>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</si>
  <si>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</si>
  <si>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</si>
  <si>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</si>
  <si>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</si>
  <si>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</si>
  <si>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</si>
  <si>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</si>
  <si>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</si>
  <si>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</si>
  <si>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</si>
  <si>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</si>
  <si>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</si>
  <si>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</si>
  <si>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</si>
  <si>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</si>
  <si>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</si>
  <si>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</si>
  <si>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</si>
  <si>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</si>
  <si>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</si>
  <si>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</si>
  <si>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</si>
  <si>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</si>
  <si>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</si>
  <si>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</si>
  <si>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</si>
  <si>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</si>
  <si>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</si>
  <si>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</si>
  <si>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</si>
  <si>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</si>
  <si>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</si>
  <si>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</si>
  <si>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</si>
  <si>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</si>
  <si>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</si>
  <si>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</si>
  <si>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</si>
  <si>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</si>
  <si>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</si>
  <si>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</si>
  <si>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</si>
  <si>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</si>
  <si>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</si>
  <si>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</si>
  <si>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</si>
  <si>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</si>
  <si>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</si>
  <si>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</si>
  <si>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</si>
  <si>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</si>
  <si>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</si>
  <si>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</si>
  <si>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</si>
  <si>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</si>
  <si>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</si>
  <si>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</si>
  <si>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</si>
  <si>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</si>
  <si>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</si>
  <si>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</si>
  <si>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</si>
  <si>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</si>
  <si>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</si>
  <si>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</si>
  <si>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</si>
  <si>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</si>
  <si>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</si>
  <si>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</si>
  <si>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</si>
  <si>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</si>
  <si>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</si>
  <si>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</si>
  <si>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</si>
  <si>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</si>
  <si>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</si>
  <si>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</si>
  <si>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</si>
  <si>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</si>
  <si>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</si>
  <si>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</si>
  <si>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</si>
  <si>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</si>
  <si>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</si>
  <si>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</si>
  <si>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</si>
  <si>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</si>
  <si>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</si>
  <si>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</si>
  <si>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</si>
  <si>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</si>
  <si>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</si>
  <si>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</si>
  <si>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</si>
  <si>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</si>
  <si>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</si>
  <si>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</si>
  <si>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</si>
  <si>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</si>
  <si>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</si>
  <si>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</si>
  <si>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</si>
  <si>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</si>
  <si>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</si>
  <si>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</si>
  <si>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</si>
  <si>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</si>
  <si>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</si>
  <si>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</si>
  <si>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</si>
  <si>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</si>
  <si>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</si>
  <si>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</si>
  <si>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</si>
  <si>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</si>
  <si>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</si>
  <si>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</si>
  <si>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</si>
  <si>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</si>
  <si>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</si>
  <si>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</si>
  <si>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</si>
  <si>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</si>
  <si>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</si>
  <si>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</si>
  <si>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</si>
  <si>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</si>
  <si>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</si>
  <si>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</si>
  <si>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</si>
  <si>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</si>
  <si>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</si>
  <si>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</si>
  <si>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</si>
  <si>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</si>
  <si>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</si>
  <si>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</si>
  <si>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</si>
  <si>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</si>
  <si>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</si>
  <si>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</si>
  <si>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</si>
  <si>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</si>
  <si>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</si>
  <si>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</si>
  <si>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</si>
  <si>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</si>
  <si>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</si>
  <si>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</si>
  <si>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</si>
  <si>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</si>
  <si>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</si>
  <si>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</si>
  <si>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</si>
  <si>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</si>
  <si>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</si>
  <si>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</si>
  <si>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</si>
  <si>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</si>
  <si>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</si>
  <si>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</si>
  <si>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</si>
  <si>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</si>
  <si>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</si>
  <si>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</si>
  <si>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</si>
  <si>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</si>
  <si>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</si>
  <si>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</si>
  <si>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</si>
  <si>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</si>
  <si>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</si>
  <si>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</si>
  <si>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</si>
  <si>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</si>
  <si>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</si>
  <si>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</si>
  <si>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</si>
  <si>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</si>
  <si>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</si>
  <si>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</si>
  <si>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</si>
  <si>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</si>
  <si>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</si>
  <si>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</si>
  <si>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</si>
  <si>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</si>
  <si>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</si>
  <si>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</si>
  <si>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</si>
  <si>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</si>
  <si>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</si>
  <si>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</si>
  <si>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</si>
  <si>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</si>
  <si>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</si>
  <si>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</si>
  <si>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</si>
  <si>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</si>
  <si>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</si>
  <si>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</si>
  <si>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</si>
  <si>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</si>
  <si>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</si>
  <si>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</si>
  <si>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</si>
  <si>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</si>
  <si>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</si>
  <si>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</si>
  <si>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</si>
  <si>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</si>
  <si>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</si>
  <si>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</si>
  <si>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</si>
  <si>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</si>
  <si>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</si>
  <si>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</si>
  <si>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</si>
  <si>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</si>
  <si>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</si>
  <si>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</si>
  <si>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</si>
  <si>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</si>
  <si>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</si>
  <si>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</si>
  <si>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</si>
  <si>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</si>
  <si>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</si>
  <si>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</si>
  <si>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</si>
  <si>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</si>
  <si>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</si>
  <si>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</si>
  <si>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</si>
  <si>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</si>
  <si>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</si>
  <si>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</si>
  <si>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</si>
  <si>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</si>
  <si>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</si>
  <si>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</si>
  <si>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</si>
  <si>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</si>
  <si>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</si>
  <si>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</si>
  <si>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</si>
  <si>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</si>
  <si>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</si>
  <si>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</si>
  <si>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</si>
  <si>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</si>
  <si>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</si>
  <si>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</si>
  <si>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</si>
  <si>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</si>
  <si>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</si>
  <si>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</si>
  <si>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</si>
  <si>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</si>
  <si>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</si>
  <si>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</si>
  <si>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</si>
  <si>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</si>
  <si>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</si>
  <si>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</si>
  <si>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</si>
  <si>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</si>
  <si>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</si>
  <si>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</si>
  <si>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</si>
  <si>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</si>
  <si>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</si>
  <si>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</si>
  <si>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</si>
  <si>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</si>
  <si>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</si>
  <si>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</si>
  <si>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</si>
  <si>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</si>
  <si>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</si>
  <si>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</si>
  <si>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</si>
  <si>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</si>
  <si>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</si>
  <si>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</si>
  <si>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</si>
  <si>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</si>
  <si>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</si>
  <si>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</si>
  <si>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</si>
  <si>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</si>
  <si>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</si>
  <si>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</si>
  <si>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</si>
  <si>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</si>
  <si>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</si>
  <si>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</si>
  <si>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</si>
  <si>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</si>
  <si>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</si>
  <si>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</si>
  <si>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</si>
  <si>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</si>
  <si>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</si>
  <si>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</si>
  <si>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</si>
  <si>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</si>
  <si>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</si>
  <si>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</si>
  <si>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</si>
  <si>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</si>
  <si>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</si>
  <si>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</si>
  <si>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</si>
  <si>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</si>
  <si>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</si>
  <si>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</si>
  <si>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</si>
  <si>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</si>
  <si>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</si>
  <si>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</si>
  <si>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</si>
  <si>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</si>
  <si>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</si>
  <si>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</si>
  <si>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</si>
  <si>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</si>
  <si>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</si>
  <si>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</si>
  <si>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</si>
  <si>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</si>
  <si>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</si>
  <si>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</si>
  <si>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</si>
  <si>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</si>
  <si>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</si>
  <si>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</si>
  <si>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</si>
  <si>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</si>
  <si>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</si>
  <si>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</si>
  <si>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</si>
  <si>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</si>
  <si>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</si>
  <si>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</si>
  <si>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</si>
  <si>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</si>
  <si>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</si>
  <si>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</si>
  <si>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</si>
  <si>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</si>
  <si>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</si>
  <si>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</si>
  <si>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</si>
  <si>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</si>
  <si>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</si>
  <si>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</si>
  <si>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</si>
  <si>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</si>
  <si>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</si>
  <si>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</si>
  <si>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</si>
  <si>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</si>
  <si>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</si>
  <si>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</si>
  <si>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</si>
  <si>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</si>
  <si>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</si>
  <si>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</si>
  <si>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</si>
  <si>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</si>
  <si>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</si>
  <si>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</si>
  <si>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</si>
  <si>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</si>
  <si>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</si>
  <si>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</si>
  <si>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</si>
  <si>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</si>
  <si>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</si>
  <si>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</si>
  <si>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</si>
  <si>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</si>
  <si>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</si>
  <si>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</si>
  <si>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</si>
  <si>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</si>
  <si>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</si>
  <si>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</si>
  <si>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</si>
  <si>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</si>
  <si>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</si>
  <si>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</si>
  <si>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</si>
  <si>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</si>
  <si>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</si>
  <si>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</si>
  <si>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</si>
  <si>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</si>
  <si>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</si>
  <si>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</si>
  <si>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</si>
  <si>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</si>
  <si>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</si>
  <si>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</si>
  <si>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</si>
  <si>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</si>
  <si>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</si>
  <si>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</si>
  <si>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</si>
  <si>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</si>
  <si>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</si>
  <si>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</si>
  <si>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</si>
  <si>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</si>
  <si>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</si>
  <si>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</si>
  <si>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</si>
  <si>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</si>
  <si>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</si>
  <si>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</si>
  <si>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</si>
  <si>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</si>
  <si>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</si>
  <si>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</si>
  <si>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</si>
  <si>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</si>
  <si>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</si>
  <si>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</si>
  <si>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</si>
  <si>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</si>
  <si>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</si>
  <si>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</si>
  <si>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</si>
  <si>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</si>
  <si>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</si>
  <si>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</si>
  <si>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</si>
  <si>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</si>
  <si>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</si>
  <si>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</si>
  <si>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</si>
  <si>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</si>
  <si>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</si>
  <si>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</si>
  <si>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</si>
  <si>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</si>
  <si>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</si>
  <si>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</si>
  <si>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</si>
  <si>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</si>
  <si>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</si>
  <si>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</si>
  <si>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</si>
  <si>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</si>
  <si>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</si>
  <si>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</si>
  <si>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</si>
  <si>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</si>
  <si>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</si>
  <si>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</si>
  <si>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</si>
  <si>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</si>
  <si>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</si>
  <si>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</si>
  <si>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</si>
  <si>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</si>
  <si>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</si>
  <si>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</si>
  <si>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</si>
  <si>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</si>
  <si>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</si>
  <si>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</si>
  <si>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</si>
  <si>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</si>
  <si>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</si>
  <si>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</si>
  <si>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</si>
  <si>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</si>
  <si>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</si>
  <si>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</si>
  <si>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</si>
  <si>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</si>
  <si>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</si>
  <si>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</si>
  <si>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</si>
  <si>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</si>
  <si>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</si>
  <si>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</si>
  <si>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</si>
  <si>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</si>
  <si>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</si>
  <si>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</si>
  <si>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</si>
  <si>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</si>
  <si>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</si>
  <si>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</si>
  <si>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</si>
  <si>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</si>
  <si>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</si>
  <si>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</si>
  <si>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</si>
  <si>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</si>
  <si>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</si>
  <si>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</si>
  <si>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</si>
  <si>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</si>
  <si>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</si>
  <si>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</si>
  <si>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</si>
  <si>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</si>
  <si>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</si>
  <si>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</si>
  <si>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</si>
  <si>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</si>
  <si>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</si>
  <si>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</si>
  <si>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</si>
  <si>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</si>
  <si>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</si>
  <si>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</si>
  <si>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</si>
  <si>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</si>
  <si>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</si>
  <si>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</si>
  <si>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</si>
  <si>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</si>
  <si>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</si>
  <si>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</si>
  <si>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</si>
  <si>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</si>
  <si>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</si>
  <si>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</si>
  <si>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</si>
  <si>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</si>
  <si>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</si>
  <si>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</si>
  <si>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</si>
  <si>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</si>
  <si>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</si>
  <si>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</si>
  <si>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</si>
  <si>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</si>
  <si>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</si>
  <si>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</si>
  <si>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</si>
  <si>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</si>
  <si>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</si>
  <si>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</si>
  <si>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</si>
  <si>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</si>
  <si>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</si>
  <si>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</si>
  <si>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</si>
  <si>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</si>
  <si>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</si>
  <si>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</si>
  <si>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</si>
  <si>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</si>
  <si>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</si>
  <si>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</si>
  <si>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</si>
  <si>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</si>
  <si>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</si>
  <si>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</si>
  <si>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</si>
  <si>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</si>
  <si>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</si>
  <si>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</si>
  <si>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</si>
  <si>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</si>
  <si>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</si>
  <si>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</si>
  <si>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</si>
  <si>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</si>
  <si>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</si>
  <si>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</si>
  <si>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</si>
  <si>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</si>
  <si>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</si>
  <si>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</si>
  <si>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</si>
  <si>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</si>
  <si>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</si>
  <si>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</si>
  <si>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</si>
  <si>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</si>
  <si>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</si>
  <si>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</si>
  <si>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</si>
  <si>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</si>
  <si>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</si>
  <si>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</si>
  <si>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</si>
  <si>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</si>
  <si>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</si>
  <si>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</si>
  <si>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</si>
  <si>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</si>
  <si>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</si>
  <si>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</si>
  <si>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</si>
  <si>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</si>
  <si>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</si>
  <si>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</si>
  <si>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</si>
  <si>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</si>
  <si>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</si>
  <si>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</si>
  <si>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</si>
  <si>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</si>
  <si>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</si>
  <si>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</si>
  <si>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</si>
  <si>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</si>
  <si>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</si>
  <si>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</si>
  <si>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</si>
  <si>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</si>
  <si>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</si>
  <si>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</si>
  <si>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</si>
  <si>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</si>
  <si>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</si>
  <si>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</si>
  <si>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</si>
  <si>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</si>
  <si>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</si>
  <si>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</si>
  <si>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</si>
  <si>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</si>
  <si>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</si>
  <si>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</si>
  <si>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</si>
  <si>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</si>
  <si>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</si>
  <si>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</si>
  <si>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</si>
  <si>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</si>
  <si>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</si>
  <si>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</si>
  <si>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</si>
  <si>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</si>
  <si>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</si>
  <si>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</si>
  <si>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</si>
  <si>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</si>
  <si>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</si>
  <si>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</si>
  <si>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</si>
  <si>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</si>
  <si>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</si>
  <si>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</si>
  <si>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</si>
  <si>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</si>
  <si>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</si>
  <si>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</si>
  <si>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</si>
  <si>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</si>
  <si>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</si>
  <si>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</si>
  <si>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</si>
  <si>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</si>
  <si>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</si>
  <si>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</si>
  <si>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</si>
  <si>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</si>
  <si>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</si>
  <si>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</si>
  <si>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</si>
  <si>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</si>
  <si>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</si>
  <si>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</si>
  <si>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</si>
  <si>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</si>
  <si>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</si>
  <si>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</si>
  <si>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</si>
  <si>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</si>
  <si>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</si>
  <si>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</si>
  <si>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</si>
  <si>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</si>
  <si>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</si>
  <si>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</si>
  <si>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</si>
  <si>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</si>
  <si>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</si>
  <si>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</si>
  <si>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</si>
  <si>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</si>
  <si>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</si>
  <si>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</si>
  <si>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</si>
  <si>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</si>
  <si>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</si>
  <si>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</si>
  <si>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</si>
  <si>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</si>
  <si>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</si>
  <si>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</si>
  <si>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</si>
  <si>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</si>
  <si>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</si>
  <si>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</si>
  <si>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</si>
  <si>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</si>
  <si>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</si>
  <si>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</si>
  <si>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</si>
  <si>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</si>
  <si>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</si>
  <si>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</si>
  <si>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</si>
  <si>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</si>
  <si>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</si>
  <si>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</si>
  <si>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</si>
  <si>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</si>
  <si>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</si>
  <si>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</si>
  <si>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</si>
  <si>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</si>
  <si>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</si>
  <si>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</si>
  <si>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</si>
  <si>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</si>
  <si>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</si>
  <si>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</si>
  <si>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</si>
  <si>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</si>
  <si>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</si>
  <si>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</si>
  <si>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</si>
  <si>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</si>
  <si>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</si>
  <si>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</si>
  <si>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</si>
  <si>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</si>
  <si>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</si>
  <si>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</si>
  <si>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</si>
  <si>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</si>
  <si>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</si>
  <si>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</si>
  <si>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</si>
  <si>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</si>
  <si>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</si>
  <si>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</si>
  <si>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</si>
  <si>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</si>
  <si>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</si>
  <si>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</si>
  <si>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</si>
  <si>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</si>
  <si>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</si>
  <si>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</si>
  <si>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</si>
  <si>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</si>
  <si>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</si>
  <si>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</si>
  <si>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</si>
  <si>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</si>
  <si>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</si>
  <si>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</si>
  <si>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</si>
  <si>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</si>
  <si>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</si>
  <si>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</si>
  <si>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</si>
  <si>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</si>
  <si>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</si>
  <si>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</si>
  <si>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</si>
  <si>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</si>
  <si>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</si>
  <si>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</si>
  <si>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</si>
  <si>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</si>
  <si>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</si>
  <si>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</si>
  <si>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</si>
  <si>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</si>
  <si>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</si>
  <si>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</si>
  <si>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</si>
  <si>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</si>
  <si>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</si>
  <si>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</si>
  <si>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</si>
  <si>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</si>
  <si>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</si>
  <si>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</si>
  <si>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</si>
  <si>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</si>
  <si>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</si>
  <si>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</si>
  <si>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</si>
  <si>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</si>
  <si>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</si>
  <si>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</si>
  <si>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</si>
  <si>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</si>
  <si>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</si>
  <si>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</si>
  <si>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</si>
  <si>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</si>
  <si>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</si>
  <si>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</si>
  <si>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</si>
  <si>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</si>
  <si>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</si>
  <si>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</si>
  <si>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</si>
  <si>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</si>
  <si>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</si>
  <si>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</si>
  <si>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</si>
  <si>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</si>
  <si>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</si>
  <si>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</si>
  <si>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</si>
  <si>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</si>
  <si>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</si>
  <si>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</si>
  <si>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</si>
  <si>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</si>
  <si>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</si>
  <si>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</si>
  <si>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</si>
  <si>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</si>
  <si>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</si>
  <si>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</si>
  <si>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</si>
  <si>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</si>
  <si>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</si>
  <si>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</si>
  <si>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</si>
  <si>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</si>
  <si>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</si>
  <si>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</si>
  <si>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</si>
  <si>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</si>
  <si>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</si>
  <si>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</si>
  <si>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</si>
  <si>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</si>
  <si>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</si>
  <si>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</si>
  <si>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</si>
  <si>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</si>
  <si>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</si>
  <si>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</si>
  <si>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</si>
  <si>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</si>
  <si>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</si>
  <si>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</si>
  <si>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</si>
  <si>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</si>
  <si>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</si>
  <si>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</si>
  <si>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</si>
  <si>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</si>
  <si>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</si>
  <si>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</si>
  <si>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</si>
  <si>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</si>
  <si>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</si>
  <si>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</si>
  <si>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</si>
  <si>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</si>
  <si>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</si>
  <si>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</si>
  <si>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</si>
  <si>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</si>
  <si>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</si>
  <si>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</si>
  <si>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</si>
  <si>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</si>
  <si>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</si>
  <si>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</si>
  <si>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</si>
  <si>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</si>
  <si>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</si>
  <si>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</si>
  <si>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</si>
  <si>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</si>
  <si>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</si>
  <si>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</si>
  <si>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</si>
  <si>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</si>
  <si>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</si>
  <si>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</si>
  <si>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</si>
  <si>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</si>
  <si>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</si>
  <si>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</si>
  <si>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</si>
  <si>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</si>
  <si>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</si>
  <si>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</si>
  <si>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</si>
  <si>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</si>
  <si>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</si>
  <si>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</si>
  <si>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</si>
  <si>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</si>
  <si>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</si>
  <si>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</si>
  <si>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</si>
  <si>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</si>
  <si>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</si>
  <si>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</si>
  <si>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</si>
  <si>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</si>
  <si>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</si>
  <si>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</si>
  <si>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</si>
  <si>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</si>
  <si>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</si>
  <si>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</si>
  <si>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</si>
  <si>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</si>
  <si>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</si>
  <si>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</si>
  <si>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</si>
  <si>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</si>
  <si>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</si>
  <si>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</si>
  <si>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</si>
  <si>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</si>
  <si>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</si>
  <si>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</si>
  <si>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</si>
  <si>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</si>
  <si>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</si>
  <si>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</si>
  <si>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</si>
  <si>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</si>
  <si>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</si>
  <si>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</si>
  <si>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</si>
  <si>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</si>
  <si>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</si>
  <si>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</si>
  <si>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</si>
  <si>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</si>
  <si>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</si>
  <si>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</si>
  <si>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</si>
  <si>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</si>
  <si>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</si>
  <si>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</si>
  <si>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</si>
  <si>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</si>
  <si>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</si>
  <si>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</si>
  <si>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</si>
  <si>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</si>
  <si>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</si>
  <si>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</si>
  <si>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</si>
  <si>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</si>
  <si>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</si>
  <si>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</si>
  <si>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</si>
  <si>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</si>
  <si>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</si>
  <si>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</si>
  <si>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</si>
  <si>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</si>
  <si>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</si>
  <si>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</si>
  <si>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</si>
  <si>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</si>
  <si>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</si>
  <si>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</si>
  <si>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</si>
  <si>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</si>
  <si>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</si>
  <si>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</si>
  <si>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</si>
  <si>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</si>
  <si>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</si>
  <si>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</si>
  <si>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</si>
  <si>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</si>
  <si>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</si>
  <si>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</si>
  <si>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</si>
  <si>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</si>
  <si>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</si>
  <si>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</si>
  <si>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</si>
  <si>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</si>
  <si>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</si>
  <si>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</si>
  <si>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</si>
  <si>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</si>
  <si>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</si>
  <si>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</si>
  <si>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</si>
  <si>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</si>
  <si>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</si>
  <si>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</si>
  <si>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</si>
  <si>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</si>
  <si>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</si>
  <si>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</si>
  <si>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</si>
  <si>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</si>
  <si>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</si>
  <si>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</si>
  <si>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</si>
  <si>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</si>
  <si>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</si>
  <si>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</si>
  <si>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</si>
  <si>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</si>
  <si>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</si>
  <si>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</si>
  <si>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</si>
  <si>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</si>
  <si>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</si>
  <si>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</si>
  <si>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</si>
  <si>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</si>
  <si>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</si>
  <si>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</si>
  <si>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</si>
  <si>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</si>
  <si>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</si>
  <si>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</si>
  <si>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</si>
  <si>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</si>
  <si>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</si>
  <si>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</si>
  <si>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</si>
  <si>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</si>
  <si>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</si>
  <si>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</si>
  <si>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</si>
  <si>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</si>
  <si>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</si>
  <si>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</si>
  <si>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</si>
  <si>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</si>
  <si>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</si>
  <si>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</si>
  <si>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</si>
  <si>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</si>
  <si>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</si>
  <si>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</si>
  <si>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</si>
  <si>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</si>
  <si>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</si>
  <si>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</si>
  <si>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</si>
  <si>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</si>
  <si>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</si>
  <si>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</si>
  <si>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</si>
  <si>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</si>
  <si>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</si>
  <si>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</si>
  <si>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</si>
  <si>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</si>
  <si>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</si>
  <si>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</si>
  <si>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</si>
  <si>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</si>
  <si>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</si>
  <si>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</si>
  <si>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</si>
  <si>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</si>
  <si>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</si>
  <si>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</si>
  <si>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</si>
  <si>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</si>
  <si>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</si>
  <si>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</si>
  <si>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</si>
  <si>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</si>
  <si>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</si>
  <si>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</si>
  <si>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</si>
  <si>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</si>
  <si>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</si>
  <si>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</si>
  <si>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</si>
  <si>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</si>
  <si>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</si>
  <si>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</si>
  <si>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</si>
  <si>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</si>
  <si>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</si>
  <si>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</si>
  <si>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</si>
  <si>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</si>
  <si>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</si>
  <si>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</si>
  <si>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</si>
  <si>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</si>
  <si>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</si>
  <si>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</si>
  <si>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</si>
  <si>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</si>
  <si>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</si>
  <si>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</si>
  <si>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</si>
  <si>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</si>
  <si>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</si>
  <si>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</si>
  <si>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</si>
  <si>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</si>
  <si>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</si>
  <si>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</si>
  <si>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</si>
  <si>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</si>
  <si>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</si>
  <si>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</si>
  <si>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</si>
  <si>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</si>
  <si>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</si>
  <si>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</si>
  <si>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</si>
  <si>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</si>
  <si>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</si>
  <si>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</si>
  <si>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</si>
  <si>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</si>
  <si>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</si>
  <si>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</si>
  <si>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</si>
  <si>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</si>
  <si>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</si>
  <si>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</si>
  <si>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</si>
  <si>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</si>
  <si>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</si>
  <si>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</si>
  <si>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</si>
  <si>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</si>
  <si>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</si>
  <si>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</si>
  <si>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</si>
  <si>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</si>
  <si>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</si>
  <si>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</si>
  <si>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</si>
  <si>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</si>
  <si>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</si>
  <si>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</si>
  <si>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</si>
  <si>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</si>
  <si>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</si>
  <si>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</si>
  <si>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</si>
  <si>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</si>
  <si>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</si>
  <si>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</si>
  <si>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</si>
  <si>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</si>
  <si>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</si>
  <si>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</si>
  <si>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</si>
  <si>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</si>
  <si>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</si>
  <si>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</si>
  <si>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</si>
  <si>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</si>
  <si>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</si>
  <si>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</si>
  <si>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</si>
  <si>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</si>
  <si>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</si>
  <si>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</si>
  <si>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</si>
  <si>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</si>
  <si>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</si>
  <si>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</si>
  <si>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</si>
  <si>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</si>
  <si>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</si>
  <si>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</si>
  <si>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</si>
  <si>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</si>
  <si>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</si>
  <si>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</si>
  <si>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</si>
  <si>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</si>
  <si>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</si>
  <si>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</si>
  <si>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</si>
  <si>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</si>
  <si>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</si>
  <si>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</si>
  <si>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</si>
  <si>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</si>
  <si>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</si>
  <si>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</si>
  <si>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</si>
  <si>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</si>
  <si>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</si>
  <si>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</si>
  <si>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</si>
  <si>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</si>
  <si>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</si>
  <si>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</si>
  <si>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</si>
  <si>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</si>
  <si>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</si>
  <si>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</si>
  <si>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</si>
  <si>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</si>
  <si>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</si>
  <si>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</si>
  <si>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</si>
  <si>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</si>
  <si>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</si>
  <si>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</si>
  <si>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</si>
  <si>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</si>
  <si>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</si>
  <si>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</si>
  <si>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</si>
  <si>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</si>
  <si>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</si>
  <si>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</si>
  <si>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</si>
  <si>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</si>
  <si>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</si>
  <si>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</si>
  <si>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</si>
  <si>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</si>
  <si>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</si>
  <si>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</si>
  <si>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</si>
  <si>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</si>
  <si>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</si>
  <si>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</si>
  <si>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</si>
  <si>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</si>
  <si>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</si>
  <si>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</si>
  <si>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</si>
  <si>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</si>
  <si>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</si>
  <si>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</si>
  <si>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</si>
  <si>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</si>
  <si>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</si>
  <si>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</si>
  <si>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</si>
  <si>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</si>
  <si>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</si>
  <si>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</si>
  <si>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</si>
  <si>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</si>
  <si>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</si>
  <si>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</si>
  <si>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</si>
  <si>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</si>
  <si>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</si>
  <si>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</si>
  <si>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</si>
  <si>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</si>
  <si>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</si>
  <si>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</si>
  <si>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</si>
  <si>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</si>
  <si>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</si>
  <si>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</si>
  <si>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</si>
  <si>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</si>
  <si>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</si>
  <si>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</si>
  <si>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</si>
  <si>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</si>
  <si>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</si>
  <si>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</si>
  <si>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</si>
  <si>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</si>
  <si>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</si>
  <si>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</si>
  <si>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</si>
  <si>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</si>
  <si>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</si>
  <si>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</si>
  <si>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</si>
  <si>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</si>
  <si>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</si>
  <si>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</si>
  <si>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</si>
  <si>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</si>
  <si>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</si>
  <si>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</si>
  <si>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</si>
  <si>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</si>
  <si>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</si>
  <si>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</si>
  <si>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</si>
  <si>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</si>
  <si>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</si>
  <si>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</si>
  <si>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</si>
  <si>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</si>
  <si>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</si>
  <si>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</si>
  <si>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</si>
  <si>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</si>
  <si>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</si>
  <si>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</si>
  <si>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</si>
  <si>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</si>
  <si>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</si>
  <si>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</si>
  <si>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</si>
  <si>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</si>
  <si>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</si>
  <si>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</si>
  <si>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</si>
  <si>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</si>
  <si>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</si>
  <si>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</si>
  <si>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</si>
  <si>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</si>
  <si>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</si>
  <si>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</si>
  <si>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</si>
  <si>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</si>
  <si>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</si>
  <si>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</si>
  <si>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</si>
  <si>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</si>
  <si>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</si>
  <si>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</si>
  <si>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</si>
  <si>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</si>
  <si>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</si>
  <si>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</si>
  <si>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</si>
  <si>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</si>
  <si>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</si>
  <si>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</si>
  <si>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</si>
  <si>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</si>
  <si>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</si>
  <si>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</si>
  <si>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</si>
  <si>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</si>
  <si>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</si>
  <si>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</si>
  <si>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</si>
  <si>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</si>
  <si>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</si>
  <si>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</si>
  <si>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</si>
  <si>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</si>
  <si>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</si>
  <si>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</si>
  <si>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</si>
  <si>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</si>
  <si>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</si>
  <si>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</si>
  <si>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</si>
  <si>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</si>
  <si>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</si>
  <si>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</si>
  <si>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</si>
  <si>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</si>
  <si>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</si>
  <si>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</si>
  <si>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</si>
  <si>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</si>
  <si>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</si>
  <si>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</si>
  <si>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</si>
  <si>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</si>
  <si>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</si>
  <si>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</si>
  <si>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</si>
  <si>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</si>
  <si>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</si>
  <si>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</si>
  <si>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</si>
  <si>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</si>
  <si>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</si>
  <si>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</si>
  <si>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</si>
  <si>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</si>
  <si>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</si>
  <si>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</si>
  <si>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</si>
  <si>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</si>
  <si>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</si>
  <si>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</si>
  <si>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</si>
  <si>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</si>
  <si>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</si>
  <si>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</si>
  <si>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</si>
  <si>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</si>
  <si>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</si>
  <si>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</si>
  <si>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</si>
  <si>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</si>
  <si>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</si>
  <si>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</si>
  <si>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</si>
  <si>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</si>
  <si>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</si>
  <si>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</si>
  <si>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</si>
  <si>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</si>
  <si>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</si>
  <si>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</si>
  <si>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</si>
  <si>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</si>
  <si>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</si>
  <si>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</si>
  <si>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</si>
  <si>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</si>
  <si>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</si>
  <si>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</si>
  <si>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</si>
  <si>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</si>
  <si>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</si>
  <si>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</si>
  <si>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</si>
  <si>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</si>
  <si>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</si>
  <si>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</si>
  <si>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</si>
  <si>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</si>
  <si>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</si>
  <si>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</si>
  <si>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</si>
  <si>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</si>
  <si>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</si>
  <si>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</si>
  <si>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</si>
  <si>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</si>
  <si>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</si>
  <si>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</si>
  <si>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</si>
  <si>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</si>
  <si>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</si>
  <si>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</si>
  <si>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</si>
  <si>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</si>
  <si>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</si>
  <si>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</si>
  <si>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</si>
  <si>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</si>
  <si>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</si>
  <si>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</si>
  <si>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</si>
  <si>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</si>
  <si>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</si>
  <si>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</si>
  <si>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</si>
  <si>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</si>
  <si>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</si>
  <si>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</si>
  <si>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</si>
  <si>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</si>
  <si>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</si>
  <si>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</si>
  <si>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</si>
  <si>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</si>
  <si>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</si>
  <si>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</si>
  <si>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</si>
  <si>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</si>
  <si>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</si>
  <si>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</si>
  <si>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</si>
  <si>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</si>
  <si>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</si>
  <si>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</si>
  <si>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</si>
  <si>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</si>
  <si>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</si>
  <si>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</si>
  <si>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</si>
  <si>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</si>
  <si>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</si>
  <si>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</si>
  <si>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</si>
  <si>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</si>
  <si>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</si>
  <si>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</si>
  <si>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</si>
  <si>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</si>
  <si>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</si>
  <si>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</si>
  <si>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</si>
  <si>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</si>
  <si>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</si>
  <si>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</si>
  <si>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</si>
  <si>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</si>
  <si>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</si>
  <si>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</si>
  <si>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</si>
  <si>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</si>
  <si>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</si>
  <si>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</si>
  <si>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</si>
  <si>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</si>
  <si>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</si>
  <si>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</si>
  <si>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</si>
  <si>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</si>
  <si>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</si>
  <si>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</si>
  <si>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</si>
  <si>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</si>
  <si>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</si>
  <si>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</si>
  <si>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</si>
  <si>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</si>
  <si>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</si>
  <si>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</si>
  <si>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</si>
  <si>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</si>
  <si>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</si>
  <si>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</si>
  <si>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</si>
  <si>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</si>
  <si>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</si>
  <si>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</si>
  <si>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</si>
  <si>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</si>
  <si>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</si>
  <si>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</si>
  <si>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</si>
  <si>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</si>
  <si>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</si>
  <si>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</si>
  <si>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</si>
  <si>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</si>
  <si>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</si>
  <si>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</si>
  <si>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</si>
  <si>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</si>
  <si>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</si>
  <si>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</si>
  <si>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</si>
  <si>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</si>
  <si>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</si>
  <si>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</si>
  <si>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</si>
  <si>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</si>
  <si>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</si>
  <si>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</si>
  <si>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</si>
  <si>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</si>
  <si>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</si>
  <si>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</si>
  <si>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</si>
  <si>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</si>
  <si>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</si>
  <si>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</si>
  <si>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</si>
  <si>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</si>
  <si>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</si>
  <si>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</si>
  <si>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</si>
  <si>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</si>
  <si>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</si>
  <si>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</si>
  <si>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</si>
  <si>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</si>
  <si>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</si>
  <si>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</si>
  <si>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</si>
  <si>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</si>
  <si>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</si>
  <si>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</si>
  <si>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</si>
  <si>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</si>
  <si>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</si>
  <si>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</si>
  <si>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</si>
  <si>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</si>
  <si>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</si>
  <si>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</si>
  <si>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</si>
  <si>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</si>
  <si>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</si>
  <si>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</si>
  <si>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</si>
  <si>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</si>
  <si>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</si>
  <si>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</si>
  <si>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</si>
  <si>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</si>
  <si>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</si>
  <si>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</si>
  <si>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</si>
  <si>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</si>
  <si>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</si>
  <si>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</si>
  <si>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</si>
  <si>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</si>
  <si>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</si>
  <si>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</si>
  <si>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</si>
  <si>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</si>
  <si>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</si>
  <si>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</si>
  <si>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</si>
  <si>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</si>
  <si>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</si>
  <si>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</si>
  <si>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</si>
  <si>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</si>
  <si>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</si>
  <si>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</si>
  <si>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</si>
  <si>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</si>
  <si>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</si>
  <si>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</si>
  <si>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</si>
  <si>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</si>
  <si>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</si>
  <si>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</si>
  <si>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</si>
  <si>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</si>
  <si>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</si>
  <si>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</si>
  <si>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</si>
  <si>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</si>
  <si>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</si>
  <si>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</si>
  <si>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</si>
  <si>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</si>
  <si>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</si>
  <si>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</si>
  <si>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</si>
  <si>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</si>
  <si>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</si>
  <si>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</si>
  <si>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</si>
  <si>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</si>
  <si>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</si>
  <si>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</si>
  <si>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</si>
  <si>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</si>
  <si>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</si>
  <si>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</si>
  <si>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</si>
  <si>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</si>
  <si>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</si>
  <si>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</si>
  <si>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</si>
  <si>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</si>
  <si>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</si>
  <si>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</si>
  <si>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</si>
  <si>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</si>
  <si>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</si>
  <si>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</si>
  <si>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</si>
  <si>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</si>
  <si>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</si>
  <si>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</si>
  <si>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</si>
  <si>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</si>
  <si>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</si>
  <si>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</si>
  <si>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</si>
  <si>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</si>
  <si>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</si>
  <si>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</si>
  <si>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</si>
  <si>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</si>
  <si>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</si>
  <si>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</si>
  <si>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</si>
  <si>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</si>
  <si>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</si>
  <si>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</si>
  <si>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</si>
  <si>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</si>
  <si>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</si>
  <si>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</si>
  <si>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</si>
  <si>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</si>
  <si>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</si>
  <si>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</si>
  <si>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</si>
  <si>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</si>
  <si>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</si>
  <si>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</si>
  <si>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</si>
  <si>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</si>
  <si>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</si>
  <si>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</si>
  <si>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</si>
  <si>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</si>
  <si>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</si>
  <si>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</si>
  <si>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</si>
  <si>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</si>
  <si>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</si>
  <si>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</si>
  <si>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</si>
  <si>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</si>
  <si>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</si>
  <si>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</si>
  <si>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</si>
  <si>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</si>
  <si>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</si>
  <si>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</si>
  <si>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</si>
  <si>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</si>
  <si>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</si>
  <si>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</si>
  <si>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</si>
  <si>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</si>
  <si>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</si>
  <si>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</si>
  <si>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</si>
  <si>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</si>
  <si>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</si>
  <si>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</si>
  <si>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</si>
  <si>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</si>
  <si>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</si>
  <si>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</si>
  <si>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</si>
  <si>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</si>
  <si>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</si>
  <si>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</si>
  <si>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</si>
  <si>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</si>
  <si>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</si>
  <si>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</si>
  <si>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</si>
  <si>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</si>
  <si>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</si>
  <si>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</si>
  <si>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</si>
  <si>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</si>
  <si>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</si>
  <si>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</si>
  <si>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</si>
  <si>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</si>
  <si>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</si>
  <si>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</si>
  <si>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</si>
  <si>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</si>
  <si>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</si>
  <si>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</si>
  <si>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</si>
  <si>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</si>
  <si>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</si>
  <si>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</si>
  <si>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</si>
  <si>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</si>
  <si>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</si>
  <si>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</si>
  <si>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</si>
  <si>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</si>
  <si>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</si>
  <si>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</si>
  <si>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</si>
  <si>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</si>
  <si>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</si>
  <si>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</si>
  <si>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</si>
  <si>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</si>
  <si>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</si>
  <si>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</si>
  <si>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</si>
  <si>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</si>
  <si>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</si>
  <si>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</si>
  <si>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</si>
  <si>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</si>
  <si>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</si>
  <si>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</si>
  <si>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</si>
  <si>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</si>
  <si>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</si>
  <si>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</si>
  <si>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</si>
  <si>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</si>
  <si>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</si>
  <si>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</si>
  <si>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</si>
  <si>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</si>
  <si>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</si>
  <si>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</si>
  <si>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</si>
  <si>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</si>
  <si>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</si>
  <si>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</si>
  <si>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</si>
  <si>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</si>
  <si>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</si>
  <si>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</si>
  <si>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</si>
  <si>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</si>
  <si>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</si>
  <si>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</si>
  <si>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</si>
  <si>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</si>
  <si>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</si>
  <si>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</si>
  <si>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</si>
  <si>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</si>
  <si>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</si>
  <si>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</si>
  <si>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</si>
  <si>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</si>
  <si>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</si>
  <si>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</si>
  <si>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</si>
  <si>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</si>
  <si>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</si>
  <si>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</si>
  <si>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</si>
  <si>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</si>
  <si>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</si>
  <si>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</si>
  <si>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</si>
  <si>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</si>
  <si>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</si>
  <si>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</si>
  <si>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</si>
  <si>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</si>
  <si>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</si>
  <si>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</si>
  <si>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</si>
  <si>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</si>
  <si>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</si>
  <si>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</si>
  <si>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</si>
  <si>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</si>
  <si>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</si>
  <si>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</si>
  <si>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</si>
  <si>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</si>
  <si>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</si>
  <si>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</si>
  <si>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</si>
  <si>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</si>
  <si>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</si>
  <si>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</si>
  <si>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</si>
  <si>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</si>
  <si>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</si>
  <si>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</si>
  <si>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</si>
  <si>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</si>
  <si>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</si>
  <si>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</si>
  <si>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</si>
  <si>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</si>
  <si>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</si>
  <si>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</si>
  <si>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</si>
  <si>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</si>
  <si>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</si>
  <si>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</si>
  <si>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</si>
  <si>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</si>
  <si>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</si>
  <si>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</si>
  <si>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</si>
  <si>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</si>
  <si>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</si>
  <si>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</si>
  <si>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</si>
  <si>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</si>
  <si>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</si>
  <si>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</si>
  <si>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</si>
  <si>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</si>
  <si>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</si>
  <si>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</si>
  <si>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</si>
  <si>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</si>
  <si>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</si>
  <si>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</si>
  <si>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</si>
  <si>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</si>
  <si>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</si>
  <si>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</si>
  <si>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</si>
  <si>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</si>
  <si>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</si>
  <si>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</si>
  <si>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</si>
  <si>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</si>
  <si>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</si>
  <si>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</si>
  <si>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</si>
  <si>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</si>
  <si>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</si>
  <si>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</si>
  <si>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</si>
  <si>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</si>
  <si>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</si>
  <si>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</si>
  <si>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</si>
  <si>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</si>
  <si>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</si>
  <si>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</si>
  <si>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</si>
  <si>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</si>
  <si>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</si>
  <si>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</si>
  <si>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</si>
  <si>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</si>
  <si>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</si>
  <si>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</si>
  <si>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</si>
  <si>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</si>
  <si>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</si>
  <si>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</si>
  <si>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</si>
  <si>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</si>
  <si>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</si>
  <si>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</si>
  <si>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</si>
  <si>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</si>
  <si>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</si>
  <si>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</si>
  <si>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</si>
  <si>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</si>
  <si>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</si>
  <si>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</si>
  <si>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</si>
  <si>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</si>
  <si>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</si>
  <si>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</si>
  <si>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</si>
  <si>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</si>
  <si>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</si>
  <si>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</si>
  <si>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</si>
  <si>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</si>
  <si>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</si>
  <si>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</si>
  <si>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</si>
  <si>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</si>
  <si>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</si>
  <si>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</si>
  <si>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</si>
  <si>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</si>
  <si>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</si>
  <si>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</si>
  <si>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</si>
  <si>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</si>
  <si>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</si>
  <si>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</si>
  <si>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</si>
  <si>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</si>
  <si>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</si>
  <si>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</si>
  <si>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</si>
  <si>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</si>
  <si>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</si>
  <si>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</si>
  <si>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</si>
  <si>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</si>
  <si>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</si>
  <si>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</si>
  <si>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</si>
  <si>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</si>
  <si>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</si>
  <si>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</si>
  <si>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</si>
  <si>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</si>
  <si>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</si>
  <si>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</si>
  <si>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</si>
  <si>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</si>
  <si>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</si>
  <si>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</si>
  <si>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</si>
  <si>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</si>
  <si>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</si>
  <si>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</si>
  <si>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</si>
  <si>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</si>
  <si>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</si>
  <si>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</si>
  <si>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</si>
  <si>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</si>
  <si>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</si>
  <si>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</si>
  <si>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</si>
  <si>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</si>
  <si>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</si>
  <si>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</si>
  <si>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</si>
  <si>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</si>
  <si>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</si>
  <si>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</si>
  <si>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</si>
  <si>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</si>
  <si>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</si>
  <si>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</si>
  <si>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</si>
  <si>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</si>
  <si>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</si>
  <si>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</si>
  <si>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</si>
  <si>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</si>
  <si>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</si>
  <si>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</si>
  <si>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</si>
  <si>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</si>
  <si>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</si>
  <si>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</si>
  <si>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</si>
  <si>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</si>
  <si>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</si>
  <si>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</si>
  <si>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</si>
  <si>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</si>
  <si>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</si>
  <si>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</si>
  <si>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</si>
  <si>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</si>
  <si>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</si>
  <si>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</si>
  <si>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</si>
  <si>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</si>
  <si>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</si>
  <si>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</si>
  <si>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</si>
  <si>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</si>
  <si>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</si>
  <si>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</si>
  <si>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</si>
  <si>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</si>
  <si>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</si>
  <si>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</si>
  <si>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</si>
  <si>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</si>
  <si>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</si>
  <si>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</si>
  <si>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</si>
  <si>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</si>
  <si>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</si>
  <si>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</si>
  <si>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</si>
  <si>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</si>
  <si>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</si>
  <si>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</si>
  <si>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</si>
  <si>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</si>
  <si>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</si>
  <si>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</si>
  <si>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</si>
  <si>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</si>
  <si>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</si>
  <si>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</si>
  <si>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</si>
  <si>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</si>
  <si>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</si>
  <si>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</si>
  <si>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</si>
  <si>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</si>
  <si>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</si>
  <si>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</si>
  <si>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</si>
  <si>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</si>
  <si>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</si>
  <si>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</si>
  <si>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</si>
  <si>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</si>
  <si>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</si>
  <si>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</si>
  <si>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</si>
  <si>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</si>
  <si>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</si>
  <si>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</si>
  <si>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</si>
  <si>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</si>
  <si>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</si>
  <si>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</si>
  <si>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</si>
  <si>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</si>
  <si>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</si>
  <si>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</si>
  <si>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</si>
  <si>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</si>
  <si>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</si>
  <si>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</si>
  <si>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</si>
  <si>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</si>
  <si>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</si>
  <si>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</si>
  <si>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</si>
  <si>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</si>
  <si>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</si>
  <si>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</si>
  <si>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</si>
  <si>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</si>
  <si>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</si>
  <si>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</si>
  <si>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</si>
  <si>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</si>
  <si>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</si>
  <si>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</si>
  <si>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</si>
  <si>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</si>
  <si>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</si>
  <si>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</si>
  <si>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</si>
  <si>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</si>
  <si>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</si>
  <si>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</si>
  <si>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</si>
  <si>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</si>
  <si>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</si>
  <si>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</si>
  <si>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</si>
  <si>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</si>
  <si>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</si>
  <si>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</si>
  <si>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</si>
  <si>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</si>
  <si>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</si>
  <si>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</si>
  <si>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</si>
  <si>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</si>
  <si>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</si>
  <si>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</si>
  <si>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</si>
  <si>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</si>
  <si>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</si>
  <si>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</si>
  <si>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</si>
  <si>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</si>
  <si>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</si>
  <si>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</si>
  <si>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</si>
  <si>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</si>
  <si>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</si>
  <si>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</si>
  <si>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</si>
  <si>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</si>
  <si>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</si>
  <si>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</si>
  <si>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</si>
  <si>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</si>
  <si>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</si>
  <si>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</si>
  <si>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</si>
  <si>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</si>
  <si>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</si>
  <si>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</si>
  <si>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</si>
  <si>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</si>
  <si>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</si>
  <si>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</si>
  <si>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</si>
  <si>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</si>
  <si>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</si>
  <si>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</si>
  <si>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</si>
  <si>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</si>
  <si>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</si>
  <si>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</si>
  <si>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</si>
  <si>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</si>
  <si>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</si>
  <si>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</si>
  <si>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</si>
  <si>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</si>
  <si>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</si>
  <si>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</si>
  <si>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</si>
  <si>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</si>
  <si>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</si>
  <si>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</si>
  <si>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</si>
  <si>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</si>
  <si>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</si>
  <si>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</si>
  <si>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</si>
  <si>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</si>
  <si>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</si>
  <si>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</si>
  <si>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</si>
  <si>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</si>
  <si>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</si>
  <si>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</si>
  <si>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</si>
  <si>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</si>
  <si>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</si>
  <si>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</si>
  <si>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</si>
  <si>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</si>
  <si>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</si>
  <si>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</si>
  <si>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</si>
  <si>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</si>
  <si>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</si>
  <si>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</si>
  <si>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</si>
  <si>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</si>
  <si>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</si>
  <si>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</si>
  <si>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</si>
  <si>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</si>
  <si>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</si>
  <si>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</si>
  <si>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</si>
  <si>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</si>
  <si>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</si>
  <si>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</si>
  <si>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</si>
  <si>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</si>
  <si>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</si>
  <si>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</si>
  <si>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</si>
  <si>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</si>
  <si>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</si>
  <si>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</si>
  <si>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</si>
  <si>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</si>
  <si>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</si>
  <si>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</si>
  <si>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</si>
  <si>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</si>
  <si>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</si>
  <si>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</si>
  <si>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</si>
  <si>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</si>
  <si>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</si>
  <si>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</si>
  <si>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</si>
  <si>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</si>
  <si>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</si>
  <si>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</si>
  <si>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</si>
  <si>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</si>
  <si>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</si>
  <si>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</si>
  <si>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</si>
  <si>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</si>
  <si>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</si>
  <si>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</si>
  <si>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</si>
  <si>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</si>
  <si>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</si>
  <si>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</si>
  <si>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</si>
  <si>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</si>
  <si>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</si>
  <si>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</si>
  <si>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</si>
  <si>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</si>
  <si>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</si>
  <si>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</si>
  <si>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</si>
  <si>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</si>
  <si>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</si>
  <si>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</si>
  <si>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</si>
  <si>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</si>
  <si>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</si>
  <si>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</si>
  <si>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</si>
  <si>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</si>
  <si>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</si>
  <si>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</si>
  <si>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</si>
  <si>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</si>
  <si>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</si>
  <si>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</si>
  <si>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</si>
  <si>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</si>
  <si>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</si>
  <si>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</si>
  <si>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</si>
  <si>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</si>
  <si>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</si>
  <si>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</si>
  <si>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</si>
  <si>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</si>
  <si>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</si>
  <si>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</si>
  <si>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</si>
  <si>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</si>
  <si>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</si>
  <si>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</si>
  <si>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</si>
  <si>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</si>
  <si>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</si>
  <si>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</si>
  <si>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</si>
  <si>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</si>
  <si>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</si>
  <si>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</si>
  <si>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</si>
  <si>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</si>
  <si>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</si>
  <si>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</si>
  <si>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</si>
  <si>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</si>
  <si>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</si>
  <si>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</si>
  <si>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</si>
  <si>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</si>
  <si>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</si>
  <si>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</si>
  <si>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</si>
  <si>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</si>
  <si>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</si>
  <si>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</si>
  <si>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</si>
  <si>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</si>
  <si>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</si>
  <si>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</si>
  <si>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</si>
  <si>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</si>
  <si>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</si>
  <si>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</si>
  <si>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</si>
  <si>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</si>
  <si>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</si>
  <si>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</si>
  <si>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</si>
  <si>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</si>
  <si>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</si>
  <si>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</si>
  <si>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</si>
  <si>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</si>
  <si>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</si>
  <si>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</si>
  <si>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</si>
  <si>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</si>
  <si>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</si>
  <si>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</si>
  <si>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</si>
  <si>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</si>
  <si>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</si>
  <si>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</si>
  <si>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</si>
  <si>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</si>
  <si>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</si>
  <si>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</si>
  <si>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</si>
  <si>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</si>
  <si>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</si>
  <si>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</si>
  <si>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</si>
  <si>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</si>
  <si>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</si>
  <si>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</si>
  <si>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</si>
  <si>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</si>
  <si>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</si>
  <si>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</si>
  <si>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</si>
  <si>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</si>
  <si>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</si>
  <si>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</si>
  <si>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</si>
  <si>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</si>
  <si>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</si>
  <si>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</si>
  <si>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</si>
  <si>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</si>
  <si>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</si>
  <si>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</si>
  <si>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</si>
  <si>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</si>
  <si>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</si>
  <si>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</si>
  <si>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</si>
  <si>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</si>
  <si>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</si>
  <si>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</si>
  <si>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</si>
  <si>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</si>
  <si>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</si>
  <si>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</si>
  <si>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</si>
  <si>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</si>
  <si>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</si>
  <si>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</si>
  <si>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</si>
  <si>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</si>
  <si>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</si>
  <si>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</si>
  <si>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</si>
  <si>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</si>
  <si>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</si>
  <si>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</si>
  <si>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</si>
  <si>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</si>
  <si>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</si>
  <si>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</si>
  <si>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</si>
  <si>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</si>
  <si>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</si>
  <si>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</si>
  <si>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</si>
  <si>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</si>
  <si>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</si>
  <si>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</si>
  <si>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</si>
  <si>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</si>
  <si>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</si>
  <si>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</si>
  <si>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</si>
  <si>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</si>
  <si>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</si>
  <si>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</si>
  <si>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</si>
  <si>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</si>
  <si>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</si>
  <si>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</si>
  <si>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</si>
  <si>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</si>
  <si>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</si>
  <si>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</si>
  <si>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</si>
  <si>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</si>
  <si>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</si>
  <si>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</si>
  <si>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</si>
  <si>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</si>
  <si>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</si>
  <si>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</si>
  <si>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</si>
  <si>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</si>
  <si>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</si>
  <si>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</si>
  <si>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</si>
  <si>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</si>
  <si>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</si>
  <si>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</si>
  <si>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</si>
  <si>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</si>
  <si>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</si>
  <si>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</si>
  <si>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</si>
  <si>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</si>
  <si>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</si>
  <si>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</si>
  <si>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</si>
  <si>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</si>
  <si>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</si>
  <si>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</si>
  <si>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</si>
  <si>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</si>
  <si>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</si>
  <si>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</si>
  <si>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</si>
  <si>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</si>
  <si>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</si>
  <si>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</si>
  <si>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</si>
  <si>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</si>
  <si>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</si>
  <si>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</si>
  <si>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</si>
  <si>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</si>
  <si>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</si>
  <si>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</si>
  <si>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</si>
  <si>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</si>
  <si>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</si>
  <si>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</si>
  <si>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</si>
  <si>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</si>
  <si>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</si>
  <si>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</si>
  <si>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</si>
  <si>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</si>
  <si>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</si>
  <si>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</si>
  <si>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</si>
  <si>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</si>
  <si>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</si>
  <si>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</si>
  <si>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</si>
  <si>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</si>
  <si>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</si>
  <si>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</si>
  <si>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</si>
  <si>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</si>
  <si>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</si>
  <si>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</si>
  <si>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</si>
  <si>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</si>
  <si>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</si>
  <si>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</si>
  <si>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</si>
  <si>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</si>
  <si>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</si>
  <si>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</si>
  <si>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</si>
  <si>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</si>
  <si>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</si>
  <si>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</si>
  <si>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</si>
  <si>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</si>
  <si>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</si>
  <si>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</si>
  <si>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</si>
  <si>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</si>
  <si>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</si>
  <si>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</si>
  <si>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</si>
  <si>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</si>
  <si>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</si>
  <si>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</si>
  <si>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</si>
  <si>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</si>
  <si>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</si>
  <si>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</si>
  <si>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</si>
  <si>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</si>
  <si>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</si>
  <si>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</si>
  <si>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</si>
  <si>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</si>
  <si>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</si>
  <si>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</si>
  <si>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</si>
  <si>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</si>
  <si>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</si>
  <si>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</si>
  <si>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</si>
  <si>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</si>
  <si>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</si>
  <si>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</si>
  <si>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</si>
  <si>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</si>
  <si>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</si>
  <si>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</si>
  <si>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</si>
  <si>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</si>
  <si>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</si>
  <si>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</si>
  <si>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</si>
  <si>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</si>
  <si>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</si>
  <si>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</si>
  <si>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</si>
  <si>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</si>
  <si>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</si>
  <si>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</si>
  <si>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</si>
  <si>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</si>
  <si>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</si>
  <si>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</si>
  <si>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</si>
  <si>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</si>
  <si>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</si>
  <si>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</si>
  <si>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</si>
  <si>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</si>
  <si>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</si>
  <si>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</si>
  <si>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</si>
  <si>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</si>
  <si>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</si>
  <si>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</si>
  <si>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</si>
  <si>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</si>
  <si>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</si>
  <si>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</si>
  <si>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</si>
  <si>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</si>
  <si>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</si>
  <si>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</si>
  <si>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</si>
  <si>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</si>
  <si>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</si>
  <si>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</si>
  <si>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</si>
  <si>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</si>
  <si>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</si>
  <si>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</si>
  <si>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</si>
  <si>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</si>
  <si>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</si>
  <si>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</si>
  <si>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</si>
  <si>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</si>
  <si>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</si>
  <si>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</si>
  <si>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</si>
  <si>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</si>
  <si>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</si>
  <si>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</si>
  <si>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</si>
  <si>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</si>
  <si>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</si>
  <si>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</si>
  <si>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</si>
  <si>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</si>
  <si>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</si>
  <si>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</si>
  <si>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</si>
  <si>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</si>
  <si>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</si>
  <si>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</si>
  <si>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</si>
  <si>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</si>
  <si>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</si>
  <si>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</si>
  <si>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</si>
  <si>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</si>
  <si>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</si>
  <si>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</si>
  <si>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</si>
  <si>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</si>
  <si>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</si>
  <si>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</si>
  <si>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</si>
  <si>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</si>
  <si>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</si>
  <si>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</si>
  <si>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</si>
  <si>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</si>
  <si>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</si>
  <si>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</si>
  <si>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</si>
  <si>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</si>
  <si>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</si>
  <si>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</si>
  <si>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</si>
  <si>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</si>
  <si>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</si>
  <si>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</si>
  <si>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</si>
  <si>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</si>
  <si>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</si>
  <si>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</si>
  <si>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</si>
  <si>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</si>
  <si>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</si>
  <si>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</si>
  <si>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</si>
  <si>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</si>
  <si>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</si>
  <si>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</si>
  <si>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</si>
  <si>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</si>
  <si>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</si>
  <si>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</si>
  <si>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</si>
  <si>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</si>
  <si>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</si>
  <si>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</si>
  <si>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</si>
  <si>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</si>
  <si>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</si>
  <si>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</si>
  <si>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</si>
  <si>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</si>
  <si>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</si>
  <si>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</si>
  <si>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</si>
  <si>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</si>
  <si>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</si>
  <si>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</si>
  <si>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</si>
  <si>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</si>
  <si>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</si>
  <si>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</si>
  <si>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</si>
  <si>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</si>
  <si>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</si>
  <si>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</si>
  <si>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</si>
  <si>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</si>
  <si>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</si>
  <si>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</si>
  <si>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</si>
  <si>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</si>
  <si>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</si>
  <si>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</si>
  <si>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</si>
  <si>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</si>
  <si>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</si>
  <si>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</si>
  <si>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</si>
  <si>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</si>
  <si>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</si>
  <si>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</si>
  <si>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</si>
  <si>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</si>
  <si>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</si>
  <si>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</si>
  <si>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</si>
  <si>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</si>
  <si>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</si>
  <si>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</si>
  <si>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</si>
  <si>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</si>
  <si>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</si>
  <si>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</si>
  <si>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</si>
  <si>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</si>
  <si>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</si>
  <si>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</si>
  <si>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</si>
  <si>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</si>
  <si>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</si>
  <si>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</si>
  <si>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</si>
  <si>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</si>
  <si>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</si>
  <si>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</si>
  <si>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</si>
  <si>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</si>
  <si>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</si>
  <si>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</si>
  <si>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</si>
  <si>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</si>
  <si>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</si>
  <si>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</si>
  <si>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</si>
  <si>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</si>
  <si>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</si>
  <si>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</si>
  <si>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</si>
  <si>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</si>
  <si>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</si>
  <si>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</si>
  <si>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</si>
  <si>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</si>
  <si>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</si>
  <si>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</si>
  <si>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</si>
  <si>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</si>
  <si>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</si>
  <si>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</si>
  <si>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</si>
  <si>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</si>
  <si>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</si>
  <si>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</si>
  <si>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</si>
  <si>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</si>
  <si>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</si>
  <si>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</si>
  <si>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</si>
  <si>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</si>
  <si>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</si>
  <si>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</si>
  <si>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</si>
  <si>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</si>
  <si>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</si>
  <si>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</si>
  <si>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</si>
  <si>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</si>
  <si>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</si>
  <si>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</si>
  <si>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</si>
  <si>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</si>
  <si>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</si>
  <si>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</si>
  <si>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</si>
  <si>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</si>
  <si>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</si>
  <si>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</si>
  <si>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</si>
  <si>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</si>
  <si>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</si>
  <si>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</si>
  <si>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</si>
  <si>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</si>
  <si>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</si>
  <si>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</si>
  <si>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</si>
  <si>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</si>
  <si>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</si>
  <si>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</si>
  <si>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</si>
  <si>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</si>
  <si>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</si>
  <si>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</si>
  <si>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</si>
  <si>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</si>
  <si>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</si>
  <si>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</si>
  <si>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</si>
  <si>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</si>
  <si>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</si>
  <si>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</si>
  <si>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</si>
  <si>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</si>
  <si>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</si>
  <si>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</si>
  <si>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</si>
  <si>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</si>
  <si>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</si>
  <si>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</si>
  <si>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</si>
  <si>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</si>
  <si>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</si>
  <si>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</si>
  <si>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</si>
  <si>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</si>
  <si>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</si>
  <si>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</si>
  <si>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</si>
  <si>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</si>
  <si>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</si>
  <si>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</si>
  <si>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</si>
  <si>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</si>
  <si>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</si>
  <si>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</si>
  <si>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</si>
  <si>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</si>
  <si>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</si>
  <si>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</si>
  <si>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</si>
  <si>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</si>
  <si>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</si>
  <si>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</si>
  <si>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</si>
  <si>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</si>
  <si>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</si>
  <si>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</si>
  <si>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</si>
  <si>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</si>
  <si>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</si>
  <si>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</si>
  <si>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</si>
  <si>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</si>
  <si>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</si>
  <si>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</si>
  <si>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</si>
  <si>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</si>
  <si>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</si>
  <si>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</si>
  <si>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</si>
  <si>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</si>
  <si>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</si>
  <si>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</si>
  <si>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</si>
  <si>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</si>
  <si>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</si>
  <si>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</si>
  <si>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</si>
  <si>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</si>
  <si>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</si>
  <si>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</si>
  <si>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</si>
  <si>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</si>
  <si>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</si>
  <si>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</si>
  <si>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</si>
  <si>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</si>
  <si>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</si>
  <si>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</si>
  <si>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</si>
  <si>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</si>
  <si>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</si>
  <si>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</si>
  <si>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</si>
  <si>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</si>
  <si>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</si>
  <si>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</si>
  <si>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</si>
  <si>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</si>
  <si>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</si>
  <si>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</si>
  <si>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</si>
  <si>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</si>
  <si>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</si>
  <si>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</si>
  <si>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</si>
  <si>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</si>
  <si>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</si>
  <si>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</si>
  <si>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</si>
  <si>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</si>
  <si>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</si>
  <si>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</si>
  <si>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</si>
  <si>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</si>
  <si>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</si>
  <si>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</si>
  <si>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</si>
  <si>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</si>
  <si>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</si>
  <si>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</si>
  <si>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</si>
  <si>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</si>
  <si>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</si>
  <si>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</si>
  <si>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</si>
  <si>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</si>
  <si>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</si>
  <si>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</si>
  <si>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</si>
  <si>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</si>
  <si>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</si>
  <si>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</si>
  <si>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</si>
  <si>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</si>
  <si>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</si>
  <si>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</si>
  <si>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</si>
  <si>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</si>
  <si>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</si>
  <si>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</si>
  <si>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</si>
  <si>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</si>
  <si>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</si>
  <si>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</si>
  <si>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</si>
  <si>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</si>
  <si>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</si>
  <si>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</si>
  <si>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</si>
  <si>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</si>
  <si>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</si>
  <si>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</si>
  <si>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</si>
  <si>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</si>
  <si>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</si>
  <si>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</si>
  <si>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</si>
  <si>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</si>
  <si>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</si>
  <si>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</si>
  <si>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</si>
  <si>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</si>
  <si>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</si>
  <si>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</si>
  <si>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</si>
  <si>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</si>
  <si>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</si>
  <si>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</si>
  <si>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</si>
  <si>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</si>
  <si>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</si>
  <si>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</si>
  <si>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</si>
  <si>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</si>
  <si>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</si>
  <si>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</si>
  <si>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</si>
  <si>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</si>
  <si>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</si>
  <si>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</si>
  <si>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</si>
  <si>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</si>
  <si>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</si>
  <si>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</si>
  <si>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</si>
  <si>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</si>
  <si>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</si>
  <si>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</si>
  <si>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</si>
  <si>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</si>
  <si>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</si>
  <si>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</si>
  <si>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</si>
  <si>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</si>
  <si>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</si>
  <si>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</si>
  <si>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</si>
  <si>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</si>
  <si>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</si>
  <si>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</si>
  <si>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</si>
  <si>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</si>
  <si>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</si>
  <si>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</si>
  <si>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</si>
  <si>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</si>
  <si>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</si>
  <si>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</si>
  <si>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</si>
  <si>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</si>
  <si>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</si>
  <si>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</si>
  <si>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</si>
  <si>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</si>
  <si>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</si>
  <si>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</si>
  <si>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</si>
  <si>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</si>
  <si>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</si>
  <si>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</si>
  <si>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</si>
  <si>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</si>
  <si>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</si>
  <si>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</si>
  <si>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</si>
  <si>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</si>
  <si>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</si>
  <si>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</si>
  <si>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</si>
  <si>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</si>
  <si>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</si>
  <si>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</si>
  <si>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</si>
  <si>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</si>
  <si>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</si>
  <si>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</si>
  <si>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</si>
  <si>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</si>
  <si>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</si>
  <si>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</si>
  <si>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</si>
  <si>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</si>
  <si>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</si>
  <si>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</si>
  <si>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</si>
  <si>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</si>
  <si>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</si>
  <si>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</si>
  <si>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</si>
  <si>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</si>
  <si>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</si>
  <si>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</si>
  <si>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</si>
  <si>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</si>
  <si>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</si>
  <si>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</si>
  <si>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</si>
  <si>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</si>
  <si>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</si>
  <si>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</si>
  <si>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</si>
  <si>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</si>
  <si>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</si>
  <si>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</si>
  <si>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</si>
  <si>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</si>
  <si>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</si>
  <si>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</si>
  <si>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</si>
  <si>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</si>
  <si>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</si>
  <si>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</si>
  <si>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</si>
  <si>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</si>
  <si>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</si>
  <si>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</si>
  <si>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</si>
  <si>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</si>
  <si>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</si>
  <si>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</si>
  <si>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</si>
  <si>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</si>
  <si>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</si>
  <si>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</si>
  <si>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</si>
  <si>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</si>
  <si>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</si>
  <si>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</si>
  <si>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</si>
  <si>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</si>
  <si>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</si>
  <si>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</si>
  <si>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</si>
  <si>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</si>
  <si>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</si>
  <si>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</si>
  <si>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</si>
  <si>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</si>
  <si>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</si>
  <si>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</si>
  <si>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</si>
  <si>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</si>
  <si>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</si>
  <si>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</si>
  <si>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</si>
  <si>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</si>
  <si>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</si>
  <si>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</si>
  <si>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</si>
  <si>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</si>
  <si>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</si>
  <si>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</si>
  <si>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</si>
  <si>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</si>
  <si>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</si>
  <si>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</si>
  <si>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</si>
  <si>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</si>
  <si>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</si>
  <si>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</si>
  <si>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</si>
  <si>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</si>
  <si>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</si>
  <si>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</si>
  <si>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</si>
  <si>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</si>
  <si>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</si>
  <si>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</si>
  <si>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</si>
  <si>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</si>
  <si>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</si>
  <si>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</si>
  <si>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</si>
  <si>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</si>
  <si>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</si>
  <si>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</si>
  <si>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</si>
  <si>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</si>
  <si>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</si>
  <si>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</si>
  <si>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</si>
  <si>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</si>
  <si>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</si>
  <si>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</si>
  <si>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</si>
  <si>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</si>
  <si>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</si>
  <si>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</si>
  <si>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</si>
  <si>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</si>
  <si>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</si>
  <si>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</si>
  <si>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</si>
  <si>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</si>
  <si>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</si>
  <si>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</si>
  <si>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</si>
  <si>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</si>
  <si>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</si>
  <si>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</si>
  <si>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</si>
  <si>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</si>
  <si>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</si>
  <si>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</si>
  <si>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</si>
  <si>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</si>
  <si>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</si>
  <si>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</si>
  <si>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</si>
  <si>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</si>
  <si>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</si>
  <si>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</si>
  <si>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</si>
  <si>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</si>
  <si>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</si>
  <si>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</si>
  <si>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</si>
  <si>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</si>
  <si>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</si>
  <si>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</si>
  <si>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</si>
  <si>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</si>
  <si>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</si>
  <si>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</si>
  <si>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</si>
  <si>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</si>
  <si>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</si>
  <si>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</si>
  <si>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</si>
  <si>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</si>
  <si>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</si>
  <si>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</si>
  <si>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</si>
  <si>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</si>
  <si>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</si>
  <si>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</si>
  <si>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</si>
  <si>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</si>
  <si>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</si>
  <si>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</si>
  <si>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</si>
  <si>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</si>
  <si>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</si>
  <si>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</si>
  <si>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</si>
  <si>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</si>
  <si>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</si>
  <si>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</si>
  <si>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</si>
  <si>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</si>
  <si>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</si>
  <si>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</si>
  <si>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</si>
  <si>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</si>
  <si>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</si>
  <si>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</si>
  <si>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</si>
  <si>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</si>
  <si>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</si>
  <si>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</si>
  <si>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</si>
  <si>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</si>
  <si>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</si>
  <si>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</si>
  <si>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</si>
  <si>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</si>
  <si>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</si>
  <si>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</si>
  <si>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</si>
  <si>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</si>
  <si>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</si>
  <si>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</si>
  <si>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</si>
  <si>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</si>
  <si>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</si>
  <si>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</si>
  <si>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</si>
  <si>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</si>
  <si>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</si>
  <si>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</si>
  <si>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</si>
  <si>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</si>
  <si>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</si>
  <si>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</si>
  <si>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</si>
  <si>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</si>
  <si>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</si>
  <si>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</si>
  <si>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</si>
  <si>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</si>
  <si>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</si>
  <si>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</si>
  <si>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</si>
  <si>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</si>
  <si>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</si>
  <si>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</si>
  <si>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</si>
  <si>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</si>
  <si>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</si>
  <si>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</si>
  <si>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</si>
  <si>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</si>
  <si>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</si>
  <si>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</si>
  <si>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</si>
  <si>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</si>
  <si>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</si>
  <si>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</si>
  <si>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</si>
  <si>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</si>
  <si>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</si>
  <si>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</si>
  <si>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</si>
  <si>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</si>
  <si>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</si>
  <si>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</si>
  <si>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</si>
  <si>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</si>
  <si>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</si>
  <si>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</si>
  <si>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</si>
  <si>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</si>
  <si>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</si>
  <si>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</si>
  <si>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</si>
  <si>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</si>
  <si>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</si>
  <si>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</si>
  <si>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</si>
  <si>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</si>
  <si>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</si>
  <si>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</si>
  <si>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</si>
  <si>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</si>
  <si>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</si>
  <si>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</si>
  <si>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</si>
  <si>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</si>
  <si>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</si>
  <si>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</si>
  <si>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</si>
  <si>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</si>
  <si>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</si>
  <si>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</si>
  <si>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</si>
  <si>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</si>
  <si>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</si>
  <si>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</si>
  <si>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</si>
  <si>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</si>
  <si>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</si>
  <si>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</si>
  <si>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</si>
  <si>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</si>
  <si>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</si>
  <si>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</si>
  <si>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</si>
  <si>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</si>
  <si>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</si>
  <si>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</si>
  <si>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</si>
  <si>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</si>
  <si>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</si>
  <si>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</si>
  <si>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</si>
  <si>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</si>
  <si>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</si>
  <si>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</si>
  <si>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</si>
  <si>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</si>
  <si>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</si>
  <si>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</si>
  <si>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</si>
  <si>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</si>
  <si>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</si>
  <si>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</si>
  <si>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</si>
  <si>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</si>
  <si>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</si>
  <si>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</si>
  <si>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</si>
  <si>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</si>
  <si>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</si>
  <si>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</si>
  <si>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</si>
  <si>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</si>
  <si>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</si>
  <si>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</si>
  <si>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</si>
  <si>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</si>
  <si>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</si>
  <si>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</si>
  <si>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</si>
  <si>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</si>
  <si>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</si>
  <si>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</si>
  <si>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</si>
  <si>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</si>
  <si>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</si>
  <si>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</si>
  <si>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</si>
  <si>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</si>
  <si>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</si>
  <si>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</si>
  <si>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</si>
  <si>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</si>
  <si>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</si>
  <si>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</si>
  <si>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</si>
  <si>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</si>
  <si>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</si>
  <si>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</si>
  <si>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</si>
  <si>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</si>
  <si>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</si>
  <si>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</si>
  <si>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</si>
  <si>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</si>
  <si>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</si>
  <si>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</si>
  <si>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</si>
  <si>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</si>
  <si>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</si>
  <si>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</si>
  <si>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</si>
  <si>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</si>
  <si>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</si>
  <si>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</si>
  <si>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</si>
  <si>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</si>
  <si>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</si>
  <si>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</si>
  <si>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</si>
  <si>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</si>
  <si>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</si>
  <si>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</si>
  <si>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</si>
  <si>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</si>
  <si>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</si>
  <si>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</si>
  <si>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</si>
  <si>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</si>
  <si>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</si>
  <si>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</si>
  <si>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</si>
  <si>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</si>
  <si>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</si>
  <si>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</si>
  <si>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</si>
  <si>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</si>
  <si>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</si>
  <si>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</si>
  <si>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</si>
  <si>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</si>
  <si>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</si>
  <si>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</si>
  <si>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</si>
  <si>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</si>
  <si>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</si>
  <si>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</si>
  <si>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</si>
  <si>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</si>
  <si>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</si>
  <si>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</si>
  <si>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</si>
  <si>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</si>
  <si>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</si>
  <si>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</si>
  <si>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</si>
  <si>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</si>
  <si>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</si>
  <si>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</si>
  <si>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</si>
  <si>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</si>
  <si>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</si>
  <si>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</si>
  <si>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</si>
  <si>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</si>
  <si>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</si>
  <si>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</si>
  <si>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</si>
  <si>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</si>
  <si>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</si>
  <si>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</si>
  <si>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</si>
  <si>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</si>
  <si>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</si>
  <si>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</si>
  <si>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</si>
  <si>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</si>
  <si>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</si>
  <si>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</si>
  <si>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</si>
  <si>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</si>
  <si>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</si>
  <si>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</si>
  <si>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</si>
  <si>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</si>
  <si>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</si>
  <si>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</si>
  <si>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</si>
  <si>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</si>
  <si>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</si>
  <si>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</si>
  <si>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</si>
  <si>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</si>
  <si>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</si>
  <si>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</si>
  <si>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</si>
  <si>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</si>
  <si>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</si>
  <si>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</si>
  <si>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</si>
  <si>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</si>
  <si>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</si>
  <si>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</si>
  <si>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</si>
  <si>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</si>
  <si>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</si>
  <si>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</si>
  <si>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</si>
  <si>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</si>
  <si>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</si>
  <si>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</si>
  <si>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</si>
  <si>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</si>
  <si>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</si>
  <si>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</si>
  <si>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</si>
  <si>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</si>
  <si>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</si>
  <si>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</si>
  <si>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</si>
  <si>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</si>
  <si>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</si>
  <si>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</si>
  <si>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</si>
  <si>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</si>
  <si>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</si>
  <si>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</si>
  <si>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</si>
  <si>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</si>
  <si>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</si>
  <si>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</si>
  <si>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</si>
  <si>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</si>
  <si>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</si>
  <si>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</si>
  <si>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</si>
  <si>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</si>
  <si>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</si>
  <si>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</si>
  <si>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</si>
  <si>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</si>
  <si>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</si>
  <si>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</si>
  <si>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</si>
  <si>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</si>
  <si>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</si>
  <si>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</si>
  <si>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</si>
  <si>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</si>
  <si>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</si>
  <si>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</si>
  <si>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</si>
  <si>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</si>
  <si>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</si>
  <si>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</si>
  <si>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</si>
  <si>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</si>
  <si>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</si>
  <si>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</si>
  <si>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</si>
  <si>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</si>
  <si>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</si>
  <si>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</si>
  <si>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</si>
  <si>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</si>
  <si>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</si>
  <si>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</si>
  <si>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</si>
  <si>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</si>
  <si>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</si>
  <si>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</si>
  <si>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</si>
  <si>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</si>
  <si>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</si>
  <si>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</si>
  <si>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</si>
  <si>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</si>
  <si>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</si>
  <si>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</si>
  <si>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</si>
  <si>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</si>
  <si>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</si>
  <si>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</si>
  <si>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</si>
  <si>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</si>
  <si>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</si>
  <si>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</si>
  <si>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</si>
  <si>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</si>
  <si>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</si>
  <si>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</si>
  <si>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</si>
  <si>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</si>
  <si>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</si>
  <si>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</si>
  <si>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</si>
  <si>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</si>
  <si>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</si>
  <si>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</si>
  <si>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</si>
  <si>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</si>
  <si>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</si>
  <si>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</si>
  <si>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</si>
  <si>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</si>
  <si>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</si>
  <si>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</si>
  <si>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</si>
  <si>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</si>
  <si>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</si>
  <si>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</si>
  <si>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</si>
  <si>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</si>
  <si>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</si>
  <si>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</si>
  <si>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</si>
  <si>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</si>
  <si>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</si>
  <si>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</si>
  <si>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</si>
  <si>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</si>
  <si>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</si>
  <si>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</si>
  <si>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</si>
  <si>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</si>
  <si>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</si>
  <si>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</si>
  <si>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</si>
  <si>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</si>
  <si>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</si>
  <si>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</si>
  <si>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</si>
  <si>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</si>
  <si>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</si>
  <si>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</si>
  <si>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</si>
  <si>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</si>
  <si>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</si>
  <si>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</si>
  <si>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</si>
  <si>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</si>
  <si>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</si>
  <si>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</si>
  <si>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</si>
  <si>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</si>
  <si>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</si>
  <si>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</si>
  <si>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</si>
  <si>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</si>
  <si>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</si>
  <si>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</si>
  <si>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</si>
  <si>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</si>
  <si>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</si>
  <si>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</si>
  <si>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</si>
  <si>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</si>
  <si>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</si>
  <si>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</si>
  <si>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</si>
  <si>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</si>
  <si>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</si>
  <si>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</si>
  <si>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</si>
  <si>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</si>
  <si>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</si>
  <si>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</si>
  <si>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</si>
  <si>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</si>
  <si>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</si>
  <si>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</si>
  <si>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</si>
  <si>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</si>
  <si>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</si>
  <si>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</si>
  <si>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</si>
  <si>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</si>
  <si>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</si>
  <si>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</si>
  <si>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</si>
  <si>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</si>
  <si>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</si>
  <si>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</si>
  <si>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</si>
  <si>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</si>
  <si>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</si>
  <si>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</si>
  <si>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</si>
  <si>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</si>
  <si>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</si>
  <si>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</si>
  <si>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</si>
  <si>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</si>
  <si>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</si>
  <si>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</si>
  <si>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</si>
  <si>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</si>
  <si>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</si>
  <si>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</si>
  <si>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</si>
  <si>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</si>
  <si>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</si>
  <si>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</si>
  <si>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</si>
  <si>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</si>
  <si>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</si>
  <si>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</si>
  <si>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</si>
  <si>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</si>
  <si>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</si>
  <si>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</si>
  <si>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</si>
  <si>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</si>
  <si>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</si>
  <si>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</si>
  <si>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</si>
  <si>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</si>
  <si>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</si>
  <si>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</si>
  <si>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</si>
  <si>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</si>
  <si>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</si>
  <si>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</si>
  <si>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</si>
  <si>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</si>
  <si>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</si>
  <si>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</si>
  <si>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</si>
  <si>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</si>
  <si>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</si>
  <si>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</si>
  <si>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</si>
  <si>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</si>
  <si>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</si>
  <si>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</si>
  <si>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</si>
  <si>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</si>
  <si>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</si>
  <si>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</si>
  <si>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</si>
  <si>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</si>
  <si>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</si>
  <si>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</si>
  <si>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</si>
  <si>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</si>
  <si>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</si>
  <si>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</si>
  <si>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</si>
  <si>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</si>
  <si>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</si>
  <si>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</si>
  <si>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</si>
  <si>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</si>
  <si>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</si>
  <si>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</si>
  <si>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</si>
  <si>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</si>
  <si>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</si>
  <si>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</si>
  <si>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</si>
  <si>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</si>
  <si>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</si>
  <si>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</si>
  <si>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</si>
  <si>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</si>
  <si>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</si>
  <si>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</si>
  <si>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</si>
  <si>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</si>
  <si>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</si>
  <si>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</si>
  <si>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</si>
  <si>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</si>
  <si>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</si>
  <si>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</si>
  <si>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</si>
  <si>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</si>
  <si>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</si>
  <si>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</si>
  <si>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</si>
  <si>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</si>
  <si>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</si>
  <si>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</si>
  <si>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</si>
  <si>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</si>
  <si>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</si>
  <si>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</si>
  <si>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</si>
  <si>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</si>
  <si>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</si>
  <si>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</si>
  <si>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</si>
  <si>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</si>
  <si>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</si>
  <si>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</si>
  <si>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</si>
  <si>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</si>
  <si>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</si>
  <si>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</si>
  <si>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</si>
  <si>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</si>
  <si>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</si>
  <si>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</si>
  <si>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</si>
  <si>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</si>
  <si>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</si>
  <si>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</si>
  <si>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</si>
  <si>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</si>
  <si>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</si>
  <si>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</si>
  <si>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</si>
  <si>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</si>
  <si>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</si>
  <si>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</si>
  <si>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</si>
  <si>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</si>
  <si>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</si>
  <si>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</si>
  <si>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</si>
  <si>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</si>
  <si>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</si>
  <si>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</si>
  <si>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</si>
  <si>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</si>
  <si>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</si>
  <si>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</si>
  <si>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</si>
  <si>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</si>
  <si>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</si>
  <si>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</si>
  <si>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</si>
  <si>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</si>
  <si>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</si>
  <si>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</si>
  <si>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</si>
  <si>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</si>
  <si>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</si>
  <si>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</si>
  <si>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</si>
  <si>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</si>
  <si>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</si>
  <si>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</si>
  <si>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</si>
  <si>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</si>
  <si>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</si>
  <si>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</si>
  <si>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</si>
  <si>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</si>
  <si>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</si>
  <si>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</si>
  <si>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</si>
  <si>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</si>
  <si>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</si>
  <si>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</si>
  <si>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</si>
  <si>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</si>
  <si>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</si>
  <si>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</si>
  <si>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</si>
  <si>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</si>
  <si>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</si>
  <si>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</si>
  <si>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</si>
  <si>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</si>
  <si>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</si>
  <si>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</si>
  <si>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</si>
  <si>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</si>
  <si>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</si>
  <si>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</si>
  <si>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</si>
  <si>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</si>
  <si>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</si>
  <si>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</si>
  <si>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</si>
  <si>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</si>
  <si>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</si>
  <si>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</si>
  <si>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</si>
  <si>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</si>
  <si>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</si>
  <si>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</si>
  <si>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</si>
  <si>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</si>
  <si>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</si>
  <si>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</si>
  <si>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</si>
  <si>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</si>
  <si>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</si>
  <si>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</si>
  <si>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</si>
  <si>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</si>
  <si>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</si>
  <si>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</si>
  <si>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</si>
  <si>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</si>
  <si>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</si>
  <si>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</si>
  <si>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</si>
  <si>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</si>
  <si>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</si>
  <si>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</si>
  <si>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</si>
  <si>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</si>
  <si>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</si>
  <si>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</si>
  <si>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</si>
  <si>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</si>
  <si>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</si>
  <si>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</si>
  <si>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</si>
  <si>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</si>
  <si>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</si>
  <si>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</si>
  <si>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</si>
  <si>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</si>
  <si>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</si>
  <si>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</si>
  <si>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</si>
  <si>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</si>
  <si>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</si>
  <si>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</si>
  <si>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</si>
  <si>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</si>
  <si>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</si>
  <si>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</si>
  <si>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</si>
  <si>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</si>
  <si>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</si>
  <si>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</si>
  <si>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</si>
  <si>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</si>
  <si>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</si>
  <si>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</si>
  <si>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</si>
  <si>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</si>
  <si>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</si>
  <si>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</si>
  <si>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</si>
  <si>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</si>
  <si>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</si>
  <si>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</si>
  <si>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</si>
  <si>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</si>
  <si>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</si>
  <si>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</si>
  <si>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</si>
  <si>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</si>
  <si>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</si>
  <si>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</si>
  <si>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</si>
  <si>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</si>
  <si>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</si>
  <si>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</si>
  <si>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</si>
  <si>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</si>
  <si>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</si>
  <si>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</si>
  <si>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</si>
  <si>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</si>
  <si>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</si>
  <si>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</si>
  <si>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</si>
  <si>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</si>
  <si>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</si>
  <si>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</si>
  <si>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</si>
  <si>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</si>
  <si>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</si>
  <si>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</si>
  <si>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</si>
  <si>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</si>
  <si>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</si>
  <si>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</si>
  <si>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</si>
  <si>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</si>
  <si>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</si>
  <si>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</si>
  <si>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</si>
  <si>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</si>
  <si>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</si>
  <si>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</si>
  <si>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</si>
  <si>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</si>
  <si>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</si>
  <si>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</si>
  <si>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</si>
  <si>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</si>
  <si>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</si>
  <si>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</si>
  <si>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</si>
  <si>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</si>
  <si>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</si>
  <si>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</si>
  <si>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</si>
  <si>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</si>
  <si>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</si>
  <si>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</si>
  <si>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</si>
  <si>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</si>
  <si>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</si>
  <si>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</si>
  <si>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</si>
  <si>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</si>
  <si>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</si>
  <si>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</si>
  <si>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</si>
  <si>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</si>
  <si>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</si>
  <si>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</si>
  <si>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</si>
  <si>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</si>
  <si>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</si>
  <si>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</si>
  <si>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</si>
  <si>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</si>
  <si>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</si>
  <si>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</si>
  <si>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</si>
  <si>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</si>
  <si>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</si>
  <si>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</si>
  <si>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</si>
  <si>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</si>
  <si>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</si>
  <si>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</si>
  <si>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</si>
  <si>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</si>
  <si>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</si>
  <si>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</si>
  <si>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</si>
  <si>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</si>
  <si>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</si>
  <si>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</si>
  <si>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</si>
  <si>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</si>
  <si>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</si>
  <si>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</si>
  <si>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</si>
  <si>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</si>
  <si>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</si>
  <si>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</si>
  <si>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</si>
  <si>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</si>
  <si>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</si>
  <si>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</si>
  <si>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</si>
  <si>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</si>
  <si>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</si>
  <si>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</si>
  <si>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</si>
  <si>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</si>
  <si>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</si>
  <si>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</si>
  <si>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</si>
  <si>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</si>
  <si>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</si>
  <si>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</si>
  <si>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</si>
  <si>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</si>
  <si>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</si>
  <si>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</si>
  <si>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</si>
  <si>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</si>
  <si>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</si>
  <si>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</si>
  <si>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</si>
  <si>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</si>
  <si>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</si>
  <si>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</si>
  <si>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</si>
  <si>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</si>
  <si>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</si>
  <si>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</si>
  <si>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</si>
  <si>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</si>
  <si>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</si>
  <si>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</si>
  <si>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</si>
  <si>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</si>
  <si>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</si>
  <si>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</si>
  <si>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</si>
  <si>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</si>
  <si>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</si>
  <si>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</si>
  <si>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</si>
  <si>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</si>
  <si>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</si>
  <si>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</si>
  <si>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</si>
  <si>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</si>
  <si>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</si>
  <si>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</si>
  <si>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</si>
  <si>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</si>
  <si>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</si>
  <si>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</si>
  <si>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</si>
  <si>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</si>
  <si>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</si>
  <si>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</si>
  <si>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</si>
  <si>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</si>
  <si>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</si>
  <si>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</si>
  <si>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</si>
  <si>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</si>
  <si>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</si>
  <si>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</si>
  <si>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</si>
  <si>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</si>
  <si>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</si>
  <si>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</si>
  <si>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</si>
  <si>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</si>
  <si>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</si>
  <si>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</si>
  <si>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</si>
  <si>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</si>
  <si>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</si>
  <si>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</si>
  <si>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</si>
  <si>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</si>
  <si>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</si>
  <si>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</si>
  <si>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</si>
  <si>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</si>
  <si>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</si>
  <si>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</si>
  <si>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</si>
  <si>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</si>
  <si>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</si>
  <si>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</si>
  <si>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</si>
  <si>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</si>
  <si>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</si>
  <si>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</si>
  <si>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</si>
  <si>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</si>
  <si>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</si>
  <si>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</si>
  <si>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</si>
  <si>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</si>
  <si>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</si>
  <si>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</si>
  <si>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</si>
  <si>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</si>
  <si>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</si>
  <si>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</si>
  <si>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</si>
  <si>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</si>
  <si>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</si>
  <si>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</si>
  <si>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</si>
  <si>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</si>
  <si>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</si>
  <si>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</si>
  <si>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</si>
  <si>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</si>
  <si>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</si>
  <si>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</si>
  <si>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</si>
  <si>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</si>
  <si>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</si>
  <si>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</si>
  <si>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</si>
  <si>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</si>
  <si>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</si>
  <si>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</si>
  <si>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</si>
  <si>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</si>
  <si>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</si>
  <si>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</si>
  <si>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</si>
  <si>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</si>
  <si>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</si>
  <si>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</si>
  <si>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</si>
  <si>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</si>
  <si>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</si>
  <si>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</si>
  <si>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</si>
  <si>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</si>
  <si>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</si>
  <si>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</si>
  <si>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</si>
  <si>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</si>
  <si>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</si>
  <si>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</si>
  <si>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</si>
  <si>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</si>
  <si>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</si>
  <si>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</si>
  <si>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</si>
  <si>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</si>
  <si>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</si>
  <si>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</si>
  <si>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</si>
  <si>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</si>
  <si>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</si>
  <si>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</si>
  <si>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</si>
  <si>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</si>
  <si>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</si>
  <si>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</si>
  <si>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</si>
  <si>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</si>
  <si>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</si>
  <si>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</si>
  <si>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</si>
  <si>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</si>
  <si>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</si>
  <si>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</si>
  <si>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</si>
  <si>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</si>
  <si>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</si>
  <si>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</si>
  <si>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</si>
  <si>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</si>
  <si>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</si>
  <si>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</si>
  <si>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</si>
  <si>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</si>
  <si>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</si>
  <si>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</si>
  <si>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</si>
  <si>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</si>
  <si>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</si>
  <si>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</si>
  <si>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</si>
  <si>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</si>
  <si>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</si>
  <si>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</si>
  <si>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</si>
  <si>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</si>
  <si>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</si>
  <si>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</si>
  <si>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</si>
  <si>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</si>
  <si>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</si>
  <si>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</si>
  <si>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</si>
  <si>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</si>
  <si>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</si>
  <si>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</si>
  <si>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</si>
  <si>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</si>
  <si>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</si>
  <si>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</si>
  <si>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</si>
  <si>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</si>
  <si>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</si>
  <si>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</si>
  <si>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</si>
  <si>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</si>
  <si>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</si>
  <si>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</si>
  <si>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</si>
  <si>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</si>
  <si>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</si>
  <si>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</si>
  <si>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</si>
  <si>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</si>
  <si>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</si>
  <si>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</si>
  <si>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</si>
  <si>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</si>
  <si>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</si>
  <si>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</si>
  <si>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</si>
  <si>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</si>
  <si>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</si>
  <si>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</si>
  <si>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</si>
  <si>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</si>
  <si>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</si>
  <si>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</si>
  <si>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</si>
  <si>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</si>
  <si>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</si>
  <si>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</si>
  <si>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</si>
  <si>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</si>
  <si>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</si>
  <si>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</si>
  <si>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</si>
  <si>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</si>
  <si>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</si>
  <si>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</si>
  <si>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</si>
  <si>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</si>
  <si>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</si>
  <si>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</si>
  <si>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</si>
  <si>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</si>
  <si>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</si>
  <si>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</si>
  <si>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</si>
  <si>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</si>
  <si>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</si>
  <si>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</si>
  <si>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</si>
  <si>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</si>
  <si>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</si>
  <si>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</si>
  <si>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</si>
  <si>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</si>
  <si>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</si>
  <si>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</si>
  <si>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</si>
  <si>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</si>
  <si>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</si>
  <si>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</si>
  <si>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</si>
  <si>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</si>
  <si>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</si>
  <si>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</si>
  <si>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</si>
  <si>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</si>
  <si>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</si>
  <si>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</si>
  <si>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</si>
  <si>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</si>
  <si>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</si>
  <si>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</si>
  <si>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</si>
  <si>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</si>
  <si>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</si>
  <si>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</si>
  <si>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</si>
  <si>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</si>
  <si>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</si>
  <si>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</si>
  <si>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</si>
  <si>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</si>
  <si>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</si>
  <si>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</si>
  <si>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</si>
  <si>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</si>
  <si>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</si>
  <si>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</si>
  <si>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</si>
  <si>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</si>
  <si>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</si>
  <si>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</si>
  <si>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</si>
  <si>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</si>
  <si>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</si>
  <si>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</si>
  <si>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</si>
  <si>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</si>
  <si>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</si>
  <si>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</si>
  <si>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</si>
  <si>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</si>
  <si>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</si>
  <si>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</si>
  <si>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</si>
  <si>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</si>
  <si>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</si>
  <si>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</si>
  <si>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</si>
  <si>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</si>
  <si>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</si>
  <si>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</si>
  <si>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</si>
  <si>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</si>
  <si>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</si>
  <si>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</si>
  <si>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</si>
  <si>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</si>
  <si>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</si>
  <si>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</si>
  <si>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</si>
  <si>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</si>
  <si>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</si>
  <si>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</si>
  <si>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</si>
  <si>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</si>
  <si>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</si>
  <si>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</si>
  <si>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</si>
  <si>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</si>
  <si>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</si>
  <si>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</si>
  <si>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</si>
  <si>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</si>
  <si>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</si>
  <si>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</si>
  <si>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</si>
  <si>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</si>
  <si>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</si>
  <si>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</si>
  <si>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</si>
  <si>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</si>
  <si>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</si>
  <si>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</si>
  <si>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</si>
  <si>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</si>
  <si>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</si>
  <si>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</si>
  <si>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</si>
  <si>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</si>
  <si>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</si>
  <si>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</si>
  <si>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</si>
  <si>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</si>
  <si>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</si>
  <si>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</si>
  <si>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</si>
  <si>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</si>
  <si>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</si>
  <si>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</si>
  <si>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</si>
  <si>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</si>
  <si>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</si>
  <si>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</si>
  <si>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</si>
  <si>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</si>
  <si>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</si>
  <si>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</si>
  <si>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</si>
  <si>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</si>
  <si>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</si>
  <si>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</si>
  <si>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</si>
  <si>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</si>
  <si>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</si>
  <si>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</si>
  <si>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</si>
  <si>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</si>
  <si>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</si>
  <si>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</si>
  <si>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</si>
  <si>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</si>
  <si>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</si>
  <si>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</si>
  <si>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</si>
  <si>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</si>
  <si>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</si>
  <si>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</si>
  <si>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</si>
  <si>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</si>
  <si>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</si>
  <si>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</si>
  <si>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</si>
  <si>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</si>
  <si>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</si>
  <si>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</si>
  <si>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</si>
  <si>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</si>
  <si>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</si>
  <si>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</si>
  <si>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</si>
  <si>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</si>
  <si>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</si>
  <si>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</si>
  <si>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</si>
  <si>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</si>
  <si>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</si>
  <si>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</si>
  <si>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</si>
  <si>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</si>
  <si>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</si>
  <si>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</si>
  <si>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</si>
  <si>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</si>
  <si>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</si>
  <si>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</si>
  <si>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</si>
  <si>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</si>
  <si>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</si>
  <si>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</si>
  <si>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</si>
  <si>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</si>
  <si>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</si>
  <si>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</si>
  <si>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</si>
  <si>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</si>
  <si>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</si>
  <si>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</si>
  <si>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</si>
  <si>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</si>
  <si>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</si>
  <si>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</si>
  <si>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</si>
  <si>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</si>
  <si>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</si>
  <si>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</si>
  <si>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</si>
  <si>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</si>
  <si>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</si>
  <si>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</si>
  <si>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</si>
  <si>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</si>
  <si>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</si>
  <si>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</si>
  <si>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</si>
  <si>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</si>
  <si>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</si>
  <si>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</si>
  <si>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</si>
  <si>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</si>
  <si>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</si>
  <si>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</si>
  <si>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</si>
  <si>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</si>
  <si>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</si>
  <si>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</si>
  <si>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</si>
  <si>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</si>
  <si>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</si>
  <si>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</si>
  <si>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</si>
  <si>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</si>
  <si>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</si>
  <si>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</si>
  <si>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</si>
  <si>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</si>
  <si>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</si>
  <si>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</si>
  <si>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</si>
  <si>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</si>
  <si>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</si>
  <si>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</si>
  <si>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</si>
  <si>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</si>
  <si>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</si>
  <si>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</si>
  <si>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</si>
  <si>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</si>
  <si>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</si>
  <si>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</si>
  <si>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</si>
  <si>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</si>
  <si>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</si>
  <si>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</si>
  <si>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</si>
  <si>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</si>
  <si>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</si>
  <si>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</si>
  <si>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</si>
  <si>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</si>
  <si>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</si>
  <si>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</si>
  <si>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</si>
  <si>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</si>
  <si>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</si>
  <si>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</si>
  <si>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</si>
  <si>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</si>
  <si>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</si>
  <si>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</si>
  <si>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</si>
  <si>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</si>
  <si>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</si>
  <si>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</si>
  <si>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</si>
  <si>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</si>
  <si>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</si>
  <si>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</si>
  <si>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</si>
  <si>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</si>
  <si>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</si>
  <si>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</si>
  <si>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</si>
  <si>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</si>
  <si>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</si>
  <si>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</si>
  <si>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</si>
  <si>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</si>
  <si>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</si>
  <si>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</si>
  <si>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</si>
  <si>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</si>
  <si>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</si>
  <si>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</si>
  <si>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</si>
  <si>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</si>
  <si>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</si>
  <si>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</si>
  <si>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</si>
  <si>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</si>
  <si>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</si>
  <si>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</si>
  <si>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</si>
  <si>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</si>
  <si>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</si>
  <si>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</si>
  <si>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</si>
  <si>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</si>
  <si>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</si>
  <si>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</si>
  <si>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</si>
  <si>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</si>
  <si>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</si>
  <si>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</si>
  <si>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</si>
  <si>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</si>
  <si>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</si>
  <si>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</si>
  <si>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</si>
  <si>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</si>
  <si>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</si>
  <si>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</si>
  <si>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</si>
  <si>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</si>
  <si>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</si>
  <si>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</si>
  <si>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</si>
  <si>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</si>
  <si>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</si>
  <si>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</si>
  <si>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</si>
  <si>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</si>
  <si>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</si>
  <si>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</si>
  <si>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</si>
  <si>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</si>
  <si>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</si>
  <si>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</si>
  <si>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</si>
  <si>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</si>
  <si>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</si>
  <si>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</si>
  <si>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</si>
  <si>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</si>
  <si>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</si>
  <si>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</si>
  <si>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</si>
  <si>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</si>
  <si>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</si>
  <si>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</si>
  <si>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</si>
  <si>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</si>
  <si>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</si>
  <si>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</si>
  <si>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</si>
  <si>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</si>
  <si>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</si>
  <si>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</si>
  <si>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</si>
  <si>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</si>
  <si>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</si>
  <si>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</si>
  <si>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</si>
  <si>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</si>
  <si>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</si>
  <si>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</si>
  <si>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</si>
  <si>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</si>
  <si>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</si>
  <si>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</si>
  <si>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</si>
  <si>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</si>
  <si>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</si>
  <si>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</si>
  <si>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</si>
  <si>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</si>
  <si>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</si>
  <si>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</si>
  <si>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</si>
  <si>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</si>
  <si>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</si>
  <si>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</si>
  <si>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</si>
  <si>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</si>
  <si>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</si>
  <si>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</si>
  <si>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</si>
  <si>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</si>
  <si>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</si>
  <si>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</si>
  <si>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</si>
  <si>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</si>
  <si>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</si>
  <si>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</si>
  <si>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</si>
  <si>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</si>
  <si>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</si>
  <si>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</si>
  <si>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</si>
  <si>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</si>
  <si>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</si>
  <si>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</si>
  <si>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</si>
  <si>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</si>
  <si>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</si>
  <si>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</si>
  <si>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</si>
  <si>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</si>
  <si>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</si>
  <si>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</si>
  <si>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</si>
  <si>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</si>
  <si>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</si>
  <si>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</si>
  <si>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</si>
  <si>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</si>
  <si>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</si>
  <si>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</si>
  <si>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</si>
  <si>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</si>
  <si>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</si>
  <si>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</si>
  <si>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</si>
  <si>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</si>
  <si>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</si>
  <si>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</si>
  <si>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</si>
  <si>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</si>
  <si>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</si>
  <si>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</si>
  <si>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</si>
  <si>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</si>
  <si>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</si>
  <si>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</si>
  <si>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</si>
  <si>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</si>
  <si>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</si>
  <si>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</si>
  <si>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</si>
  <si>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</si>
  <si>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</si>
  <si>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</si>
  <si>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</si>
  <si>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</si>
  <si>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</si>
  <si>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</si>
  <si>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</si>
  <si>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</si>
  <si>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</si>
  <si>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</si>
  <si>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</si>
  <si>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</si>
  <si>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</si>
  <si>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</si>
  <si>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</si>
  <si>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</si>
  <si>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</si>
  <si>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</si>
  <si>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</si>
  <si>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</si>
  <si>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</si>
  <si>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</si>
  <si>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</si>
  <si>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</si>
  <si>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</si>
  <si>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</si>
  <si>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</si>
  <si>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</si>
  <si>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</si>
  <si>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</si>
  <si>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</si>
  <si>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</si>
  <si>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</si>
  <si>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</si>
  <si>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</si>
  <si>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</si>
  <si>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</si>
  <si>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</si>
  <si>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</si>
  <si>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</si>
  <si>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</si>
  <si>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</si>
  <si>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</si>
  <si>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</si>
  <si>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</si>
  <si>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</si>
  <si>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</si>
  <si>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</si>
  <si>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</si>
  <si>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</si>
  <si>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</si>
  <si>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</si>
  <si>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</si>
  <si>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</si>
  <si>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</si>
  <si>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</si>
  <si>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</si>
  <si>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</si>
  <si>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</si>
  <si>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</si>
  <si>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</si>
  <si>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</si>
  <si>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</si>
  <si>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</si>
  <si>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</si>
  <si>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</si>
  <si>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</si>
  <si>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</si>
  <si>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</si>
  <si>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</si>
  <si>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</si>
  <si>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</si>
  <si>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</si>
  <si>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</si>
  <si>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</si>
  <si>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</si>
  <si>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</si>
  <si>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</si>
  <si>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</si>
  <si>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</si>
  <si>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</si>
  <si>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</si>
  <si>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</si>
  <si>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</si>
  <si>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</si>
  <si>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</si>
  <si>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</si>
  <si>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</si>
  <si>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</si>
  <si>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</si>
  <si>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</si>
  <si>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</si>
  <si>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</si>
  <si>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</si>
  <si>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</si>
  <si>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</si>
  <si>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</si>
  <si>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</si>
  <si>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</si>
  <si>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</si>
  <si>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</si>
  <si>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</si>
  <si>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</si>
  <si>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</si>
  <si>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</si>
  <si>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</si>
  <si>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</si>
  <si>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</si>
  <si>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</si>
  <si>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</si>
  <si>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</si>
  <si>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</si>
  <si>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</si>
  <si>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</si>
  <si>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</si>
  <si>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</si>
  <si>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</si>
  <si>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</si>
  <si>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</si>
  <si>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</si>
  <si>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</si>
  <si>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</si>
  <si>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</si>
  <si>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</si>
  <si>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</si>
  <si>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</si>
  <si>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</si>
  <si>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</si>
  <si>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</si>
  <si>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</si>
  <si>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</si>
  <si>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</si>
  <si>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</si>
  <si>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</si>
  <si>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</si>
  <si>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</si>
  <si>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</si>
  <si>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</si>
  <si>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</si>
  <si>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</si>
  <si>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</si>
  <si>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</si>
  <si>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</si>
  <si>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</si>
  <si>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</si>
  <si>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</si>
  <si>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</si>
  <si>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</si>
  <si>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</si>
  <si>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</si>
  <si>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</si>
  <si>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</si>
  <si>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</si>
  <si>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</si>
  <si>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</si>
  <si>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</si>
  <si>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</si>
  <si>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</si>
  <si>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</si>
  <si>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</si>
  <si>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</si>
  <si>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</si>
  <si>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</si>
  <si>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</si>
  <si>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</si>
  <si>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</si>
  <si>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</si>
  <si>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</si>
  <si>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</si>
  <si>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</si>
  <si>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</si>
  <si>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</si>
  <si>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</si>
  <si>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</si>
  <si>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</si>
  <si>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</si>
  <si>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</si>
  <si>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</si>
  <si>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</si>
  <si>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</si>
  <si>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</si>
  <si>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</si>
  <si>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</si>
  <si>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</si>
  <si>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</si>
  <si>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</si>
  <si>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</si>
  <si>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</si>
  <si>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</si>
  <si>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</si>
  <si>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</si>
  <si>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</si>
  <si>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</si>
  <si>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</si>
  <si>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</si>
  <si>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</si>
  <si>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</si>
  <si>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</si>
  <si>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</si>
  <si>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</si>
  <si>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</si>
  <si>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</si>
  <si>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</si>
  <si>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</si>
  <si>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</si>
  <si>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</si>
  <si>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</si>
  <si>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</si>
  <si>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</si>
  <si>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</si>
  <si>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</si>
  <si>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</si>
  <si>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</si>
  <si>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</si>
  <si>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</si>
  <si>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</si>
  <si>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</si>
  <si>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</si>
  <si>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</si>
  <si>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</si>
  <si>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</si>
  <si>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</si>
  <si>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</si>
  <si>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</si>
  <si>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</si>
  <si>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</si>
  <si>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</si>
  <si>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</si>
  <si>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</si>
  <si>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</si>
  <si>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</si>
  <si>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</si>
  <si>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</si>
  <si>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</si>
  <si>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</si>
  <si>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</si>
  <si>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</si>
  <si>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</si>
  <si>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</si>
  <si>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</si>
  <si>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</si>
  <si>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</si>
  <si>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</si>
  <si>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</si>
  <si>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</si>
  <si>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</si>
  <si>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</si>
  <si>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</si>
  <si>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</si>
  <si>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</si>
  <si>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</si>
  <si>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</si>
  <si>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</si>
  <si>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</si>
  <si>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</si>
  <si>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</si>
  <si>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</si>
  <si>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</si>
  <si>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</si>
  <si>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</si>
  <si>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</si>
  <si>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</si>
  <si>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</si>
  <si>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</si>
  <si>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</si>
  <si>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</si>
  <si>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</si>
  <si>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</si>
  <si>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</si>
  <si>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</si>
  <si>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</si>
  <si>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</si>
  <si>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</si>
  <si>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</si>
  <si>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</si>
  <si>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</si>
  <si>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</si>
  <si>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</si>
  <si>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</si>
  <si>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</si>
  <si>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</si>
  <si>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</si>
  <si>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</si>
  <si>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</si>
  <si>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</si>
  <si>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</si>
  <si>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</si>
  <si>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</si>
  <si>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</si>
  <si>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</si>
  <si>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</si>
  <si>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</si>
  <si>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</si>
  <si>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</si>
  <si>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</si>
  <si>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</si>
  <si>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</si>
  <si>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</si>
  <si>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</si>
  <si>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</si>
  <si>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</si>
  <si>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</si>
  <si>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</si>
  <si>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</si>
  <si>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</si>
  <si>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</si>
  <si>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</si>
  <si>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</si>
  <si>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</si>
  <si>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</si>
  <si>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</si>
  <si>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</si>
  <si>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</si>
  <si>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</si>
  <si>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</si>
  <si>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</si>
  <si>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</si>
  <si>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</si>
  <si>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</si>
  <si>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</si>
  <si>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</si>
  <si>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</si>
  <si>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</si>
  <si>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</si>
  <si>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</si>
  <si>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</si>
  <si>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</si>
  <si>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</si>
  <si>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</si>
  <si>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</si>
  <si>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</si>
  <si>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</si>
  <si>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</si>
  <si>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</si>
  <si>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</si>
  <si>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</si>
  <si>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</si>
  <si>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</si>
  <si>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</si>
  <si>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</si>
  <si>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</si>
  <si>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</si>
  <si>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</si>
  <si>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</si>
  <si>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</si>
  <si>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</si>
  <si>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</si>
  <si>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</si>
  <si>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</si>
  <si>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</si>
  <si>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</si>
  <si>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</si>
  <si>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</si>
  <si>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</si>
  <si>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</si>
  <si>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</si>
  <si>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</si>
  <si>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</si>
  <si>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</si>
  <si>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</si>
  <si>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</si>
  <si>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</si>
  <si>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</si>
  <si>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</si>
  <si>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</si>
  <si>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</si>
  <si>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</si>
  <si>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</si>
  <si>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</si>
  <si>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</si>
  <si>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</si>
  <si>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</si>
  <si>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</si>
  <si>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</si>
  <si>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</si>
  <si>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</si>
  <si>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</si>
  <si>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</si>
  <si>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</si>
  <si>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</si>
  <si>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</si>
  <si>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</si>
  <si>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</si>
  <si>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</si>
  <si>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</si>
  <si>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</si>
  <si>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</si>
  <si>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</si>
  <si>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</si>
  <si>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</si>
  <si>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</si>
  <si>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</si>
  <si>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</si>
  <si>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</si>
  <si>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</si>
  <si>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</si>
  <si>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</si>
  <si>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</si>
  <si>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</si>
  <si>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</si>
  <si>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</si>
  <si>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</si>
  <si>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</si>
  <si>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</si>
  <si>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</si>
  <si>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</si>
  <si>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</si>
  <si>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</si>
  <si>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</si>
  <si>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</si>
  <si>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</si>
  <si>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</si>
  <si>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</si>
  <si>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</si>
  <si>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</si>
  <si>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</si>
  <si>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</si>
  <si>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</si>
  <si>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</si>
  <si>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</si>
  <si>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</si>
  <si>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</si>
  <si>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</si>
  <si>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</si>
  <si>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</si>
  <si>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</si>
  <si>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</si>
  <si>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</si>
  <si>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</si>
  <si>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</si>
  <si>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</si>
  <si>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</si>
  <si>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</si>
  <si>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</si>
  <si>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</si>
  <si>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</si>
  <si>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</si>
  <si>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</si>
  <si>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</si>
  <si>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</si>
  <si>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</si>
  <si>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</si>
  <si>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</si>
  <si>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</si>
  <si>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</si>
  <si>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</si>
  <si>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</si>
  <si>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</si>
  <si>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</si>
  <si>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</si>
  <si>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</si>
  <si>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</si>
  <si>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</si>
  <si>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</si>
  <si>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</si>
  <si>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</si>
  <si>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</si>
  <si>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</si>
  <si>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</si>
  <si>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</si>
  <si>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</si>
  <si>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</si>
  <si>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</si>
  <si>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</si>
  <si>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</si>
  <si>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</si>
  <si>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</si>
  <si>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</si>
  <si>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</si>
  <si>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</si>
  <si>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</si>
  <si>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</si>
  <si>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</si>
  <si>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</si>
  <si>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</si>
  <si>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</si>
  <si>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</si>
  <si>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</si>
  <si>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</si>
  <si>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</si>
  <si>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</si>
  <si>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</si>
  <si>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</si>
  <si>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</si>
  <si>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</si>
  <si>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</si>
  <si>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</si>
  <si>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</si>
  <si>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</si>
  <si>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</si>
  <si>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</si>
  <si>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</si>
  <si>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</si>
  <si>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</si>
  <si>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</si>
  <si>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</si>
  <si>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</si>
  <si>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</si>
  <si>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</si>
  <si>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</si>
  <si>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</si>
  <si>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</si>
  <si>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</si>
  <si>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</si>
  <si>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</si>
  <si>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</si>
  <si>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</si>
  <si>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</si>
  <si>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</si>
  <si>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</si>
  <si>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</si>
  <si>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</si>
  <si>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</si>
  <si>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</si>
  <si>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</si>
  <si>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</si>
  <si>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</si>
  <si>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</si>
  <si>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</si>
  <si>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</si>
  <si>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</si>
  <si>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</si>
  <si>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</si>
  <si>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</si>
  <si>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</si>
  <si>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</si>
  <si>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</si>
  <si>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</si>
  <si>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</si>
  <si>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</si>
  <si>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</si>
  <si>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</si>
  <si>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</si>
  <si>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</si>
  <si>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</si>
  <si>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</si>
  <si>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</si>
  <si>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</si>
  <si>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</si>
  <si>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</si>
  <si>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</si>
  <si>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</si>
  <si>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</si>
  <si>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</si>
  <si>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</si>
  <si>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</si>
  <si>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</si>
  <si>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</si>
  <si>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</si>
  <si>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</si>
  <si>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</si>
  <si>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</si>
  <si>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</si>
  <si>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</si>
  <si>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</si>
  <si>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</si>
  <si>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</si>
  <si>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</si>
  <si>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</si>
  <si>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</si>
  <si>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</si>
  <si>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</si>
  <si>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</si>
  <si>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</si>
  <si>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</si>
  <si>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</si>
  <si>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</si>
  <si>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</si>
  <si>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</si>
  <si>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</si>
  <si>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</si>
  <si>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</si>
  <si>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</si>
  <si>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</si>
  <si>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</si>
  <si>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</si>
  <si>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</si>
  <si>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</si>
  <si>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</si>
  <si>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</si>
  <si>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</si>
  <si>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</si>
  <si>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</si>
  <si>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</si>
  <si>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</si>
  <si>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</si>
  <si>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</si>
  <si>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</si>
  <si>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</si>
  <si>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</si>
  <si>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</si>
  <si>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</si>
  <si>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</si>
  <si>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</si>
  <si>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</si>
  <si>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</si>
  <si>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</si>
  <si>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</si>
  <si>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</si>
  <si>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</si>
  <si>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</si>
  <si>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</si>
  <si>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</si>
  <si>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</si>
  <si>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</si>
  <si>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</si>
  <si>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</si>
  <si>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</si>
  <si>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</si>
  <si>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</si>
  <si>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</si>
  <si>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</si>
  <si>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</si>
  <si>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</si>
  <si>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</si>
  <si>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</si>
  <si>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</si>
  <si>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</si>
  <si>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</si>
  <si>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</si>
  <si>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</si>
  <si>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</si>
  <si>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</si>
  <si>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</si>
  <si>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</si>
  <si>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</si>
  <si>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</si>
  <si>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</si>
  <si>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</si>
  <si>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</si>
  <si>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</si>
  <si>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</si>
  <si>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</si>
  <si>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</si>
  <si>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</si>
  <si>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</si>
  <si>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</si>
  <si>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</si>
  <si>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</si>
  <si>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</si>
  <si>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</si>
  <si>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</si>
  <si>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</si>
  <si>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</si>
  <si>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</si>
  <si>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</si>
  <si>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</si>
  <si>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</si>
  <si>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</si>
  <si>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</si>
  <si>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</si>
  <si>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</si>
  <si>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</si>
  <si>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</si>
  <si>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</si>
  <si>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</si>
  <si>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</si>
  <si>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</si>
  <si>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</si>
  <si>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</si>
  <si>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</si>
  <si>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</si>
  <si>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</si>
  <si>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</si>
  <si>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</si>
  <si>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</si>
  <si>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</si>
  <si>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</si>
  <si>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</si>
  <si>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</si>
  <si>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</si>
  <si>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</si>
  <si>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</si>
  <si>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</si>
  <si>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</si>
  <si>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</si>
  <si>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</si>
  <si>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</si>
  <si>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</si>
  <si>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</si>
  <si>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</si>
  <si>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</si>
  <si>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</si>
  <si>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</si>
  <si>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</si>
  <si>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</si>
  <si>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</si>
  <si>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</si>
  <si>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</si>
  <si>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</si>
  <si>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</si>
  <si>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</si>
  <si>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</si>
  <si>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</si>
  <si>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</si>
  <si>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</si>
  <si>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</si>
  <si>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</si>
  <si>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</si>
  <si>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</si>
  <si>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</si>
  <si>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</si>
  <si>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</si>
  <si>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</si>
  <si>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</si>
  <si>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</si>
  <si>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</si>
  <si>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</si>
  <si>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</si>
  <si>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</si>
  <si>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</si>
  <si>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</si>
  <si>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</si>
  <si>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</si>
  <si>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</si>
  <si>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</si>
  <si>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</si>
  <si>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</si>
  <si>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</si>
  <si>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</si>
  <si>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</si>
  <si>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</si>
  <si>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</si>
  <si>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</si>
  <si>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</si>
  <si>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</si>
  <si>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</si>
  <si>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</si>
  <si>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</si>
  <si>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</si>
  <si>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</si>
  <si>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</si>
  <si>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</si>
  <si>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</si>
  <si>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</si>
  <si>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</si>
  <si>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</si>
  <si>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</si>
  <si>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</si>
  <si>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</si>
  <si>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</si>
  <si>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</si>
  <si>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</si>
  <si>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</si>
  <si>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</si>
  <si>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</si>
  <si>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</si>
  <si>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</si>
  <si>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</si>
  <si>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</si>
  <si>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</si>
  <si>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</si>
  <si>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</si>
  <si>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</si>
  <si>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</si>
  <si>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</si>
  <si>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</si>
  <si>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</si>
  <si>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</si>
  <si>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</si>
  <si>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</si>
  <si>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</si>
  <si>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</si>
  <si>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</si>
  <si>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</si>
  <si>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</si>
  <si>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</si>
  <si>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</si>
  <si>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</si>
  <si>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</si>
  <si>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</si>
  <si>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</si>
  <si>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</si>
  <si>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</si>
  <si>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</si>
  <si>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</si>
  <si>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</si>
  <si>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</si>
  <si>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</si>
  <si>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</si>
  <si>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</si>
  <si>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</si>
  <si>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</si>
  <si>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</si>
  <si>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</si>
  <si>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</si>
  <si>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</si>
  <si>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</si>
  <si>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</si>
  <si>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</si>
  <si>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</si>
  <si>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</si>
  <si>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</si>
  <si>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</si>
  <si>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</si>
  <si>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</si>
  <si>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</si>
  <si>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</si>
  <si>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</si>
  <si>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</si>
  <si>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</si>
  <si>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</si>
  <si>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</si>
  <si>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</si>
  <si>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</si>
  <si>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</si>
  <si>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</si>
  <si>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</si>
  <si>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</si>
  <si>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</si>
  <si>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</si>
  <si>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</si>
  <si>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</si>
  <si>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</si>
  <si>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</si>
  <si>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</si>
  <si>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</si>
  <si>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</si>
  <si>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</si>
  <si>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</si>
  <si>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</si>
  <si>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</si>
  <si>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</si>
  <si>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</si>
  <si>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</si>
  <si>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</si>
  <si>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</si>
  <si>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</si>
  <si>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</si>
  <si>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</si>
  <si>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</si>
  <si>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</si>
  <si>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</si>
  <si>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</si>
  <si>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</si>
  <si>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</si>
  <si>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</si>
  <si>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</si>
  <si>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</si>
  <si>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</si>
  <si>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</si>
  <si>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</si>
  <si>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</si>
  <si>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</si>
  <si>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</si>
  <si>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</si>
  <si>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</si>
  <si>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</si>
  <si>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</si>
  <si>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</si>
  <si>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</si>
  <si>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</si>
  <si>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</si>
  <si>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</si>
  <si>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</si>
  <si>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</si>
  <si>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</si>
  <si>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</si>
  <si>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</si>
  <si>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</si>
  <si>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</si>
  <si>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</si>
  <si>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</si>
  <si>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</si>
  <si>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</si>
  <si>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</si>
  <si>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</si>
  <si>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</si>
  <si>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</si>
  <si>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</si>
  <si>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</si>
  <si>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</si>
  <si>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</si>
  <si>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</si>
  <si>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</si>
  <si>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</si>
  <si>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</si>
  <si>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</si>
  <si>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</si>
  <si>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</si>
  <si>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</si>
  <si>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</si>
  <si>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</si>
  <si>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</si>
  <si>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</si>
  <si>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</si>
  <si>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</si>
  <si>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</si>
  <si>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</si>
  <si>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</si>
  <si>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</si>
  <si>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</si>
  <si>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</si>
  <si>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</si>
  <si>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</si>
  <si>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</si>
  <si>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</si>
  <si>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</si>
  <si>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</si>
  <si>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</si>
  <si>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</si>
  <si>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</si>
  <si>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</si>
  <si>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</si>
  <si>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</si>
  <si>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</si>
  <si>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</si>
  <si>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</si>
  <si>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</si>
  <si>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</si>
  <si>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</si>
  <si>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</si>
  <si>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</si>
  <si>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</si>
  <si>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</si>
  <si>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</si>
  <si>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</si>
  <si>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</si>
  <si>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</si>
  <si>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</si>
  <si>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</si>
  <si>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</si>
  <si>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</si>
  <si>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</si>
  <si>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</si>
  <si>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</si>
  <si>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</si>
  <si>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</si>
  <si>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</si>
  <si>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Full Name</t>
  </si>
  <si>
    <t>Robusta</t>
  </si>
  <si>
    <t>Excelsa</t>
  </si>
  <si>
    <t>Arabica</t>
  </si>
  <si>
    <t>Liberica</t>
  </si>
  <si>
    <t>Coffe Roast Abbreviation</t>
  </si>
  <si>
    <t>Light</t>
  </si>
  <si>
    <t>Medium</t>
  </si>
  <si>
    <t>Dark</t>
  </si>
  <si>
    <t>Coffee Roast Type</t>
  </si>
  <si>
    <t>Full Address</t>
  </si>
  <si>
    <t>Abroad Order</t>
  </si>
  <si>
    <t>Name</t>
  </si>
  <si>
    <t>Surename</t>
  </si>
  <si>
    <t>Total Weight</t>
  </si>
  <si>
    <t>Count of Loyalty Card</t>
  </si>
  <si>
    <t>Week Day</t>
  </si>
  <si>
    <t>Count of Country</t>
  </si>
  <si>
    <t>not provided</t>
  </si>
  <si>
    <t>Month</t>
  </si>
  <si>
    <t>Bean Type</t>
  </si>
  <si>
    <t>Bean Name Abbreviation</t>
  </si>
  <si>
    <t>Bean Type Name</t>
  </si>
  <si>
    <t>Row Labels</t>
  </si>
  <si>
    <t>Grand Total</t>
  </si>
  <si>
    <t>Count of Email</t>
  </si>
  <si>
    <t>provided</t>
  </si>
  <si>
    <t>Email2</t>
  </si>
  <si>
    <t>Count of Phone Number</t>
  </si>
  <si>
    <t>Phone Number2</t>
  </si>
  <si>
    <t>Sum of Sales</t>
  </si>
  <si>
    <t>Average order cost</t>
  </si>
  <si>
    <t>Sum of Total Weight</t>
  </si>
  <si>
    <t>Average order weight</t>
  </si>
  <si>
    <t>kg</t>
  </si>
  <si>
    <t>$</t>
  </si>
  <si>
    <t>Count of Bean Type Name</t>
  </si>
  <si>
    <t>Count of Coffee Roast Type</t>
  </si>
  <si>
    <t>August</t>
  </si>
  <si>
    <t>September</t>
  </si>
  <si>
    <t>November</t>
  </si>
  <si>
    <t>December</t>
  </si>
  <si>
    <t>June</t>
  </si>
  <si>
    <t>July</t>
  </si>
  <si>
    <t>January</t>
  </si>
  <si>
    <t>May</t>
  </si>
  <si>
    <t>March</t>
  </si>
  <si>
    <t>October</t>
  </si>
  <si>
    <t>April</t>
  </si>
  <si>
    <t>February</t>
  </si>
  <si>
    <t>Thursday</t>
  </si>
  <si>
    <t>Wednesday</t>
  </si>
  <si>
    <t>Friday</t>
  </si>
  <si>
    <t>Monday</t>
  </si>
  <si>
    <t>Saturday</t>
  </si>
  <si>
    <t>Tuesday</t>
  </si>
  <si>
    <t>Sunday</t>
  </si>
  <si>
    <t>Column1</t>
  </si>
  <si>
    <t>Column2</t>
  </si>
  <si>
    <t>Column3</t>
  </si>
  <si>
    <t>Item Revenue</t>
  </si>
  <si>
    <t>Sum of Item Revenue</t>
  </si>
  <si>
    <t>Count of Order Date</t>
  </si>
  <si>
    <t>(All)</t>
  </si>
  <si>
    <t>Average revenue</t>
  </si>
  <si>
    <t>State</t>
  </si>
  <si>
    <t>Max Sales</t>
  </si>
  <si>
    <t>Min Sales</t>
  </si>
  <si>
    <t>USA</t>
  </si>
  <si>
    <t>UK</t>
  </si>
  <si>
    <t>Average of Sales</t>
  </si>
  <si>
    <t>No sales in UK at May.</t>
  </si>
  <si>
    <t>Average of Item Revenue</t>
  </si>
  <si>
    <t xml:space="preserve"> </t>
  </si>
  <si>
    <t>Max Revenue</t>
  </si>
  <si>
    <t>Min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</si>
</sst>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1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colors>
    <mruColors>
      <color rgb="FF262626"/>
      <color rgb="FFB48B6B"/>
      <color rgb="FF996633"/>
      <color rgb="FFECD4BE"/>
      <color rgb="FFCCC9C2"/>
      <color rgb="FF6E523D"/>
      <color rgb="FF5D3421"/>
      <color rgb="FF301911"/>
      <color rgb="FFA65437"/>
      <color rgb="FF733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[coffee_shop_dataset.xlsx]Roast Sales!PivotTable4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Coffee Sales</a:t>
            </a:r>
            <a:r>
              <a:rPr lang="sk-SK" sz="2100" baseline="0">
                <a:solidFill>
                  <a:schemeClr val="bg1"/>
                </a:solidFill>
              </a:rPr>
              <a:t> by Roast Type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##,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softEdge rad="0"/>
          </a:effectLst>
        </c:spPr>
        <c:marker>
          <c:symbol val="none"/>
        </c:marker>
        <c:dLbl>
          <c:idx val="0"/>
          <c:numFmt formatCode="###,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>
            <a:softEdge rad="0"/>
          </a:effectLst>
        </c:spPr>
      </c:pivotFmt>
      <c:pivotFmt>
        <c:idx val="3"/>
        <c:spPr>
          <a:solidFill>
            <a:srgbClr val="6E523D"/>
          </a:solidFill>
          <a:ln>
            <a:noFill/>
          </a:ln>
          <a:effectLst>
            <a:softEdge rad="0"/>
          </a:effectLst>
        </c:spPr>
      </c:pivotFmt>
      <c:pivotFmt>
        <c:idx val="4"/>
        <c:spPr>
          <a:solidFill>
            <a:srgbClr val="ECD4BE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  <a:softEdge rad="0"/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'Roast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ECD4BE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9CD7-486B-AB7C-7C492CB81A38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9CD7-486B-AB7C-7C492CB81A38}"/>
              </c:ext>
            </c:extLst>
          </c:dPt>
          <c:dPt>
            <c:idx val="2"/>
            <c:invertIfNegative val="0"/>
            <c:bubble3D val="0"/>
            <c:spPr>
              <a:solidFill>
                <a:srgbClr val="6E523D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9CD7-486B-AB7C-7C492CB81A38}"/>
              </c:ext>
            </c:extLst>
          </c:dPt>
          <c:dLbls>
            <c:numFmt formatCode="###,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'Roast Sales'!$A$4:$A$6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Sales'!$B$4:$B$6</c:f>
              <c:numCache>
                <c:formatCode>General</c:formatCode>
                <c:ptCount val="3"/>
                <c:pt idx="0">
                  <c:v>17354.464999999993</c:v>
                </c:pt>
                <c:pt idx="1">
                  <c:v>14600.474999999995</c:v>
                </c:pt>
                <c:pt idx="2">
                  <c:v>13179.315000000013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2-408D-9453-25B825FDCC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19238591"/>
        <c:axId val="1219239071"/>
      </c:barChart>
      <c:catAx>
        <c:axId val="121923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19239071"/>
        <c:crosses val="autoZero"/>
        <c:auto val="1"/>
        <c:lblAlgn val="ctr"/>
        <c:lblOffset val="100"/>
        <c:noMultiLvlLbl val="0"/>
      </c:catAx>
      <c:valAx>
        <c:axId val="1219239071"/>
        <c:scaling>
          <c:orientation val="minMax"/>
          <c:max val="200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19238591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[coffee_shop_dataset.xlsx]Roast Sales!PivotTable4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Roast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-9.096205715886499E-2"/>
              <c:y val="4.24800403739045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8.1834271388444749E-2"/>
              <c:y val="8.33107299700433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  <c:dLbl>
          <c:idx val="0"/>
          <c:layout>
            <c:manualLayout>
              <c:x val="4.3797620435138004E-2"/>
              <c:y val="-0.1219920481400259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'Roast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</c:spPr>
          <c:dPt>
            <c:idx val="0"/>
            <c:bubble3D val="0"/>
            <c:spPr>
              <a:solidFill>
                <a:srgbClr val="ECD4BE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BD1-4DF7-9BCE-0748492DCED9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D1-4DF7-9BCE-0748492DCED9}"/>
              </c:ext>
            </c:extLst>
          </c:dPt>
          <c:dPt>
            <c:idx val="2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D1-4DF7-9BCE-0748492DCED9}"/>
              </c:ext>
            </c:extLst>
          </c:dPt>
          <c:dLbls>
            <c:dLbl>
              <c:idx val="0"/>
              <c:layout>
                <c:manualLayout>
                  <c:x val="-9.096205715886499E-2"/>
                  <c:y val="4.248004037390454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D1-4DF7-9BCE-0748492DCED9}"/>
                </c:ext>
              </c:extLst>
            </c:dLbl>
            <c:dLbl>
              <c:idx val="1"/>
              <c:layout>
                <c:manualLayout>
                  <c:x val="4.3797620435138004E-2"/>
                  <c:y val="-0.1219920481400259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D1-4DF7-9BCE-0748492DCED9}"/>
                </c:ext>
              </c:extLst>
            </c:dLbl>
            <c:dLbl>
              <c:idx val="2"/>
              <c:layout>
                <c:manualLayout>
                  <c:x val="8.1834271388444749E-2"/>
                  <c:y val="8.331072997004335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D1-4DF7-9BCE-0748492DCE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Sales'!$B$4:$B$6</c:f>
              <c:numCache>
                <c:formatCode>General</c:formatCode>
                <c:ptCount val="3"/>
                <c:pt idx="0">
                  <c:v>17354.464999999993</c:v>
                </c:pt>
                <c:pt idx="1">
                  <c:v>14600.474999999995</c:v>
                </c:pt>
                <c:pt idx="2">
                  <c:v>13179.315000000013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1-4DF7-9BCE-0748492DCE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[coffee_shop_dataset.xlsx]Roast Revenue!PivotTable3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 by</a:t>
            </a:r>
            <a:r>
              <a:rPr lang="en-US" sz="2100" baseline="0">
                <a:solidFill>
                  <a:schemeClr val="bg1"/>
                </a:solidFill>
              </a:rPr>
              <a:t> Roast Type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-9.353822707645415E-2"/>
              <c:y val="3.6582907216279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 w="19050">
            <a:noFill/>
          </a:ln>
          <a:effectLst/>
        </c:spPr>
        <c:dLbl>
          <c:idx val="0"/>
          <c:layout>
            <c:manualLayout>
              <c:x val="4.4372325667728259E-2"/>
              <c:y val="-0.119761374449707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8.2911627361716256E-2"/>
              <c:y val="8.4110591753720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'Roast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ECD4BE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8202-4497-A98C-978E6DE04187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02-4497-A98C-978E6DE04187}"/>
              </c:ext>
            </c:extLst>
          </c:dPt>
          <c:dPt>
            <c:idx val="2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02-4497-A98C-978E6DE04187}"/>
              </c:ext>
            </c:extLst>
          </c:dPt>
          <c:dLbls>
            <c:dLbl>
              <c:idx val="0"/>
              <c:layout>
                <c:manualLayout>
                  <c:x val="-9.353822707645415E-2"/>
                  <c:y val="3.658290721627924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02-4497-A98C-978E6DE04187}"/>
                </c:ext>
              </c:extLst>
            </c:dLbl>
            <c:dLbl>
              <c:idx val="1"/>
              <c:layout>
                <c:manualLayout>
                  <c:x val="4.4372325667728259E-2"/>
                  <c:y val="-0.1197613744497077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02-4497-A98C-978E6DE04187}"/>
                </c:ext>
              </c:extLst>
            </c:dLbl>
            <c:dLbl>
              <c:idx val="2"/>
              <c:layout>
                <c:manualLayout>
                  <c:x val="8.2911627361716256E-2"/>
                  <c:y val="8.411059175372002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02-4497-A98C-978E6DE04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Revenue'!$A$4:$A$6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Revenue'!$B$4:$B$6</c:f>
              <c:numCache>
                <c:formatCode>General</c:formatCode>
                <c:ptCount val="3"/>
                <c:pt idx="0">
                  <c:v>1727.7041500000012</c:v>
                </c:pt>
                <c:pt idx="1">
                  <c:v>1452.2221000000011</c:v>
                </c:pt>
                <c:pt idx="2">
                  <c:v>1340.2911499999987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9-4308-9D08-65AE6037A0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[coffee_shop_dataset.xlsx]Bean Sales!PivotTable4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Coffee Sales by Bean Type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##,0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996633"/>
          </a:solidFill>
          <a:ln>
            <a:noFill/>
          </a:ln>
          <a:effectLst/>
        </c:spPr>
      </c:pivotFmt>
      <c:pivotFmt>
        <c:idx val="3"/>
        <c:spPr>
          <a:solidFill>
            <a:srgbClr val="6E523D"/>
          </a:solidFill>
          <a:ln>
            <a:noFill/>
          </a:ln>
          <a:effectLst/>
        </c:spPr>
      </c:pivotFmt>
      <c:pivotFmt>
        <c:idx val="4"/>
        <c:spPr>
          <a:solidFill>
            <a:srgbClr val="ECD4BE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'Bean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E52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DAC-46D2-9025-A6C284304D2A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CDAC-46D2-9025-A6C284304D2A}"/>
              </c:ext>
            </c:extLst>
          </c:dPt>
          <c:dPt>
            <c:idx val="2"/>
            <c:invertIfNegative val="0"/>
            <c:bubble3D val="0"/>
            <c:spPr>
              <a:solidFill>
                <a:srgbClr val="9966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C-46D2-9025-A6C284304D2A}"/>
              </c:ext>
            </c:extLst>
          </c:dPt>
          <c:dPt>
            <c:idx val="3"/>
            <c:invertIfNegative val="0"/>
            <c:bubble3D val="0"/>
            <c:spPr>
              <a:solidFill>
                <a:srgbClr val="ECD4B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C-46D2-9025-A6C284304D2A}"/>
              </c:ext>
            </c:extLst>
          </c:dPt>
          <c:dLbls>
            <c:numFmt formatCode="###,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'Bean Sales'!$A$4:$A$7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 Sales'!$B$4:$B$7</c:f>
              <c:numCache>
                <c:formatCode>General</c:formatCode>
                <c:ptCount val="4"/>
                <c:pt idx="0">
                  <c:v>11768.494999999997</c:v>
                </c:pt>
                <c:pt idx="1">
                  <c:v>12306.439999999995</c:v>
                </c:pt>
                <c:pt idx="2">
                  <c:v>12054.074999999995</c:v>
                </c:pt>
                <c:pt idx="3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8-4890-A8E6-016BC6F940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19238591"/>
        <c:axId val="1219239071"/>
      </c:barChart>
      <c:catAx>
        <c:axId val="121923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19239071"/>
        <c:crosses val="autoZero"/>
        <c:auto val="1"/>
        <c:lblAlgn val="ctr"/>
        <c:lblOffset val="100"/>
        <c:noMultiLvlLbl val="0"/>
      </c:catAx>
      <c:valAx>
        <c:axId val="1219239071"/>
        <c:scaling>
          <c:orientation val="minMax"/>
          <c:max val="140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19238591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[coffee_shop_dataset.xlsx]Bean Sales!PivotTable4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Bean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  <c:dLbl>
          <c:idx val="0"/>
          <c:layout>
            <c:manualLayout>
              <c:x val="7.1548844278095464E-2"/>
              <c:y val="0.1174957575918554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-6.6644688612210734E-2"/>
              <c:y val="-0.116924684003276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8.8840978700497827E-2"/>
              <c:y val="-7.37147466816937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-7.4566124859261868E-2"/>
              <c:y val="0.1112501267971129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'Bean Sales'!$B$3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84D-41A5-8612-FB0C4D7D0416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184D-41A5-8612-FB0C4D7D0416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184D-41A5-8612-FB0C4D7D041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4D-41A5-8612-FB0C4D7D0416}"/>
              </c:ext>
            </c:extLst>
          </c:dPt>
          <c:dLbls>
            <c:dLbl>
              <c:idx val="0"/>
              <c:layout>
                <c:manualLayout>
                  <c:x val="-7.4566124859261868E-2"/>
                  <c:y val="0.1112501267971129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4D-41A5-8612-FB0C4D7D0416}"/>
                </c:ext>
              </c:extLst>
            </c:dLbl>
            <c:dLbl>
              <c:idx val="1"/>
              <c:layout>
                <c:manualLayout>
                  <c:x val="-6.6644688612210734E-2"/>
                  <c:y val="-0.1169246840032762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4D-41A5-8612-FB0C4D7D0416}"/>
                </c:ext>
              </c:extLst>
            </c:dLbl>
            <c:dLbl>
              <c:idx val="2"/>
              <c:layout>
                <c:manualLayout>
                  <c:x val="8.8840978700497827E-2"/>
                  <c:y val="-7.371474668169379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84D-41A5-8612-FB0C4D7D0416}"/>
                </c:ext>
              </c:extLst>
            </c:dLbl>
            <c:dLbl>
              <c:idx val="3"/>
              <c:layout>
                <c:manualLayout>
                  <c:x val="7.1548844278095464E-2"/>
                  <c:y val="0.1174957575918554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4D-41A5-8612-FB0C4D7D04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 Sales'!$A$4:$A$7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 Sales'!$B$4:$B$7</c:f>
              <c:numCache>
                <c:formatCode>General</c:formatCode>
                <c:ptCount val="4"/>
                <c:pt idx="0">
                  <c:v>11768.494999999997</c:v>
                </c:pt>
                <c:pt idx="1">
                  <c:v>12306.439999999995</c:v>
                </c:pt>
                <c:pt idx="2">
                  <c:v>12054.074999999995</c:v>
                </c:pt>
                <c:pt idx="3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D-41A5-8612-FB0C4D7D041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[coffee_shop_dataset.xlsx]Bean Revenue!PivotTable3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 by</a:t>
            </a:r>
            <a:r>
              <a:rPr lang="en-US" sz="2100" baseline="0">
                <a:solidFill>
                  <a:schemeClr val="bg1"/>
                </a:solidFill>
              </a:rPr>
              <a:t> </a:t>
            </a:r>
            <a:r>
              <a:rPr lang="en-US" sz="2100">
                <a:solidFill>
                  <a:schemeClr val="bg1"/>
                </a:solidFill>
              </a:rPr>
              <a:t>Bean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-7.4145368700420822E-2"/>
              <c:y val="0.1149762471374937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 w="19050">
            <a:noFill/>
          </a:ln>
          <a:effectLst/>
        </c:spPr>
        <c:dLbl>
          <c:idx val="0"/>
          <c:layout>
            <c:manualLayout>
              <c:x val="-8.4467367556709042E-2"/>
              <c:y val="-0.108872997449881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0.10614393172920424"/>
              <c:y val="-2.72521319773280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CD4BE"/>
          </a:solidFill>
          <a:ln w="19050">
            <a:noFill/>
          </a:ln>
          <a:effectLst/>
        </c:spPr>
        <c:dLbl>
          <c:idx val="0"/>
          <c:layout>
            <c:manualLayout>
              <c:x val="6.2604437015205502E-2"/>
              <c:y val="0.114499153646218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'Bean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70-460C-9F39-57D2AA843F08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70-460C-9F39-57D2AA843F08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4B70-460C-9F39-57D2AA843F08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70-460C-9F39-57D2AA843F08}"/>
              </c:ext>
            </c:extLst>
          </c:dPt>
          <c:dLbls>
            <c:dLbl>
              <c:idx val="0"/>
              <c:layout>
                <c:manualLayout>
                  <c:x val="-7.4145368700420822E-2"/>
                  <c:y val="0.1149762471374937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70-460C-9F39-57D2AA843F08}"/>
                </c:ext>
              </c:extLst>
            </c:dLbl>
            <c:dLbl>
              <c:idx val="1"/>
              <c:layout>
                <c:manualLayout>
                  <c:x val="-8.4467367556709042E-2"/>
                  <c:y val="-0.1088729974498816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70-460C-9F39-57D2AA843F08}"/>
                </c:ext>
              </c:extLst>
            </c:dLbl>
            <c:dLbl>
              <c:idx val="2"/>
              <c:layout>
                <c:manualLayout>
                  <c:x val="0.10614393172920424"/>
                  <c:y val="-2.725213197732809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70-460C-9F39-57D2AA843F08}"/>
                </c:ext>
              </c:extLst>
            </c:dLbl>
            <c:dLbl>
              <c:idx val="3"/>
              <c:layout>
                <c:manualLayout>
                  <c:x val="6.2604437015205502E-2"/>
                  <c:y val="0.1144991536462182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70-460C-9F39-57D2AA843F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 Revenue'!$A$4:$A$7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 Revenue'!$B$4:$B$7</c:f>
              <c:numCache>
                <c:formatCode>General</c:formatCode>
                <c:ptCount val="4"/>
                <c:pt idx="0">
                  <c:v>1059.16455</c:v>
                </c:pt>
                <c:pt idx="1">
                  <c:v>1353.7083999999991</c:v>
                </c:pt>
                <c:pt idx="2">
                  <c:v>1567.0297500000017</c:v>
                </c:pt>
                <c:pt idx="3">
                  <c:v>540.31470000000047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1-4C48-B3F8-3EA9D4D6EBF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[coffee_shop_dataset.xlsx]Months Sales 19-21!PivotTable5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 baseline="0">
                <a:solidFill>
                  <a:schemeClr val="bg1"/>
                </a:solidFill>
              </a:rPr>
              <a:t>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5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Sales 19-21'!$B$4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9B08-49C7-9E64-FF584371C323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B08-49C7-9E64-FF584371C323}"/>
              </c:ext>
            </c:extLst>
          </c:dPt>
          <c:dPt>
            <c:idx val="7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9B08-49C7-9E64-FF584371C323}"/>
              </c:ext>
            </c:extLst>
          </c:dPt>
          <c:dPt>
            <c:idx val="9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9B08-49C7-9E64-FF584371C323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'Months Sales 19-21'!$A$5:$A$16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'Months Sales 19-21'!$B$5:$B$16</c:f>
              <c:numCache>
                <c:formatCode>General</c:formatCode>
                <c:ptCount val="12"/>
                <c:pt idx="0">
                  <c:v>3503.0350000000008</c:v>
                </c:pt>
                <c:pt idx="1">
                  <c:v>4138.2050000000008</c:v>
                </c:pt>
                <c:pt idx="2">
                  <c:v>4795.7750000000015</c:v>
                </c:pt>
                <c:pt idx="3">
                  <c:v>4224.5949999999993</c:v>
                </c:pt>
                <c:pt idx="4">
                  <c:v>3247.98</c:v>
                </c:pt>
                <c:pt idx="5">
                  <c:v>4843.04</c:v>
                </c:pt>
                <c:pt idx="6">
                  <c:v>3982.915</c:v>
                </c:pt>
                <c:pt idx="7">
                  <c:v>2326.9</c:v>
                </c:pt>
                <c:pt idx="8">
                  <c:v>3633.6449999999991</c:v>
                </c:pt>
                <c:pt idx="9">
                  <c:v>3800.0750000000007</c:v>
                </c:pt>
                <c:pt idx="10">
                  <c:v>3548.4299999999994</c:v>
                </c:pt>
                <c:pt idx="11">
                  <c:v>3089.6600000000003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B-45CE-86FF-60324EF8EE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  <c:max val="40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  <c:majorUnit val="8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[coffee_shop_dataset.xlsx]Months Sales 22!PivotTable5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 baseline="0">
                <a:solidFill>
                  <a:schemeClr val="bg1"/>
                </a:solidFill>
              </a:rPr>
              <a:t>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5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7"/>
        <c:spPr>
          <a:solidFill>
            <a:srgbClr val="B48B6B"/>
          </a:solidFill>
          <a:ln>
            <a:noFill/>
          </a:ln>
          <a:effectLst>
            <a:glow>
              <a:schemeClr val="accent1"/>
            </a:glo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0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1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12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Sales 22'!$B$4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>
              <a:glow>
                <a:schemeClr val="accent1"/>
              </a:glo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1420-4904-861C-62F993A50289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1420-4904-861C-62F993A50289}"/>
              </c:ext>
            </c:extLst>
          </c:dPt>
          <c:dPt>
            <c:idx val="2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A385-4AD3-BF21-7F665DEF71D4}"/>
              </c:ext>
            </c:extLst>
          </c:dPt>
          <c:dPt>
            <c:idx val="7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1420-4904-861C-62F993A50289}"/>
              </c:ext>
            </c:extLst>
          </c:dPt>
          <c:dPt>
            <c:idx val="9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1420-4904-861C-62F993A50289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'Months Sales 22'!$A$5:$A$16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'Months Sales 22'!$B$5:$B$16</c:f>
              <c:numCache>
                <c:formatCode>General</c:formatCode>
                <c:ptCount val="12"/>
                <c:pt idx="0">
                  <c:v>3503.0350000000008</c:v>
                </c:pt>
                <c:pt idx="1">
                  <c:v>4138.2050000000008</c:v>
                </c:pt>
                <c:pt idx="2">
                  <c:v>4795.7750000000015</c:v>
                </c:pt>
                <c:pt idx="3">
                  <c:v>4224.5949999999993</c:v>
                </c:pt>
                <c:pt idx="4">
                  <c:v>3247.98</c:v>
                </c:pt>
                <c:pt idx="5">
                  <c:v>4843.04</c:v>
                </c:pt>
                <c:pt idx="6">
                  <c:v>3982.915</c:v>
                </c:pt>
                <c:pt idx="7">
                  <c:v>2326.9</c:v>
                </c:pt>
                <c:pt idx="8">
                  <c:v>3633.6449999999991</c:v>
                </c:pt>
                <c:pt idx="9">
                  <c:v>3800.0750000000007</c:v>
                </c:pt>
                <c:pt idx="10">
                  <c:v>3548.4299999999994</c:v>
                </c:pt>
                <c:pt idx="11">
                  <c:v>3089.6600000000003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20-4904-861C-62F993A502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  <c:max val="40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  <c:majorUnit val="8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[coffee_shop_dataset.xlsx]Months Revenue 19-21!PivotTable5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 by Month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2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5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Revenue 19-21'!$B$4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56E0-4682-9911-6D02DB887BDB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56E0-4682-9911-6D02DB887BDB}"/>
              </c:ext>
            </c:extLst>
          </c:dPt>
          <c:dPt>
            <c:idx val="3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56E0-4682-9911-6D02DB887BDB}"/>
              </c:ext>
            </c:extLst>
          </c:dPt>
          <c:dPt>
            <c:idx val="4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56E0-4682-9911-6D02DB887BDB}"/>
              </c:ext>
            </c:extLst>
          </c:dPt>
          <c:dPt>
            <c:idx val="7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56E0-4682-9911-6D02DB887BDB}"/>
              </c:ext>
            </c:extLst>
          </c:dPt>
          <c:dPt>
            <c:idx val="9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56E0-4682-9911-6D02DB887BDB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'Months Revenue 19-21'!$A$5:$A$16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'Months Revenue 19-21'!$B$5:$B$16</c:f>
              <c:numCache>
                <c:formatCode>General</c:formatCode>
                <c:ptCount val="12"/>
                <c:pt idx="0">
                  <c:v>374.99734999999993</c:v>
                </c:pt>
                <c:pt idx="1">
                  <c:v>408.73304999999999</c:v>
                </c:pt>
                <c:pt idx="2">
                  <c:v>485.38460000000003</c:v>
                </c:pt>
                <c:pt idx="3">
                  <c:v>443.24200000000008</c:v>
                </c:pt>
                <c:pt idx="4">
                  <c:v>324.06660000000005</c:v>
                </c:pt>
                <c:pt idx="5">
                  <c:v>474.65710000000007</c:v>
                </c:pt>
                <c:pt idx="6">
                  <c:v>382.68814999999989</c:v>
                </c:pt>
                <c:pt idx="7">
                  <c:v>209.89229999999992</c:v>
                </c:pt>
                <c:pt idx="8">
                  <c:v>339.93055000000004</c:v>
                </c:pt>
                <c:pt idx="9">
                  <c:v>391.06474999999978</c:v>
                </c:pt>
                <c:pt idx="10">
                  <c:v>372.51714999999996</c:v>
                </c:pt>
                <c:pt idx="11">
                  <c:v>313.04379999999986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B-445E-A80A-872288FB8A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[coffee_shop_dataset.xlsx]Months Revenue 22!PivotTable5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 by Month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2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5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7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0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</c:pivotFmt>
      <c:pivotFmt>
        <c:idx val="11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</c:pivotFmt>
      <c:pivotFmt>
        <c:idx val="12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3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1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Revenue 22'!$B$4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982B-4320-BED1-7A685A75DC7C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82B-4320-BED1-7A685A75DC7C}"/>
              </c:ext>
            </c:extLst>
          </c:dPt>
          <c:dPt>
            <c:idx val="2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38BE-49E2-83DC-3EE8883377FF}"/>
              </c:ext>
            </c:extLst>
          </c:dPt>
          <c:dPt>
            <c:idx val="3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982B-4320-BED1-7A685A75DC7C}"/>
              </c:ext>
            </c:extLst>
          </c:dPt>
          <c:dPt>
            <c:idx val="4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982B-4320-BED1-7A685A75DC7C}"/>
              </c:ext>
            </c:extLst>
          </c:dPt>
          <c:dPt>
            <c:idx val="7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982B-4320-BED1-7A685A75DC7C}"/>
              </c:ext>
            </c:extLst>
          </c:dPt>
          <c:dPt>
            <c:idx val="9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982B-4320-BED1-7A685A75DC7C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'Months Revenue 22'!$A$5:$A$16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'Months Revenue 22'!$B$5:$B$16</c:f>
              <c:numCache>
                <c:formatCode>General</c:formatCode>
                <c:ptCount val="12"/>
                <c:pt idx="0">
                  <c:v>374.99734999999993</c:v>
                </c:pt>
                <c:pt idx="1">
                  <c:v>408.73304999999999</c:v>
                </c:pt>
                <c:pt idx="2">
                  <c:v>485.38460000000003</c:v>
                </c:pt>
                <c:pt idx="3">
                  <c:v>443.24200000000008</c:v>
                </c:pt>
                <c:pt idx="4">
                  <c:v>324.06660000000005</c:v>
                </c:pt>
                <c:pt idx="5">
                  <c:v>474.65710000000007</c:v>
                </c:pt>
                <c:pt idx="6">
                  <c:v>382.68814999999989</c:v>
                </c:pt>
                <c:pt idx="7">
                  <c:v>209.89229999999992</c:v>
                </c:pt>
                <c:pt idx="8">
                  <c:v>339.93055000000004</c:v>
                </c:pt>
                <c:pt idx="9">
                  <c:v>391.06474999999978</c:v>
                </c:pt>
                <c:pt idx="10">
                  <c:v>372.51714999999996</c:v>
                </c:pt>
                <c:pt idx="11">
                  <c:v>313.04379999999986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82B-4320-BED1-7A685A75DC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[coffee_shop_dataset.xlsx]Daily Sales 19-21!PivotTable5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5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Sales 19-21'!$B$4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8DD-435B-B38E-EBE840FF800C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DBDD-4666-8CBA-5FF1A6514754}"/>
              </c:ext>
            </c:extLst>
          </c:dPt>
          <c:dPt>
            <c:idx val="4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DBDD-4666-8CBA-5FF1A651475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A8DD-435B-B38E-EBE840FF800C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'Daily Sales 19-21'!$A$5:$A$11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 19-21'!$B$5:$B$11</c:f>
              <c:numCache>
                <c:formatCode>General</c:formatCode>
                <c:ptCount val="7"/>
                <c:pt idx="0">
                  <c:v>5968.2900000000045</c:v>
                </c:pt>
                <c:pt idx="1">
                  <c:v>5582.9699999999993</c:v>
                </c:pt>
                <c:pt idx="2">
                  <c:v>6377.1000000000013</c:v>
                </c:pt>
                <c:pt idx="3">
                  <c:v>6541.0650000000005</c:v>
                </c:pt>
                <c:pt idx="4">
                  <c:v>7305.7350000000051</c:v>
                </c:pt>
                <c:pt idx="5">
                  <c:v>6202.7199999999993</c:v>
                </c:pt>
                <c:pt idx="6">
                  <c:v>7156.3749999999964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F-49F4-928F-FE73B9BD47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[coffee_shop_dataset.xlsx]Daily Sales 22!PivotTable5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5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6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</c:pivotFmt>
      <c:pivotFmt>
        <c:idx val="8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10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Sales 22'!$B$4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B53-46B8-9DBD-EA48CCC53ED8}"/>
              </c:ext>
            </c:extLst>
          </c:dPt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8EF-4665-8032-3FDA5E5C344C}"/>
              </c:ext>
            </c:extLst>
          </c:dPt>
          <c:dPt>
            <c:idx val="4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68EF-4665-8032-3FDA5E5C344C}"/>
              </c:ext>
            </c:extLst>
          </c:dPt>
          <c:dPt>
            <c:idx val="5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EB53-46B8-9DBD-EA48CCC53ED8}"/>
              </c:ext>
            </c:extLst>
          </c:dPt>
          <c:dPt>
            <c:idx val="6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68EF-4665-8032-3FDA5E5C344C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'Daily Sales 22'!$A$5:$A$11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 22'!$B$5:$B$11</c:f>
              <c:numCache>
                <c:formatCode>General</c:formatCode>
                <c:ptCount val="7"/>
                <c:pt idx="0">
                  <c:v>5968.2900000000045</c:v>
                </c:pt>
                <c:pt idx="1">
                  <c:v>5582.9699999999993</c:v>
                </c:pt>
                <c:pt idx="2">
                  <c:v>6377.1000000000013</c:v>
                </c:pt>
                <c:pt idx="3">
                  <c:v>6541.0650000000005</c:v>
                </c:pt>
                <c:pt idx="4">
                  <c:v>7305.7350000000051</c:v>
                </c:pt>
                <c:pt idx="5">
                  <c:v>6202.7199999999993</c:v>
                </c:pt>
                <c:pt idx="6">
                  <c:v>7156.3749999999964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53-46B8-9DBD-EA48CCC53E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[coffee_shop_dataset.xlsx]Daily Revenue 19-21!PivotTable5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</a:t>
            </a:r>
            <a:r>
              <a:rPr lang="en-US" sz="2100" baseline="0">
                <a:solidFill>
                  <a:schemeClr val="bg1"/>
                </a:solidFill>
              </a:rPr>
              <a:t> by Day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7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Revenue 19-21'!$B$4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9BA1-4F7B-9150-1A8F67D9621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7C02-4D07-A416-FFD2F81CB62E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C02-4D07-A416-FFD2F81CB62E}"/>
              </c:ext>
            </c:extLst>
          </c:dPt>
          <c:dPt>
            <c:idx val="6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9BA1-4F7B-9150-1A8F67D96212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'Daily Revenue 19-21'!$A$5:$A$11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Revenue 19-21'!$B$5:$B$11</c:f>
              <c:numCache>
                <c:formatCode>General</c:formatCode>
                <c:ptCount val="7"/>
                <c:pt idx="0">
                  <c:v>611.43654999999978</c:v>
                </c:pt>
                <c:pt idx="1">
                  <c:v>578.63704999999982</c:v>
                </c:pt>
                <c:pt idx="2">
                  <c:v>618.35755000000006</c:v>
                </c:pt>
                <c:pt idx="3">
                  <c:v>662.79529999999988</c:v>
                </c:pt>
                <c:pt idx="4">
                  <c:v>688.33844999999974</c:v>
                </c:pt>
                <c:pt idx="5">
                  <c:v>633.96174999999982</c:v>
                </c:pt>
                <c:pt idx="6">
                  <c:v>726.69075000000009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6E-463E-A31B-9E71893DEF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[coffee_shop_dataset.xlsx]Daily Revenue 22!PivotTable5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</a:t>
            </a:r>
            <a:r>
              <a:rPr lang="en-US" sz="2100" baseline="0">
                <a:solidFill>
                  <a:schemeClr val="bg1"/>
                </a:solidFill>
              </a:rPr>
              <a:t> by Day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7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8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10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</c:pivotFmt>
      <c:pivotFmt>
        <c:idx val="11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Revenue 22'!$B$4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F562-4970-A434-5802984CF3E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B3D-420F-A61B-A5BFB2C6DC48}"/>
              </c:ext>
            </c:extLst>
          </c:dPt>
          <c:dPt>
            <c:idx val="5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AB3D-420F-A61B-A5BFB2C6DC48}"/>
              </c:ext>
            </c:extLst>
          </c:dPt>
          <c:dPt>
            <c:idx val="6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F562-4970-A434-5802984CF3E6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'Daily Revenue 22'!$A$5:$A$11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Revenue 22'!$B$5:$B$11</c:f>
              <c:numCache>
                <c:formatCode>General</c:formatCode>
                <c:ptCount val="7"/>
                <c:pt idx="0">
                  <c:v>611.43654999999978</c:v>
                </c:pt>
                <c:pt idx="1">
                  <c:v>578.63704999999982</c:v>
                </c:pt>
                <c:pt idx="2">
                  <c:v>618.35755000000006</c:v>
                </c:pt>
                <c:pt idx="3">
                  <c:v>662.79529999999988</c:v>
                </c:pt>
                <c:pt idx="4">
                  <c:v>688.33844999999974</c:v>
                </c:pt>
                <c:pt idx="5">
                  <c:v>633.96174999999982</c:v>
                </c:pt>
                <c:pt idx="6">
                  <c:v>726.69075000000009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3D-420F-A61B-A5BFB2C6DC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21714159"/>
        <c:axId val="1321727119"/>
      </c:barChart>
      <c:catAx>
        <c:axId val="13217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727119"/>
        <c:crosses val="autoZero"/>
        <c:auto val="1"/>
        <c:lblAlgn val="ctr"/>
        <c:lblOffset val="100"/>
        <c:noMultiLvlLbl val="0"/>
      </c:catAx>
      <c:valAx>
        <c:axId val="1321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171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[coffee_shop_dataset.xlsx]Quarter Sales 19-21!PivotTable2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Sales 19-21'!$A$3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F1A4-49AC-89D5-042664DD598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F1A4-49AC-89D5-042664DD598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F1A4-49AC-89D5-042664DD598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F1A4-49AC-89D5-042664DD5986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'Quarter Sales 19-21'!$A$4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'Quarter Sales 19-21'!$A$4</c:f>
              <c:numCache>
                <c:formatCode>General</c:formatCode>
                <c:ptCount val="1"/>
                <c:pt idx="0">
                  <c:v>45134.254999999997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4-49AC-89D5-042664DD5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598096"/>
        <c:axId val="1168577936"/>
      </c:barChart>
      <c:catAx>
        <c:axId val="11685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168577936"/>
        <c:crosses val="autoZero"/>
        <c:auto val="1"/>
        <c:lblAlgn val="ctr"/>
        <c:lblOffset val="100"/>
        <c:noMultiLvlLbl val="0"/>
      </c:catAx>
      <c:valAx>
        <c:axId val="11685779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8096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[coffee_shop_dataset.xlsx]Quarter Sales 22!PivotTable2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48B6B"/>
          </a:solidFill>
          <a:ln>
            <a:noFill/>
          </a:ln>
          <a:effectLst>
            <a:glow rad="25400">
              <a:schemeClr val="accent1"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B48B6B"/>
          </a:solidFill>
          <a:ln>
            <a:noFill/>
          </a:ln>
          <a:effectLst>
            <a:glow rad="25400">
              <a:schemeClr val="accent1">
                <a:alpha val="40000"/>
              </a:schemeClr>
            </a:glow>
          </a:effectLst>
        </c:spPr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Sales 22'!$A$3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>
              <a:glow rad="25400">
                <a:schemeClr val="accent1">
                  <a:alpha val="40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85D-417A-A9E4-B8EBEA26D53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85D-417A-A9E4-B8EBEA26D5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85D-417A-A9E4-B8EBEA26D53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85D-417A-A9E4-B8EBEA26D535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'Quarter Sales 22'!$A$4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'Quarter Sales 22'!$A$4</c:f>
              <c:numCache>
                <c:formatCode>General</c:formatCode>
                <c:ptCount val="1"/>
                <c:pt idx="0">
                  <c:v>45134.254999999997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5D-417A-A9E4-B8EBEA26D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598096"/>
        <c:axId val="1168577936"/>
      </c:barChart>
      <c:catAx>
        <c:axId val="11685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168577936"/>
        <c:crosses val="autoZero"/>
        <c:auto val="1"/>
        <c:lblAlgn val="ctr"/>
        <c:lblOffset val="100"/>
        <c:noMultiLvlLbl val="0"/>
      </c:catAx>
      <c:valAx>
        <c:axId val="11685779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8096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[coffee_shop_dataset.xlsx]Quarter Revenue 19-21!PivotTable2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48B6B"/>
          </a:solidFill>
          <a:ln>
            <a:noFill/>
          </a:ln>
          <a:effectLst>
            <a:glow>
              <a:schemeClr val="bg1"/>
            </a:glow>
          </a:effectLst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2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Revenue 19-21'!$A$3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558-426A-A7D0-3D072AD2F6D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558-426A-A7D0-3D072AD2F6DB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'Quarter Revenue 19-21'!$A$4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'Quarter Revenue 19-21'!$A$4</c:f>
              <c:numCache>
                <c:formatCode>General</c:formatCode>
                <c:ptCount val="1"/>
                <c:pt idx="0">
                  <c:v>4520.2174000000014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58-426A-A7D0-3D072AD2F6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68598096"/>
        <c:axId val="1168577936"/>
      </c:barChart>
      <c:catAx>
        <c:axId val="11685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168577936"/>
        <c:crosses val="autoZero"/>
        <c:auto val="1"/>
        <c:lblAlgn val="ctr"/>
        <c:lblOffset val="100"/>
        <c:noMultiLvlLbl val="0"/>
      </c:catAx>
      <c:valAx>
        <c:axId val="1168577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8598096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[coffee_shop_dataset.xlsx]Quarter Revenue 22!PivotTable2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Revenue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48B6B"/>
          </a:solidFill>
          <a:ln>
            <a:noFill/>
          </a:ln>
          <a:effectLst>
            <a:glow>
              <a:schemeClr val="bg1"/>
            </a:glow>
          </a:effectLst>
        </c:spPr>
        <c:dLbl>
          <c:idx val="0"/>
          <c:layout>
            <c:manualLayout>
              <c:x val="-2.2425834595394548E-17"/>
              <c:y val="-3.499562554682808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0"/>
              <c:y val="2.3041856610029011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3.4995625546806648E-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0"/>
              <c:y val="-2.3741769120965142E-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2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13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15"/>
        <c:spPr>
          <a:solidFill>
            <a:srgbClr val="B48B6B"/>
          </a:solidFill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</c:pivotFmt>
      <c:pivotFmt>
        <c:idx val="16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Revenue 22'!$A$3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F2-4606-8075-E3626B6551F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AF2-4606-8075-E3626B6551F8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'Quarter Revenue 22'!$A$4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'Quarter Revenue 22'!$A$4</c:f>
              <c:numCache>
                <c:formatCode>General</c:formatCode>
                <c:ptCount val="1"/>
                <c:pt idx="0">
                  <c:v>4520.2174000000014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F2-4606-8075-E3626B6551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68598096"/>
        <c:axId val="1168577936"/>
      </c:barChart>
      <c:catAx>
        <c:axId val="11685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168577936"/>
        <c:crosses val="autoZero"/>
        <c:auto val="1"/>
        <c:lblAlgn val="ctr"/>
        <c:lblOffset val="100"/>
        <c:noMultiLvlLbl val="0"/>
      </c:catAx>
      <c:valAx>
        <c:axId val="1168577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8598096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[coffee_shop_dataset.xlsx]Peak Orders Month 19-21!PivotTable1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Total Orders by Month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'Peak Orders Month 19-21'!$B$3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DF4D-4952-AAA8-838AE87F6F2D}"/>
              </c:ext>
            </c:extLst>
          </c:dPt>
          <c:dPt>
            <c:idx val="9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DF4D-4952-AAA8-838AE87F6F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'Peak Orders Month 19-21'!$A$4:$A$16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'Peak Orders Month 19-21'!$B$4:$B$16</c:f>
              <c:numCache>
                <c:formatCode>General</c:formatCode>
                <c:ptCount val="12"/>
                <c:pt idx="0">
                  <c:v>91</c:v>
                </c:pt>
                <c:pt idx="1">
                  <c:v>95</c:v>
                </c:pt>
                <c:pt idx="2">
                  <c:v>109</c:v>
                </c:pt>
                <c:pt idx="3">
                  <c:v>86</c:v>
                </c:pt>
                <c:pt idx="4">
                  <c:v>79</c:v>
                </c:pt>
                <c:pt idx="5">
                  <c:v>88</c:v>
                </c:pt>
                <c:pt idx="6">
                  <c:v>91</c:v>
                </c:pt>
                <c:pt idx="7">
                  <c:v>64</c:v>
                </c:pt>
                <c:pt idx="8">
                  <c:v>73</c:v>
                </c:pt>
                <c:pt idx="9">
                  <c:v>85</c:v>
                </c:pt>
                <c:pt idx="10">
                  <c:v>68</c:v>
                </c:pt>
                <c:pt idx="1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2-41E8-A803-BC0569DAA4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2549343"/>
        <c:axId val="242546943"/>
      </c:barChart>
      <c:catAx>
        <c:axId val="24254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546943"/>
        <c:crosses val="autoZero"/>
        <c:auto val="1"/>
        <c:lblAlgn val="ctr"/>
        <c:lblOffset val="100"/>
        <c:noMultiLvlLbl val="0"/>
      </c:catAx>
      <c:valAx>
        <c:axId val="242546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254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[coffee_shop_dataset.xlsx]Peak Orders Month 22!PivotTable1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Total Orders</a:t>
            </a:r>
            <a:r>
              <a:rPr lang="sk-SK" sz="2100" baseline="0">
                <a:solidFill>
                  <a:schemeClr val="bg1"/>
                </a:solidFill>
              </a:rPr>
              <a:t> by Month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'Peak Orders Month 22'!$B$3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A2A4-49CF-B636-7F83EE29769C}"/>
              </c:ext>
            </c:extLst>
          </c:dPt>
          <c:dPt>
            <c:idx val="7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A2A4-49CF-B636-7F83EE2976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'Peak Orders Month 22'!$A$4:$A$16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'Peak Orders Month 22'!$B$4:$B$16</c:f>
              <c:numCache>
                <c:formatCode>General</c:formatCode>
                <c:ptCount val="12"/>
                <c:pt idx="0">
                  <c:v>91</c:v>
                </c:pt>
                <c:pt idx="1">
                  <c:v>95</c:v>
                </c:pt>
                <c:pt idx="2">
                  <c:v>109</c:v>
                </c:pt>
                <c:pt idx="3">
                  <c:v>86</c:v>
                </c:pt>
                <c:pt idx="4">
                  <c:v>79</c:v>
                </c:pt>
                <c:pt idx="5">
                  <c:v>88</c:v>
                </c:pt>
                <c:pt idx="6">
                  <c:v>91</c:v>
                </c:pt>
                <c:pt idx="7">
                  <c:v>64</c:v>
                </c:pt>
                <c:pt idx="8">
                  <c:v>73</c:v>
                </c:pt>
                <c:pt idx="9">
                  <c:v>85</c:v>
                </c:pt>
                <c:pt idx="10">
                  <c:v>68</c:v>
                </c:pt>
                <c:pt idx="1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7-4CAB-9C1C-647B730CF1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2549343"/>
        <c:axId val="242546943"/>
      </c:barChart>
      <c:catAx>
        <c:axId val="24254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546943"/>
        <c:crosses val="autoZero"/>
        <c:auto val="1"/>
        <c:lblAlgn val="ctr"/>
        <c:lblOffset val="100"/>
        <c:noMultiLvlLbl val="0"/>
      </c:catAx>
      <c:valAx>
        <c:axId val="242546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254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[coffee_shop_dataset.xlsx]Peak Orders Day 19-21!PivotTable1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Total</a:t>
            </a:r>
            <a:r>
              <a:rPr lang="sk-SK" sz="2100">
                <a:solidFill>
                  <a:schemeClr val="bg1"/>
                </a:solidFill>
              </a:rPr>
              <a:t> Orders by Day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'Peak Orders Day 19-21'!$B$3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EAB7-438A-842C-1314ED4EB42A}"/>
              </c:ext>
            </c:extLst>
          </c:dPt>
          <c:dPt>
            <c:idx val="4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EAB7-438A-842C-1314ED4EB4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'Peak Orders Day 19-21'!$A$4:$A$11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'Peak Orders Day 19-21'!$B$4:$B$11</c:f>
              <c:numCache>
                <c:formatCode>General</c:formatCode>
                <c:ptCount val="7"/>
                <c:pt idx="0">
                  <c:v>137</c:v>
                </c:pt>
                <c:pt idx="1">
                  <c:v>145</c:v>
                </c:pt>
                <c:pt idx="2">
                  <c:v>142</c:v>
                </c:pt>
                <c:pt idx="3">
                  <c:v>143</c:v>
                </c:pt>
                <c:pt idx="4">
                  <c:v>159</c:v>
                </c:pt>
                <c:pt idx="5">
                  <c:v>134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1-4D3A-BD36-27F7515645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2549343"/>
        <c:axId val="242546943"/>
      </c:barChart>
      <c:catAx>
        <c:axId val="24254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546943"/>
        <c:crosses val="autoZero"/>
        <c:auto val="1"/>
        <c:lblAlgn val="ctr"/>
        <c:lblOffset val="100"/>
        <c:noMultiLvlLbl val="0"/>
      </c:catAx>
      <c:valAx>
        <c:axId val="242546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254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[coffee_shop_dataset.xlsx]Peak Orders Day 22!PivotTable1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Total</a:t>
            </a:r>
            <a:r>
              <a:rPr lang="sk-SK" sz="2100">
                <a:solidFill>
                  <a:schemeClr val="bg1"/>
                </a:solidFill>
              </a:rPr>
              <a:t> Orders by Day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4"/>
        <c:spPr>
          <a:solidFill>
            <a:srgbClr val="B48B6B"/>
          </a:solidFill>
          <a:ln>
            <a:noFill/>
          </a:ln>
          <a:effectLst>
            <a:glow rad="139700">
              <a:schemeClr val="accent2">
                <a:lumMod val="50000"/>
                <a:alpha val="7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'Peak Orders Day 22'!$B$3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88F3-4671-B645-0CDA135BA51D}"/>
              </c:ext>
            </c:extLst>
          </c:dPt>
          <c:dPt>
            <c:idx val="5"/>
            <c:invertIfNegative val="0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88F3-4671-B645-0CDA135BA5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'Peak Orders Day 22'!$A$4:$A$11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'Peak Orders Day 22'!$B$4:$B$11</c:f>
              <c:numCache>
                <c:formatCode>General</c:formatCode>
                <c:ptCount val="7"/>
                <c:pt idx="0">
                  <c:v>137</c:v>
                </c:pt>
                <c:pt idx="1">
                  <c:v>145</c:v>
                </c:pt>
                <c:pt idx="2">
                  <c:v>142</c:v>
                </c:pt>
                <c:pt idx="3">
                  <c:v>143</c:v>
                </c:pt>
                <c:pt idx="4">
                  <c:v>159</c:v>
                </c:pt>
                <c:pt idx="5">
                  <c:v>134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C-422D-8FEF-6D54059CBA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2549343"/>
        <c:axId val="242546943"/>
      </c:barChart>
      <c:catAx>
        <c:axId val="24254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546943"/>
        <c:crosses val="autoZero"/>
        <c:auto val="1"/>
        <c:lblAlgn val="ctr"/>
        <c:lblOffset val="100"/>
        <c:noMultiLvlLbl val="0"/>
      </c:catAx>
      <c:valAx>
        <c:axId val="242546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254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[coffee_shop_dataset.xlsx]Customers Country!PivotTable3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Customers</a:t>
            </a:r>
            <a:r>
              <a:rPr lang="sk-SK" sz="2100" baseline="0">
                <a:solidFill>
                  <a:schemeClr val="bg1"/>
                </a:solidFill>
              </a:rPr>
              <a:t>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>
            <a:noFill/>
          </a:ln>
          <a:effectLst/>
        </c:spPr>
        <c:dLbl>
          <c:idx val="0"/>
          <c:layout>
            <c:manualLayout>
              <c:x val="-5.1757022084946674E-2"/>
              <c:y val="0.101163182188433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E523D"/>
          </a:solidFill>
          <a:ln>
            <a:noFill/>
          </a:ln>
          <a:effectLst/>
        </c:spPr>
        <c:dLbl>
          <c:idx val="0"/>
          <c:layout>
            <c:manualLayout>
              <c:x val="-6.514545902756641E-2"/>
              <c:y val="3.55188704860168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8.6495381447484754E-2"/>
              <c:y val="-0.107839985519051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0AFA3B6-905B-4A3F-AA92-DE835F3CBEC3}" type="PERCENTAGE">
                  <a:rPr lang="en-US">
                    <a:solidFill>
                      <a:schemeClr val="bg1"/>
                    </a:solidFill>
                  </a:rPr>
                  <a:pPr>
                    <a:defRPr sz="2000"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sk-SK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'Customers Country'!$B$3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D4-4E62-AB10-D887C8468F41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D4-4E62-AB10-D887C8468F41}"/>
              </c:ext>
            </c:extLst>
          </c:dPt>
          <c:dPt>
            <c:idx val="2"/>
            <c:bubble3D val="0"/>
            <c:spPr>
              <a:solidFill>
                <a:srgbClr val="B48B6B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BFD4-4E62-AB10-D887C8468F41}"/>
              </c:ext>
            </c:extLst>
          </c:dPt>
          <c:dLbls>
            <c:dLbl>
              <c:idx val="0"/>
              <c:layout>
                <c:manualLayout>
                  <c:x val="-5.1757022084946674E-2"/>
                  <c:y val="0.101163182188433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D4-4E62-AB10-D887C8468F41}"/>
                </c:ext>
              </c:extLst>
            </c:dLbl>
            <c:dLbl>
              <c:idx val="1"/>
              <c:layout>
                <c:manualLayout>
                  <c:x val="-6.514545902756641E-2"/>
                  <c:y val="3.551887048601683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D4-4E62-AB10-D887C8468F41}"/>
                </c:ext>
              </c:extLst>
            </c:dLbl>
            <c:dLbl>
              <c:idx val="2"/>
              <c:layout>
                <c:manualLayout>
                  <c:x val="8.6495381447484754E-2"/>
                  <c:y val="-0.1078399855190515"/>
                </c:manualLayout>
              </c:layout>
              <c:tx>
                <c:rich>
                  <a:bodyPr/>
                  <a:lstStyle/>
                  <a:p>
                    <a:fld id="{60AFA3B6-905B-4A3F-AA92-DE835F3CBEC3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sk-SK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FD4-4E62-AB10-D887C8468F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Country'!$A$4:$A$6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Country'!$B$4:$B$6</c:f>
              <c:numCache>
                <c:formatCode>General</c:formatCode>
                <c:ptCount val="3"/>
                <c:pt idx="0">
                  <c:v>150</c:v>
                </c:pt>
                <c:pt idx="1">
                  <c:v>68</c:v>
                </c:pt>
                <c:pt idx="2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7-4D77-89EB-D1AD4F8B8F1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[coffee_shop_dataset.xlsx]Customers Loyalty Card!PivotTable2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Loyalty</a:t>
            </a:r>
            <a:r>
              <a:rPr lang="en-US" sz="2100" baseline="0">
                <a:solidFill>
                  <a:schemeClr val="bg1"/>
                </a:solidFill>
              </a:rPr>
              <a:t> Card </a:t>
            </a:r>
            <a:r>
              <a:rPr lang="sk-SK" sz="2100" baseline="0">
                <a:solidFill>
                  <a:schemeClr val="bg1"/>
                </a:solidFill>
              </a:rPr>
              <a:t>Holders</a:t>
            </a:r>
            <a:r>
              <a:rPr lang="en-US" sz="2100" baseline="0">
                <a:solidFill>
                  <a:schemeClr val="bg1"/>
                </a:solidFill>
              </a:rPr>
              <a:t> by Country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E523D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'Customers Loyalty Card'!$B$3:$B$4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Loyalty Card'!$A$5:$A$7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Loyalty Card'!$B$5:$B$7</c:f>
              <c:numCache>
                <c:formatCode>General</c:formatCode>
                <c:ptCount val="3"/>
                <c:pt idx="0">
                  <c:v>70</c:v>
                </c:pt>
                <c:pt idx="1">
                  <c:v>41</c:v>
                </c:pt>
                <c:pt idx="2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9-437B-B646-7E707F24C6D4}"/>
            </c:ext>
          </c:extLst>
        </c:ser>
        <c:ser>
          <c:idx val="1"/>
          <c:order val="1"/>
          <c:tx>
            <c:strRef>
              <c:f>'Customers Loyalty Card'!$C$3:$C$4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E523D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39E5-4D36-A5C7-E7B86F3D08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Loyalty Card'!$A$5:$A$7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Loyalty Card'!$C$5:$C$7</c:f>
              <c:numCache>
                <c:formatCode>General</c:formatCode>
                <c:ptCount val="3"/>
                <c:pt idx="0">
                  <c:v>80</c:v>
                </c:pt>
                <c:pt idx="1">
                  <c:v>27</c:v>
                </c:pt>
                <c:pt idx="2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9-437B-B646-7E707F24C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78219343"/>
        <c:axId val="1278233743"/>
      </c:barChart>
      <c:catAx>
        <c:axId val="1278219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78233743"/>
        <c:crosses val="autoZero"/>
        <c:auto val="1"/>
        <c:lblAlgn val="ctr"/>
        <c:lblOffset val="100"/>
        <c:noMultiLvlLbl val="0"/>
      </c:catAx>
      <c:valAx>
        <c:axId val="127823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7821934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[coffee_shop_dataset.xlsx]Customers Loyalty Card!PivotTable3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Loyalty Card Holders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-0.10780592902077717"/>
              <c:y val="3.14175490092469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0.10062444575380458"/>
              <c:y val="-4.158432449612737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'Customers Loyalty Card'!$Z$3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F83C-44ED-B061-CDD95D350EF1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3C-44ED-B061-CDD95D350EF1}"/>
              </c:ext>
            </c:extLst>
          </c:dPt>
          <c:dLbls>
            <c:dLbl>
              <c:idx val="0"/>
              <c:layout>
                <c:manualLayout>
                  <c:x val="-0.10780592902077717"/>
                  <c:y val="3.141754900924697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3C-44ED-B061-CDD95D350EF1}"/>
                </c:ext>
              </c:extLst>
            </c:dLbl>
            <c:dLbl>
              <c:idx val="1"/>
              <c:layout>
                <c:manualLayout>
                  <c:x val="0.10062444575380458"/>
                  <c:y val="-4.1584324496127378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3C-44ED-B061-CDD95D350E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Loyalty Card'!$Y$4:$Y$5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'Customers Loyalty Card'!$Z$4:$Z$5</c:f>
              <c:numCache>
                <c:formatCode>General</c:formatCode>
                <c:ptCount val="2"/>
                <c:pt idx="0">
                  <c:v>513</c:v>
                </c:pt>
                <c:pt idx="1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C-44ED-B061-CDD95D350EF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[coffee_shop_dataset.xlsx]Customers Email!PivotTable1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Volume of Customers with Email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  <c:dLbl>
          <c:idx val="0"/>
          <c:layout>
            <c:manualLayout>
              <c:x val="-7.2582134129785564E-2"/>
              <c:y val="-0.1197186649241892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6.7275701943092653E-2"/>
              <c:y val="0.109112117273863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'Customers Email'!$C$3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DB72-4F85-B537-E6CAB7D8DA63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72-4F85-B537-E6CAB7D8DA63}"/>
              </c:ext>
            </c:extLst>
          </c:dPt>
          <c:dLbls>
            <c:dLbl>
              <c:idx val="0"/>
              <c:layout>
                <c:manualLayout>
                  <c:x val="-7.2582134129785564E-2"/>
                  <c:y val="-0.1197186649241892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72-4F85-B537-E6CAB7D8DA63}"/>
                </c:ext>
              </c:extLst>
            </c:dLbl>
            <c:dLbl>
              <c:idx val="1"/>
              <c:layout>
                <c:manualLayout>
                  <c:x val="6.7275701943092653E-2"/>
                  <c:y val="0.1091121172738638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72-4F85-B537-E6CAB7D8D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Email'!$A$4:$B$5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Email'!$C$4:$C$5</c:f>
              <c:numCache>
                <c:formatCode>General</c:formatCode>
                <c:ptCount val="2"/>
                <c:pt idx="0">
                  <c:v>796</c:v>
                </c:pt>
                <c:pt idx="1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6-4EB4-A3BE-4BA0F9D98A4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[coffee_shop_dataset.xlsx]Customers Phone!PivotTable3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Volume of Customers with Phone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8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Phone'!$C$3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AA2D-460D-A98B-AEF5EC1BD435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2D-460D-A98B-AEF5EC1BD4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Phone'!$A$4:$B$5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Phone'!$C$4:$C$5</c:f>
              <c:numCache>
                <c:formatCode>General</c:formatCode>
                <c:ptCount val="2"/>
                <c:pt idx="0">
                  <c:v>870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F-4FF8-A0E9-1A79B7B5214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[coffee_shop_dataset.xlsx]Preffered Bean!PivotTable16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>
                <a:solidFill>
                  <a:schemeClr val="bg1"/>
                </a:solidFill>
              </a:rPr>
              <a:t>Preferred Bean</a:t>
            </a:r>
            <a:r>
              <a:rPr lang="sk-SK" sz="2100" baseline="0">
                <a:solidFill>
                  <a:schemeClr val="bg1"/>
                </a:solidFill>
              </a:rPr>
              <a:t> Type</a:t>
            </a: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>
            <a:noFill/>
          </a:ln>
          <a:effectLst/>
        </c:spPr>
        <c:dLbl>
          <c:idx val="0"/>
          <c:layout>
            <c:manualLayout>
              <c:x val="-9.0547496218145146E-2"/>
              <c:y val="9.45257549021061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6633"/>
          </a:solidFill>
          <a:ln>
            <a:noFill/>
          </a:ln>
          <a:effectLst/>
        </c:spPr>
        <c:dLbl>
          <c:idx val="0"/>
          <c:layout>
            <c:manualLayout>
              <c:x val="-6.5042667080408054E-2"/>
              <c:y val="-0.103788128178892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48B6B"/>
          </a:solidFill>
          <a:ln>
            <a:noFill/>
          </a:ln>
          <a:effectLst/>
        </c:spPr>
        <c:dLbl>
          <c:idx val="0"/>
          <c:layout>
            <c:manualLayout>
              <c:x val="7.8712035995500557E-2"/>
              <c:y val="-9.98211664219938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CD4BE"/>
          </a:solidFill>
          <a:ln>
            <a:noFill/>
          </a:ln>
          <a:effectLst/>
        </c:spPr>
        <c:dLbl>
          <c:idx val="0"/>
          <c:layout>
            <c:manualLayout>
              <c:x val="7.4598800149981256E-2"/>
              <c:y val="0.105590897183049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'Preffered Bean'!$B$3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E523D"/>
            </a:solidFill>
          </c:spPr>
          <c:dPt>
            <c:idx val="0"/>
            <c:bubble3D val="0"/>
            <c:spPr>
              <a:solidFill>
                <a:srgbClr val="6E52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F4-4005-B2AC-58A6933816A0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F4-4005-B2AC-58A6933816A0}"/>
              </c:ext>
            </c:extLst>
          </c:dPt>
          <c:dPt>
            <c:idx val="2"/>
            <c:bubble3D val="0"/>
            <c:spPr>
              <a:solidFill>
                <a:srgbClr val="B48B6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F4-4005-B2AC-58A6933816A0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F4-4005-B2AC-58A6933816A0}"/>
              </c:ext>
            </c:extLst>
          </c:dPt>
          <c:dLbls>
            <c:dLbl>
              <c:idx val="0"/>
              <c:layout>
                <c:manualLayout>
                  <c:x val="-9.0547496218145146E-2"/>
                  <c:y val="9.452575490210615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F4-4005-B2AC-58A6933816A0}"/>
                </c:ext>
              </c:extLst>
            </c:dLbl>
            <c:dLbl>
              <c:idx val="1"/>
              <c:layout>
                <c:manualLayout>
                  <c:x val="-6.5042667080408054E-2"/>
                  <c:y val="-0.1037881281788928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F4-4005-B2AC-58A6933816A0}"/>
                </c:ext>
              </c:extLst>
            </c:dLbl>
            <c:dLbl>
              <c:idx val="2"/>
              <c:layout>
                <c:manualLayout>
                  <c:x val="7.8712035995500557E-2"/>
                  <c:y val="-9.982116642199385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F4-4005-B2AC-58A6933816A0}"/>
                </c:ext>
              </c:extLst>
            </c:dLbl>
            <c:dLbl>
              <c:idx val="3"/>
              <c:layout>
                <c:manualLayout>
                  <c:x val="7.4598800149981256E-2"/>
                  <c:y val="0.1055908971830498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BF4-4005-B2AC-58A6933816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'Preffered Bean'!$A$4:$A$7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'Preffered Bean'!$B$4:$B$7</c:f>
              <c:numCache>
                <c:formatCode>General</c:formatCode>
                <c:ptCount val="4"/>
                <c:pt idx="0">
                  <c:v>264</c:v>
                </c:pt>
                <c:pt idx="1">
                  <c:v>247</c:v>
                </c:pt>
                <c:pt idx="2">
                  <c:v>248</c:v>
                </c:pt>
                <c:pt idx="3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B-48D8-A20A-09E87A5EAAF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[coffee_shop_dataset.xlsx]Preffered Roast!PivotTable17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Preferred Roast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rgbClr val="6E523D"/>
          </a:solidFill>
          <a:ln w="19050">
            <a:noFill/>
          </a:ln>
          <a:effectLst/>
        </c:spPr>
        <c:dLbl>
          <c:idx val="0"/>
          <c:layout>
            <c:manualLayout>
              <c:x val="7.6024379060687375E-2"/>
              <c:y val="6.544156660791236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96633"/>
          </a:solidFill>
          <a:ln w="19050">
            <a:noFill/>
          </a:ln>
          <a:effectLst/>
        </c:spPr>
        <c:dLbl>
          <c:idx val="0"/>
          <c:layout>
            <c:manualLayout>
              <c:x val="-8.4431618597368266E-2"/>
              <c:y val="5.83806669974107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48B6B"/>
          </a:solidFill>
          <a:ln w="19050">
            <a:noFill/>
          </a:ln>
          <a:effectLst/>
        </c:spPr>
        <c:dLbl>
          <c:idx val="0"/>
          <c:layout>
            <c:manualLayout>
              <c:x val="3.8373168298241967E-3"/>
              <c:y val="-0.106878669096406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'Preffered Roast'!$B$3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49-49E3-A0C7-10CC037A889D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349-49E3-A0C7-10CC037A889D}"/>
              </c:ext>
            </c:extLst>
          </c:dPt>
          <c:dPt>
            <c:idx val="2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349-49E3-A0C7-10CC037A889D}"/>
              </c:ext>
            </c:extLst>
          </c:dPt>
          <c:dLbls>
            <c:dLbl>
              <c:idx val="0"/>
              <c:layout>
                <c:manualLayout>
                  <c:x val="-8.4431618597368266E-2"/>
                  <c:y val="5.838066699741077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49-49E3-A0C7-10CC037A889D}"/>
                </c:ext>
              </c:extLst>
            </c:dLbl>
            <c:dLbl>
              <c:idx val="1"/>
              <c:layout>
                <c:manualLayout>
                  <c:x val="3.8373168298241967E-3"/>
                  <c:y val="-0.1068786690964068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49-49E3-A0C7-10CC037A889D}"/>
                </c:ext>
              </c:extLst>
            </c:dLbl>
            <c:dLbl>
              <c:idx val="2"/>
              <c:layout>
                <c:manualLayout>
                  <c:x val="7.6024379060687375E-2"/>
                  <c:y val="6.544156660791236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49-49E3-A0C7-10CC037A88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'Preffered Roast'!$A$4:$A$6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'Preffered Roast'!$B$4:$B$6</c:f>
              <c:numCache>
                <c:formatCode>General</c:formatCode>
                <c:ptCount val="3"/>
                <c:pt idx="0">
                  <c:v>333</c:v>
                </c:pt>
                <c:pt idx="1">
                  <c:v>334</c:v>
                </c:pt>
                <c:pt idx="2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2-443A-A947-15151EC42FD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18</xdr:col>
      <xdr:colOff>180975</xdr:colOff>
      <xdr:row>27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9F9D4-1C73-48AE-B6FD-276F4A80F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6</xdr:row>
      <xdr:rowOff>0</xdr:rowOff>
    </xdr:from>
    <xdr:to>
      <xdr:col>38</xdr:col>
      <xdr:colOff>4762</xdr:colOff>
      <xdr:row>33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5C6A19-9B6E-8CC2-4121-3C66C6718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171450</xdr:rowOff>
    </xdr:from>
    <xdr:to>
      <xdr:col>9</xdr:col>
      <xdr:colOff>9525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D71632-1F89-4B49-9576-4323077C9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21</xdr:col>
      <xdr:colOff>190499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F5C22-009C-4CBF-DB31-47EFDE20C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138110</xdr:colOff>
      <xdr:row>7</xdr:row>
      <xdr:rowOff>9525</xdr:rowOff>
    </xdr:from>
    <xdr:to>
      <xdr:col>40</xdr:col>
      <xdr:colOff>380999</xdr:colOff>
      <xdr:row>29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DF8EFC-4DCA-157A-124F-28B4F7F88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4761</xdr:rowOff>
    </xdr:from>
    <xdr:to>
      <xdr:col>8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6309F-2286-E77D-42B3-C6A725582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12</xdr:row>
      <xdr:rowOff>85726</xdr:rowOff>
    </xdr:from>
    <xdr:to>
      <xdr:col>24</xdr:col>
      <xdr:colOff>66675</xdr:colOff>
      <xdr:row>41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AFB63-A960-486F-9749-20FD3F6C5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180976</xdr:rowOff>
    </xdr:from>
    <xdr:to>
      <xdr:col>16</xdr:col>
      <xdr:colOff>266700</xdr:colOff>
      <xdr:row>41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34AA6-4167-4687-838C-0F0F44FF2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14</xdr:row>
      <xdr:rowOff>180975</xdr:rowOff>
    </xdr:from>
    <xdr:to>
      <xdr:col>26</xdr:col>
      <xdr:colOff>428625</xdr:colOff>
      <xdr:row>47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B4697-38CD-D430-01CB-2E6A5374C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14</xdr:row>
      <xdr:rowOff>180975</xdr:rowOff>
    </xdr:from>
    <xdr:to>
      <xdr:col>26</xdr:col>
      <xdr:colOff>428625</xdr:colOff>
      <xdr:row>47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3022F-BC96-4A19-BAA7-C8379B1E4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14</xdr:row>
      <xdr:rowOff>1</xdr:rowOff>
    </xdr:from>
    <xdr:to>
      <xdr:col>21</xdr:col>
      <xdr:colOff>257175</xdr:colOff>
      <xdr:row>42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18A02-0A8B-480D-9699-A111ABAE0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14</xdr:row>
      <xdr:rowOff>1</xdr:rowOff>
    </xdr:from>
    <xdr:to>
      <xdr:col>21</xdr:col>
      <xdr:colOff>257175</xdr:colOff>
      <xdr:row>42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B6AE4-B7D9-48E5-89CB-57F56BC0E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15</xdr:row>
      <xdr:rowOff>66676</xdr:rowOff>
    </xdr:from>
    <xdr:to>
      <xdr:col>21</xdr:col>
      <xdr:colOff>581025</xdr:colOff>
      <xdr:row>44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8184E-F247-483E-8D62-329D0546B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15</xdr:row>
      <xdr:rowOff>66676</xdr:rowOff>
    </xdr:from>
    <xdr:to>
      <xdr:col>21</xdr:col>
      <xdr:colOff>581025</xdr:colOff>
      <xdr:row>44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B95E8-0BDE-47C9-B69D-DF8F5EA18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7</xdr:row>
      <xdr:rowOff>19050</xdr:rowOff>
    </xdr:from>
    <xdr:to>
      <xdr:col>23</xdr:col>
      <xdr:colOff>419100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49FDB-15ED-3BA2-122C-7DE4C624C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7</xdr:row>
      <xdr:rowOff>19050</xdr:rowOff>
    </xdr:from>
    <xdr:to>
      <xdr:col>23</xdr:col>
      <xdr:colOff>419100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F8192-9B3E-45F1-A58E-F116F3394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7</xdr:row>
      <xdr:rowOff>19050</xdr:rowOff>
    </xdr:from>
    <xdr:to>
      <xdr:col>23</xdr:col>
      <xdr:colOff>419100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EE995-6A14-4AE6-8176-BF820FD75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7</xdr:row>
      <xdr:rowOff>19050</xdr:rowOff>
    </xdr:from>
    <xdr:to>
      <xdr:col>23</xdr:col>
      <xdr:colOff>419100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3828F-34DA-4D80-924A-530ADC630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342899</xdr:colOff>
      <xdr:row>10</xdr:row>
      <xdr:rowOff>152400</xdr:rowOff>
    </xdr:from>
    <xdr:to>
      <xdr:col>28</xdr:col>
      <xdr:colOff>314324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9CFC0-228F-B0CE-0BCD-D25666681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342899</xdr:colOff>
      <xdr:row>10</xdr:row>
      <xdr:rowOff>152400</xdr:rowOff>
    </xdr:from>
    <xdr:to>
      <xdr:col>28</xdr:col>
      <xdr:colOff>314324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F2BCF-68ED-45CD-A3D5-EBE9F0A03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9</xdr:row>
      <xdr:rowOff>114300</xdr:rowOff>
    </xdr:from>
    <xdr:to>
      <xdr:col>27</xdr:col>
      <xdr:colOff>323850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541C4-CDA8-4690-8A56-A0CC5270A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9</xdr:row>
      <xdr:rowOff>114300</xdr:rowOff>
    </xdr:from>
    <xdr:to>
      <xdr:col>27</xdr:col>
      <xdr:colOff>323850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95EAD-0469-47CC-85F3-B6CB648E5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12</xdr:col>
      <xdr:colOff>419100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808B2-16D5-5E0C-9EAF-420ABE144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9</xdr:row>
      <xdr:rowOff>0</xdr:rowOff>
    </xdr:from>
    <xdr:to>
      <xdr:col>17</xdr:col>
      <xdr:colOff>38100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6DDE00-F2BE-2D11-EFD1-4F7085A99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361950</xdr:colOff>
      <xdr:row>11</xdr:row>
      <xdr:rowOff>9525</xdr:rowOff>
    </xdr:from>
    <xdr:to>
      <xdr:col>29</xdr:col>
      <xdr:colOff>400050</xdr:colOff>
      <xdr:row>37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4B44B-0ED8-E05C-7EBF-7482925BC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10</xdr:col>
      <xdr:colOff>485775</xdr:colOff>
      <xdr:row>29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957AD5-992B-525A-9DDE-62AEE1C2A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104775</xdr:rowOff>
    </xdr:from>
    <xdr:to>
      <xdr:col>7</xdr:col>
      <xdr:colOff>457200</xdr:colOff>
      <xdr:row>26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06358-9359-76F3-928D-BFDD17F37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9524</xdr:rowOff>
    </xdr:from>
    <xdr:to>
      <xdr:col>13</xdr:col>
      <xdr:colOff>19050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4CC98-7980-C448-0E26-5FE5BFC34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19050</xdr:rowOff>
    </xdr:from>
    <xdr:to>
      <xdr:col>11</xdr:col>
      <xdr:colOff>38100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D4B93-3A63-28B6-E172-776541575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64.454404745367" createdVersion="8" refreshedVersion="8" minRefreshableVersion="3" recordCount="1000" xr:uid="{9E549428-8CC1-4300-858E-E1D96BF068BB}">
  <cacheSource type="worksheet">
    <worksheetSource name="Table3"/>
  </cacheSource>
  <cacheFields count="11">
    <cacheField name="Customer ID" numFmtId="0">
      <sharedItems/>
    </cacheField>
    <cacheField name="Customer Name" numFmtId="0">
      <sharedItems/>
    </cacheField>
    <cacheField name="Email" numFmtId="0">
      <sharedItems containsBlank="1" count="798">
        <s v="aallner0@lulu.com"/>
        <s v="pbote1@yelp.com"/>
        <s v="jredholes2@tmall.com"/>
        <s v="dazema3@facebook.com"/>
        <s v="not provided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rleivesleyv@canalblog.com"/>
        <s v="nbasezziw@webeden.co.uk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hrubberts1h@google.com.hk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mcamish2e@tripadvisor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ehows3c@devhub.com"/>
        <s v="sbecaris3d@google.ru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chavenhand3r@1688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alowseley43@timesonline.co.uk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enellies51@goodreads.com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cvernham5h@e-recht24.de"/>
        <s v="jmunnings5i@springer.com"/>
        <s v="odautry5j@etsy.com"/>
        <s v="idunwoody5k@sourceforge.net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mpercifull64@netlog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macott6y@pagesperso-orange.fr"/>
        <s v="cheaviside6z@rediff.com"/>
        <s v="lkernan71@wsj.com"/>
        <s v="rmclae72@dailymotion.com"/>
        <s v="cblowfelde73@ustream.tv"/>
        <s v="zkiffe74@cyberchimps.com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rwhife8g@360.cn"/>
        <s v="bchecci8h@usa.gov"/>
        <s v="jbagot8i@mac.com"/>
        <s v="ebeeble8j@soundcloud.com"/>
        <s v="cfluin8k@flickr.com"/>
        <s v="ebletsor8l@vinaora.com"/>
        <s v="pbrydell8m@bloglovin.com"/>
        <s v="crushe8n@about.me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fcusick8w@hatena.ne.jp"/>
        <s v="ggoggin8x@wix.com"/>
        <s v="sjeyness8y@biglobe.ne.jp"/>
        <s v="dbonhome8z@shinystat.com"/>
        <s v="tle91@epa.gov"/>
        <s v="balldridge93@yandex.ru"/>
        <s v="lgoodger95@guardian.co.uk"/>
        <s v="fdrogan96@gnu.org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cfranseco9i@phoca.cz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sbaulcombe9s@dropbox.com"/>
        <s v="jcaldicott9u@usda.gov"/>
        <s v="mvedmore9v@a8.net"/>
        <s v="wromao9w@chronoengine.com"/>
        <s v="tcotmore9y@amazonaws.com"/>
        <s v="yskipsey9z@spotify.com"/>
        <s v="ncorpsa0@gmpg.org"/>
        <s v="cruburya1@geocities.jp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fmartiak@stumbleupon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dsprossonax@wunderground.com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amckellerbo@ning.com"/>
        <s v="fpowleybp@dyndns.org"/>
        <s v="ydombrellbs@dedecms.com"/>
        <s v="adarthbt@t.co"/>
        <s v="mdarrigoebu@hud.gov"/>
        <s v="mackrillbw@bandcamp.com"/>
        <s v="mbrickseybx@youku.com"/>
        <s v="mkippenby@dion.ne.jp"/>
        <s v="wransonbz@ted.com"/>
        <s v="lrignoldc1@miibeian.gov.cn"/>
        <s v="crowthornc3@msn.com"/>
        <s v="orylandc4@deviantart.com"/>
        <s v="blottringtonc6@redcross.org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msesonck@census.gov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jdymoked1@mapquest.com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abrashda@plala.or.jp"/>
        <s v="wmcinerneydc@wordpres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bbredeedu@flickr.com"/>
        <s v="gduckerdx@patch.com"/>
        <s v="eshearsbydy@g.co"/>
        <s v="nerswelle0@mlb.com"/>
        <s v="wstearleye1@census.gov"/>
        <s v="dwincere2@marriott.com"/>
        <s v="plyfielde3@baidu.com"/>
        <s v="hperrise4@studiopress.com"/>
        <s v="murione5@alexa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pstarteef@accuweather.com"/>
        <s v="marmisteadeg@blogtalkradio.com"/>
        <s v="jlemerleeh@ustream.tv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wcoklyew@acquirethisname.com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bmundenf8@elpais.com"/>
        <s v="wlightollersf9@baidu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smaddrellfn@123-reg.co.uk"/>
        <s v="athysfo@cdc.gov"/>
        <s v="jchuggfp@about.me"/>
        <s v="akelstonfq@sakura.ne.jp"/>
        <s v="cmottramfs@harvard.edu"/>
        <s v="dmarrisonft@geocities.jp"/>
        <s v="dsangwinfu@weebly.com"/>
        <s v="eaizikowitzfv@virginia.edu"/>
        <s v="cvenourfx@ask.com"/>
        <s v="mharbyfy@163.com"/>
        <s v="rthickpennyfz@cafepress.com"/>
        <s v="pormerodg0@redcross.org"/>
        <s v="dflintiffg1@e-recht24.de"/>
        <s v="tzanettig2@gravatar.com"/>
        <s v="bfolletg3@a8.net"/>
        <s v="rkirtleyg4@hatena.ne.jp"/>
        <s v="cclemencetg5@weather.com"/>
        <s v="rdonetg6@oakley.com"/>
        <s v="sgaweng7@creativecommons.org"/>
        <s v="rreadieg8@guardian.co.uk"/>
        <s v="cdietzlerg9@goo.gl"/>
        <s v="bogb@elpais.com"/>
        <s v="vstansburygc@unblog.fr"/>
        <s v="dheinonengd@printfriendly.com"/>
        <s v="jshentonge@google.com.hk"/>
        <s v="jwilkissongf@nba.com"/>
        <s v="cverissimogh@theglobeandmail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bpeattiegu@imgur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jbush8@guardian.co.uk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lalawayhh@weather.com"/>
        <s v="cmeirhi@cnet.com"/>
        <s v="maingellhj@nasa.gov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ybasillht@theguardian.com"/>
        <s v="mbaistowhu@i2i.jp"/>
        <s v="cpallanthv@typepad.com"/>
        <s v="dohx@redcross.org"/>
        <s v="drallinhy@howstuffworks.com"/>
        <s v="achillhz@epa.gov"/>
        <s v="tmathonneti0@google.co.jp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dgadsdenib@google.com.hk"/>
        <s v="vwakelinic@unesco.org"/>
        <s v="acampsallid@zimbio.com"/>
        <s v="smosebyie@stanford.edu"/>
        <s v="cwassif@prweb.com"/>
        <s v="isjostromig@pbs.org"/>
        <s v="hloadih@weibo.com"/>
        <s v="jbranchettii@bravesites.com"/>
        <s v="nrudlandij@blogs.com"/>
        <s v="jmillettik@addtoany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pnormanvillj7@biblegateway.com"/>
        <s v="aweinmannj8@shinystat.com"/>
        <s v="eandriessenj9@europa.eu"/>
        <s v="rdeaconsonja@archive.org"/>
        <s v="dcarojb@twitter.com"/>
        <s v="jbluckjc@imageshack.us"/>
        <s v="jdymokeje@prnewswire.com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sgreedyerjw@parallels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ptraiteky@huffingtonpost.com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rdela@usa.gov"/>
        <s v="atauntonlb@bing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dmatonlm@utexas.edu"/>
        <s v="usoutherdenln@hao123.com"/>
        <s v="lburtenshawlp@shinystat.com"/>
        <s v="agregorattilq@vistaprint.com"/>
        <s v="ccrosterlr@gov.uk"/>
        <s v="gwhiteheadls@hp.com"/>
        <s v="hjodrellelt@samsung.com"/>
        <s v="cjewsterlu@moonfruit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mellandmg@pen.io"/>
        <s v="abalsdonemi@toplist.cz"/>
        <s v="bromeramj@list-manage.com"/>
        <s v="mglovermk@cnbc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ukohringmx@seattletimes.com"/>
        <s v="kheddanmy@icq.com"/>
        <s v="ichartersmz@abc.net.au"/>
        <s v="aroubertn0@tmall.com"/>
        <s v="hmairsn1@so-net.ne.jp"/>
        <s v="hrainforthn2@blog.com"/>
        <s v="oskermen3@hatena.ne.jp"/>
        <s v="ijespern4@theglobeandmail.com"/>
        <s v="ldwerryhousen5@gravatar.com"/>
        <s v="nbroomern6@examiner.com"/>
        <s v="kthoumassonn7@bloglovin.com"/>
        <s v="fhabberghamn8@discovery.com"/>
        <s v="mwoolhamn9@nature.com"/>
        <s v="ravrashinna@tamu.edu"/>
        <s v="mdoidgenb@etsy.com"/>
        <s v="jedinboronc@reverbnation.com"/>
        <s v="ttewelsonnd@cdbaby.com"/>
        <s v="nkrimmerne@bbb.org"/>
        <s v="ddrewittnf@mapquest.com"/>
        <s v="agladhillng@stanford.edu"/>
        <s v="mlorineznh@whitehouse.gov"/>
        <s v="mvannj@wikipedia.org"/>
        <s v="jethelstonnl@creativecommons.org"/>
        <s v="bjevonnm@feedburner.com"/>
        <s v="peberznn@woothemes.com"/>
        <s v="bgaishno@altervista.org"/>
        <s v="ldantonnp@miitbeian.gov.cn"/>
        <s v="smorrallnq@answers.com"/>
        <s v="dcrownshawnr@photobucket.com"/>
        <s v="kwesselns@wikispaces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rtreachero2@usa.gov"/>
        <s v="bfattorinio3@quantcast.com"/>
        <s v="mpalleskeo4@nyu.edu"/>
        <s v="fantcliffeo6@amazon.co.jp"/>
        <s v="pmatignono7@harvard.edu"/>
        <s v="cweondo8@theglobeandmail.com"/>
        <s v="mmacconnechieo9@reuters.com"/>
        <s v="jskentelberyoa@paypal.com"/>
        <s v="ocomberob@goo.gl"/>
        <s v="dbramoc@ifeng.com"/>
        <s v="ztramelod@netlog.com"/>
        <s v="chatfullog@ebay.com"/>
        <s v="cswatmanoi@cbslocal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kmarrisonoq@dropbox.com"/>
        <s v="cdolohuntyor@dailymail.co.uk"/>
        <s v="pvasilenkoos@addtoany.com"/>
        <s v="rschankelborgot@ameblo.jp"/>
        <s v="bcargenow@geocities.jp"/>
        <s v="rsticklerox@printfriendly.com"/>
        <s v="bdanettoz@kickstarter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otocquepi@abc.net.au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ccattermullq1@columbia.edu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jjedrzejqh@dailymail.co.uk"/>
        <s v="clampelqi@jimdo.com"/>
        <s v="dmapowderqj@free.fr"/>
        <s v="edearmanqk@redcross.org"/>
        <s v="dlenardql@bizjournals.com"/>
        <s v="ltoffanoqm@tripadvisor.com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dgooderridger6@lycos.com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dscrigmourri@cnbc.com"/>
        <s v="jtewelsonrn@samsung.com"/>
        <s v="njennyrq@bigcartel.com"/>
        <m u="1"/>
      </sharedItems>
      <fieldGroup par="9"/>
    </cacheField>
    <cacheField name="Phone Number" numFmtId="0">
      <sharedItems count="871">
        <s v="+1 (862) 817-0124"/>
        <s v="+353 (913) 396-4653"/>
        <s v="+1 (210) 986-6806"/>
        <s v="+1 (217) 418-0714"/>
        <s v="+353 (698) 362-9201"/>
        <s v="+1 (570) 289-7473"/>
        <s v="+1 (937) 954-4541"/>
        <s v="+353 (507) 574-3034"/>
        <s v="+1 (310) 868-1842"/>
        <s v="+1 (213) 263-0288"/>
        <s v="+1 (408) 383-5302"/>
        <s v="+1 (408) 533-6012"/>
        <s v="+1 (804) 420-0420"/>
        <s v="not provided"/>
        <s v="+1 (314) 240-7896"/>
        <s v="+1 (971) 483-6255"/>
        <s v="+1 (713) 663-1338"/>
        <s v="+1 (646) 202-5965"/>
        <s v="+353 (733) 405-3302"/>
        <s v="+1 (616) 481-9962"/>
        <s v="+1 (941) 740-6268"/>
        <s v="+1 (360) 352-6598"/>
        <s v="+1 (303) 936-3357"/>
        <s v="+1 (941) 267-4822"/>
        <s v="+1 (707) 881-5004"/>
        <s v="+353 (751) 346-0399"/>
        <s v="+353 (803) 587-0026"/>
        <s v="+353 (928) 869-1762"/>
        <s v="+1 (303) 486-9517"/>
        <s v="+1 (212) 535-7791"/>
        <s v="+353 (125) 815-7345"/>
        <s v="+44 (392) 503-8132"/>
        <s v="+1 (304) 510-6095"/>
        <s v="+1 (501) 172-1476"/>
        <s v="+1 (303) 579-8015"/>
        <s v="+1 (612) 492-5160"/>
        <s v="+1 (504) 545-1478"/>
        <s v="+1 (860) 576-2887"/>
        <s v="+1 (801) 722-4425"/>
        <s v="+1 (617) 493-7594"/>
        <s v="+1 (585) 356-6251"/>
        <s v="+1 (917) 705-8224"/>
        <s v="+1 (205) 923-1460"/>
        <s v="+1 (760) 840-3808"/>
        <s v="+1 (202) 871-9039"/>
        <s v="+1 (754) 391-4736"/>
        <s v="+353 (467) 720-7274"/>
        <s v="+1 (801) 635-8791"/>
        <s v="+1 (419) 663-2236"/>
        <s v="+1 (609) 409-7044"/>
        <s v="+1 (813) 243-2150"/>
        <s v="+1 (850) 626-1181"/>
        <s v="+1 (813) 759-3534"/>
        <s v="+1 (260) 764-1820"/>
        <s v="+44 (177) 260-5076"/>
        <s v="+1 (239) 347-9766"/>
        <s v="+1 (312) 111-6203"/>
        <s v="+1 (973) 434-8662"/>
        <s v="+1 (571) 316-8217"/>
        <s v="+1 (682) 627-0888"/>
        <s v="+1 (323) 473-0294"/>
        <s v="+1 (423) 764-7751"/>
        <s v="+44 (247) 225-8003"/>
        <s v="+1 (614) 279-9816"/>
        <s v="+353 (248) 428-7978"/>
        <s v="+1 (504) 209-2724"/>
        <s v="+1 (704) 799-5219"/>
        <s v="+1 (781) 512-6637"/>
        <s v="+353 (359) 134-1550"/>
        <s v="+353 (569) 458-9673"/>
        <s v="+1 (432) 261-0702"/>
        <s v="+1 (214) 719-8530"/>
        <s v="+1 (571) 703-2064"/>
        <s v="+1 (650) 238-1964"/>
        <s v="+1 (719) 803-5276"/>
        <s v="+353 (809) 128-0755"/>
        <s v="+1 (716) 869-3749"/>
        <s v="+1 (209) 433-7924"/>
        <s v="+1 (816) 743-8492"/>
        <s v="+353 (576) 222-5069"/>
        <s v="+1 (951) 797-0738"/>
        <s v="+1 (512) 430-4374"/>
        <s v="+44 (547) 590-3103"/>
        <s v="+1 (559) 522-1152"/>
        <s v="+353 (338) 743-8327"/>
        <s v="+1 (614) 370-6392"/>
        <s v="+1 (209) 148-6668"/>
        <s v="+353 (641) 846-7654"/>
        <s v="+353 (766) 141-6317"/>
        <s v="+1 (585) 775-6952"/>
        <s v="+1 (205) 133-0205"/>
        <s v="+1 (713) 750-9202"/>
        <s v="+1 (915) 476-5712"/>
        <s v="+1 (719) 620-1128"/>
        <s v="+1 (260) 613-2279"/>
        <s v="+1 (516) 826-3780"/>
        <s v="+1 (413) 691-2892"/>
        <s v="+1 (804) 428-7292"/>
        <s v="+353 (266) 235-5189"/>
        <s v="+1 (304) 532-7229"/>
        <s v="+44 (331) 777-9556"/>
        <s v="+353 (521) 138-4331"/>
        <s v="+1 (937) 566-3449"/>
        <s v="+1 (907) 267-1236"/>
        <s v="+1 (615) 791-3142"/>
        <s v="+1 (760) 706-9092"/>
        <s v="+1 (704) 594-9047"/>
        <s v="+1 (303) 242-3542"/>
        <s v="+1 (203) 189-4256"/>
        <s v="+1 (757) 537-3012"/>
        <s v="+353 (190) 188-4918"/>
        <s v="+1 (907) 245-0601"/>
        <s v="+353 (792) 857-4513"/>
        <s v="+1 (701) 503-1067"/>
        <s v="+1 (812) 921-5458"/>
        <s v="+353 (900) 633-2359"/>
        <s v="+1 (704) 888-5303"/>
        <s v="+1 (256) 196-8054"/>
        <s v="+1 (714) 895-0210"/>
        <s v="+353 (850) 901-7902"/>
        <s v="+1 (636) 713-5124"/>
        <s v="+353 (994) 611-5746"/>
        <s v="+1 (808) 815-5051"/>
        <s v="+1 (951) 638-0879"/>
        <s v="+353 (472) 791-2507"/>
        <s v="+1 (202) 632-9905"/>
        <s v="+1 (713) 478-3937"/>
        <s v="+1 (650) 947-8867"/>
        <s v="+1 (915) 558-6109"/>
        <s v="+1 (775) 346-9758"/>
        <s v="+1 (682) 536-4473"/>
        <s v="+1 (801) 886-5886"/>
        <s v="+1 (305) 345-2788"/>
        <s v="+1 (540) 905-2213"/>
        <s v="+1 (515) 508-1573"/>
        <s v="+1 (808) 815-3474"/>
        <s v="+1 (754) 664-6126"/>
        <s v="+1 (215) 771-6504"/>
        <s v="+1 (203) 577-5788"/>
        <s v="+1 (817) 785-7050"/>
        <s v="+353 (885) 555-9183"/>
        <s v="+1 (423) 485-6650"/>
        <s v="+1 (503) 774-7836"/>
        <s v="+1 (405) 535-0273"/>
        <s v="+1 (202) 503-9022"/>
        <s v="+1 (336) 766-8518"/>
        <s v="+1 (571) 238-0580"/>
        <s v="+353 (471) 184-7815"/>
        <s v="+1 (262) 320-1474"/>
        <s v="+1 (305) 419-8626"/>
        <s v="+1 (262) 954-6859"/>
        <s v="+353 (479) 865-9222"/>
        <s v="+353 (669) 355-6726"/>
        <s v="+1 (813) 801-0026"/>
        <s v="+1 (334) 441-4420"/>
        <s v="+1 (775) 947-1470"/>
        <s v="+1 (478) 206-7670"/>
        <s v="+1 (562) 132-7323"/>
        <s v="+1 (315) 525-0805"/>
        <s v="+353 (232) 652-5145"/>
        <s v="+1 (212) 630-8669"/>
        <s v="+1 (617) 519-0419"/>
        <s v="+1 (434) 738-7279"/>
        <s v="+1 (214) 205-7809"/>
        <s v="+1 (612) 683-3450"/>
        <s v="+1 (517) 237-7606"/>
        <s v="+1 (701) 560-2604"/>
        <s v="+1 (405) 645-2204"/>
        <s v="+1 (918) 720-2715"/>
        <s v="+1 (734) 909-6836"/>
        <s v="+1 (202) 328-7869"/>
        <s v="+353 (540) 480-2145"/>
        <s v="+1 (602) 411-5038"/>
        <s v="+1 (330) 112-0053"/>
        <s v="+1 (901) 806-9640"/>
        <s v="+353 (807) 911-7640"/>
        <s v="+1 (305) 802-3100"/>
        <s v="+1 (773) 841-1261"/>
        <s v="+44 (389) 895-0886"/>
        <s v="+1 (801) 581-0444"/>
        <s v="+1 (518) 651-0940"/>
        <s v="+1 (864) 694-6658"/>
        <s v="+1 (914) 915-4328"/>
        <s v="+1 (202) 137-6867"/>
        <s v="+1 (806) 181-9003"/>
        <s v="+353 (885) 827-8865"/>
        <s v="+44 (738) 660-4264"/>
        <s v="+1 (434) 821-8618"/>
        <s v="+1 (540) 722-6065"/>
        <s v="+1 (718) 311-6732"/>
        <s v="+353 (649) 297-0884"/>
        <s v="+1 (801) 642-0352"/>
        <s v="+1 (419) 996-2492"/>
        <s v="+1 (626) 451-7397"/>
        <s v="+353 (829) 808-4788"/>
        <s v="+1 (816) 578-2743"/>
        <s v="+1 (817) 441-3285"/>
        <s v="+1 (949) 869-7598"/>
        <s v="+1 (516) 445-4950"/>
        <s v="+1 (202) 650-1803"/>
        <s v="+1 (646) 586-9964"/>
        <s v="+353 (343) 455-4020"/>
        <s v="+1 (913) 108-5997"/>
        <s v="+44 (872) 383-2829"/>
        <s v="+1 (916) 915-5069"/>
        <s v="+1 (570) 873-3891"/>
        <s v="+1 (336) 679-7755"/>
        <s v="+1 (302) 746-8950"/>
        <s v="+44 (494) 875-2364"/>
        <s v="+1 (808) 836-6023"/>
        <s v="+1 (212) 586-1957"/>
        <s v="+353 (444) 423-0673"/>
        <s v="+1 (513) 461-0440"/>
        <s v="+1 (989) 215-5282"/>
        <s v="+1 (307) 159-5237"/>
        <s v="+1 (678) 222-0967"/>
        <s v="+1 (916) 214-5665"/>
        <s v="+1 (813) 619-0579"/>
        <s v="+1 (808) 320-5976"/>
        <s v="+1 (225) 484-4771"/>
        <s v="+44 (610) 153-1208"/>
        <s v="+353 (382) 208-0531"/>
        <s v="+1 (612) 972-1256"/>
        <s v="+1 (415) 923-7750"/>
        <s v="+1 (704) 892-0605"/>
        <s v="+1 (602) 260-2399"/>
        <s v="+1 (212) 360-7479"/>
        <s v="+1 (217) 146-0949"/>
        <s v="+1 (520) 951-0585"/>
        <s v="+1 (414) 703-7269"/>
        <s v="+1 (954) 368-3867"/>
        <s v="+1 (562) 516-6052"/>
        <s v="+44 (878) 199-6257"/>
        <s v="+1 (814) 215-3753"/>
        <s v="+1 (253) 638-4435"/>
        <s v="+1 (571) 479-3812"/>
        <s v="+353 (336) 656-6944"/>
        <s v="+1 (501) 899-4038"/>
        <s v="+44 (638) 528-2467"/>
        <s v="+1 (775) 344-1930"/>
        <s v="+1 (979) 206-8419"/>
        <s v="+1 (972) 686-6332"/>
        <s v="+1 (919) 448-8909"/>
        <s v="+353 (259) 651-4128"/>
        <s v="+1 (917) 310-4684"/>
        <s v="+1 (203) 768-3169"/>
        <s v="+1 (419) 561-6809"/>
        <s v="+353 (262) 842-7103"/>
        <s v="+1 (573) 758-1104"/>
        <s v="+1 (260) 500-7893"/>
        <s v="+1 (314) 572-2164"/>
        <s v="+1 (208) 826-3825"/>
        <s v="+1 (303) 516-4935"/>
        <s v="+44 (564) 507-1056"/>
        <s v="+44 (522) 740-3583"/>
        <s v="+1 (502) 913-2943"/>
        <s v="+1 (716) 790-4379"/>
        <s v="+1 (617) 552-8968"/>
        <s v="+353 (968) 887-1849"/>
        <s v="+1 (626) 268-7265"/>
        <s v="+1 (202) 727-7464"/>
        <s v="+1 (203) 722-1559"/>
        <s v="+1 (941) 130-0581"/>
        <s v="+1 (305) 898-4252"/>
        <s v="+1 (404) 479-6402"/>
        <s v="+1 (361) 383-8015"/>
        <s v="+1 (808) 868-6669"/>
        <s v="+1 (512) 635-4547"/>
        <s v="+1 (410) 158-5285"/>
        <s v="+44 (237) 377-1917"/>
        <s v="+1 (402) 659-3815"/>
        <s v="+1 (513) 141-9892"/>
        <s v="+1 (860) 182-4246"/>
        <s v="+353 (522) 527-0155"/>
        <s v="+1 (704) 883-8274"/>
        <s v="+1 (318) 839-1492"/>
        <s v="+44 (418) 372-8139"/>
        <s v="+1 (702) 723-3139"/>
        <s v="+1 (515) 216-0617"/>
        <s v="+353 (360) 805-4030"/>
        <s v="+1 (330) 407-0631"/>
        <s v="+1 (561) 413-7904"/>
        <s v="+1 (319) 601-1652"/>
        <s v="+353 (484) 159-9549"/>
        <s v="+353 (460) 272-4069"/>
        <s v="+1 (865) 238-4985"/>
        <s v="+1 (913) 671-7118"/>
        <s v="+1 (415) 176-8216"/>
        <s v="+1 (205) 680-5859"/>
        <s v="+1 (646) 561-0082"/>
        <s v="+1 (915) 761-6081"/>
        <s v="+1 (202) 698-9605"/>
        <s v="+1 (561) 651-3098"/>
        <s v="+1 (323) 848-5169"/>
        <s v="+1 (410) 876-8486"/>
        <s v="+1 (214) 507-8264"/>
        <s v="+44 (911) 807-7254"/>
        <s v="+1 (614) 733-3977"/>
        <s v="+1 (212) 724-3420"/>
        <s v="+1 (617) 830-9474"/>
        <s v="+1 (415) 960-7198"/>
        <s v="+1 (317) 136-7045"/>
        <s v="+353 (950) 306-4776"/>
        <s v="+1 (334) 193-6359"/>
        <s v="+1 (214) 985-2470"/>
        <s v="+1 (785) 398-5129"/>
        <s v="+1 (903) 299-3053"/>
        <s v="+1 (213) 474-2139"/>
        <s v="+1 (318) 747-7610"/>
        <s v="+1 (208) 760-1705"/>
        <s v="+1 (760) 131-9436"/>
        <s v="+1 (334) 191-0127"/>
        <s v="+1 (336) 366-8873"/>
        <s v="+1 (916) 623-2394"/>
        <s v="+1 (512) 200-9234"/>
        <s v="+1 (571) 250-3012"/>
        <s v="+44 (257) 759-9950"/>
        <s v="+1 (803) 730-8217"/>
        <s v="+1 (615) 747-8432"/>
        <s v="+1 (623) 550-6050"/>
        <s v="+1 (310) 210-6841"/>
        <s v="+1 (757) 211-0153"/>
        <s v="+1 (718) 586-2839"/>
        <s v="+1 (801) 121-6042"/>
        <s v="+1 (206) 848-3585"/>
        <s v="+1 (432) 648-9589"/>
        <s v="+353 (772) 127-7148"/>
        <s v="+1 (214) 200-7886"/>
        <s v="+1 (937) 354-2653"/>
        <s v="+1 (616) 966-1581"/>
        <s v="+353 (215) 420-1467"/>
        <s v="+353 (232) 377-5407"/>
        <s v="+1 (217) 599-8947"/>
        <s v="+1 (949) 121-4600"/>
        <s v="+1 (443) 619-7953"/>
        <s v="+1 (717) 990-3931"/>
        <s v="+1 (469) 579-2051"/>
        <s v="+1 (816) 987-4857"/>
        <s v="+1 (217) 713-5108"/>
        <s v="+1 (203) 568-7058"/>
        <s v="+1 (404) 401-6865"/>
        <s v="+1 (828) 769-0743"/>
        <s v="+1 (714) 658-0310"/>
        <s v="+1 (240) 598-3988"/>
        <s v="+1 (612) 210-6966"/>
        <s v="+1 (909) 614-0008"/>
        <s v="+1 (585) 672-4256"/>
        <s v="+1 (360) 389-5295"/>
        <s v="+44 (387) 464-9544"/>
        <s v="+1 (202) 327-2217"/>
        <s v="+1 (865) 655-9540"/>
        <s v="+1 (304) 384-2939"/>
        <s v="+1 (214) 700-0229"/>
        <s v="+353 (239) 197-6142"/>
        <s v="+1 (530) 998-9789"/>
        <s v="+1 (501) 732-3644"/>
        <s v="+353 (764) 294-5957"/>
        <s v="+1 (732) 770-5368"/>
        <s v="+353 (677) 415-3920"/>
        <s v="+1 (415) 414-0382"/>
        <s v="+1 (337) 322-9762"/>
        <s v="+1 (619) 481-1493"/>
        <s v="+1 (626) 495-9253"/>
        <s v="+1 (903) 801-9492"/>
        <s v="+1 (937) 683-0925"/>
        <s v="+1 (602) 598-9823"/>
        <s v="+1 (402) 633-9913"/>
        <s v="+1 (717) 414-0043"/>
        <s v="+1 (504) 873-5980"/>
        <s v="+1 (608) 617-1365"/>
        <s v="+1 (304) 604-2131"/>
        <s v="+1 (501) 136-0040"/>
        <s v="+1 (907) 557-6903"/>
        <s v="+353 (973) 320-9537"/>
        <s v="+1 (562) 331-4713"/>
        <s v="+1 (330) 603-2373"/>
        <s v="+1 (757) 614-2072"/>
        <s v="+1 (601) 262-2557"/>
        <s v="+353 (376) 165-2897"/>
        <s v="+1 (360) 347-6756"/>
        <s v="+1 (916) 472-7804"/>
        <s v="+1 (617) 535-7583"/>
        <s v="+1 (785) 380-3311"/>
        <s v="+1 (701) 417-3513"/>
        <s v="+1 (832) 263-0050"/>
        <s v="+1 (405) 720-9470"/>
        <s v="+353 (736) 602-8469"/>
        <s v="+1 (716) 632-6865"/>
        <s v="+353 (895) 566-0110"/>
        <s v="+1 (484) 131-2636"/>
        <s v="+353 (540) 432-8009"/>
        <s v="+353 (959) 389-1521"/>
        <s v="+44 (512) 340-9049"/>
        <s v="+353 (709) 884-1892"/>
        <s v="+1 (419) 153-2104"/>
        <s v="+353 (456) 630-8490"/>
        <s v="+1 (704) 256-1371"/>
        <s v="+1 (206) 642-0902"/>
        <s v="+1 (570) 223-3194"/>
        <s v="+353 (310) 256-3698"/>
        <s v="+44 (131) 485-2183"/>
        <s v="+1 (585) 785-2424"/>
        <s v="+1 (520) 126-8439"/>
        <s v="+1 (612) 244-0885"/>
        <s v="+353 (138) 323-3320"/>
        <s v="+44 (841) 988-2775"/>
        <s v="+1 (770) 330-7785"/>
        <s v="+353 (860) 359-7907"/>
        <s v="+44 (373) 897-1797"/>
        <s v="+1 (865) 407-3871"/>
        <s v="+1 (989) 565-9120"/>
        <s v="+1 (904) 161-6088"/>
        <s v="+1 (408) 775-2801"/>
        <s v="+1 (404) 775-3251"/>
        <s v="+1 (785) 654-9564"/>
        <s v="+1 (913) 127-4257"/>
        <s v="+1 (206) 775-4468"/>
        <s v="+353 (374) 810-4528"/>
        <s v="+1 (585) 303-7337"/>
        <s v="+1 (903) 455-7155"/>
        <s v="+1 (917) 544-7136"/>
        <s v="+1 (571) 867-8277"/>
        <s v="+1 (804) 658-7521"/>
        <s v="+44 (570) 683-9517"/>
        <s v="+1 (703) 230-2979"/>
        <s v="+1 (801) 322-2923"/>
        <s v="+353 (997) 520-7802"/>
        <s v="+353 (972) 241-3434"/>
        <s v="+353 (452) 975-6438"/>
        <s v="+353 (209) 764-2690"/>
        <s v="+1 (915) 581-0694"/>
        <s v="+1 (754) 827-8970"/>
        <s v="+1 (317) 595-9406"/>
        <s v="+1 (414) 580-9714"/>
        <s v="+44 (847) 377-8172"/>
        <s v="+1 (225) 116-2959"/>
        <s v="+1 (203) 490-3839"/>
        <s v="+1 (850) 517-1353"/>
        <s v="+353 (343) 889-4565"/>
        <s v="+44 (494) 148-6095"/>
        <s v="+353 (160) 183-4278"/>
        <s v="+1 (616) 511-3898"/>
        <s v="+44 (749) 987-9016"/>
        <s v="+1 (913) 598-3795"/>
        <s v="+1 (607) 684-3969"/>
        <s v="+1 (920) 518-4152"/>
        <s v="+1 (336) 213-3687"/>
        <s v="+1 (915) 676-6367"/>
        <s v="+1 (216) 614-9325"/>
        <s v="+353 (954) 293-8675"/>
        <s v="+353 (715) 989-0283"/>
        <s v="+353 (866) 707-2603"/>
        <s v="+1 (205) 468-0236"/>
        <s v="+1 (320) 375-8504"/>
        <s v="+1 (810) 202-8870"/>
        <s v="+1 (314) 876-7205"/>
        <s v="+1 (518) 562-5402"/>
        <s v="+1 (863) 303-5561"/>
        <s v="+1 (321) 156-1160"/>
        <s v="+1 (713) 329-2578"/>
        <s v="+1 (504) 611-3400"/>
        <s v="+1 (405) 469-7785"/>
        <s v="+1 (785) 366-9983"/>
        <s v="+353 (537) 360-4393"/>
        <s v="+1 (217) 450-8384"/>
        <s v="+1 (856) 793-3491"/>
        <s v="+1 (206) 440-5750"/>
        <s v="+44 (610) 826-3107"/>
        <s v="+1 (254) 597-0519"/>
        <s v="+1 (804) 588-4160"/>
        <s v="+1 (419) 138-9171"/>
        <s v="+1 (304) 632-1951"/>
        <s v="+1 (407) 225-7234"/>
        <s v="+1 (214) 171-1701"/>
        <s v="+353 (284) 183-7528"/>
        <s v="+353 (316) 279-4429"/>
        <s v="+1 (614) 162-7928"/>
        <s v="+1 (517) 647-5356"/>
        <s v="+353 (963) 987-6580"/>
        <s v="+1 (318) 218-5955"/>
        <s v="+1 (408) 319-9787"/>
        <s v="+1 (610) 156-1700"/>
        <s v="+44 (271) 881-4912"/>
        <s v="+353 (361) 732-3444"/>
        <s v="+1 (410) 274-0692"/>
        <s v="+1 (405) 290-3207"/>
        <s v="+1 (646) 793-8756"/>
        <s v="+1 (973) 380-3976"/>
        <s v="+1 (203) 608-9937"/>
        <s v="+44 (788) 686-0408"/>
        <s v="+44 (572) 727-1868"/>
        <s v="+353 (953) 333-8754"/>
        <s v="+1 (321) 828-8078"/>
        <s v="+1 (859) 628-7241"/>
        <s v="+1 (414) 429-0919"/>
        <s v="+1 (281) 416-9557"/>
        <s v="+353 (652) 208-7526"/>
        <s v="+44 (933) 508-3795"/>
        <s v="+1 (770) 714-7866"/>
        <s v="+1 (865) 217-6208"/>
        <s v="+1 (913) 466-8319"/>
        <s v="+1 (954) 981-8804"/>
        <s v="+353 (921) 742-1111"/>
        <s v="+1 (512) 333-9861"/>
        <s v="+1 (216) 996-5932"/>
        <s v="+1 (301) 879-4079"/>
        <s v="+44 (148) 635-3706"/>
        <s v="+1 (318) 578-8039"/>
        <s v="+1 (213) 234-9242"/>
        <s v="+1 (919) 491-2772"/>
        <s v="+353 (351) 897-2630"/>
        <s v="+353 (147) 609-3789"/>
        <s v="+1 (626) 635-6367"/>
        <s v="+1 (804) 583-2067"/>
        <s v="+1 (571) 317-3089"/>
        <s v="+1 (775) 993-8273"/>
        <s v="+353 (428) 656-7060"/>
        <s v="+1 (612) 477-9298"/>
        <s v="+1 (915) 530-3435"/>
        <s v="+1 (650) 712-0135"/>
        <s v="+1 (206) 275-3973"/>
        <s v="+1 (423) 903-3146"/>
        <s v="+1 (614) 199-9032"/>
        <s v="+1 (650) 799-2315"/>
        <s v="+1 (415) 825-4799"/>
        <s v="+1 (215) 308-0788"/>
        <s v="+1 (314) 407-3962"/>
        <s v="+1 (419) 597-8743"/>
        <s v="+353 (782) 457-9198"/>
        <s v="+1 (412) 453-4798"/>
        <s v="+1 (954) 385-1889"/>
        <s v="+1 (318) 670-8027"/>
        <s v="+1 (414) 811-7606"/>
        <s v="+1 (754) 355-3802"/>
        <s v="+1 (318) 820-6128"/>
        <s v="+353 (930) 704-1778"/>
        <s v="+1 (916) 626-5223"/>
        <s v="+1 (615) 549-8774"/>
        <s v="+1 (701) 894-8081"/>
        <s v="+44 (200) 860-6521"/>
        <s v="+1 (918) 203-3263"/>
        <s v="+1 (646) 225-6560"/>
        <s v="+1 (317) 439-5584"/>
        <s v="+353 (439) 947-1816"/>
        <s v="+1 (503) 203-1484"/>
        <s v="+44 (141) 640-7113"/>
        <s v="+1 (415) 968-9559"/>
        <s v="+1 (412) 597-3861"/>
        <s v="+1 (713) 418-6385"/>
        <s v="+353 (620) 657-2946"/>
        <s v="+1 (817) 618-7085"/>
        <s v="+353 (287) 780-1746"/>
        <s v="+1 (213) 241-8051"/>
        <s v="+1 (570) 745-7589"/>
        <s v="+1 (817) 793-6871"/>
        <s v="+1 (816) 196-1729"/>
        <s v="+1 (501) 772-4397"/>
        <s v="+353 (777) 856-8236"/>
        <s v="+353 (573) 561-9754"/>
        <s v="+1 (814) 974-7878"/>
        <s v="+44 (138) 190-7521"/>
        <s v="+1 (412) 297-2806"/>
        <s v="+44 (876) 508-3376"/>
        <s v="+1 (786) 445-8879"/>
        <s v="+1 (325) 276-3690"/>
        <s v="+1 (518) 981-1531"/>
        <s v="+44 (411) 344-1320"/>
        <s v="+1 (614) 781-0396"/>
        <s v="+44 (341) 297-2539"/>
        <s v="+1 (951) 986-4062"/>
        <s v="+1 (202) 931-2413"/>
        <s v="+1 (419) 372-4746"/>
        <s v="+1 (202) 284-7115"/>
        <s v="+1 (408) 106-8863"/>
        <s v="+353 (847) 447-7835"/>
        <s v="+1 (517) 163-7746"/>
        <s v="+1 (713) 339-5547"/>
        <s v="+1 (814) 359-4610"/>
        <s v="+1 (601) 387-9366"/>
        <s v="+1 (806) 376-6144"/>
        <s v="+353 (445) 224-6111"/>
        <s v="+1 (919) 302-3228"/>
        <s v="+1 (843) 243-1686"/>
        <s v="+1 (315) 335-0182"/>
        <s v="+1 (229) 111-7292"/>
        <s v="+1 (913) 968-8024"/>
        <s v="+1 (941) 779-2195"/>
        <s v="+1 (610) 942-2790"/>
        <s v="+1 (757) 101-9459"/>
        <s v="+353 (765) 345-5590"/>
        <s v="+1 (316) 736-9645"/>
        <s v="+44 (236) 517-2586"/>
        <s v="+44 (627) 552-5656"/>
        <s v="+1 (904) 330-1211"/>
        <s v="+1 (713) 642-2082"/>
        <s v="+1 (971) 254-5295"/>
        <s v="+1 (650) 693-6904"/>
        <s v="+1 (714) 917-8665"/>
        <s v="+1 (408) 261-7902"/>
        <s v="+353 (773) 225-6216"/>
        <s v="+1 (719) 937-4913"/>
        <s v="+1 (561) 922-9845"/>
        <s v="+1 (513) 966-3308"/>
        <s v="+1 (314) 307-5250"/>
        <s v="+1 (914) 524-1161"/>
        <s v="+1 (410) 594-3041"/>
        <s v="+1 (904) 875-3139"/>
        <s v="+353 (390) 459-9269"/>
        <s v="+1 (305) 205-3682"/>
        <s v="+353 (410) 713-0145"/>
        <s v="+353 (214) 406-4884"/>
        <s v="+1 (212) 163-1916"/>
        <s v="+1 (864) 940-7075"/>
        <s v="+1 (805) 975-3527"/>
        <s v="+353 (861) 791-0313"/>
        <s v="+1 (314) 496-2561"/>
        <s v="+1 (260) 280-7251"/>
        <s v="+1 (952) 721-7276"/>
        <s v="+1 (479) 494-1369"/>
        <s v="+1 (209) 784-1969"/>
        <s v="+353 (915) 742-6707"/>
        <s v="+353 (388) 882-1500"/>
        <s v="+1 (610) 316-8430"/>
        <s v="+1 (325) 537-8835"/>
        <s v="+1 (323) 878-8818"/>
        <s v="+1 (517) 654-6004"/>
        <s v="+1 (786) 470-1233"/>
        <s v="+1 (562) 343-9707"/>
        <s v="+1 (559) 791-5117"/>
        <s v="+1 (646) 228-3492"/>
        <s v="+1 (719) 241-4639"/>
        <s v="+1 (562) 723-4457"/>
        <s v="+353 (849) 645-1593"/>
        <s v="+1 (775) 223-5044"/>
        <s v="+44 (520) 402-1303"/>
        <s v="+1 (702) 333-7442"/>
        <s v="+1 (302) 620-1205"/>
        <s v="+1 (702) 238-8287"/>
        <s v="+1 (205) 681-2376"/>
        <s v="+1 (209) 133-9447"/>
        <s v="+353 (587) 270-6561"/>
        <s v="+1 (513) 743-7556"/>
        <s v="+44 (336) 257-7415"/>
        <s v="+1 (503) 459-5544"/>
        <s v="+353 (458) 634-2269"/>
        <s v="+1 (408) 546-0790"/>
        <s v="+1 (901) 276-4141"/>
        <s v="+1 (407) 154-6967"/>
        <s v="+1 (313) 436-2249"/>
        <s v="+353 (278) 873-4395"/>
        <s v="+353 (203) 716-7239"/>
        <s v="+353 (789) 442-3189"/>
        <s v="+1 (804) 531-4136"/>
        <s v="+353 (675) 503-7567"/>
        <s v="+1 (682) 246-6139"/>
        <s v="+1 (212) 998-0802"/>
        <s v="+1 (682) 617-0470"/>
        <s v="+1 (602) 619-0168"/>
        <s v="+1 (214) 388-6754"/>
        <s v="+1 (828) 464-2678"/>
        <s v="+1 (406) 851-1244"/>
        <s v="+1 (816) 213-5248"/>
        <s v="+44 (292) 975-0144"/>
        <s v="+1 (817) 389-2294"/>
        <s v="+1 (701) 278-8412"/>
        <s v="+1 (214) 813-8745"/>
        <s v="+1 (614) 894-2436"/>
        <s v="+1 (512) 286-0114"/>
        <s v="+1 (334) 451-9490"/>
        <s v="+44 (607) 596-3921"/>
        <s v="+1 (303) 746-0415"/>
        <s v="+1 (410) 273-2348"/>
        <s v="+353 (176) 447-3656"/>
        <s v="+1 (754) 336-4224"/>
        <s v="+1 (619) 728-2474"/>
        <s v="+1 (972) 327-1194"/>
        <s v="+1 (616) 449-5632"/>
        <s v="+1 (786) 490-0037"/>
        <s v="+1 (763) 806-0186"/>
        <s v="+1 (678) 536-4251"/>
        <s v="+353 (773) 508-6581"/>
        <s v="+1 (813) 621-3097"/>
        <s v="+1 (305) 334-0992"/>
        <s v="+1 (937) 925-7390"/>
        <s v="+1 (312) 648-4940"/>
        <s v="+353 (549) 358-7019"/>
        <s v="+1 (510) 973-7084"/>
        <s v="+1 (360) 578-2262"/>
        <s v="+1 (214) 931-4518"/>
        <s v="+44 (185) 319-5850"/>
        <s v="+1 (540) 413-9605"/>
        <s v="+1 (516) 513-7620"/>
        <s v="+1 (714) 117-5483"/>
        <s v="+1 (606) 824-3445"/>
        <s v="+1 (813) 579-8389"/>
        <s v="+1 (408) 211-2306"/>
        <s v="+353 (955) 108-0675"/>
        <s v="+1 (360) 927-6561"/>
        <s v="+1 (972) 782-4187"/>
        <s v="+44 (540) 353-5754"/>
        <s v="+1 (763) 691-6777"/>
        <s v="+353 (526) 215-2582"/>
        <s v="+1 (212) 500-7483"/>
        <s v="+1 (915) 204-2588"/>
        <s v="+1 (863) 490-5370"/>
        <s v="+353 (640) 110-9801"/>
        <s v="+44 (898) 129-9218"/>
        <s v="+1 (405) 497-2199"/>
        <s v="+1 (202) 877-3473"/>
        <s v="+1 (770) 779-0007"/>
        <s v="+353 (500) 164-9392"/>
        <s v="+1 (713) 984-5207"/>
        <s v="+1 (202) 975-7723"/>
        <s v="+1 (512) 819-1430"/>
        <s v="+1 (602) 971-9708"/>
        <s v="+1 (912) 191-6620"/>
        <s v="+1 (505) 523-8113"/>
        <s v="+1 (619) 602-9063"/>
        <s v="+1 (850) 796-6812"/>
        <s v="+1 (202) 710-9776"/>
        <s v="+1 (772) 366-6549"/>
        <s v="+1 (304) 834-9665"/>
        <s v="+1 (215) 607-9440"/>
        <s v="+1 (405) 615-0298"/>
        <s v="+1 (239) 918-0943"/>
        <s v="+1 (682) 812-1698"/>
        <s v="+1 (402) 219-2018"/>
        <s v="+1 (775) 814-9362"/>
        <s v="+1 (321) 687-2352"/>
        <s v="+1 (202) 973-9890"/>
        <s v="+1 (831) 955-4716"/>
        <s v="+1 (754) 219-4187"/>
        <s v="+1 (571) 504-1175"/>
        <s v="+1 (410) 991-5601"/>
        <s v="+1 (404) 514-8311"/>
        <s v="+1 (432) 765-8747"/>
        <s v="+1 (954) 385-3551"/>
        <s v="+1 (785) 211-7568"/>
        <s v="+1 (530) 938-1204"/>
        <s v="+1 (304) 897-5422"/>
        <s v="+1 (610) 576-4733"/>
        <s v="+44 (739) 768-8321"/>
        <s v="+1 (863) 742-5292"/>
        <s v="+1 (701) 350-6149"/>
        <s v="+1 (479) 898-5090"/>
        <s v="+1 (863) 977-9033"/>
        <s v="+1 (865) 228-1100"/>
        <s v="+1 (213) 813-1072"/>
        <s v="+1 (954) 431-7206"/>
        <s v="+353 (836) 436-1472"/>
        <s v="+1 (312) 585-2288"/>
        <s v="+353 (552) 867-2244"/>
        <s v="+1 (561) 371-1596"/>
        <s v="+1 (916) 300-4433"/>
        <s v="+353 (581) 217-6697"/>
        <s v="+44 (792) 626-3977"/>
        <s v="+1 (828) 335-1268"/>
        <s v="+1 (304) 620-6008"/>
        <s v="+1 (713) 976-5419"/>
        <s v="+353 (947) 836-2302"/>
        <s v="+1 (202) 790-0537"/>
        <s v="+1 (862) 925-5943"/>
        <s v="+1 (206) 705-3979"/>
        <s v="+1 (303) 606-9146"/>
        <s v="+1 (815) 382-1966"/>
        <s v="+1 (406) 972-9050"/>
        <s v="+1 (404) 916-1168"/>
        <s v="+1 (918) 228-6949"/>
        <s v="+1 (209) 103-3933"/>
        <s v="+353 (783) 893-0842"/>
        <s v="+1 (415) 613-5939"/>
        <s v="+1 (251) 291-1195"/>
        <s v="+1 (415) 757-3377"/>
        <s v="+1 (212) 198-9134"/>
        <s v="+1 (303) 808-6803"/>
        <s v="+1 (619) 353-0412"/>
        <s v="+44 (116) 714-6469"/>
        <s v="+353 (724) 224-5556"/>
        <s v="+1 (718) 461-3002"/>
        <s v="+1 (253) 509-6510"/>
        <s v="+44 (830) 367-6129"/>
        <s v="+1 (269) 398-0766"/>
        <s v="+353 (239) 716-2717"/>
        <s v="+1 (832) 733-7027"/>
        <s v="+1 (513) 635-0251"/>
        <s v="+1 (559) 761-5288"/>
        <s v="+1 (612) 870-1604"/>
        <s v="+1 (915) 776-4578"/>
        <s v="+1 (515) 261-2295"/>
        <s v="+1 (971) 467-6353"/>
        <s v="+1 (832) 392-5010"/>
        <s v="+1 (919) 456-9860"/>
        <s v="+1 (617) 201-1702"/>
        <s v="+1 (202) 479-4238"/>
        <s v="+1 (518) 905-1184"/>
        <s v="+1 (520) 567-8210"/>
        <s v="+1 (334) 368-9435"/>
        <s v="+1 (907) 873-3538"/>
        <s v="+44 (160) 225-1993"/>
        <s v="+1 (786) 201-0196"/>
        <s v="+1 (859) 572-4305"/>
        <s v="+1 (616) 851-0525"/>
        <s v="+1 (515) 821-3701"/>
        <s v="+1 (512) 118-8603"/>
        <s v="+1 (626) 704-3749"/>
        <s v="+1 (202) 969-6382"/>
        <s v="+1 (971) 936-3214"/>
        <s v="+1 (202) 572-0994"/>
        <s v="+1 (305) 267-4961"/>
        <s v="+1 (405) 369-5173"/>
        <s v="+1 (815) 758-8653"/>
        <s v="+1 (334) 881-9178"/>
        <s v="+1 (626) 968-5148"/>
        <s v="+1 (312) 880-3388"/>
        <s v="+1 (281) 648-9915"/>
        <s v="+1 (231) 416-9594"/>
        <s v="+1 (202) 315-8135"/>
        <s v="+353 (476) 525-5512"/>
        <s v="+1 (478) 568-4944"/>
        <s v="+1 (318) 129-0806"/>
        <s v="+1 (253) 974-5538"/>
        <s v="+1 (915) 920-9318"/>
        <s v="+1 (205) 866-7629"/>
        <s v="+44 (677) 694-1404"/>
        <s v="+353 (878) 618-9723"/>
        <s v="+1 (302) 159-1841"/>
        <s v="+1 (717) 323-3451"/>
        <s v="+353 (350) 974-1489"/>
        <s v="+1 (915) 844-8777"/>
        <s v="+1 (314) 143-0842"/>
        <s v="+1 (479) 381-2689"/>
        <s v="+1 (615) 958-6287"/>
        <s v="+1 (202) 883-2832"/>
        <s v="+1 (240) 449-8992"/>
        <s v="+1 (518) 618-9919"/>
        <s v="+353 (731) 124-0228"/>
        <s v="+1 (859) 101-4742"/>
        <s v="+1 (619) 944-5888"/>
        <s v="+1 (347) 311-2289"/>
        <s v="+353 (848) 172-8155"/>
        <s v="+1 (352) 173-9191"/>
        <s v="+1 (305) 787-2810"/>
        <s v="+1 (865) 959-4075"/>
        <s v="+1 (817) 813-2784"/>
        <s v="+353 (706) 448-6304"/>
        <s v="+1 (850) 410-9647"/>
        <s v="+1 (253) 735-5179"/>
        <s v="+353 (182) 469-0985"/>
        <s v="+1 (260) 735-9621"/>
        <s v="+1 (806) 227-6812"/>
        <s v="+1 (202) 793-3951"/>
        <s v="+1 (301) 396-9701"/>
        <s v="+1 (608) 138-8374"/>
        <s v="+1 (936) 783-5732"/>
        <s v="+1 (817) 407-3513"/>
        <s v="+1 (614) 706-1246"/>
        <s v="+1 (303) 637-0326"/>
        <s v="+1 (386) 573-2575"/>
        <s v="+44 (618) 634-9365"/>
        <s v="+44 (123) 755-7484"/>
        <s v="+1 (636) 143-8338"/>
        <s v="+1 (858) 976-1767"/>
        <s v="+1 (423) 297-8063"/>
        <s v="+353 (252) 896-2096"/>
        <s v="+1 (215) 872-6809"/>
        <s v="+353 (693) 290-4775"/>
        <s v="+1 (469) 573-8379"/>
        <s v="+1 (479) 204-9111"/>
        <s v="+1 (719) 416-9560"/>
        <s v="+1 (562) 679-4750"/>
        <s v="+44 (810) 927-9266"/>
      </sharedItems>
      <fieldGroup par="10"/>
    </cacheField>
    <cacheField name="Address Line 1" numFmtId="0">
      <sharedItems/>
    </cacheField>
    <cacheField name="City" numFmtId="0">
      <sharedItems count="386">
        <s v="Paterson"/>
        <s v="Crumlin"/>
        <s v="San Antonio"/>
        <s v="Springfield"/>
        <s v="Cill Airne"/>
        <s v="Scranton"/>
        <s v="Dayton"/>
        <s v="Kill"/>
        <s v="Los Angeles"/>
        <s v="San Jose"/>
        <s v="Richmond"/>
        <s v="Migrate"/>
        <s v="Saint Louis"/>
        <s v="Philadelphia"/>
        <s v="Portland"/>
        <s v="Houston"/>
        <s v="Caherconlish"/>
        <s v="New York City"/>
        <s v="Clondalkin"/>
        <s v="Grand Rapids"/>
        <s v="Punta Gorda"/>
        <s v="Vancouver"/>
        <s v="Englewood"/>
        <s v="Petaluma"/>
        <s v="Tralee"/>
        <s v="Clonskeagh"/>
        <s v="Rathwire"/>
        <s v="Aurora"/>
        <s v="Jamaica"/>
        <s v="Bailieborough"/>
        <s v="Grand Forks"/>
        <s v="Upton"/>
        <s v="Charleston"/>
        <s v="Little Rock"/>
        <s v="Denver"/>
        <s v="Minneapolis"/>
        <s v="Tucson"/>
        <s v="New Orleans"/>
        <s v="Hartford"/>
        <s v="Ogden"/>
        <s v="Boston"/>
        <s v="Rochester"/>
        <s v="Bronx"/>
        <s v="Birmingham"/>
        <s v="San Bernardino"/>
        <s v="Norfolk"/>
        <s v="Washington"/>
        <s v="Fort Lauderdale"/>
        <s v="Kinloch"/>
        <s v="Provo"/>
        <s v="Toledo"/>
        <s v="Trenton"/>
        <s v="Tampa"/>
        <s v="Pensacola"/>
        <s v="Zephyrhills"/>
        <s v="Saint Paul"/>
        <s v="Fort Wayne"/>
        <s v="Wootton"/>
        <s v="Naples"/>
        <s v="Chicago"/>
        <s v="Newark"/>
        <s v="Vienna"/>
        <s v="Fort Worth"/>
        <s v="Burbank"/>
        <s v="Kingsport"/>
        <s v="Liverpool"/>
        <s v="Columbus"/>
        <s v="Newmarket on Fergus"/>
        <s v="Charlotte"/>
        <s v="Listowel"/>
        <s v="Moycullen"/>
        <s v="Midland"/>
        <s v="Dallas"/>
        <s v="Dulles"/>
        <s v="Oakland"/>
        <s v="Colorado Springs"/>
        <s v="Adare"/>
        <s v="Buffalo"/>
        <s v="Fresno"/>
        <s v="Oklahoma City"/>
        <s v="Beaumont"/>
        <s v="Reno"/>
        <s v="Kansas City"/>
        <s v="Corona"/>
        <s v="Austin"/>
        <s v="Normanton"/>
        <s v="Charlesland"/>
        <s v="Confey"/>
        <s v="Stockton"/>
        <s v="Edgeworthstown"/>
        <s v="Leixlip"/>
        <s v="Tuscaloosa"/>
        <s v="El Paso"/>
        <s v="Port Washington"/>
        <s v="Cherryville"/>
        <s v="Huntington"/>
        <s v="Killorglin"/>
        <s v="Anchorage"/>
        <s v="Nashville"/>
        <s v="Stamford"/>
        <s v="Newport News"/>
        <s v="Drumcondra"/>
        <s v="Fargo"/>
        <s v="Evansville"/>
        <s v="Huntsville"/>
        <s v="Santa Ana"/>
        <s v="Macroom"/>
        <s v="Honolulu"/>
        <s v="Ballivor"/>
        <s v="Portumna"/>
        <s v="Orange"/>
        <s v="Carson City"/>
        <s v="Boca Raton"/>
        <s v="Roanoke"/>
        <s v="Des Moines"/>
        <s v="Norwalk"/>
        <s v="Arlington"/>
        <s v="Ashford"/>
        <s v="Chattanooga"/>
        <s v="Greensboro"/>
        <s v="Alexandria"/>
        <s v="Castlebridge"/>
        <s v="Racine"/>
        <s v="Clearwater"/>
        <s v="Castlebellingham"/>
        <s v="Craigavon"/>
        <s v="Eadestown"/>
        <s v="Montgomery"/>
        <s v="Sparks"/>
        <s v="Macon"/>
        <s v="Whittier"/>
        <s v="Johnson City"/>
        <s v="Portarlington"/>
        <s v="Brooklyn"/>
        <s v="Charlottesville"/>
        <s v="Garland"/>
        <s v="Lansing"/>
        <s v="Tulsa"/>
        <s v="Detroit"/>
        <s v="Nenagh"/>
        <s v="Mesa"/>
        <s v="Warren"/>
        <s v="Memphis"/>
        <s v="Muff"/>
        <s v="Pompano Beach"/>
        <s v="East End"/>
        <s v="Albany"/>
        <s v="Spartanburg"/>
        <s v="Staten Island"/>
        <s v="Lubbock"/>
        <s v="Fermoy"/>
        <s v="Whitwell"/>
        <s v="Balally"/>
        <s v="Salt Lake City"/>
        <s v="Pasadena"/>
        <s v="Kinsale"/>
        <s v="Lees Summit"/>
        <s v="Irvine"/>
        <s v="Hicksville"/>
        <s v="Shawnee Mission"/>
        <s v="Edinburgh"/>
        <s v="Sacramento"/>
        <s v="Wilkes Barre"/>
        <s v="Ballinroad"/>
        <s v="D煤n Laoghaire"/>
        <s v="Cincinnati"/>
        <s v="Cheyenne"/>
        <s v="Atlanta"/>
        <s v="Duluth"/>
        <s v="Baton Rouge"/>
        <s v="Newbiggin"/>
        <s v="Kilkenny"/>
        <s v="San Francisco"/>
        <s v="Phoenix"/>
        <s v="Champaign"/>
        <s v="Swindon"/>
        <s v="Milwaukee"/>
        <s v="Sheffield"/>
        <s v="Erie"/>
        <s v="Tacoma"/>
        <s v="Kinsealy-Drinan"/>
        <s v="Newton"/>
        <s v="Bryan"/>
        <s v="Denton"/>
        <s v="Tullamore"/>
        <s v="Raleigh"/>
        <s v="Shankill"/>
        <s v="Castleblayney"/>
        <s v="Columbia"/>
        <s v="Boulder"/>
        <s v="Norton"/>
        <s v="Louisville"/>
        <s v="Canton"/>
        <s v="Kinlough"/>
        <s v="Lynchburg"/>
        <s v="Danbury"/>
        <s v="Miami Beach"/>
        <s v="Corpus Christi"/>
        <s v="Baltimore"/>
        <s v="Lexington"/>
        <s v="Joliet"/>
        <s v="Eaton"/>
        <s v="Lincoln"/>
        <s v="West Hartford"/>
        <s v="Belfast"/>
        <s v="Las Vegas"/>
        <s v="Akron"/>
        <s v="West Palm Beach"/>
        <s v="Iowa City"/>
        <s v="Sandyford"/>
        <s v="Dublin"/>
        <s v="Knoxville"/>
        <s v="Boynton Beach"/>
        <s v="Church End"/>
        <s v="Indianapolis"/>
        <s v="Jacksonville"/>
        <s v="Seattle"/>
        <s v="Dunmanway"/>
        <s v="Topeka"/>
        <s v="Tyler"/>
        <s v="Shreveport"/>
        <s v="Boise"/>
        <s v="Fort Pierce"/>
        <s v="Round Rock"/>
        <s v="Reston"/>
        <s v="Charlton"/>
        <s v="Miami"/>
        <s v="Anaheim"/>
        <s v="Odessa"/>
        <s v="Castleknock"/>
        <s v="Irving"/>
        <s v="Tullyallen"/>
        <s v="Sutton"/>
        <s v="Harrisburg"/>
        <s v="New Haven"/>
        <s v="Lawrenceville"/>
        <s v="Asheville"/>
        <s v="Hagerstown"/>
        <s v="Preston"/>
        <s v="Whitegate"/>
        <s v="Chico"/>
        <s v="Balrothery"/>
        <s v="New Brunswick"/>
        <s v="Valleymount"/>
        <s v="Lafayette"/>
        <s v="San Diego"/>
        <s v="Alhambra"/>
        <s v="Madison"/>
        <s v="Longwood"/>
        <s v="Chesapeake"/>
        <s v="Jackson"/>
        <s v="Kildare"/>
        <s v="Bethlehem"/>
        <s v="Watergrasshill"/>
        <s v="Monasterevin"/>
        <s v="Longford"/>
        <s v="Ballylinan"/>
        <s v="Ballyboden"/>
        <s v="Bagenalstown"/>
        <s v="Ashbourne"/>
        <s v="Bristol"/>
        <s v="Farranacoush"/>
        <s v="Saginaw"/>
        <s v="Saint Augustine"/>
        <s v="San Rafael"/>
        <s v="Kissimmee"/>
        <s v="Flushing"/>
        <s v="Sterling"/>
        <s v="Seaton"/>
        <s v="Tr谩 Mh贸r"/>
        <s v="Coolock"/>
        <s v="Kinnegad"/>
        <s v="Milltown"/>
        <s v="Elmira"/>
        <s v="High Point"/>
        <s v="Cleveland"/>
        <s v="Ballymahon"/>
        <s v="Virginia"/>
        <s v="Saint Cloud"/>
        <s v="Schenectady"/>
        <s v="Lakeland"/>
        <s v="Melbourne"/>
        <s v="Lucan"/>
        <s v="Camden"/>
        <s v="Waco"/>
        <s v="Winter Haven"/>
        <s v="Naperville"/>
        <s v="Boyle"/>
        <s v="Manorhamilton"/>
        <s v="Bantry"/>
        <s v="Orlando"/>
        <s v="Amarillo"/>
        <s v="Daingean"/>
        <s v="Halton"/>
        <s v="Hyattsville"/>
        <s v="Ashley"/>
        <s v="Durham"/>
        <s v="London"/>
        <s v="Loughrea"/>
        <s v="Decatur"/>
        <s v="Huntington Beach"/>
        <s v="Manchester"/>
        <s v="Pittsburgh"/>
        <s v="Middleton"/>
        <s v="Seminole"/>
        <s v="Merton"/>
        <s v="Ballybofey"/>
        <s v="Castlerea"/>
        <s v="Ballisodare"/>
        <s v="Ford"/>
        <s v="San Angelo"/>
        <s v="Thorpe"/>
        <s v="Carlton"/>
        <s v="Ballinteer"/>
        <s v="Cedar Rapids"/>
        <s v="Sunnyvale"/>
        <s v="Cluain Meala"/>
        <s v="Murfreesboro"/>
        <s v="Gorey"/>
        <s v="Florence"/>
        <s v="Syracuse"/>
        <s v="Bradenton"/>
        <s v="Allentown"/>
        <s v="Hampton"/>
        <s v="Wichita"/>
        <s v="Tallaght"/>
        <s v="Yonkers"/>
        <s v="Bayside"/>
        <s v="Bakersfield"/>
        <s v="Dungarvan"/>
        <s v="Young America"/>
        <s v="Fort Smith"/>
        <s v="Navan"/>
        <s v="Long Beach"/>
        <s v="Lusk"/>
        <s v="Wilmington"/>
        <s v="Garden Grove"/>
        <s v="Clones"/>
        <s v="Stradbally"/>
        <s v="Ballina"/>
        <s v="Glasnevin"/>
        <s v="Billings"/>
        <s v="Independence"/>
        <s v="Monroe"/>
        <s v="Littleton"/>
        <s v="Malahide"/>
        <s v="Arklow"/>
        <s v="Olympia"/>
        <s v="Twyford"/>
        <s v="New Hyde Park"/>
        <s v="Mesquite"/>
        <s v="Monticello"/>
        <s v="Largo"/>
        <s v="Foxrock"/>
        <s v="Burnside"/>
        <s v="Savannah"/>
        <s v="Albuquerque"/>
        <s v="Port Saint Lucie"/>
        <s v="Omaha"/>
        <s v="Salinas"/>
        <s v="Glendale"/>
        <s v="Mobile"/>
        <s v="Hollywood"/>
        <s v="Greystones"/>
        <s v="Monaghan"/>
        <s v="Kirkton"/>
        <s v="Rockford"/>
        <s v="Mullagh"/>
        <s v="Cavan"/>
        <s v="Battle Creek"/>
        <s v="Ballymun"/>
        <s v="Fairbanks"/>
        <s v="Muskegon"/>
        <s v="Sallins"/>
        <s v="Castlemartyr"/>
        <s v="Inglewood"/>
        <s v="Crossmolina"/>
        <s v="Booterstown"/>
        <s v="Gainesville"/>
        <s v="Rathnew"/>
        <s v="Silver Spring"/>
        <s v="Conroe"/>
        <s v="Bundoran"/>
        <s v="Daytona Beach"/>
        <s v="Wirral"/>
        <s v="Oceanside"/>
      </sharedItems>
    </cacheField>
    <cacheField name="Country" numFmtId="0">
      <sharedItems count="3">
        <s v="United States"/>
        <s v="Ireland"/>
        <s v="United Kingdom"/>
      </sharedItems>
    </cacheField>
    <cacheField name="Postcode" numFmtId="0">
      <sharedItems containsMixedTypes="1" containsNumber="1" containsInteger="1" minValue="1105" maxValue="99709" count="629">
        <n v="7505"/>
        <s v="D6W"/>
        <n v="78205"/>
        <n v="62711"/>
        <s v="N41"/>
        <n v="18505"/>
        <n v="45440"/>
        <s v="P24"/>
        <n v="90045"/>
        <n v="90065"/>
        <n v="95160"/>
        <n v="95194"/>
        <n v="23285"/>
        <n v="41905"/>
        <n v="63131"/>
        <n v="19172"/>
        <n v="97271"/>
        <n v="77240"/>
        <s v="F45"/>
        <n v="10060"/>
        <s v="D24"/>
        <n v="49560"/>
        <n v="33982"/>
        <n v="98682"/>
        <n v="80150"/>
        <n v="94975"/>
        <s v="V92"/>
        <s v="D04"/>
        <s v="Y25"/>
        <n v="80044"/>
        <n v="11407"/>
        <s v="C15"/>
        <n v="58207"/>
        <s v="DN21"/>
        <n v="25362"/>
        <n v="72204"/>
        <n v="80291"/>
        <n v="55458"/>
        <n v="85715"/>
        <n v="70116"/>
        <n v="6183"/>
        <n v="84409"/>
        <n v="2216"/>
        <n v="14604"/>
        <n v="10469"/>
        <n v="35205"/>
        <n v="92415"/>
        <n v="23514"/>
        <n v="20409"/>
        <n v="33355"/>
        <s v="PH43"/>
        <n v="84605"/>
        <n v="43666"/>
        <n v="8650"/>
        <n v="33686"/>
        <n v="32590"/>
        <n v="33543"/>
        <n v="55123"/>
        <n v="46862"/>
        <s v="NN4"/>
        <n v="34114"/>
        <n v="60681"/>
        <n v="7104"/>
        <n v="22184"/>
        <n v="76178"/>
        <n v="91505"/>
        <n v="37665"/>
        <s v="L33"/>
        <n v="43231"/>
        <s v="P17"/>
        <n v="70183"/>
        <n v="28230"/>
        <n v="1114"/>
        <s v="V31"/>
        <s v="A41"/>
        <n v="79705"/>
        <n v="75323"/>
        <n v="20189"/>
        <n v="94627"/>
        <n v="80930"/>
        <s v="H54"/>
        <n v="14205"/>
        <n v="93715"/>
        <n v="76121"/>
        <n v="73179"/>
        <n v="77705"/>
        <n v="89519"/>
        <n v="64136"/>
        <n v="92878"/>
        <n v="78759"/>
        <s v="LE15"/>
        <s v="A63"/>
        <n v="93762"/>
        <n v="63150"/>
        <n v="93726"/>
        <s v="A86"/>
        <n v="43210"/>
        <n v="95205"/>
        <s v="E25"/>
        <n v="14652"/>
        <n v="35487"/>
        <n v="77260"/>
        <n v="88514"/>
        <n v="80935"/>
        <n v="11054"/>
        <n v="1105"/>
        <n v="32575"/>
        <n v="23242"/>
        <s v="P31"/>
        <n v="25705"/>
        <s v="B40"/>
        <s v="H14"/>
        <n v="45432"/>
        <n v="99507"/>
        <n v="37215"/>
        <n v="90040"/>
        <n v="28289"/>
        <n v="80217"/>
        <n v="6912"/>
        <n v="23605"/>
        <s v="D11"/>
        <n v="99599"/>
        <s v="D17"/>
        <n v="58122"/>
        <n v="47737"/>
        <n v="28210"/>
        <n v="35815"/>
        <n v="92725"/>
        <n v="20520"/>
        <s v="P12"/>
        <n v="96805"/>
        <n v="77281"/>
        <n v="92668"/>
        <n v="88553"/>
        <n v="89714"/>
        <n v="76105"/>
        <n v="33487"/>
        <n v="24040"/>
        <n v="50369"/>
        <n v="33345"/>
        <n v="6854"/>
        <n v="76011"/>
        <s v="H12"/>
        <n v="37416"/>
        <n v="97296"/>
        <n v="73135"/>
        <n v="27415"/>
        <n v="22313"/>
        <s v="R14"/>
        <n v="53405"/>
        <n v="34629"/>
        <s v="Y34"/>
        <s v="BT66"/>
        <n v="36195"/>
        <n v="89436"/>
        <n v="31205"/>
        <n v="90605"/>
        <n v="37605"/>
        <n v="14614"/>
        <s v="R21"/>
        <n v="11254"/>
        <n v="22908"/>
        <n v="75044"/>
        <n v="55448"/>
        <n v="48919"/>
        <n v="99522"/>
        <n v="73129"/>
        <n v="74103"/>
        <n v="48211"/>
        <n v="20436"/>
        <s v="E45"/>
        <n v="85215"/>
        <n v="44485"/>
        <n v="38150"/>
        <n v="20535"/>
        <s v="R32"/>
        <n v="33064"/>
        <n v="60604"/>
        <s v="BH21"/>
        <n v="12205"/>
        <n v="29305"/>
        <n v="10310"/>
        <n v="20337"/>
        <n v="28225"/>
        <n v="79491"/>
        <s v="P61"/>
        <s v="DL10"/>
        <n v="10105"/>
        <n v="24009"/>
        <n v="10009"/>
        <n v="84120"/>
        <n v="43635"/>
        <n v="91131"/>
        <n v="64082"/>
        <n v="92619"/>
        <n v="11854"/>
        <n v="20546"/>
        <n v="66276"/>
        <s v="EH9"/>
        <n v="94291"/>
        <n v="18706"/>
        <n v="27499"/>
        <n v="19725"/>
        <n v="96825"/>
        <n v="10150"/>
        <s v="D07"/>
        <s v="A96"/>
        <n v="45218"/>
        <n v="48670"/>
        <n v="82007"/>
        <n v="31119"/>
        <n v="30096"/>
        <n v="94250"/>
        <n v="33661"/>
        <n v="70820"/>
        <s v="NE46"/>
        <s v="R95"/>
        <n v="94159"/>
        <n v="85099"/>
        <n v="61825"/>
        <s v="SN1"/>
        <n v="53205"/>
        <n v="90610"/>
        <s v="S33"/>
        <n v="63180"/>
        <n v="16522"/>
        <n v="98464"/>
        <n v="23277"/>
        <s v="NG34"/>
        <n v="77806"/>
        <n v="76210"/>
        <s v="R35"/>
        <n v="27635"/>
        <s v="A98"/>
        <n v="6905"/>
        <s v="A75"/>
        <n v="65211"/>
        <n v="46852"/>
        <n v="63143"/>
        <n v="97211"/>
        <n v="80305"/>
        <s v="NN11"/>
        <n v="40298"/>
        <n v="14276"/>
        <n v="44710"/>
        <n v="2114"/>
        <s v="F94"/>
        <n v="24515"/>
        <n v="90071"/>
        <n v="35236"/>
        <n v="22309"/>
        <n v="6816"/>
        <n v="34108"/>
        <n v="33141"/>
        <n v="30358"/>
        <n v="78405"/>
        <n v="96835"/>
        <n v="78737"/>
        <n v="21290"/>
        <n v="40596"/>
        <n v="60435"/>
        <s v="DN22"/>
        <n v="68505"/>
        <n v="45254"/>
        <n v="6127"/>
        <n v="28299"/>
        <n v="71307"/>
        <s v="BT2"/>
        <n v="89115"/>
        <n v="44315"/>
        <n v="33405"/>
        <n v="52245"/>
        <n v="37924"/>
        <n v="94132"/>
        <n v="35244"/>
        <n v="11215"/>
        <n v="79934"/>
        <n v="20220"/>
        <n v="33436"/>
        <n v="90094"/>
        <n v="21275"/>
        <n v="84125"/>
        <n v="75049"/>
        <s v="CB4"/>
        <n v="43240"/>
        <n v="10184"/>
        <n v="46295"/>
        <n v="32209"/>
        <n v="98148"/>
        <s v="P47"/>
        <n v="36109"/>
        <n v="75372"/>
        <n v="66622"/>
        <n v="75799"/>
        <n v="71137"/>
        <n v="83722"/>
        <n v="36177"/>
        <n v="34981"/>
        <n v="94237"/>
        <n v="78682"/>
        <n v="22096"/>
        <s v="OX12"/>
        <n v="29220"/>
        <n v="85025"/>
        <n v="33233"/>
        <n v="92825"/>
        <n v="10305"/>
        <n v="84105"/>
        <n v="98109"/>
        <n v="79764"/>
        <s v="K78"/>
        <n v="75037"/>
        <n v="45426"/>
        <s v="CT15"/>
        <n v="62756"/>
        <n v="90010"/>
        <n v="21239"/>
        <n v="17126"/>
        <n v="75216"/>
        <n v="64125"/>
        <n v="62723"/>
        <n v="6510"/>
        <n v="30045"/>
        <n v="28805"/>
        <n v="21747"/>
        <n v="20420"/>
        <n v="14609"/>
        <n v="98664"/>
        <s v="PR1"/>
        <n v="20057"/>
        <n v="25336"/>
        <s v="D15"/>
        <n v="95973"/>
        <n v="72215"/>
        <s v="K32"/>
        <n v="8922"/>
        <s v="A83"/>
        <n v="70505"/>
        <n v="92191"/>
        <n v="91841"/>
        <n v="70593"/>
        <n v="85072"/>
        <n v="94263"/>
        <n v="70174"/>
        <n v="53726"/>
        <s v="D02"/>
        <n v="94110"/>
        <n v="23324"/>
        <n v="39236"/>
        <s v="R51"/>
        <n v="53277"/>
        <n v="2298"/>
        <n v="77095"/>
        <n v="73190"/>
        <n v="18018"/>
        <s v="T56"/>
        <s v="W34"/>
        <s v="B12"/>
        <s v="N39"/>
        <n v="43610"/>
        <s v="P56"/>
        <s v="L74"/>
        <n v="85754"/>
        <n v="55480"/>
        <s v="A84"/>
        <s v="BS41"/>
        <s v="P81"/>
        <n v="37939"/>
        <n v="48604"/>
        <n v="32092"/>
        <n v="94913"/>
        <n v="95113"/>
        <n v="34745"/>
        <n v="14683"/>
        <n v="11388"/>
        <n v="20167"/>
        <n v="23203"/>
        <n v="84115"/>
        <n v="95108"/>
        <s v="R93"/>
        <n v="79945"/>
        <n v="53234"/>
        <n v="70836"/>
        <n v="49518"/>
        <n v="66160"/>
        <n v="14905"/>
        <n v="27264"/>
        <n v="88546"/>
        <n v="44185"/>
        <s v="F52"/>
        <s v="D18"/>
        <n v="56372"/>
        <n v="19191"/>
        <n v="12305"/>
        <n v="33805"/>
        <n v="32941"/>
        <n v="77075"/>
        <n v="70179"/>
        <n v="73142"/>
        <n v="66617"/>
        <n v="8104"/>
        <n v="98185"/>
        <n v="76711"/>
        <n v="33884"/>
        <n v="47747"/>
        <n v="60567"/>
        <n v="29424"/>
        <n v="48930"/>
        <n v="71115"/>
        <n v="19104"/>
        <s v="H16"/>
        <n v="21229"/>
        <n v="73119"/>
        <n v="7112"/>
        <s v="IV1"/>
        <s v="P75"/>
        <n v="71161"/>
        <n v="32835"/>
        <n v="40515"/>
        <n v="53263"/>
        <n v="79176"/>
        <s v="E91"/>
        <s v="LS9"/>
        <n v="30323"/>
        <n v="66225"/>
        <n v="33330"/>
        <n v="78715"/>
        <n v="44105"/>
        <n v="20784"/>
        <s v="SN13"/>
        <n v="91103"/>
        <n v="90035"/>
        <n v="27705"/>
        <s v="WC1B"/>
        <s v="H62"/>
        <n v="23237"/>
        <n v="89706"/>
        <n v="35895"/>
        <n v="30033"/>
        <n v="92648"/>
        <n v="53285"/>
        <s v="M14"/>
        <n v="43268"/>
        <n v="91186"/>
        <n v="19141"/>
        <n v="80945"/>
        <n v="15274"/>
        <n v="33411"/>
        <n v="71105"/>
        <n v="94207"/>
        <n v="37240"/>
        <s v="LE16"/>
        <n v="74184"/>
        <n v="10045"/>
        <n v="34642"/>
        <s v="SW19"/>
        <s v="V23"/>
        <n v="90005"/>
        <n v="76205"/>
        <n v="72209"/>
        <n v="16534"/>
        <n v="15255"/>
        <s v="GL54"/>
        <n v="75260"/>
        <n v="76905"/>
        <s v="BD23"/>
        <s v="DL8"/>
        <n v="92883"/>
        <n v="20088"/>
        <n v="52405"/>
        <n v="80045"/>
        <n v="94089"/>
        <n v="37131"/>
        <n v="39204"/>
        <n v="27717"/>
        <n v="29505"/>
        <n v="13205"/>
        <n v="30245"/>
        <n v="77070"/>
        <n v="34282"/>
        <n v="18105"/>
        <n v="23663"/>
        <n v="67260"/>
        <n v="77299"/>
        <n v="97255"/>
        <n v="43605"/>
        <n v="45999"/>
        <n v="63121"/>
        <n v="10705"/>
        <n v="32230"/>
        <s v="D13"/>
        <n v="33196"/>
        <n v="94121"/>
        <n v="10125"/>
        <n v="93305"/>
        <n v="63169"/>
        <n v="46896"/>
        <n v="55564"/>
        <n v="72905"/>
        <n v="95210"/>
        <n v="48912"/>
        <n v="34615"/>
        <n v="93773"/>
        <n v="10155"/>
        <n v="90831"/>
        <s v="K45"/>
        <n v="89510"/>
        <n v="89155"/>
        <n v="19805"/>
        <n v="89550"/>
        <n v="92645"/>
        <n v="45228"/>
        <n v="38188"/>
        <n v="32868"/>
        <n v="48232"/>
        <s v="H23"/>
        <s v="F26"/>
        <n v="76198"/>
        <n v="85053"/>
        <n v="20470"/>
        <n v="75287"/>
        <n v="59112"/>
        <n v="63126"/>
        <n v="64054"/>
        <n v="27404"/>
        <n v="71213"/>
        <n v="76129"/>
        <n v="36104"/>
        <n v="22156"/>
        <n v="80126"/>
        <n v="49510"/>
        <n v="34620"/>
        <n v="55441"/>
        <s v="K36"/>
        <n v="33673"/>
        <n v="33175"/>
        <n v="60686"/>
        <s v="Y14"/>
        <n v="94807"/>
        <n v="98506"/>
        <s v="LE14"/>
        <n v="11044"/>
        <n v="95138"/>
        <n v="75185"/>
        <n v="55590"/>
        <n v="11499"/>
        <n v="34643"/>
        <s v="EH52"/>
        <n v="20051"/>
        <n v="30351"/>
        <n v="78764"/>
        <n v="85205"/>
        <n v="31416"/>
        <n v="87140"/>
        <n v="34985"/>
        <n v="73167"/>
        <n v="68117"/>
        <n v="85732"/>
        <n v="20067"/>
        <n v="93907"/>
        <n v="91210"/>
        <n v="47732"/>
        <n v="36670"/>
        <n v="33023"/>
        <n v="66611"/>
        <n v="25326"/>
        <s v="W1F"/>
        <n v="33811"/>
        <n v="90030"/>
        <n v="33169"/>
        <s v="H18"/>
        <n v="94297"/>
        <s v="KW10"/>
        <n v="20575"/>
        <n v="7195"/>
        <n v="98195"/>
        <n v="61105"/>
        <n v="31165"/>
        <n v="74108"/>
        <n v="93704"/>
        <n v="94154"/>
        <n v="36689"/>
        <n v="11470"/>
        <n v="80243"/>
        <n v="92165"/>
        <n v="15250"/>
        <n v="10004"/>
        <n v="49018"/>
        <n v="45249"/>
        <n v="88519"/>
        <n v="50981"/>
        <n v="97240"/>
        <n v="20226"/>
        <n v="99709"/>
        <s v="S8"/>
        <n v="19810"/>
        <n v="78726"/>
        <n v="91199"/>
        <n v="20238"/>
        <n v="20404"/>
        <n v="91117"/>
        <n v="60624"/>
        <n v="77293"/>
        <n v="49444"/>
        <n v="20380"/>
        <s v="W91"/>
        <n v="98405"/>
        <n v="35263"/>
        <s v="EC3M"/>
        <s v="H71"/>
        <n v="17121"/>
        <n v="79940"/>
        <n v="63136"/>
        <n v="37245"/>
        <n v="90305"/>
        <n v="40510"/>
        <n v="11210"/>
        <n v="32627"/>
        <n v="79165"/>
        <n v="79105"/>
        <n v="20910"/>
        <n v="77305"/>
        <n v="32128"/>
        <s v="CH48"/>
        <n v="92056"/>
        <n v="19125"/>
        <n v="75210"/>
        <n v="80920"/>
        <s v="EC1V"/>
      </sharedItems>
    </cacheField>
    <cacheField name="Loyalty Card" numFmtId="0">
      <sharedItems count="2">
        <s v="Yes"/>
        <s v="No"/>
      </sharedItems>
    </cacheField>
    <cacheField name="Email2" numFmtId="0" databaseField="0">
      <fieldGroup base="2">
        <discretePr count="798"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0"/>
        </discretePr>
        <groupItems count="3">
          <m/>
          <s v="not provided"/>
          <s v="Group1"/>
        </groupItems>
      </fieldGroup>
    </cacheField>
    <cacheField name="Phone Number2" numFmtId="0" databaseField="0">
      <fieldGroup base="3">
        <discretePr count="871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64.562000694445" createdVersion="8" refreshedVersion="8" minRefreshableVersion="3" recordCount="1000" xr:uid="{F5B3C230-C821-48CE-8D9C-180C3596F57A}">
  <cacheSource type="worksheet">
    <worksheetSource name="Table1"/>
  </cacheSource>
  <cacheFields count="26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24"/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Bean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Unit Price" numFmtId="0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 count="197">
        <n v="19.899999999999999"/>
        <n v="41.25"/>
        <n v="12.95"/>
        <n v="27.5"/>
        <n v="54.969999999999992"/>
        <n v="38.849999999999994"/>
        <n v="21.87"/>
        <n v="4.7549999999999999"/>
        <n v="17.91"/>
        <n v="5.97"/>
        <n v="39.799999999999997"/>
        <n v="170.77499999999998"/>
        <n v="49.75"/>
        <n v="41.169999999999995"/>
        <n v="11.654999999999999"/>
        <n v="114.42499999999998"/>
        <n v="20.25"/>
        <n v="77.699999999999989"/>
        <n v="82.339999999999989"/>
        <n v="16.875"/>
        <n v="14.58"/>
        <n v="91.539999999999992"/>
        <n v="11.94"/>
        <n v="11.25"/>
        <n v="12.375"/>
        <n v="27"/>
        <n v="21.825000000000003"/>
        <n v="35.82"/>
        <n v="52.38"/>
        <n v="23.774999999999999"/>
        <n v="57.06"/>
        <n v="8.73"/>
        <n v="28.53"/>
        <n v="59.699999999999996"/>
        <n v="43.650000000000006"/>
        <n v="7.29"/>
        <n v="8.0549999999999997"/>
        <n v="72.91"/>
        <n v="16.5"/>
        <n v="178.70999999999998"/>
        <n v="63.249999999999993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49999999999999"/>
        <n v="136.61999999999998"/>
        <n v="77.624999999999986"/>
        <n v="17.82"/>
        <n v="53.699999999999996"/>
        <n v="3.5849999999999995"/>
        <n v="40.5"/>
        <n v="47.8"/>
        <n v="109.36499999999999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000000000001"/>
        <n v="148.92499999999998"/>
        <n v="87.300000000000011"/>
        <n v="24.3"/>
        <n v="13.365"/>
        <n v="14.55"/>
        <n v="14.339999999999998"/>
        <n v="15.85"/>
        <n v="19.02"/>
        <n v="38.04"/>
        <n v="4.125"/>
        <n v="3.8849999999999998"/>
        <n v="68.75"/>
        <n v="23.88"/>
        <n v="12.15"/>
        <n v="94.874999999999986"/>
        <n v="102.46499999999997"/>
        <n v="48.6"/>
        <n v="29.784999999999997"/>
        <n v="17.46"/>
        <n v="68.309999999999988"/>
        <n v="18.225000000000001"/>
        <n v="51.749999999999993"/>
        <n v="68.655000000000001"/>
        <n v="2.6849999999999996"/>
        <n v="61.754999999999995"/>
        <n v="123.50999999999999"/>
        <n v="218.73"/>
        <n v="33"/>
        <n v="23.31"/>
        <n v="16.11"/>
        <n v="29.16"/>
        <n v="17.899999999999999"/>
        <n v="204.92999999999995"/>
        <n v="34.154999999999994"/>
        <n v="109.93999999999998"/>
        <n v="25.9"/>
        <n v="22.274999999999999"/>
        <n v="32.22"/>
        <n v="8.25"/>
        <n v="31.08"/>
        <n v="36.450000000000003"/>
        <n v="4.4550000000000001"/>
        <n v="33.464999999999996"/>
        <n v="19.424999999999997"/>
        <n v="72.900000000000006"/>
        <n v="53.46"/>
        <n v="59.569999999999993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4999999999998"/>
        <n v="182.27499999999998"/>
        <n v="45.769999999999996"/>
        <n v="133.85999999999999"/>
        <n v="21.509999999999998"/>
        <n v="9.9499999999999993"/>
        <n v="28.679999999999996"/>
        <n v="27.945"/>
        <n v="139.72499999999999"/>
        <n v="27.484999999999996"/>
        <n v="59.75"/>
        <n v="71.699999999999989"/>
        <n v="25.874999999999996"/>
        <n v="89.1"/>
        <n v="5.3699999999999992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0000000000001"/>
        <n v="137.31"/>
        <n v="83.835000000000008"/>
        <n v="200.78999999999996"/>
        <n v="67.5"/>
        <n v="66.929999999999993"/>
        <n v="10.739999999999998"/>
        <n v="31.624999999999996"/>
        <n v="126.49999999999999"/>
        <n v="23.9"/>
        <n v="95.1"/>
        <n v="79.25"/>
        <n v="14.265000000000001"/>
        <n v="102.92499999999998"/>
        <n v="164.90999999999997"/>
        <n v="60.75"/>
        <n v="82.454999999999984"/>
        <n v="3.645"/>
        <n v="137.42499999999998"/>
        <n v="64.75"/>
        <n v="4.3650000000000002"/>
        <n v="34.92"/>
        <n v="35.799999999999997"/>
        <n v="8.9499999999999993"/>
        <n v="55"/>
        <n v="29.1"/>
        <n v="29.7"/>
        <n v="158.12499999999997"/>
      </sharedItems>
    </cacheField>
    <cacheField name="Bean Type Name" numFmtId="0">
      <sharedItems count="4">
        <s v="Robusta"/>
        <s v="Excelsa"/>
        <s v="Arabica"/>
        <s v="Liberica"/>
      </sharedItems>
    </cacheField>
    <cacheField name="Coffee Roast Type" numFmtId="0">
      <sharedItems count="3">
        <s v="Medium"/>
        <s v="Light"/>
        <s v="Dark"/>
      </sharedItems>
    </cacheField>
    <cacheField name="Full Address" numFmtId="0">
      <sharedItems/>
    </cacheField>
    <cacheField name="Abroad Order" numFmtId="0">
      <sharedItems/>
    </cacheField>
    <cacheField name="Name" numFmtId="0">
      <sharedItems/>
    </cacheField>
    <cacheField name="Surename" numFmtId="0">
      <sharedItems/>
    </cacheField>
    <cacheField name="Loyalty Card" numFmtId="0">
      <sharedItems/>
    </cacheField>
    <cacheField name="Total Weight" numFmtId="0">
      <sharedItems containsSemiMixedTypes="0" containsString="0" containsNumber="1" minValue="0.2" maxValue="15"/>
    </cacheField>
    <cacheField name="Week Day" numFmtId="0">
      <sharedItems count="14">
        <s v="Thursday"/>
        <s v="Wednesday"/>
        <s v="Friday"/>
        <s v="Monday"/>
        <s v="Saturday"/>
        <s v="Tuesday"/>
        <s v="Sunday"/>
        <s v="štvrtok" u="1"/>
        <s v="streda" u="1"/>
        <s v="piatok" u="1"/>
        <s v="pondelok" u="1"/>
        <s v="sobota" u="1"/>
        <s v="utorok" u="1"/>
        <s v="nedeľa" u="1"/>
      </sharedItems>
    </cacheField>
    <cacheField name="Month" numFmtId="0">
      <sharedItems count="20">
        <s v="September"/>
        <s v="June"/>
        <s v="July"/>
        <s v="August"/>
        <s v="January"/>
        <s v="May"/>
        <s v="March"/>
        <s v="October"/>
        <s v="April"/>
        <s v="December"/>
        <s v="February"/>
        <s v="November"/>
        <s v="jún" u="1"/>
        <s v="júl" u="1"/>
        <s v="január" u="1"/>
        <s v="máj" u="1"/>
        <s v="marec" u="1"/>
        <s v="október" u="1"/>
        <s v="apríl" u="1"/>
        <s v="február" u="1"/>
      </sharedItems>
    </cacheField>
    <cacheField name="Item Revenue" numFmtId="0">
      <sharedItems containsSemiMixedTypes="0" containsString="0" containsNumber="1" minValue="0.16109999999999997" maxValue="28.434899999999999" count="236">
        <n v="1.194"/>
        <n v="4.5374999999999996"/>
        <n v="1.1655"/>
        <n v="3.0249999999999999"/>
        <n v="3.2981999999999996"/>
        <n v="5.0504999999999995"/>
        <n v="2.4057000000000004"/>
        <n v="0.61814999999999998"/>
        <n v="1.0745999999999998"/>
        <n v="0.35819999999999996"/>
        <n v="3.5819999999999994"/>
        <n v="18.785249999999998"/>
        <n v="2.9849999999999999"/>
        <n v="2.4701999999999997"/>
        <n v="1.51515"/>
        <n v="6.865499999999999"/>
        <n v="1.8224999999999998"/>
        <n v="6.9930000000000003"/>
        <n v="4.9403999999999995"/>
        <n v="1.5187499999999998"/>
        <n v="1.6038000000000001"/>
        <n v="1.6118999999999999"/>
        <n v="5.4923999999999991"/>
        <n v="1.0746"/>
        <n v="1.0125"/>
        <n v="1.3612500000000001"/>
        <n v="2.4299999999999997"/>
        <n v="2.83725"/>
        <n v="3.2237999999999998"/>
        <n v="6.8094000000000001"/>
        <n v="3.0907499999999999"/>
        <n v="7.4177999999999997"/>
        <n v="1.1349"/>
        <n v="3.7088999999999999"/>
        <n v="3.5819999999999999"/>
        <n v="5.6745000000000001"/>
        <n v="0.80190000000000006"/>
        <n v="0.4832999999999999"/>
        <n v="9.4782999999999991"/>
        <n v="1.8149999999999999"/>
        <n v="23.232299999999999"/>
        <n v="6.9574999999999996"/>
        <n v="0.69929999999999992"/>
        <n v="8.2385999999999981"/>
        <n v="3.4965000000000002"/>
        <n v="2.0202"/>
        <n v="18.956599999999998"/>
        <n v="1.7909999999999999"/>
        <n v="9.4575000000000014"/>
        <n v="6.1815000000000007"/>
        <n v="1.2028500000000002"/>
        <n v="6.5339999999999998"/>
        <n v="11.616149999999999"/>
        <n v="3.4047000000000001"/>
        <n v="10.298249999999998"/>
        <n v="1.6109999999999998"/>
        <n v="0.60749999999999993"/>
        <n v="2.1491999999999996"/>
        <n v="0.43019999999999992"/>
        <n v="1.2363"/>
        <n v="0.17909999999999998"/>
        <n v="15.028199999999998"/>
        <n v="6.9862499999999983"/>
        <n v="1.9601999999999999"/>
        <n v="3.2219999999999995"/>
        <n v="0.21509999999999996"/>
        <n v="3.6449999999999996"/>
        <n v="2.8679999999999999"/>
        <n v="3.4964999999999997"/>
        <n v="14.217449999999999"/>
        <n v="13.051349999999999"/>
        <n v="8.0419499999999982"/>
        <n v="3.0374999999999996"/>
        <n v="2.1509999999999998"/>
        <n v="4.6619999999999999"/>
        <n v="9.3149999999999977"/>
        <n v="4.9005000000000001"/>
        <n v="3.9203999999999999"/>
        <n v="13.972499999999997"/>
        <n v="0.5373"/>
        <n v="1.2149999999999999"/>
        <n v="0.26865"/>
        <n v="1.70235"/>
        <n v="19.360250000000001"/>
        <n v="0.71639999999999993"/>
        <n v="11.349"/>
        <n v="2.673"/>
        <n v="1.0101"/>
        <n v="1.4701499999999998"/>
        <n v="1.8915000000000002"/>
        <n v="0.86039999999999983"/>
        <n v="2.0605000000000002"/>
        <n v="2.4725999999999999"/>
        <n v="4.9451999999999998"/>
        <n v="0.45374999999999999"/>
        <n v="0.34964999999999996"/>
        <n v="7.5625"/>
        <n v="2.1492"/>
        <n v="10.100999999999999"/>
        <n v="1.3365"/>
        <n v="13.403249999999998"/>
        <n v="1.6835"/>
        <n v="10.436249999999999"/>
        <n v="11.271149999999999"/>
        <n v="5.3460000000000001"/>
        <n v="3.8720499999999998"/>
        <n v="1.3985999999999998"/>
        <n v="2.2698"/>
        <n v="7.5140999999999991"/>
        <n v="2.00475"/>
        <n v="4.6574999999999989"/>
        <n v="4.1192999999999991"/>
        <n v="0.16109999999999997"/>
        <n v="3.7052999999999994"/>
        <n v="7.4105999999999987"/>
        <n v="28.434899999999999"/>
        <n v="3.63"/>
        <n v="2.0978999999999997"/>
        <n v="0.96659999999999979"/>
        <n v="3.2076000000000002"/>
        <n v="1.0739999999999998"/>
        <n v="22.542299999999997"/>
        <n v="3.7570499999999996"/>
        <n v="6.5963999999999992"/>
        <n v="2.331"/>
        <n v="2.45025"/>
        <n v="2.6865000000000001"/>
        <n v="1.9331999999999996"/>
        <n v="0.90749999999999997"/>
        <n v="2.7971999999999997"/>
        <n v="4.0095000000000001"/>
        <n v="0.49004999999999999"/>
        <n v="4.3504499999999995"/>
        <n v="2.5252499999999998"/>
        <n v="8.0190000000000001"/>
        <n v="5.8805999999999994"/>
        <n v="7.7440999999999995"/>
        <n v="9.0749999999999993"/>
        <n v="2.0249999999999999"/>
        <n v="6.734"/>
        <n v="1.2350999999999999"/>
        <n v="4.1210000000000004"/>
        <n v="3.0303"/>
        <n v="7.5660000000000007"/>
        <n v="5.0625"/>
        <n v="0.64529999999999987"/>
        <n v="0.89549999999999996"/>
        <n v="15.488199999999999"/>
        <n v="11.643749999999997"/>
        <n v="1.0754999999999999"/>
        <n v="2.2687499999999998"/>
        <n v="4.7391499999999995"/>
        <n v="23.695749999999997"/>
        <n v="2.7461999999999995"/>
        <n v="17.401799999999998"/>
        <n v="1.2905999999999997"/>
        <n v="0.89549999999999985"/>
        <n v="2.6864999999999997"/>
        <n v="1.7207999999999997"/>
        <n v="3.07395"/>
        <n v="15.36975"/>
        <n v="1.6490999999999998"/>
        <n v="3.585"/>
        <n v="1.7909999999999997"/>
        <n v="4.3019999999999996"/>
        <n v="2.3287499999999994"/>
        <n v="9.8010000000000002"/>
        <n v="0.32219999999999993"/>
        <n v="0.80549999999999988"/>
        <n v="4.4774999999999991"/>
        <n v="2.9402999999999997"/>
        <n v="12.2958"/>
        <n v="1.6335"/>
        <n v="20.872499999999999"/>
        <n v="2.6849999999999996"/>
        <n v="1.7482499999999999"/>
        <n v="1.5125"/>
        <n v="2.6806499999999995"/>
        <n v="1.2887999999999997"/>
        <n v="1.3730999999999998"/>
        <n v="1.4327999999999999"/>
        <n v="4.05"/>
        <n v="6.1478999999999999"/>
        <n v="8.1675000000000004"/>
        <n v="4.8114000000000008"/>
        <n v="0.98009999999999997"/>
        <n v="4.1957999999999993"/>
        <n v="2.5811999999999995"/>
        <n v="1.3432500000000001"/>
        <n v="10.722599999999998"/>
        <n v="6.0606"/>
        <n v="4.0404"/>
        <n v="18.4437"/>
        <n v="8.2420000000000009"/>
        <n v="2.7225000000000001"/>
        <n v="5.4450000000000003"/>
        <n v="0.53729999999999989"/>
        <n v="12.357899999999997"/>
        <n v="9.2218499999999999"/>
        <n v="26.102699999999999"/>
        <n v="6.0749999999999993"/>
        <n v="8.700899999999999"/>
        <n v="1.0489499999999998"/>
        <n v="6.1814999999999998"/>
        <n v="0.64439999999999986"/>
        <n v="0.80594999999999994"/>
        <n v="3.4787499999999998"/>
        <n v="13.914999999999999"/>
        <n v="1.4339999999999999"/>
        <n v="12.363000000000001"/>
        <n v="10.302500000000002"/>
        <n v="1.8544499999999999"/>
        <n v="6.1754999999999995"/>
        <n v="0.50505"/>
        <n v="2.3879999999999999"/>
        <n v="2.0596499999999995"/>
        <n v="9.8945999999999987"/>
        <n v="6.6825000000000001"/>
        <n v="4.9472999999999994"/>
        <n v="5.3612999999999991"/>
        <n v="0.40095000000000003"/>
        <n v="8.2454999999999998"/>
        <n v="6.1789499999999986"/>
        <n v="5.3729999999999993"/>
        <n v="16.083899999999996"/>
        <n v="5.8274999999999997"/>
        <n v="3.367"/>
        <n v="0.56745000000000001"/>
        <n v="4.5396000000000001"/>
        <n v="2.1479999999999997"/>
        <n v="0.53699999999999992"/>
        <n v="6.05"/>
        <n v="0.59699999999999998"/>
        <n v="3.7830000000000004"/>
        <n v="3.2669999999999999"/>
        <n v="17.393749999999997"/>
      </sharedItems>
    </cacheField>
    <cacheField name="Years (Order Date)" numFmtId="0" databaseField="0">
      <fieldGroup base="1">
        <rangePr groupBy="years" startDate="2019-01-02T00:00:00" endDate="2022-08-20T00:00:00"/>
        <groupItems count="6">
          <s v="&lt;2.1.2019"/>
          <s v="2019"/>
          <s v="2020"/>
          <s v="2021"/>
          <s v="2022"/>
          <s v="&gt;20.8.2022"/>
        </groupItems>
      </fieldGroup>
    </cacheField>
    <cacheField name="Average Order" numFmtId="0" formula=" &quot;Count of Order ID&quot;/12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70.61229837963" createdVersion="8" refreshedVersion="8" minRefreshableVersion="3" recordCount="48" xr:uid="{5863BF79-F5C7-4816-94D0-7AB7E383EA40}">
  <cacheSource type="worksheet">
    <worksheetSource name="Table2"/>
  </cacheSource>
  <cacheFields count="7">
    <cacheField name="Product ID" numFmtId="0">
      <sharedItems/>
    </cacheField>
    <cacheField name="Bean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Unit Price" numFmtId="0">
      <sharedItems containsSemiMixedTypes="0" containsString="0" containsNumber="1" minValue="2.6849999999999996" maxValue="36.454999999999998"/>
    </cacheField>
    <cacheField name="Price per 100g" numFmtId="0">
      <sharedItems containsSemiMixedTypes="0" containsString="0" containsNumber="1" minValue="0.82339999999999991" maxValue="2.3774999999999999"/>
    </cacheField>
    <cacheField name="Profit" numFmtId="0">
      <sharedItems containsSemiMixedTypes="0" containsString="0" containsNumber="1" minValue="0.16109999999999997" maxValue="4.73914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17670-51384-MA"/>
    <s v="Aloisia Allner"/>
    <x v="0"/>
    <x v="0"/>
    <s v="57999 Pepper Wood Alley"/>
    <x v="0"/>
    <x v="0"/>
    <x v="0"/>
    <x v="0"/>
  </r>
  <r>
    <s v="73342-18763-UW"/>
    <s v="Piotr Bote"/>
    <x v="1"/>
    <x v="1"/>
    <s v="2112 Ridgeway Hill"/>
    <x v="1"/>
    <x v="1"/>
    <x v="1"/>
    <x v="1"/>
  </r>
  <r>
    <s v="21125-22134-PX"/>
    <s v="Jami Redholes"/>
    <x v="2"/>
    <x v="2"/>
    <s v="5214 Bartillon Park"/>
    <x v="2"/>
    <x v="0"/>
    <x v="2"/>
    <x v="0"/>
  </r>
  <r>
    <s v="71253-00052-RN"/>
    <s v="Dene Azema"/>
    <x v="3"/>
    <x v="3"/>
    <s v="27 Maywood Place"/>
    <x v="3"/>
    <x v="0"/>
    <x v="3"/>
    <x v="0"/>
  </r>
  <r>
    <s v="23806-46781-OU"/>
    <s v="Christoffer O' Shea"/>
    <x v="4"/>
    <x v="4"/>
    <s v="38980 Manitowish Junction"/>
    <x v="4"/>
    <x v="1"/>
    <x v="4"/>
    <x v="1"/>
  </r>
  <r>
    <s v="86561-91660-RB"/>
    <s v="Beryle Cottier"/>
    <x v="4"/>
    <x v="5"/>
    <s v="2651 Stoughton Place"/>
    <x v="5"/>
    <x v="0"/>
    <x v="5"/>
    <x v="1"/>
  </r>
  <r>
    <s v="65223-29612-CB"/>
    <s v="Shaylynn Lobe"/>
    <x v="5"/>
    <x v="6"/>
    <s v="7005 Mariners Cove Place"/>
    <x v="6"/>
    <x v="0"/>
    <x v="6"/>
    <x v="0"/>
  </r>
  <r>
    <s v="21134-81676-FR"/>
    <s v="Melvin Wharfe"/>
    <x v="4"/>
    <x v="7"/>
    <s v="7 Straubel Road"/>
    <x v="7"/>
    <x v="1"/>
    <x v="7"/>
    <x v="0"/>
  </r>
  <r>
    <s v="03396-68805-ZC"/>
    <s v="Guthrey Petracci"/>
    <x v="6"/>
    <x v="8"/>
    <s v="949 Paget Parkway"/>
    <x v="8"/>
    <x v="0"/>
    <x v="8"/>
    <x v="1"/>
  </r>
  <r>
    <s v="61021-27840-ZN"/>
    <s v="Rodger Raven"/>
    <x v="7"/>
    <x v="9"/>
    <s v="1 Reinke Avenue"/>
    <x v="8"/>
    <x v="0"/>
    <x v="9"/>
    <x v="1"/>
  </r>
  <r>
    <s v="76239-90137-UQ"/>
    <s v="Ferrell Ferber"/>
    <x v="8"/>
    <x v="10"/>
    <s v="68 High Crossing Court"/>
    <x v="9"/>
    <x v="0"/>
    <x v="10"/>
    <x v="1"/>
  </r>
  <r>
    <s v="49315-21985-BB"/>
    <s v="Duky Phizackerly"/>
    <x v="9"/>
    <x v="11"/>
    <s v="28643 Bluejay Crossing"/>
    <x v="9"/>
    <x v="0"/>
    <x v="11"/>
    <x v="0"/>
  </r>
  <r>
    <s v="34136-36674-OM"/>
    <s v="Rosaleen Scholar"/>
    <x v="10"/>
    <x v="12"/>
    <s v="80915 Montana Park"/>
    <x v="10"/>
    <x v="0"/>
    <x v="12"/>
    <x v="1"/>
  </r>
  <r>
    <s v="39396-12890-PE"/>
    <s v="Terence Vanyutin"/>
    <x v="11"/>
    <x v="13"/>
    <s v="331 Bunting Hill"/>
    <x v="11"/>
    <x v="0"/>
    <x v="13"/>
    <x v="1"/>
  </r>
  <r>
    <s v="95875-73336-RG"/>
    <s v="Patrice Trobe"/>
    <x v="12"/>
    <x v="14"/>
    <s v="827 Declaration Plaza"/>
    <x v="12"/>
    <x v="0"/>
    <x v="14"/>
    <x v="0"/>
  </r>
  <r>
    <s v="25473-43727-BY"/>
    <s v="Llywellyn Oscroft"/>
    <x v="13"/>
    <x v="13"/>
    <s v="022 Roth Place"/>
    <x v="13"/>
    <x v="0"/>
    <x v="15"/>
    <x v="1"/>
  </r>
  <r>
    <s v="99643-51048-IQ"/>
    <s v="Minni Alabaster"/>
    <x v="14"/>
    <x v="15"/>
    <s v="3 Charing Cross Trail"/>
    <x v="14"/>
    <x v="0"/>
    <x v="16"/>
    <x v="1"/>
  </r>
  <r>
    <s v="62173-15287-CU"/>
    <s v="Rhianon Broxup"/>
    <x v="15"/>
    <x v="16"/>
    <s v="83517 Thierer Court"/>
    <x v="15"/>
    <x v="0"/>
    <x v="17"/>
    <x v="1"/>
  </r>
  <r>
    <s v="57611-05522-ST"/>
    <s v="Pall Redford"/>
    <x v="16"/>
    <x v="13"/>
    <s v="7337 Hayes Junction"/>
    <x v="16"/>
    <x v="1"/>
    <x v="18"/>
    <x v="0"/>
  </r>
  <r>
    <s v="76664-37050-DT"/>
    <s v="Aurea Corradino"/>
    <x v="17"/>
    <x v="17"/>
    <s v="698 Canary Terrace"/>
    <x v="17"/>
    <x v="0"/>
    <x v="19"/>
    <x v="0"/>
  </r>
  <r>
    <s v="84565-53984-SX"/>
    <s v="Kendal Scardefield"/>
    <x v="4"/>
    <x v="18"/>
    <s v="3 Northridge Crossing"/>
    <x v="18"/>
    <x v="1"/>
    <x v="20"/>
    <x v="0"/>
  </r>
  <r>
    <s v="03090-88267-BQ"/>
    <s v="Avrit Davidowsky"/>
    <x v="18"/>
    <x v="19"/>
    <s v="9 Warrior Junction"/>
    <x v="19"/>
    <x v="0"/>
    <x v="21"/>
    <x v="1"/>
  </r>
  <r>
    <s v="37651-47492-NC"/>
    <s v="Annabel Antuk"/>
    <x v="19"/>
    <x v="20"/>
    <s v="77965 Lawn Park"/>
    <x v="20"/>
    <x v="0"/>
    <x v="22"/>
    <x v="0"/>
  </r>
  <r>
    <s v="95399-57205-HI"/>
    <s v="Iorgo Kleinert"/>
    <x v="20"/>
    <x v="21"/>
    <s v="1 Morningstar Lane"/>
    <x v="21"/>
    <x v="0"/>
    <x v="23"/>
    <x v="0"/>
  </r>
  <r>
    <s v="24010-66714-HW"/>
    <s v="Chrisy Blofeld"/>
    <x v="21"/>
    <x v="22"/>
    <s v="013 Talisman Terrace"/>
    <x v="22"/>
    <x v="0"/>
    <x v="24"/>
    <x v="1"/>
  </r>
  <r>
    <s v="07591-92789-UA"/>
    <s v="Culley Farris"/>
    <x v="4"/>
    <x v="23"/>
    <s v="4 Mitchell Drive"/>
    <x v="20"/>
    <x v="0"/>
    <x v="22"/>
    <x v="0"/>
  </r>
  <r>
    <s v="49231-44455-IC"/>
    <s v="Selene Shales"/>
    <x v="22"/>
    <x v="24"/>
    <s v="74 Bultman Plaza"/>
    <x v="23"/>
    <x v="0"/>
    <x v="25"/>
    <x v="0"/>
  </r>
  <r>
    <s v="50124-88608-EO"/>
    <s v="Vivie Danneil"/>
    <x v="23"/>
    <x v="25"/>
    <s v="5626 Darwin Avenue"/>
    <x v="24"/>
    <x v="1"/>
    <x v="26"/>
    <x v="1"/>
  </r>
  <r>
    <s v="00888-74814-UZ"/>
    <s v="Theresita Newbury"/>
    <x v="24"/>
    <x v="26"/>
    <s v="79526 Bultman Lane"/>
    <x v="25"/>
    <x v="1"/>
    <x v="27"/>
    <x v="1"/>
  </r>
  <r>
    <s v="14158-30713-OB"/>
    <s v="Mozelle Calcutt"/>
    <x v="25"/>
    <x v="27"/>
    <s v="4389 Russell Way"/>
    <x v="26"/>
    <x v="1"/>
    <x v="28"/>
    <x v="0"/>
  </r>
  <r>
    <s v="51427-89175-QJ"/>
    <s v="Adrian Swaine"/>
    <x v="4"/>
    <x v="28"/>
    <s v="95 Straubel Hill"/>
    <x v="27"/>
    <x v="0"/>
    <x v="29"/>
    <x v="1"/>
  </r>
  <r>
    <s v="52082-49024-ON"/>
    <s v="Ray Leivesley"/>
    <x v="26"/>
    <x v="29"/>
    <s v="91 Stephen Drive"/>
    <x v="28"/>
    <x v="0"/>
    <x v="30"/>
    <x v="1"/>
  </r>
  <r>
    <s v="04540-43685-DV"/>
    <s v="Nelly Basezzi"/>
    <x v="27"/>
    <x v="30"/>
    <s v="923 Mallard Junction"/>
    <x v="29"/>
    <x v="1"/>
    <x v="31"/>
    <x v="0"/>
  </r>
  <r>
    <s v="39123-12846-YJ"/>
    <s v="Gallard Gatheral"/>
    <x v="28"/>
    <x v="13"/>
    <s v="40 Clemons Place"/>
    <x v="30"/>
    <x v="0"/>
    <x v="32"/>
    <x v="1"/>
  </r>
  <r>
    <s v="44981-99666-XB"/>
    <s v="Una Welberry"/>
    <x v="29"/>
    <x v="31"/>
    <s v="40915 Schlimgen Park"/>
    <x v="31"/>
    <x v="2"/>
    <x v="33"/>
    <x v="0"/>
  </r>
  <r>
    <s v="24825-51803-CQ"/>
    <s v="Faber Eilhart"/>
    <x v="30"/>
    <x v="32"/>
    <s v="6966 Victoria Street"/>
    <x v="32"/>
    <x v="0"/>
    <x v="34"/>
    <x v="1"/>
  </r>
  <r>
    <s v="77634-13918-GJ"/>
    <s v="Zorina Ponting"/>
    <x v="31"/>
    <x v="33"/>
    <s v="7118 Holmberg Court"/>
    <x v="33"/>
    <x v="0"/>
    <x v="35"/>
    <x v="1"/>
  </r>
  <r>
    <s v="13694-25001-LX"/>
    <s v="Silvio Strase"/>
    <x v="32"/>
    <x v="34"/>
    <s v="5 Forest Lane"/>
    <x v="34"/>
    <x v="0"/>
    <x v="36"/>
    <x v="1"/>
  </r>
  <r>
    <s v="08523-01791-TI"/>
    <s v="Dorie de la Tremoille"/>
    <x v="33"/>
    <x v="35"/>
    <s v="0817 Dennis Street"/>
    <x v="35"/>
    <x v="0"/>
    <x v="37"/>
    <x v="1"/>
  </r>
  <r>
    <s v="49860-68865-AB"/>
    <s v="Hy Zanetto"/>
    <x v="4"/>
    <x v="13"/>
    <s v="469 Paget Place"/>
    <x v="36"/>
    <x v="0"/>
    <x v="38"/>
    <x v="0"/>
  </r>
  <r>
    <s v="21240-83132-SP"/>
    <s v="Jessica McNess"/>
    <x v="4"/>
    <x v="36"/>
    <s v="664 Erie Place"/>
    <x v="37"/>
    <x v="0"/>
    <x v="39"/>
    <x v="1"/>
  </r>
  <r>
    <s v="08350-81623-TF"/>
    <s v="Lorenzo Yeoland"/>
    <x v="34"/>
    <x v="37"/>
    <s v="8510 Merrick Road"/>
    <x v="38"/>
    <x v="0"/>
    <x v="40"/>
    <x v="0"/>
  </r>
  <r>
    <s v="73284-01385-SJ"/>
    <s v="Abigail Tolworthy"/>
    <x v="35"/>
    <x v="38"/>
    <s v="74 Shopko Way"/>
    <x v="39"/>
    <x v="0"/>
    <x v="41"/>
    <x v="0"/>
  </r>
  <r>
    <s v="04152-34436-IE"/>
    <s v="Maurie Bartol"/>
    <x v="4"/>
    <x v="39"/>
    <s v="7625 Starling Court"/>
    <x v="40"/>
    <x v="0"/>
    <x v="42"/>
    <x v="1"/>
  </r>
  <r>
    <s v="06631-86965-XP"/>
    <s v="Olag Baudassi"/>
    <x v="36"/>
    <x v="40"/>
    <s v="55 Dottie Court"/>
    <x v="41"/>
    <x v="0"/>
    <x v="43"/>
    <x v="0"/>
  </r>
  <r>
    <s v="54619-08558-ZU"/>
    <s v="Petey Kingsbury"/>
    <x v="37"/>
    <x v="41"/>
    <s v="28 Loftsgordon Place"/>
    <x v="42"/>
    <x v="0"/>
    <x v="44"/>
    <x v="1"/>
  </r>
  <r>
    <s v="85589-17020-CX"/>
    <s v="Donna Baskeyfied"/>
    <x v="4"/>
    <x v="42"/>
    <s v="7586 Logan Avenue"/>
    <x v="43"/>
    <x v="0"/>
    <x v="45"/>
    <x v="0"/>
  </r>
  <r>
    <s v="36078-91009-WU"/>
    <s v="Arda Curley"/>
    <x v="38"/>
    <x v="43"/>
    <s v="45098 Scott Drive"/>
    <x v="44"/>
    <x v="0"/>
    <x v="46"/>
    <x v="0"/>
  </r>
  <r>
    <s v="15770-27099-GX"/>
    <s v="Raynor McGilvary"/>
    <x v="39"/>
    <x v="13"/>
    <s v="496 Rockefeller Court"/>
    <x v="45"/>
    <x v="0"/>
    <x v="47"/>
    <x v="1"/>
  </r>
  <r>
    <s v="91460-04823-BX"/>
    <s v="Isis Pikett"/>
    <x v="40"/>
    <x v="44"/>
    <s v="5892 Hauk Drive"/>
    <x v="46"/>
    <x v="0"/>
    <x v="48"/>
    <x v="1"/>
  </r>
  <r>
    <s v="45089-52817-WN"/>
    <s v="Inger Bouldon"/>
    <x v="41"/>
    <x v="45"/>
    <s v="925 Barby Circle"/>
    <x v="47"/>
    <x v="0"/>
    <x v="49"/>
    <x v="1"/>
  </r>
  <r>
    <s v="76447-50326-IC"/>
    <s v="Karry Flanders"/>
    <x v="42"/>
    <x v="46"/>
    <s v="88 Blue Bill Park Avenue"/>
    <x v="1"/>
    <x v="1"/>
    <x v="1"/>
    <x v="0"/>
  </r>
  <r>
    <s v="26333-67911-OL"/>
    <s v="Hartley Mattioli"/>
    <x v="43"/>
    <x v="13"/>
    <s v="126 Valley Edge Street"/>
    <x v="48"/>
    <x v="2"/>
    <x v="50"/>
    <x v="1"/>
  </r>
  <r>
    <s v="40768-49176-BL"/>
    <s v="Horatio Rubberts"/>
    <x v="44"/>
    <x v="47"/>
    <s v="459 Russell Center"/>
    <x v="49"/>
    <x v="0"/>
    <x v="51"/>
    <x v="1"/>
  </r>
  <r>
    <s v="22107-86640-SB"/>
    <s v="Archambault Gillard"/>
    <x v="45"/>
    <x v="48"/>
    <s v="97490 Susan Avenue"/>
    <x v="50"/>
    <x v="0"/>
    <x v="52"/>
    <x v="1"/>
  </r>
  <r>
    <s v="09960-34242-LZ"/>
    <s v="Salomo Cushworth"/>
    <x v="4"/>
    <x v="49"/>
    <s v="44 Oneill Parkway"/>
    <x v="51"/>
    <x v="0"/>
    <x v="53"/>
    <x v="1"/>
  </r>
  <r>
    <s v="04671-85591-RT"/>
    <s v="Theda Grizard"/>
    <x v="46"/>
    <x v="50"/>
    <s v="6 Knutson Pass"/>
    <x v="52"/>
    <x v="0"/>
    <x v="54"/>
    <x v="0"/>
  </r>
  <r>
    <s v="25729-68859-UA"/>
    <s v="Rozele Relton"/>
    <x v="47"/>
    <x v="51"/>
    <s v="2484 Reindahl Court"/>
    <x v="53"/>
    <x v="0"/>
    <x v="55"/>
    <x v="1"/>
  </r>
  <r>
    <s v="05501-86351-NX"/>
    <s v="Willa Rolling"/>
    <x v="4"/>
    <x v="52"/>
    <s v="3 Mockingbird Plaza"/>
    <x v="54"/>
    <x v="0"/>
    <x v="56"/>
    <x v="0"/>
  </r>
  <r>
    <s v="04521-04300-OK"/>
    <s v="Stanislaus Gilroy"/>
    <x v="48"/>
    <x v="13"/>
    <s v="9120 Harbort Terrace"/>
    <x v="55"/>
    <x v="0"/>
    <x v="57"/>
    <x v="0"/>
  </r>
  <r>
    <s v="58689-55264-VK"/>
    <s v="Correy Cottingham"/>
    <x v="49"/>
    <x v="53"/>
    <s v="394 Logan Road"/>
    <x v="56"/>
    <x v="0"/>
    <x v="58"/>
    <x v="1"/>
  </r>
  <r>
    <s v="79436-73011-MM"/>
    <s v="Pammi Endacott"/>
    <x v="4"/>
    <x v="54"/>
    <s v="5841 Atwood Lane"/>
    <x v="57"/>
    <x v="2"/>
    <x v="59"/>
    <x v="0"/>
  </r>
  <r>
    <s v="65552-60476-KY"/>
    <s v="Nona Linklater"/>
    <x v="4"/>
    <x v="55"/>
    <s v="856 Bonner Parkway"/>
    <x v="58"/>
    <x v="0"/>
    <x v="60"/>
    <x v="0"/>
  </r>
  <r>
    <s v="69904-02729-YS"/>
    <s v="Annadiane Dykes"/>
    <x v="50"/>
    <x v="56"/>
    <s v="31 Northport Terrace"/>
    <x v="59"/>
    <x v="0"/>
    <x v="61"/>
    <x v="1"/>
  </r>
  <r>
    <s v="01433-04270-AX"/>
    <s v="Felecia Dodgson"/>
    <x v="4"/>
    <x v="57"/>
    <s v="48053 8th Crossing"/>
    <x v="60"/>
    <x v="0"/>
    <x v="62"/>
    <x v="0"/>
  </r>
  <r>
    <s v="14204-14186-LA"/>
    <s v="Angelia Cockrem"/>
    <x v="51"/>
    <x v="58"/>
    <s v="1 Sherman Alley"/>
    <x v="61"/>
    <x v="0"/>
    <x v="63"/>
    <x v="0"/>
  </r>
  <r>
    <s v="32948-34398-HC"/>
    <s v="Belvia Umpleby"/>
    <x v="52"/>
    <x v="59"/>
    <s v="710 Prairie Rose Terrace"/>
    <x v="62"/>
    <x v="0"/>
    <x v="64"/>
    <x v="0"/>
  </r>
  <r>
    <s v="77343-52608-FF"/>
    <s v="Nat Saleway"/>
    <x v="53"/>
    <x v="60"/>
    <s v="0780 Anthes Plaza"/>
    <x v="63"/>
    <x v="0"/>
    <x v="65"/>
    <x v="1"/>
  </r>
  <r>
    <s v="42770-36274-QA"/>
    <s v="Hayward Goulter"/>
    <x v="54"/>
    <x v="61"/>
    <s v="2081 Mariners Cove Drive"/>
    <x v="64"/>
    <x v="0"/>
    <x v="66"/>
    <x v="1"/>
  </r>
  <r>
    <s v="14103-58987-ZU"/>
    <s v="Gay Rizzello"/>
    <x v="55"/>
    <x v="62"/>
    <s v="21 Schmedeman Crossing"/>
    <x v="65"/>
    <x v="2"/>
    <x v="67"/>
    <x v="0"/>
  </r>
  <r>
    <s v="69958-32065-SW"/>
    <s v="Shannon List"/>
    <x v="56"/>
    <x v="63"/>
    <s v="7123 Algoma Center"/>
    <x v="66"/>
    <x v="0"/>
    <x v="68"/>
    <x v="1"/>
  </r>
  <r>
    <s v="69533-84907-FA"/>
    <s v="Shirlene Edmondson"/>
    <x v="57"/>
    <x v="64"/>
    <s v="4752 International Point"/>
    <x v="67"/>
    <x v="1"/>
    <x v="69"/>
    <x v="1"/>
  </r>
  <r>
    <s v="76005-95461-CI"/>
    <s v="Aurlie McCarl"/>
    <x v="4"/>
    <x v="65"/>
    <s v="731 David Park"/>
    <x v="37"/>
    <x v="0"/>
    <x v="70"/>
    <x v="1"/>
  </r>
  <r>
    <s v="15395-90855-VB"/>
    <s v="Alikee Carryer"/>
    <x v="4"/>
    <x v="66"/>
    <s v="247 Helena Drive"/>
    <x v="68"/>
    <x v="0"/>
    <x v="71"/>
    <x v="0"/>
  </r>
  <r>
    <s v="80640-45811-LB"/>
    <s v="Jennifer Rangall"/>
    <x v="58"/>
    <x v="67"/>
    <s v="0 Grasskamp Lane"/>
    <x v="3"/>
    <x v="0"/>
    <x v="72"/>
    <x v="0"/>
  </r>
  <r>
    <s v="28476-04082-GR"/>
    <s v="Kipper Boorn"/>
    <x v="59"/>
    <x v="68"/>
    <s v="9513 Meadow Ridge Parkway"/>
    <x v="69"/>
    <x v="1"/>
    <x v="73"/>
    <x v="0"/>
  </r>
  <r>
    <s v="12018-75670-EU"/>
    <s v="Melania Beadle"/>
    <x v="4"/>
    <x v="69"/>
    <s v="4418 Quincy Terrace"/>
    <x v="70"/>
    <x v="1"/>
    <x v="74"/>
    <x v="0"/>
  </r>
  <r>
    <s v="86437-17399-FK"/>
    <s v="Colene Elgey"/>
    <x v="60"/>
    <x v="70"/>
    <s v="45 Marcy Crossing"/>
    <x v="71"/>
    <x v="0"/>
    <x v="75"/>
    <x v="1"/>
  </r>
  <r>
    <s v="62979-53167-ML"/>
    <s v="Lothaire Mizzi"/>
    <x v="61"/>
    <x v="71"/>
    <s v="74 Atwood Lane"/>
    <x v="72"/>
    <x v="0"/>
    <x v="76"/>
    <x v="0"/>
  </r>
  <r>
    <s v="54810-81899-HL"/>
    <s v="Cletis Giacomazzo"/>
    <x v="62"/>
    <x v="72"/>
    <s v="817 Ridgeway Hill"/>
    <x v="73"/>
    <x v="0"/>
    <x v="77"/>
    <x v="1"/>
  </r>
  <r>
    <s v="26103-41504-IB"/>
    <s v="Ami Arnow"/>
    <x v="63"/>
    <x v="73"/>
    <s v="12 Oakridge Court"/>
    <x v="74"/>
    <x v="0"/>
    <x v="78"/>
    <x v="0"/>
  </r>
  <r>
    <s v="76534-45229-SG"/>
    <s v="Sheppard Yann"/>
    <x v="64"/>
    <x v="74"/>
    <s v="4 Farmco Place"/>
    <x v="75"/>
    <x v="0"/>
    <x v="79"/>
    <x v="0"/>
  </r>
  <r>
    <s v="81744-27332-RR"/>
    <s v="Bunny Naulls"/>
    <x v="65"/>
    <x v="75"/>
    <s v="595 Melby Avenue"/>
    <x v="76"/>
    <x v="1"/>
    <x v="80"/>
    <x v="0"/>
  </r>
  <r>
    <s v="91513-75657-PH"/>
    <s v="Hally Lorait"/>
    <x v="4"/>
    <x v="76"/>
    <s v="80 Jana Avenue"/>
    <x v="77"/>
    <x v="0"/>
    <x v="81"/>
    <x v="0"/>
  </r>
  <r>
    <s v="30373-66619-CB"/>
    <s v="Zaccaria Sherewood"/>
    <x v="66"/>
    <x v="77"/>
    <s v="1325 Jay Terrace"/>
    <x v="78"/>
    <x v="0"/>
    <x v="82"/>
    <x v="1"/>
  </r>
  <r>
    <s v="31582-23562-FM"/>
    <s v="Jeffrey Dufaire"/>
    <x v="67"/>
    <x v="13"/>
    <s v="8 Buell Junction"/>
    <x v="62"/>
    <x v="0"/>
    <x v="83"/>
    <x v="1"/>
  </r>
  <r>
    <s v="58638-01029-CB"/>
    <s v="Blancha McAmish"/>
    <x v="68"/>
    <x v="13"/>
    <s v="5484 Stephen Court"/>
    <x v="79"/>
    <x v="0"/>
    <x v="84"/>
    <x v="0"/>
  </r>
  <r>
    <s v="81431-12577-VD"/>
    <s v="Beitris Keaveney"/>
    <x v="69"/>
    <x v="13"/>
    <s v="67319 Redwing Parkway"/>
    <x v="80"/>
    <x v="0"/>
    <x v="85"/>
    <x v="1"/>
  </r>
  <r>
    <s v="68894-91205-MP"/>
    <s v="Elna Grise"/>
    <x v="70"/>
    <x v="13"/>
    <s v="92 Becker Circle"/>
    <x v="81"/>
    <x v="0"/>
    <x v="86"/>
    <x v="1"/>
  </r>
  <r>
    <s v="87602-55754-VN"/>
    <s v="Torie Gottelier"/>
    <x v="71"/>
    <x v="78"/>
    <s v="426 Division Avenue"/>
    <x v="82"/>
    <x v="0"/>
    <x v="87"/>
    <x v="1"/>
  </r>
  <r>
    <s v="39181-35745-WH"/>
    <s v="Loydie Langlais"/>
    <x v="4"/>
    <x v="79"/>
    <s v="290 Ilene Street"/>
    <x v="1"/>
    <x v="1"/>
    <x v="1"/>
    <x v="0"/>
  </r>
  <r>
    <s v="30381-64762-NG"/>
    <s v="Adham Greenhead"/>
    <x v="72"/>
    <x v="80"/>
    <s v="0062 Spenser Place"/>
    <x v="83"/>
    <x v="0"/>
    <x v="88"/>
    <x v="1"/>
  </r>
  <r>
    <s v="17503-27693-ZH"/>
    <s v="Hamish MacSherry"/>
    <x v="4"/>
    <x v="81"/>
    <s v="7 Brentwood Plaza"/>
    <x v="84"/>
    <x v="0"/>
    <x v="89"/>
    <x v="0"/>
  </r>
  <r>
    <s v="89442-35633-HJ"/>
    <s v="Else Langcaster"/>
    <x v="73"/>
    <x v="82"/>
    <s v="3658 Jenna Street"/>
    <x v="85"/>
    <x v="2"/>
    <x v="90"/>
    <x v="0"/>
  </r>
  <r>
    <s v="13654-85265-IL"/>
    <s v="Rudy Farquharson"/>
    <x v="4"/>
    <x v="13"/>
    <s v="30178 Claremont Road"/>
    <x v="86"/>
    <x v="1"/>
    <x v="91"/>
    <x v="0"/>
  </r>
  <r>
    <s v="40946-22090-FP"/>
    <s v="Norene Magauran"/>
    <x v="74"/>
    <x v="13"/>
    <s v="567 Artisan Place"/>
    <x v="78"/>
    <x v="0"/>
    <x v="92"/>
    <x v="1"/>
  </r>
  <r>
    <s v="29050-93691-TS"/>
    <s v="Vicki Kirdsch"/>
    <x v="75"/>
    <x v="13"/>
    <s v="0263 Golf Street"/>
    <x v="12"/>
    <x v="0"/>
    <x v="93"/>
    <x v="1"/>
  </r>
  <r>
    <s v="64395-74865-WF"/>
    <s v="Ilysa Whapple"/>
    <x v="76"/>
    <x v="83"/>
    <s v="41598 Everett Drive"/>
    <x v="78"/>
    <x v="0"/>
    <x v="94"/>
    <x v="1"/>
  </r>
  <r>
    <s v="81861-66046-SU"/>
    <s v="Ruy Cancellieri"/>
    <x v="4"/>
    <x v="84"/>
    <s v="251 Welch Parkway"/>
    <x v="87"/>
    <x v="1"/>
    <x v="95"/>
    <x v="1"/>
  </r>
  <r>
    <s v="13366-78506-KP"/>
    <s v="Aube Follett"/>
    <x v="4"/>
    <x v="85"/>
    <s v="8671 David Park"/>
    <x v="66"/>
    <x v="0"/>
    <x v="96"/>
    <x v="0"/>
  </r>
  <r>
    <s v="08847-29858-HN"/>
    <s v="Rudiger Di Bartolomeo"/>
    <x v="4"/>
    <x v="86"/>
    <s v="7700 Melby Park"/>
    <x v="88"/>
    <x v="0"/>
    <x v="97"/>
    <x v="0"/>
  </r>
  <r>
    <s v="00539-42510-RY"/>
    <s v="Nickey Youles"/>
    <x v="77"/>
    <x v="87"/>
    <s v="12461 Dryden Pass"/>
    <x v="89"/>
    <x v="1"/>
    <x v="98"/>
    <x v="0"/>
  </r>
  <r>
    <s v="45190-08727-NV"/>
    <s v="Dyanna Aizikovitz"/>
    <x v="78"/>
    <x v="88"/>
    <s v="7 Northland Court"/>
    <x v="90"/>
    <x v="1"/>
    <x v="95"/>
    <x v="0"/>
  </r>
  <r>
    <s v="87049-37901-FU"/>
    <s v="Bram Revel"/>
    <x v="79"/>
    <x v="89"/>
    <s v="6168 Westend Plaza"/>
    <x v="41"/>
    <x v="0"/>
    <x v="99"/>
    <x v="1"/>
  </r>
  <r>
    <s v="34015-31593-JC"/>
    <s v="Emiline Priddis"/>
    <x v="80"/>
    <x v="90"/>
    <s v="62 Amoth Terrace"/>
    <x v="91"/>
    <x v="0"/>
    <x v="100"/>
    <x v="1"/>
  </r>
  <r>
    <s v="90305-50099-SV"/>
    <s v="Queenie Veel"/>
    <x v="81"/>
    <x v="91"/>
    <s v="378 Shopko Center"/>
    <x v="15"/>
    <x v="0"/>
    <x v="101"/>
    <x v="0"/>
  </r>
  <r>
    <s v="55871-61935-MF"/>
    <s v="Lind Conyers"/>
    <x v="82"/>
    <x v="92"/>
    <s v="778 Summer Ridge Junction"/>
    <x v="92"/>
    <x v="0"/>
    <x v="102"/>
    <x v="1"/>
  </r>
  <r>
    <s v="15405-60469-TM"/>
    <s v="Pen Wye"/>
    <x v="83"/>
    <x v="93"/>
    <s v="7 Dorton Terrace"/>
    <x v="75"/>
    <x v="0"/>
    <x v="103"/>
    <x v="0"/>
  </r>
  <r>
    <s v="06953-94794-FB"/>
    <s v="Isahella Hagland"/>
    <x v="4"/>
    <x v="94"/>
    <s v="07 Roxbury Street"/>
    <x v="56"/>
    <x v="0"/>
    <x v="58"/>
    <x v="1"/>
  </r>
  <r>
    <s v="22305-40299-CY"/>
    <s v="Terry Sheryn"/>
    <x v="84"/>
    <x v="95"/>
    <s v="58147 Eagle Crest Court"/>
    <x v="93"/>
    <x v="0"/>
    <x v="104"/>
    <x v="0"/>
  </r>
  <r>
    <s v="09020-56774-GU"/>
    <s v="Marie-jeanne Redgrave"/>
    <x v="85"/>
    <x v="96"/>
    <s v="61022 Helena Street"/>
    <x v="3"/>
    <x v="0"/>
    <x v="105"/>
    <x v="0"/>
  </r>
  <r>
    <s v="92926-08470-YS"/>
    <s v="Betty Fominov"/>
    <x v="86"/>
    <x v="13"/>
    <s v="305 Tennyson Court"/>
    <x v="53"/>
    <x v="0"/>
    <x v="106"/>
    <x v="1"/>
  </r>
  <r>
    <s v="07250-63194-JO"/>
    <s v="Shawnee Critchlow"/>
    <x v="87"/>
    <x v="97"/>
    <s v="6886 Oxford Hill"/>
    <x v="10"/>
    <x v="0"/>
    <x v="107"/>
    <x v="1"/>
  </r>
  <r>
    <s v="63787-96257-TQ"/>
    <s v="Merrel Steptow"/>
    <x v="88"/>
    <x v="98"/>
    <s v="368 Ridgeview Trail"/>
    <x v="94"/>
    <x v="1"/>
    <x v="108"/>
    <x v="1"/>
  </r>
  <r>
    <s v="49530-25460-RW"/>
    <s v="Carmina Hubbuck"/>
    <x v="4"/>
    <x v="99"/>
    <s v="39749 Bobwhite Plaza"/>
    <x v="95"/>
    <x v="0"/>
    <x v="109"/>
    <x v="1"/>
  </r>
  <r>
    <s v="66508-21373-OQ"/>
    <s v="Ingeberg Mulliner"/>
    <x v="89"/>
    <x v="100"/>
    <s v="61 Oak Valley Trail"/>
    <x v="43"/>
    <x v="2"/>
    <x v="110"/>
    <x v="1"/>
  </r>
  <r>
    <s v="20203-03950-FY"/>
    <s v="Geneva Standley"/>
    <x v="90"/>
    <x v="101"/>
    <s v="4 Thompson Drive"/>
    <x v="96"/>
    <x v="1"/>
    <x v="111"/>
    <x v="0"/>
  </r>
  <r>
    <s v="83895-90735-XH"/>
    <s v="Brook Drage"/>
    <x v="91"/>
    <x v="102"/>
    <s v="3584 7th Parkway"/>
    <x v="6"/>
    <x v="0"/>
    <x v="112"/>
    <x v="1"/>
  </r>
  <r>
    <s v="61954-61462-RJ"/>
    <s v="Muffin Yallop"/>
    <x v="92"/>
    <x v="103"/>
    <s v="1 Beilfuss Junction"/>
    <x v="97"/>
    <x v="0"/>
    <x v="113"/>
    <x v="0"/>
  </r>
  <r>
    <s v="47939-53158-LS"/>
    <s v="Cordi Switsur"/>
    <x v="93"/>
    <x v="104"/>
    <s v="57942 North Point"/>
    <x v="98"/>
    <x v="0"/>
    <x v="114"/>
    <x v="1"/>
  </r>
  <r>
    <s v="38903-46478-ZE"/>
    <s v="Ezri Hows"/>
    <x v="94"/>
    <x v="105"/>
    <s v="343 Burning Wood Court"/>
    <x v="8"/>
    <x v="0"/>
    <x v="115"/>
    <x v="0"/>
  </r>
  <r>
    <s v="76841-77583-BJ"/>
    <s v="Sylas Becaris"/>
    <x v="95"/>
    <x v="106"/>
    <s v="35407 Tomscot Junction"/>
    <x v="68"/>
    <x v="0"/>
    <x v="116"/>
    <x v="1"/>
  </r>
  <r>
    <s v="61513-27752-FA"/>
    <s v="Mahala Ludwell"/>
    <x v="96"/>
    <x v="107"/>
    <s v="6 Bay Center"/>
    <x v="34"/>
    <x v="0"/>
    <x v="117"/>
    <x v="0"/>
  </r>
  <r>
    <s v="89714-19856-WX"/>
    <s v="Doll Beauchamp"/>
    <x v="97"/>
    <x v="108"/>
    <s v="0967 Clemons Alley"/>
    <x v="99"/>
    <x v="0"/>
    <x v="118"/>
    <x v="1"/>
  </r>
  <r>
    <s v="87979-56781-YV"/>
    <s v="Stanford Rodliff"/>
    <x v="98"/>
    <x v="109"/>
    <s v="3 Lerdahl Parkway"/>
    <x v="100"/>
    <x v="0"/>
    <x v="119"/>
    <x v="0"/>
  </r>
  <r>
    <s v="74126-88836-KA"/>
    <s v="Stevana Woodham"/>
    <x v="99"/>
    <x v="110"/>
    <s v="7 Rowland Plaza"/>
    <x v="101"/>
    <x v="1"/>
    <x v="120"/>
    <x v="0"/>
  </r>
  <r>
    <s v="37397-05992-VO"/>
    <s v="Hewet Synnot"/>
    <x v="100"/>
    <x v="111"/>
    <s v="9667 Lunder Court"/>
    <x v="97"/>
    <x v="0"/>
    <x v="121"/>
    <x v="1"/>
  </r>
  <r>
    <s v="54904-18397-UD"/>
    <s v="Raleigh Lepere"/>
    <x v="101"/>
    <x v="112"/>
    <s v="27 Mosinee Court"/>
    <x v="80"/>
    <x v="1"/>
    <x v="122"/>
    <x v="1"/>
  </r>
  <r>
    <s v="19017-95853-EK"/>
    <s v="Timofei Woofinden"/>
    <x v="102"/>
    <x v="113"/>
    <s v="1 Pennsylvania Center"/>
    <x v="102"/>
    <x v="0"/>
    <x v="123"/>
    <x v="1"/>
  </r>
  <r>
    <s v="88593-59934-VU"/>
    <s v="Evelina Dacca"/>
    <x v="103"/>
    <x v="114"/>
    <s v="83150 Dixon Park"/>
    <x v="103"/>
    <x v="0"/>
    <x v="124"/>
    <x v="0"/>
  </r>
  <r>
    <s v="47493-68564-YM"/>
    <s v="Bidget Tremellier"/>
    <x v="4"/>
    <x v="115"/>
    <s v="5 Sunfield Parkway"/>
    <x v="94"/>
    <x v="1"/>
    <x v="108"/>
    <x v="0"/>
  </r>
  <r>
    <s v="82246-82543-DW"/>
    <s v="Bobinette Hindsberg"/>
    <x v="104"/>
    <x v="116"/>
    <s v="7 Brickson Park Road"/>
    <x v="68"/>
    <x v="0"/>
    <x v="125"/>
    <x v="0"/>
  </r>
  <r>
    <s v="03384-62101-IY"/>
    <s v="Osbert Robins"/>
    <x v="105"/>
    <x v="117"/>
    <s v="42557 Fallview Plaza"/>
    <x v="104"/>
    <x v="0"/>
    <x v="126"/>
    <x v="0"/>
  </r>
  <r>
    <s v="86881-41559-OR"/>
    <s v="Othello Syseland"/>
    <x v="106"/>
    <x v="118"/>
    <s v="957 Sachtjen Road"/>
    <x v="105"/>
    <x v="0"/>
    <x v="127"/>
    <x v="1"/>
  </r>
  <r>
    <s v="02536-18494-AQ"/>
    <s v="Ewell Hanby"/>
    <x v="4"/>
    <x v="13"/>
    <s v="903 Oak Center"/>
    <x v="46"/>
    <x v="0"/>
    <x v="128"/>
    <x v="0"/>
  </r>
  <r>
    <s v="29732-74147-HX"/>
    <s v="Chalmers Havenhand"/>
    <x v="107"/>
    <x v="119"/>
    <s v="8 Morningstar Plaza"/>
    <x v="106"/>
    <x v="1"/>
    <x v="129"/>
    <x v="1"/>
  </r>
  <r>
    <s v="90312-11148-LA"/>
    <s v="Lowell Keenleyside"/>
    <x v="108"/>
    <x v="120"/>
    <s v="6 Hauk Junction"/>
    <x v="12"/>
    <x v="0"/>
    <x v="14"/>
    <x v="1"/>
  </r>
  <r>
    <s v="68239-74809-TF"/>
    <s v="Elonore Joliffe"/>
    <x v="4"/>
    <x v="121"/>
    <s v="7077 School Crossing"/>
    <x v="29"/>
    <x v="1"/>
    <x v="31"/>
    <x v="1"/>
  </r>
  <r>
    <s v="91074-60023-IP"/>
    <s v="Abraham Coleman"/>
    <x v="4"/>
    <x v="122"/>
    <s v="40 Packers Alley"/>
    <x v="107"/>
    <x v="0"/>
    <x v="130"/>
    <x v="1"/>
  </r>
  <r>
    <s v="07972-83748-JI"/>
    <s v="Rivy Farington"/>
    <x v="4"/>
    <x v="123"/>
    <s v="54400 Brickson Park Center"/>
    <x v="83"/>
    <x v="0"/>
    <x v="88"/>
    <x v="0"/>
  </r>
  <r>
    <s v="08694-57330-XR"/>
    <s v="Vallie Kundt"/>
    <x v="109"/>
    <x v="124"/>
    <s v="3 Porter Hill"/>
    <x v="108"/>
    <x v="1"/>
    <x v="122"/>
    <x v="0"/>
  </r>
  <r>
    <s v="68412-11126-YJ"/>
    <s v="Boyd Bett"/>
    <x v="110"/>
    <x v="125"/>
    <s v="353 Maple Wood Avenue"/>
    <x v="46"/>
    <x v="0"/>
    <x v="128"/>
    <x v="0"/>
  </r>
  <r>
    <s v="69037-66822-DW"/>
    <s v="Julio Armytage"/>
    <x v="4"/>
    <x v="13"/>
    <s v="782 Spaight Center"/>
    <x v="109"/>
    <x v="1"/>
    <x v="73"/>
    <x v="0"/>
  </r>
  <r>
    <s v="01297-94364-XH"/>
    <s v="Deana Staite"/>
    <x v="111"/>
    <x v="126"/>
    <s v="39 Dunning Hill"/>
    <x v="15"/>
    <x v="0"/>
    <x v="131"/>
    <x v="1"/>
  </r>
  <r>
    <s v="39919-06540-ZI"/>
    <s v="Winn Keyse"/>
    <x v="112"/>
    <x v="127"/>
    <s v="02688 Duke Park"/>
    <x v="110"/>
    <x v="0"/>
    <x v="132"/>
    <x v="0"/>
  </r>
  <r>
    <s v="60512-78550-WS"/>
    <s v="Osmund Clausen-Thue"/>
    <x v="113"/>
    <x v="128"/>
    <s v="2163 Dexter Hill"/>
    <x v="92"/>
    <x v="0"/>
    <x v="133"/>
    <x v="1"/>
  </r>
  <r>
    <s v="40172-12000-AU"/>
    <s v="Leonore Francisco"/>
    <x v="114"/>
    <x v="129"/>
    <s v="48757 Bay Parkway"/>
    <x v="111"/>
    <x v="0"/>
    <x v="134"/>
    <x v="1"/>
  </r>
  <r>
    <s v="42394-07234-AM"/>
    <s v="Adey Lowseley"/>
    <x v="115"/>
    <x v="130"/>
    <s v="01 Alpine Center"/>
    <x v="62"/>
    <x v="0"/>
    <x v="135"/>
    <x v="0"/>
  </r>
  <r>
    <s v="39019-13649-CL"/>
    <s v="Giacobo Skingle"/>
    <x v="116"/>
    <x v="131"/>
    <s v="61617 Roth Street"/>
    <x v="49"/>
    <x v="0"/>
    <x v="51"/>
    <x v="0"/>
  </r>
  <r>
    <s v="12715-05198-QU"/>
    <s v="Gerard Pirdy"/>
    <x v="4"/>
    <x v="132"/>
    <s v="74 Becker Lane"/>
    <x v="112"/>
    <x v="0"/>
    <x v="136"/>
    <x v="0"/>
  </r>
  <r>
    <s v="04513-76520-QO"/>
    <s v="Jacinthe Balsillie"/>
    <x v="117"/>
    <x v="133"/>
    <s v="2 Heffernan Center"/>
    <x v="113"/>
    <x v="0"/>
    <x v="137"/>
    <x v="0"/>
  </r>
  <r>
    <s v="88446-59251-SQ"/>
    <s v="Quinton Fouracres"/>
    <x v="4"/>
    <x v="134"/>
    <s v="53 New Castle Point"/>
    <x v="114"/>
    <x v="0"/>
    <x v="138"/>
    <x v="0"/>
  </r>
  <r>
    <s v="23779-10274-KN"/>
    <s v="Bettina Leffek"/>
    <x v="118"/>
    <x v="135"/>
    <s v="0688 Burning Wood Point"/>
    <x v="107"/>
    <x v="0"/>
    <x v="130"/>
    <x v="0"/>
  </r>
  <r>
    <s v="57235-92842-DK"/>
    <s v="Hetti Penson"/>
    <x v="4"/>
    <x v="136"/>
    <s v="16 Dottie Point"/>
    <x v="47"/>
    <x v="0"/>
    <x v="139"/>
    <x v="1"/>
  </r>
  <r>
    <s v="75977-30364-AY"/>
    <s v="Jocko Pray"/>
    <x v="119"/>
    <x v="137"/>
    <s v="7764 Thackeray Hill"/>
    <x v="13"/>
    <x v="0"/>
    <x v="15"/>
    <x v="1"/>
  </r>
  <r>
    <s v="12299-30914-NG"/>
    <s v="Grete Holborn"/>
    <x v="120"/>
    <x v="138"/>
    <s v="124 Sycamore Point"/>
    <x v="115"/>
    <x v="0"/>
    <x v="140"/>
    <x v="0"/>
  </r>
  <r>
    <s v="59971-35626-YJ"/>
    <s v="Fielding Keinrat"/>
    <x v="121"/>
    <x v="139"/>
    <s v="99382 Hagan Hill"/>
    <x v="116"/>
    <x v="0"/>
    <x v="141"/>
    <x v="0"/>
  </r>
  <r>
    <s v="15380-76513-PS"/>
    <s v="Paulo Yea"/>
    <x v="122"/>
    <x v="140"/>
    <s v="9760 Nelson Lane"/>
    <x v="117"/>
    <x v="1"/>
    <x v="142"/>
    <x v="1"/>
  </r>
  <r>
    <s v="73564-98204-EY"/>
    <s v="Say Risborough"/>
    <x v="4"/>
    <x v="141"/>
    <s v="57914 Brentwood Junction"/>
    <x v="118"/>
    <x v="0"/>
    <x v="143"/>
    <x v="0"/>
  </r>
  <r>
    <s v="72282-40594-RX"/>
    <s v="Alexa Sizey"/>
    <x v="4"/>
    <x v="142"/>
    <s v="198 Lighthouse Bay Avenue"/>
    <x v="14"/>
    <x v="0"/>
    <x v="144"/>
    <x v="1"/>
  </r>
  <r>
    <s v="17514-94165-RJ"/>
    <s v="Kari Swede"/>
    <x v="123"/>
    <x v="143"/>
    <s v="94 Pleasure Circle"/>
    <x v="79"/>
    <x v="0"/>
    <x v="145"/>
    <x v="1"/>
  </r>
  <r>
    <s v="56248-75861-JX"/>
    <s v="Leontine Rubrow"/>
    <x v="124"/>
    <x v="144"/>
    <s v="352 Jana Center"/>
    <x v="46"/>
    <x v="0"/>
    <x v="128"/>
    <x v="1"/>
  </r>
  <r>
    <s v="97855-54761-IS"/>
    <s v="Dottie Tift"/>
    <x v="125"/>
    <x v="145"/>
    <s v="581 Forest Run Avenue"/>
    <x v="119"/>
    <x v="0"/>
    <x v="146"/>
    <x v="0"/>
  </r>
  <r>
    <s v="96544-91644-IT"/>
    <s v="Gerardo Schonfeld"/>
    <x v="126"/>
    <x v="146"/>
    <s v="60 Spohn Plaza"/>
    <x v="120"/>
    <x v="0"/>
    <x v="147"/>
    <x v="1"/>
  </r>
  <r>
    <s v="51971-70393-QM"/>
    <s v="Claiborne Feye"/>
    <x v="127"/>
    <x v="147"/>
    <s v="601 Northridge Circle"/>
    <x v="121"/>
    <x v="1"/>
    <x v="148"/>
    <x v="1"/>
  </r>
  <r>
    <s v="06812-11924-IK"/>
    <s v="Mina Elstone"/>
    <x v="4"/>
    <x v="148"/>
    <s v="6 Manley Plaza"/>
    <x v="122"/>
    <x v="0"/>
    <x v="149"/>
    <x v="0"/>
  </r>
  <r>
    <s v="59741-90220-OW"/>
    <s v="Sherman Mewrcik"/>
    <x v="4"/>
    <x v="149"/>
    <s v="44305 Scofield Park"/>
    <x v="123"/>
    <x v="0"/>
    <x v="150"/>
    <x v="0"/>
  </r>
  <r>
    <s v="62682-27930-PD"/>
    <s v="Tamarah Fero"/>
    <x v="128"/>
    <x v="150"/>
    <s v="6 Fisk Street"/>
    <x v="122"/>
    <x v="0"/>
    <x v="149"/>
    <x v="0"/>
  </r>
  <r>
    <s v="00256-19905-YG"/>
    <s v="Stanislaus Valsler"/>
    <x v="4"/>
    <x v="151"/>
    <s v="95 Southridge Alley"/>
    <x v="121"/>
    <x v="1"/>
    <x v="148"/>
    <x v="1"/>
  </r>
  <r>
    <s v="38890-22576-UI"/>
    <s v="Felita Dauney"/>
    <x v="129"/>
    <x v="152"/>
    <s v="22484 Tomscot Lane"/>
    <x v="124"/>
    <x v="1"/>
    <x v="151"/>
    <x v="1"/>
  </r>
  <r>
    <s v="94573-61802-PH"/>
    <s v="Serena Earley"/>
    <x v="130"/>
    <x v="13"/>
    <s v="66197 Onsgard Place"/>
    <x v="125"/>
    <x v="2"/>
    <x v="152"/>
    <x v="1"/>
  </r>
  <r>
    <s v="86447-02699-UT"/>
    <s v="Minny Chamberlayne"/>
    <x v="131"/>
    <x v="153"/>
    <s v="1 Ridgeview Place"/>
    <x v="52"/>
    <x v="0"/>
    <x v="54"/>
    <x v="0"/>
  </r>
  <r>
    <s v="51432-27169-KN"/>
    <s v="Bartholemy Flaherty"/>
    <x v="132"/>
    <x v="13"/>
    <s v="045 Jana Place"/>
    <x v="126"/>
    <x v="1"/>
    <x v="95"/>
    <x v="1"/>
  </r>
  <r>
    <s v="43074-00987-PB"/>
    <s v="Oran Colbeck"/>
    <x v="133"/>
    <x v="154"/>
    <s v="8984 Moulton Hill"/>
    <x v="127"/>
    <x v="0"/>
    <x v="153"/>
    <x v="1"/>
  </r>
  <r>
    <s v="04739-85772-QT"/>
    <s v="Elysee Sketch"/>
    <x v="4"/>
    <x v="155"/>
    <s v="2 Gina Drive"/>
    <x v="128"/>
    <x v="0"/>
    <x v="154"/>
    <x v="0"/>
  </r>
  <r>
    <s v="28279-78469-YW"/>
    <s v="Ethelda Hobbing"/>
    <x v="134"/>
    <x v="156"/>
    <s v="1 Debs Place"/>
    <x v="129"/>
    <x v="0"/>
    <x v="155"/>
    <x v="0"/>
  </r>
  <r>
    <s v="91829-99544-DS"/>
    <s v="Odille Thynne"/>
    <x v="135"/>
    <x v="157"/>
    <s v="26 Oakridge Way"/>
    <x v="130"/>
    <x v="0"/>
    <x v="156"/>
    <x v="0"/>
  </r>
  <r>
    <s v="38978-59582-JP"/>
    <s v="Emlynne Heining"/>
    <x v="136"/>
    <x v="13"/>
    <s v="439 West Point"/>
    <x v="131"/>
    <x v="0"/>
    <x v="157"/>
    <x v="0"/>
  </r>
  <r>
    <s v="86504-96610-BH"/>
    <s v="Katerina Melloi"/>
    <x v="137"/>
    <x v="158"/>
    <s v="1930 Haas Way"/>
    <x v="41"/>
    <x v="0"/>
    <x v="158"/>
    <x v="1"/>
  </r>
  <r>
    <s v="75986-98864-EZ"/>
    <s v="Tiffany Scardafield"/>
    <x v="4"/>
    <x v="159"/>
    <s v="69737 Hanover Center"/>
    <x v="132"/>
    <x v="1"/>
    <x v="159"/>
    <x v="1"/>
  </r>
  <r>
    <s v="66776-88682-RG"/>
    <s v="Abrahan Mussen"/>
    <x v="138"/>
    <x v="160"/>
    <s v="22974 Beilfuss Plaza"/>
    <x v="133"/>
    <x v="0"/>
    <x v="160"/>
    <x v="1"/>
  </r>
  <r>
    <s v="33284-98063-SE"/>
    <s v="Essie Nellies"/>
    <x v="139"/>
    <x v="161"/>
    <s v="9 Hallows Trail"/>
    <x v="3"/>
    <x v="0"/>
    <x v="72"/>
    <x v="1"/>
  </r>
  <r>
    <s v="85851-78384-DM"/>
    <s v="Anny Mundford"/>
    <x v="140"/>
    <x v="162"/>
    <s v="5097 Mitchell Plaza"/>
    <x v="134"/>
    <x v="0"/>
    <x v="161"/>
    <x v="1"/>
  </r>
  <r>
    <s v="55232-81621-BX"/>
    <s v="Tory Walas"/>
    <x v="141"/>
    <x v="163"/>
    <s v="2673 Everett Place"/>
    <x v="135"/>
    <x v="0"/>
    <x v="162"/>
    <x v="1"/>
  </r>
  <r>
    <s v="80310-92912-JA"/>
    <s v="Isa Blazewicz"/>
    <x v="142"/>
    <x v="164"/>
    <s v="4646 Graceland Circle"/>
    <x v="35"/>
    <x v="0"/>
    <x v="163"/>
    <x v="1"/>
  </r>
  <r>
    <s v="19821-05175-WZ"/>
    <s v="Angie Rizzetti"/>
    <x v="143"/>
    <x v="165"/>
    <s v="24 Mendota Junction"/>
    <x v="136"/>
    <x v="0"/>
    <x v="164"/>
    <x v="0"/>
  </r>
  <r>
    <s v="01338-83217-GV"/>
    <s v="Mord Meriet"/>
    <x v="144"/>
    <x v="166"/>
    <s v="56000 Kedzie Alley"/>
    <x v="30"/>
    <x v="0"/>
    <x v="32"/>
    <x v="1"/>
  </r>
  <r>
    <s v="66044-25298-TA"/>
    <s v="Lawrence Pratt"/>
    <x v="145"/>
    <x v="13"/>
    <s v="57 Monterey Avenue"/>
    <x v="97"/>
    <x v="0"/>
    <x v="165"/>
    <x v="0"/>
  </r>
  <r>
    <s v="28728-47861-TZ"/>
    <s v="Astrix Kitchingham"/>
    <x v="146"/>
    <x v="167"/>
    <s v="716 Shoshone Point"/>
    <x v="79"/>
    <x v="0"/>
    <x v="166"/>
    <x v="0"/>
  </r>
  <r>
    <s v="32638-38620-AX"/>
    <s v="Burnard Bartholin"/>
    <x v="147"/>
    <x v="168"/>
    <s v="19600 Scofield Trail"/>
    <x v="137"/>
    <x v="0"/>
    <x v="167"/>
    <x v="0"/>
  </r>
  <r>
    <s v="83163-65741-IH"/>
    <s v="Madelene Prinn"/>
    <x v="148"/>
    <x v="169"/>
    <s v="39 Dahle Road"/>
    <x v="138"/>
    <x v="0"/>
    <x v="168"/>
    <x v="0"/>
  </r>
  <r>
    <s v="89422-58281-FD"/>
    <s v="Alisun Baudino"/>
    <x v="149"/>
    <x v="170"/>
    <s v="07 Charing Cross Circle"/>
    <x v="46"/>
    <x v="0"/>
    <x v="169"/>
    <x v="0"/>
  </r>
  <r>
    <s v="76293-30918-DQ"/>
    <s v="Philipa Petrushanko"/>
    <x v="150"/>
    <x v="171"/>
    <s v="08 Laurel Trail"/>
    <x v="139"/>
    <x v="1"/>
    <x v="170"/>
    <x v="0"/>
  </r>
  <r>
    <s v="86779-84838-EJ"/>
    <s v="Kimberli Mustchin"/>
    <x v="4"/>
    <x v="172"/>
    <s v="0043 Arkansas Court"/>
    <x v="140"/>
    <x v="0"/>
    <x v="171"/>
    <x v="1"/>
  </r>
  <r>
    <s v="66806-41795-MX"/>
    <s v="Emlynne Laird"/>
    <x v="151"/>
    <x v="173"/>
    <s v="43451 Doe Crossing Trail"/>
    <x v="141"/>
    <x v="0"/>
    <x v="172"/>
    <x v="1"/>
  </r>
  <r>
    <s v="64875-71224-UI"/>
    <s v="Marlena Howsden"/>
    <x v="152"/>
    <x v="174"/>
    <s v="0410 Autumn Leaf Drive"/>
    <x v="142"/>
    <x v="0"/>
    <x v="173"/>
    <x v="1"/>
  </r>
  <r>
    <s v="16982-35708-BZ"/>
    <s v="Nealson Cuttler"/>
    <x v="153"/>
    <x v="13"/>
    <s v="1 Melvin Circle"/>
    <x v="46"/>
    <x v="0"/>
    <x v="174"/>
    <x v="1"/>
  </r>
  <r>
    <s v="62425-26461-RK"/>
    <s v="Crin Vernham"/>
    <x v="154"/>
    <x v="175"/>
    <s v="96312 Michigan Parkway"/>
    <x v="143"/>
    <x v="1"/>
    <x v="175"/>
    <x v="0"/>
  </r>
  <r>
    <s v="71468-76923-BU"/>
    <s v="Jenn Munnings"/>
    <x v="155"/>
    <x v="176"/>
    <s v="7 Merchant Point"/>
    <x v="144"/>
    <x v="0"/>
    <x v="176"/>
    <x v="1"/>
  </r>
  <r>
    <s v="23014-48364-QB"/>
    <s v="Olympie Dautry"/>
    <x v="156"/>
    <x v="177"/>
    <s v="9015 Anzinger Point"/>
    <x v="59"/>
    <x v="0"/>
    <x v="177"/>
    <x v="1"/>
  </r>
  <r>
    <s v="92588-14671-JM"/>
    <s v="Ingaborg Dunwoody"/>
    <x v="157"/>
    <x v="178"/>
    <s v="687 Ruskin Center"/>
    <x v="145"/>
    <x v="2"/>
    <x v="178"/>
    <x v="1"/>
  </r>
  <r>
    <s v="66708-26678-QK"/>
    <s v="Adriana Lazarus"/>
    <x v="4"/>
    <x v="179"/>
    <s v="9429 Porter Circle"/>
    <x v="39"/>
    <x v="0"/>
    <x v="41"/>
    <x v="1"/>
  </r>
  <r>
    <s v="08743-09057-OO"/>
    <s v="Tallie felip"/>
    <x v="158"/>
    <x v="180"/>
    <s v="9 Roth Point"/>
    <x v="146"/>
    <x v="0"/>
    <x v="179"/>
    <x v="0"/>
  </r>
  <r>
    <s v="37490-01572-JW"/>
    <s v="Vanna Le - Count"/>
    <x v="159"/>
    <x v="181"/>
    <s v="69128 Ronald Regan Road"/>
    <x v="147"/>
    <x v="0"/>
    <x v="180"/>
    <x v="1"/>
  </r>
  <r>
    <s v="01811-60350-CU"/>
    <s v="Sarette Ducarel"/>
    <x v="4"/>
    <x v="182"/>
    <s v="04922 Colorado Street"/>
    <x v="148"/>
    <x v="0"/>
    <x v="181"/>
    <x v="1"/>
  </r>
  <r>
    <s v="24766-58139-GT"/>
    <s v="Kendra Glison"/>
    <x v="4"/>
    <x v="183"/>
    <s v="1 Kipling Lane"/>
    <x v="46"/>
    <x v="0"/>
    <x v="182"/>
    <x v="0"/>
  </r>
  <r>
    <s v="90123-70970-NY"/>
    <s v="Nertie Poolman"/>
    <x v="160"/>
    <x v="13"/>
    <s v="356 Service Way"/>
    <x v="68"/>
    <x v="0"/>
    <x v="183"/>
    <x v="1"/>
  </r>
  <r>
    <s v="93809-05424-MG"/>
    <s v="Orbadiah Duny"/>
    <x v="161"/>
    <x v="184"/>
    <s v="62772 Arkansas Pass"/>
    <x v="149"/>
    <x v="0"/>
    <x v="184"/>
    <x v="0"/>
  </r>
  <r>
    <s v="85425-33494-HQ"/>
    <s v="Constance Halfhide"/>
    <x v="162"/>
    <x v="185"/>
    <s v="75275 Sunnyside Center"/>
    <x v="150"/>
    <x v="1"/>
    <x v="185"/>
    <x v="0"/>
  </r>
  <r>
    <s v="54387-64897-XC"/>
    <s v="Fransisco Malecky"/>
    <x v="163"/>
    <x v="186"/>
    <s v="11 Dakota Lane"/>
    <x v="151"/>
    <x v="2"/>
    <x v="186"/>
    <x v="1"/>
  </r>
  <r>
    <s v="01035-70465-UO"/>
    <s v="Anselma Attwater"/>
    <x v="164"/>
    <x v="187"/>
    <s v="72 Maryland Terrace"/>
    <x v="134"/>
    <x v="0"/>
    <x v="161"/>
    <x v="0"/>
  </r>
  <r>
    <s v="84260-39432-ML"/>
    <s v="Minette Whellans"/>
    <x v="165"/>
    <x v="13"/>
    <s v="3 High Crossing Way"/>
    <x v="17"/>
    <x v="0"/>
    <x v="187"/>
    <x v="1"/>
  </r>
  <r>
    <s v="69779-40609-RS"/>
    <s v="Dael Camilletti"/>
    <x v="166"/>
    <x v="188"/>
    <s v="782 American Terrace"/>
    <x v="113"/>
    <x v="0"/>
    <x v="188"/>
    <x v="0"/>
  </r>
  <r>
    <s v="80247-70000-HT"/>
    <s v="Emiline Galgey"/>
    <x v="167"/>
    <x v="189"/>
    <s v="6 Park Meadow Plaza"/>
    <x v="17"/>
    <x v="0"/>
    <x v="189"/>
    <x v="1"/>
  </r>
  <r>
    <s v="35058-04550-VC"/>
    <s v="Murdock Hame"/>
    <x v="168"/>
    <x v="190"/>
    <s v="0 Burning Wood Drive"/>
    <x v="152"/>
    <x v="1"/>
    <x v="27"/>
    <x v="1"/>
  </r>
  <r>
    <s v="27226-53717-SY"/>
    <s v="Ilka Gurnee"/>
    <x v="169"/>
    <x v="191"/>
    <s v="1 Troy Circle"/>
    <x v="153"/>
    <x v="0"/>
    <x v="190"/>
    <x v="1"/>
  </r>
  <r>
    <s v="02002-98725-CH"/>
    <s v="Alfy Snowding"/>
    <x v="170"/>
    <x v="192"/>
    <s v="1691 Comanche Lane"/>
    <x v="50"/>
    <x v="0"/>
    <x v="191"/>
    <x v="0"/>
  </r>
  <r>
    <s v="38487-01549-MV"/>
    <s v="Godfry Poinsett"/>
    <x v="171"/>
    <x v="193"/>
    <s v="75026 Monica Parkway"/>
    <x v="154"/>
    <x v="0"/>
    <x v="192"/>
    <x v="1"/>
  </r>
  <r>
    <s v="98573-41811-EQ"/>
    <s v="Rem Furman"/>
    <x v="172"/>
    <x v="194"/>
    <s v="91239 Ilene Hill"/>
    <x v="155"/>
    <x v="1"/>
    <x v="69"/>
    <x v="0"/>
  </r>
  <r>
    <s v="72463-75685-MV"/>
    <s v="Charis Crosier"/>
    <x v="173"/>
    <x v="195"/>
    <s v="54506 Arapahoe Center"/>
    <x v="156"/>
    <x v="0"/>
    <x v="193"/>
    <x v="1"/>
  </r>
  <r>
    <s v="14797-35530-HY"/>
    <s v="Monte Percifull"/>
    <x v="174"/>
    <x v="196"/>
    <s v="7 Stoughton Hill"/>
    <x v="62"/>
    <x v="0"/>
    <x v="83"/>
    <x v="1"/>
  </r>
  <r>
    <s v="10225-91535-AI"/>
    <s v="Lenka Rushmer"/>
    <x v="175"/>
    <x v="197"/>
    <s v="70379 Canary Plaza"/>
    <x v="157"/>
    <x v="0"/>
    <x v="194"/>
    <x v="0"/>
  </r>
  <r>
    <s v="48090-06534-HI"/>
    <s v="Waneta Edinborough"/>
    <x v="176"/>
    <x v="198"/>
    <s v="1 Golden Leaf Hill"/>
    <x v="158"/>
    <x v="0"/>
    <x v="195"/>
    <x v="1"/>
  </r>
  <r>
    <s v="80444-58185-FX"/>
    <s v="Bobbe Piggott"/>
    <x v="4"/>
    <x v="199"/>
    <s v="812 Erie Court"/>
    <x v="46"/>
    <x v="0"/>
    <x v="196"/>
    <x v="0"/>
  </r>
  <r>
    <s v="13561-92774-WP"/>
    <s v="Ketty Bromehead"/>
    <x v="177"/>
    <x v="200"/>
    <s v="69 Birchwood Place"/>
    <x v="17"/>
    <x v="0"/>
    <x v="19"/>
    <x v="0"/>
  </r>
  <r>
    <s v="11550-78378-GE"/>
    <s v="Elsbeth Westerman"/>
    <x v="178"/>
    <x v="201"/>
    <s v="7 Packers Court"/>
    <x v="67"/>
    <x v="1"/>
    <x v="69"/>
    <x v="1"/>
  </r>
  <r>
    <s v="90961-35603-RP"/>
    <s v="Anabelle Hutchens"/>
    <x v="179"/>
    <x v="202"/>
    <s v="8 Russell Plaza"/>
    <x v="159"/>
    <x v="0"/>
    <x v="197"/>
    <x v="1"/>
  </r>
  <r>
    <s v="57145-03803-ZL"/>
    <s v="Noak Wyvill"/>
    <x v="180"/>
    <x v="203"/>
    <s v="47 Declaration Alley"/>
    <x v="160"/>
    <x v="2"/>
    <x v="198"/>
    <x v="0"/>
  </r>
  <r>
    <s v="89115-11966-VF"/>
    <s v="Beltran Mathon"/>
    <x v="181"/>
    <x v="204"/>
    <s v="6131 Huxley Pass"/>
    <x v="161"/>
    <x v="0"/>
    <x v="199"/>
    <x v="1"/>
  </r>
  <r>
    <s v="05754-41702-FG"/>
    <s v="Kristos Streight"/>
    <x v="182"/>
    <x v="205"/>
    <s v="5 Anderson Court"/>
    <x v="162"/>
    <x v="0"/>
    <x v="200"/>
    <x v="1"/>
  </r>
  <r>
    <s v="84269-49816-ML"/>
    <s v="Portie Cutchie"/>
    <x v="183"/>
    <x v="206"/>
    <s v="5 Esch Parkway"/>
    <x v="119"/>
    <x v="0"/>
    <x v="201"/>
    <x v="1"/>
  </r>
  <r>
    <s v="23600-98432-ME"/>
    <s v="Sinclare Edsell"/>
    <x v="4"/>
    <x v="207"/>
    <s v="226 Harper Place"/>
    <x v="60"/>
    <x v="0"/>
    <x v="202"/>
    <x v="0"/>
  </r>
  <r>
    <s v="79058-02767-CP"/>
    <s v="Conny Gheraldi"/>
    <x v="184"/>
    <x v="208"/>
    <s v="28998 Cottonwood Point"/>
    <x v="48"/>
    <x v="2"/>
    <x v="50"/>
    <x v="1"/>
  </r>
  <r>
    <s v="89208-74646-UK"/>
    <s v="Beryle Kenwell"/>
    <x v="185"/>
    <x v="209"/>
    <s v="62 Dayton Drive"/>
    <x v="107"/>
    <x v="0"/>
    <x v="203"/>
    <x v="1"/>
  </r>
  <r>
    <s v="11408-81032-UR"/>
    <s v="Tomas Sutty"/>
    <x v="186"/>
    <x v="210"/>
    <s v="736 Mosinee Court"/>
    <x v="17"/>
    <x v="0"/>
    <x v="204"/>
    <x v="1"/>
  </r>
  <r>
    <s v="32070-55528-UG"/>
    <s v="Samuele Ales0"/>
    <x v="4"/>
    <x v="13"/>
    <s v="0023 Westport Terrace"/>
    <x v="163"/>
    <x v="1"/>
    <x v="205"/>
    <x v="1"/>
  </r>
  <r>
    <s v="48873-84433-PN"/>
    <s v="Carlie Harce"/>
    <x v="187"/>
    <x v="211"/>
    <s v="8 Melrose Center"/>
    <x v="164"/>
    <x v="1"/>
    <x v="206"/>
    <x v="1"/>
  </r>
  <r>
    <s v="32928-18158-OW"/>
    <s v="Craggy Bril"/>
    <x v="4"/>
    <x v="212"/>
    <s v="955 Ridge Oak Street"/>
    <x v="165"/>
    <x v="0"/>
    <x v="207"/>
    <x v="0"/>
  </r>
  <r>
    <s v="89711-56688-GG"/>
    <s v="Friederike Drysdale"/>
    <x v="188"/>
    <x v="213"/>
    <s v="0229 Hovde Hill"/>
    <x v="71"/>
    <x v="0"/>
    <x v="208"/>
    <x v="0"/>
  </r>
  <r>
    <s v="48389-71976-JB"/>
    <s v="Devon Magowan"/>
    <x v="189"/>
    <x v="214"/>
    <s v="42 Sloan Way"/>
    <x v="166"/>
    <x v="0"/>
    <x v="209"/>
    <x v="1"/>
  </r>
  <r>
    <s v="84033-80762-EQ"/>
    <s v="Codi Littrell"/>
    <x v="4"/>
    <x v="13"/>
    <s v="3 Colorado Lane"/>
    <x v="167"/>
    <x v="0"/>
    <x v="210"/>
    <x v="0"/>
  </r>
  <r>
    <s v="12743-00952-KO"/>
    <s v="Christel Speak"/>
    <x v="4"/>
    <x v="215"/>
    <s v="8 Crowley Place"/>
    <x v="168"/>
    <x v="0"/>
    <x v="211"/>
    <x v="1"/>
  </r>
  <r>
    <s v="41505-42181-EF"/>
    <s v="Sibella Rushbrooke"/>
    <x v="190"/>
    <x v="216"/>
    <s v="00901 Marquette Plaza"/>
    <x v="161"/>
    <x v="0"/>
    <x v="212"/>
    <x v="0"/>
  </r>
  <r>
    <s v="14307-87663-KB"/>
    <s v="Tammie Drynan"/>
    <x v="191"/>
    <x v="217"/>
    <s v="5776 Coleman Circle"/>
    <x v="52"/>
    <x v="0"/>
    <x v="213"/>
    <x v="0"/>
  </r>
  <r>
    <s v="08360-19442-GB"/>
    <s v="Effie Yurkov"/>
    <x v="192"/>
    <x v="218"/>
    <s v="970 Northport Pass"/>
    <x v="107"/>
    <x v="0"/>
    <x v="130"/>
    <x v="1"/>
  </r>
  <r>
    <s v="93405-51204-UW"/>
    <s v="Lexie Mallan"/>
    <x v="193"/>
    <x v="219"/>
    <s v="43 Longview Center"/>
    <x v="169"/>
    <x v="0"/>
    <x v="214"/>
    <x v="0"/>
  </r>
  <r>
    <s v="97152-03355-IW"/>
    <s v="Georgena Bentjens"/>
    <x v="194"/>
    <x v="220"/>
    <s v="4738 Bashford Crossing"/>
    <x v="170"/>
    <x v="2"/>
    <x v="215"/>
    <x v="1"/>
  </r>
  <r>
    <s v="79216-73157-TE"/>
    <s v="Delmar Beasant"/>
    <x v="4"/>
    <x v="221"/>
    <s v="856 Colorado Way"/>
    <x v="171"/>
    <x v="1"/>
    <x v="216"/>
    <x v="0"/>
  </r>
  <r>
    <s v="20259-47723-AC"/>
    <s v="Lyn Entwistle"/>
    <x v="195"/>
    <x v="222"/>
    <s v="54 Canary Terrace"/>
    <x v="35"/>
    <x v="0"/>
    <x v="37"/>
    <x v="0"/>
  </r>
  <r>
    <s v="04947-41413-JP"/>
    <s v="Stuart Lafee"/>
    <x v="4"/>
    <x v="223"/>
    <s v="259 Lake View Parkway"/>
    <x v="172"/>
    <x v="0"/>
    <x v="217"/>
    <x v="1"/>
  </r>
  <r>
    <s v="08909-77713-CG"/>
    <s v="Mercedes Acott"/>
    <x v="196"/>
    <x v="224"/>
    <s v="37340 Lerdahl Avenue"/>
    <x v="68"/>
    <x v="0"/>
    <x v="183"/>
    <x v="0"/>
  </r>
  <r>
    <s v="84340-73931-VV"/>
    <s v="Connor Heaviside"/>
    <x v="197"/>
    <x v="225"/>
    <s v="941 Graceland Terrace"/>
    <x v="173"/>
    <x v="0"/>
    <x v="218"/>
    <x v="0"/>
  </r>
  <r>
    <s v="04609-95151-XH"/>
    <s v="Devy Bulbrook"/>
    <x v="4"/>
    <x v="226"/>
    <s v="567 Farmco Hill"/>
    <x v="28"/>
    <x v="0"/>
    <x v="30"/>
    <x v="1"/>
  </r>
  <r>
    <s v="99562-88650-YF"/>
    <s v="Leia Kernan"/>
    <x v="198"/>
    <x v="227"/>
    <s v="76 Briar Crest Avenue"/>
    <x v="174"/>
    <x v="0"/>
    <x v="219"/>
    <x v="1"/>
  </r>
  <r>
    <s v="46560-73885-PJ"/>
    <s v="Rosaline McLae"/>
    <x v="199"/>
    <x v="13"/>
    <s v="1065 Myrtle Center"/>
    <x v="175"/>
    <x v="2"/>
    <x v="220"/>
    <x v="1"/>
  </r>
  <r>
    <s v="80179-44620-WN"/>
    <s v="Cleve Blowfelde"/>
    <x v="200"/>
    <x v="228"/>
    <s v="72657 Shelley Alley"/>
    <x v="36"/>
    <x v="0"/>
    <x v="38"/>
    <x v="1"/>
  </r>
  <r>
    <s v="04666-71569-RI"/>
    <s v="Zacharias Kiffe"/>
    <x v="201"/>
    <x v="229"/>
    <s v="32764 Buell Pass"/>
    <x v="176"/>
    <x v="0"/>
    <x v="221"/>
    <x v="0"/>
  </r>
  <r>
    <s v="59081-87231-VP"/>
    <s v="Denyse O'Calleran"/>
    <x v="202"/>
    <x v="230"/>
    <s v="6384 Darwin Avenue"/>
    <x v="144"/>
    <x v="0"/>
    <x v="176"/>
    <x v="0"/>
  </r>
  <r>
    <s v="07878-45872-CC"/>
    <s v="Cobby Cromwell"/>
    <x v="203"/>
    <x v="231"/>
    <s v="45604 Bunker Hill Court"/>
    <x v="130"/>
    <x v="0"/>
    <x v="222"/>
    <x v="1"/>
  </r>
  <r>
    <s v="12444-05174-OO"/>
    <s v="Irv Hay"/>
    <x v="204"/>
    <x v="232"/>
    <s v="667 Florence Drive"/>
    <x v="177"/>
    <x v="2"/>
    <x v="223"/>
    <x v="1"/>
  </r>
  <r>
    <s v="34665-62561-AU"/>
    <s v="Tani Taffarello"/>
    <x v="205"/>
    <x v="13"/>
    <s v="26 Linden Center"/>
    <x v="12"/>
    <x v="0"/>
    <x v="224"/>
    <x v="0"/>
  </r>
  <r>
    <s v="77877-11993-QH"/>
    <s v="Monique Canty"/>
    <x v="206"/>
    <x v="233"/>
    <s v="21342 Schiller Parkway"/>
    <x v="178"/>
    <x v="0"/>
    <x v="225"/>
    <x v="0"/>
  </r>
  <r>
    <s v="32291-18308-YZ"/>
    <s v="Javier Kopke"/>
    <x v="207"/>
    <x v="234"/>
    <s v="04 Hanson Junction"/>
    <x v="179"/>
    <x v="0"/>
    <x v="226"/>
    <x v="1"/>
  </r>
  <r>
    <s v="25754-33191-ZI"/>
    <s v="Mar McIver"/>
    <x v="4"/>
    <x v="235"/>
    <s v="6 Carberry Pass"/>
    <x v="10"/>
    <x v="0"/>
    <x v="227"/>
    <x v="1"/>
  </r>
  <r>
    <s v="53120-45532-KL"/>
    <s v="Arabella Fransewich"/>
    <x v="4"/>
    <x v="236"/>
    <s v="675 Ruskin Road"/>
    <x v="180"/>
    <x v="1"/>
    <x v="122"/>
    <x v="0"/>
  </r>
  <r>
    <s v="36605-83052-WB"/>
    <s v="Violette Hellmore"/>
    <x v="208"/>
    <x v="237"/>
    <s v="87597 Butternut Alley"/>
    <x v="33"/>
    <x v="0"/>
    <x v="35"/>
    <x v="0"/>
  </r>
  <r>
    <s v="53683-35977-KI"/>
    <s v="Myles Seawright"/>
    <x v="209"/>
    <x v="238"/>
    <s v="5021 Summit Drive"/>
    <x v="181"/>
    <x v="2"/>
    <x v="228"/>
    <x v="1"/>
  </r>
  <r>
    <s v="07972-83134-NM"/>
    <s v="Silvana Northeast"/>
    <x v="210"/>
    <x v="239"/>
    <s v="4306 Northfield Place"/>
    <x v="128"/>
    <x v="0"/>
    <x v="154"/>
    <x v="0"/>
  </r>
  <r>
    <s v="23229-79220-TE"/>
    <s v="Annecorinne Leehane"/>
    <x v="4"/>
    <x v="240"/>
    <s v="722 Marcy Plaza"/>
    <x v="182"/>
    <x v="0"/>
    <x v="229"/>
    <x v="0"/>
  </r>
  <r>
    <s v="25514-23938-IQ"/>
    <s v="Monica Fearon"/>
    <x v="211"/>
    <x v="241"/>
    <s v="41524 Mandrake Center"/>
    <x v="183"/>
    <x v="0"/>
    <x v="230"/>
    <x v="1"/>
  </r>
  <r>
    <s v="49084-44492-OJ"/>
    <s v="Barney Chisnell"/>
    <x v="4"/>
    <x v="13"/>
    <s v="5915 Hallows Court"/>
    <x v="184"/>
    <x v="1"/>
    <x v="231"/>
    <x v="0"/>
  </r>
  <r>
    <s v="76624-72205-CK"/>
    <s v="Jasper Sisneros"/>
    <x v="212"/>
    <x v="242"/>
    <s v="38 Dryden Plaza"/>
    <x v="185"/>
    <x v="0"/>
    <x v="232"/>
    <x v="0"/>
  </r>
  <r>
    <s v="12729-50170-JE"/>
    <s v="Zachariah Carlson"/>
    <x v="213"/>
    <x v="243"/>
    <s v="4825 Bowman Crossing"/>
    <x v="186"/>
    <x v="1"/>
    <x v="233"/>
    <x v="0"/>
  </r>
  <r>
    <s v="43974-44760-QI"/>
    <s v="Warner Maddox"/>
    <x v="214"/>
    <x v="244"/>
    <s v="6223 North Hill"/>
    <x v="17"/>
    <x v="0"/>
    <x v="187"/>
    <x v="1"/>
  </r>
  <r>
    <s v="30585-48726-BK"/>
    <s v="Donnie Hedlestone"/>
    <x v="215"/>
    <x v="245"/>
    <s v="02670 Superior Way"/>
    <x v="99"/>
    <x v="0"/>
    <x v="234"/>
    <x v="1"/>
  </r>
  <r>
    <s v="16123-07017-TY"/>
    <s v="Teddi Crowthe"/>
    <x v="216"/>
    <x v="246"/>
    <s v="7 Eastlawn Alley"/>
    <x v="50"/>
    <x v="0"/>
    <x v="52"/>
    <x v="1"/>
  </r>
  <r>
    <s v="27723-45097-MH"/>
    <s v="Dorelia Bury"/>
    <x v="217"/>
    <x v="247"/>
    <s v="305 Holy Cross Way"/>
    <x v="187"/>
    <x v="1"/>
    <x v="235"/>
    <x v="0"/>
  </r>
  <r>
    <s v="37078-56703-AF"/>
    <s v="Gussy Broadbear"/>
    <x v="218"/>
    <x v="248"/>
    <s v="0 Manitowish Hill"/>
    <x v="188"/>
    <x v="0"/>
    <x v="236"/>
    <x v="1"/>
  </r>
  <r>
    <s v="79420-11075-MY"/>
    <s v="Emlynne Palfrey"/>
    <x v="219"/>
    <x v="249"/>
    <s v="2793 Vera Point"/>
    <x v="56"/>
    <x v="0"/>
    <x v="237"/>
    <x v="0"/>
  </r>
  <r>
    <s v="57504-13456-UO"/>
    <s v="Parsifal Metrick"/>
    <x v="220"/>
    <x v="250"/>
    <s v="091 Old Gate Road"/>
    <x v="12"/>
    <x v="0"/>
    <x v="238"/>
    <x v="0"/>
  </r>
  <r>
    <s v="53751-57560-CN"/>
    <s v="Christopher Grieveson"/>
    <x v="4"/>
    <x v="251"/>
    <s v="91 Old Gate Road"/>
    <x v="14"/>
    <x v="0"/>
    <x v="239"/>
    <x v="0"/>
  </r>
  <r>
    <s v="96112-42558-EA"/>
    <s v="Karlan Karby"/>
    <x v="221"/>
    <x v="252"/>
    <s v="4 Linden Park"/>
    <x v="189"/>
    <x v="0"/>
    <x v="240"/>
    <x v="0"/>
  </r>
  <r>
    <s v="03157-23165-UB"/>
    <s v="Flory Crumpe"/>
    <x v="222"/>
    <x v="253"/>
    <s v="1 Hanover Terrace"/>
    <x v="190"/>
    <x v="2"/>
    <x v="241"/>
    <x v="1"/>
  </r>
  <r>
    <s v="51466-52850-AG"/>
    <s v="Amity Chatto"/>
    <x v="223"/>
    <x v="254"/>
    <s v="2 Morrow Hill"/>
    <x v="177"/>
    <x v="2"/>
    <x v="223"/>
    <x v="0"/>
  </r>
  <r>
    <s v="57145-31023-FK"/>
    <s v="Nanine McCarthy"/>
    <x v="4"/>
    <x v="255"/>
    <s v="27 Pine View Crossing"/>
    <x v="191"/>
    <x v="0"/>
    <x v="242"/>
    <x v="1"/>
  </r>
  <r>
    <s v="66408-53777-VE"/>
    <s v="Lyndsey Megany"/>
    <x v="4"/>
    <x v="256"/>
    <s v="7536 Homewood Place"/>
    <x v="77"/>
    <x v="0"/>
    <x v="243"/>
    <x v="1"/>
  </r>
  <r>
    <s v="53035-99701-WG"/>
    <s v="Byram Mergue"/>
    <x v="224"/>
    <x v="13"/>
    <s v="801 Sloan Plaza"/>
    <x v="192"/>
    <x v="0"/>
    <x v="244"/>
    <x v="0"/>
  </r>
  <r>
    <s v="45899-92796-EI"/>
    <s v="Kerr Patise"/>
    <x v="225"/>
    <x v="257"/>
    <s v="2469 Hayes Lane"/>
    <x v="40"/>
    <x v="0"/>
    <x v="245"/>
    <x v="1"/>
  </r>
  <r>
    <s v="17649-28133-PY"/>
    <s v="Mathew Goulter"/>
    <x v="4"/>
    <x v="258"/>
    <s v="3 Sunfield Terrace"/>
    <x v="193"/>
    <x v="1"/>
    <x v="246"/>
    <x v="0"/>
  </r>
  <r>
    <s v="49612-33852-CN"/>
    <s v="Marris Grcic"/>
    <x v="4"/>
    <x v="13"/>
    <s v="758 Acker Point"/>
    <x v="194"/>
    <x v="0"/>
    <x v="247"/>
    <x v="0"/>
  </r>
  <r>
    <s v="66976-43829-YG"/>
    <s v="Domeniga Duke"/>
    <x v="226"/>
    <x v="259"/>
    <s v="472 Mosinee Crossing"/>
    <x v="8"/>
    <x v="0"/>
    <x v="248"/>
    <x v="1"/>
  </r>
  <r>
    <s v="64852-04619-XZ"/>
    <s v="Violante Skouling"/>
    <x v="4"/>
    <x v="13"/>
    <s v="9366 Bunting Center"/>
    <x v="101"/>
    <x v="1"/>
    <x v="120"/>
    <x v="1"/>
  </r>
  <r>
    <s v="58690-31815-VY"/>
    <s v="Isidore Hussey"/>
    <x v="227"/>
    <x v="13"/>
    <s v="641 Birchwood Place"/>
    <x v="43"/>
    <x v="0"/>
    <x v="249"/>
    <x v="1"/>
  </r>
  <r>
    <s v="62863-81239-DT"/>
    <s v="Cassie Pinkerton"/>
    <x v="228"/>
    <x v="260"/>
    <s v="5205 Graceland Point"/>
    <x v="120"/>
    <x v="0"/>
    <x v="250"/>
    <x v="1"/>
  </r>
  <r>
    <s v="21177-40725-CF"/>
    <s v="Micki Fero"/>
    <x v="4"/>
    <x v="261"/>
    <s v="9 Burrows Way"/>
    <x v="195"/>
    <x v="0"/>
    <x v="251"/>
    <x v="1"/>
  </r>
  <r>
    <s v="99421-80253-UI"/>
    <s v="Cybill Graddell"/>
    <x v="4"/>
    <x v="13"/>
    <s v="8 Reindahl Alley"/>
    <x v="146"/>
    <x v="0"/>
    <x v="179"/>
    <x v="1"/>
  </r>
  <r>
    <s v="45315-50206-DK"/>
    <s v="Dorian Vizor"/>
    <x v="229"/>
    <x v="262"/>
    <s v="6023 Novick Parkway"/>
    <x v="58"/>
    <x v="0"/>
    <x v="252"/>
    <x v="0"/>
  </r>
  <r>
    <s v="09595-95726-OV"/>
    <s v="Eddi Sedgebeer"/>
    <x v="230"/>
    <x v="263"/>
    <s v="9715 Shopko Hill"/>
    <x v="196"/>
    <x v="0"/>
    <x v="253"/>
    <x v="0"/>
  </r>
  <r>
    <s v="60221-67036-TD"/>
    <s v="Ken Lestrange"/>
    <x v="231"/>
    <x v="264"/>
    <s v="1961 Sage Way"/>
    <x v="167"/>
    <x v="0"/>
    <x v="254"/>
    <x v="0"/>
  </r>
  <r>
    <s v="62923-29397-KX"/>
    <s v="Lacee Tanti"/>
    <x v="232"/>
    <x v="265"/>
    <s v="29668 Bashford Trail"/>
    <x v="197"/>
    <x v="0"/>
    <x v="255"/>
    <x v="0"/>
  </r>
  <r>
    <s v="33011-52383-BA"/>
    <s v="Arel De Lasci"/>
    <x v="233"/>
    <x v="266"/>
    <s v="80254 Cherokee Alley"/>
    <x v="107"/>
    <x v="0"/>
    <x v="256"/>
    <x v="0"/>
  </r>
  <r>
    <s v="86768-91598-FA"/>
    <s v="Trescha Jedrachowicz"/>
    <x v="234"/>
    <x v="267"/>
    <s v="4019 Hagan Plaza"/>
    <x v="84"/>
    <x v="0"/>
    <x v="257"/>
    <x v="0"/>
  </r>
  <r>
    <s v="37191-12203-MX"/>
    <s v="Perkin Stonner"/>
    <x v="235"/>
    <x v="268"/>
    <s v="09771 Rigney Center"/>
    <x v="198"/>
    <x v="0"/>
    <x v="258"/>
    <x v="1"/>
  </r>
  <r>
    <s v="16545-76328-JY"/>
    <s v="Darrin Tingly"/>
    <x v="236"/>
    <x v="13"/>
    <s v="6094 Dawn Junction"/>
    <x v="199"/>
    <x v="0"/>
    <x v="259"/>
    <x v="0"/>
  </r>
  <r>
    <s v="32177-42200-TP"/>
    <s v="Rhodie Whife"/>
    <x v="237"/>
    <x v="13"/>
    <s v="2241 Kim Trail"/>
    <x v="200"/>
    <x v="0"/>
    <x v="260"/>
    <x v="0"/>
  </r>
  <r>
    <s v="22349-47389-GY"/>
    <s v="Benn Checci"/>
    <x v="238"/>
    <x v="269"/>
    <s v="88 West Avenue"/>
    <x v="201"/>
    <x v="2"/>
    <x v="261"/>
    <x v="1"/>
  </r>
  <r>
    <s v="70290-38099-GB"/>
    <s v="Janifer Bagot"/>
    <x v="239"/>
    <x v="270"/>
    <s v="8580 Autumn Leaf Trail"/>
    <x v="202"/>
    <x v="0"/>
    <x v="262"/>
    <x v="1"/>
  </r>
  <r>
    <s v="18741-72071-PP"/>
    <s v="Ermin Beeble"/>
    <x v="240"/>
    <x v="271"/>
    <s v="14777 Leroy Avenue"/>
    <x v="165"/>
    <x v="0"/>
    <x v="263"/>
    <x v="0"/>
  </r>
  <r>
    <s v="62588-82624-II"/>
    <s v="Cos Fluin"/>
    <x v="241"/>
    <x v="13"/>
    <s v="88 Jenna Point"/>
    <x v="177"/>
    <x v="2"/>
    <x v="223"/>
    <x v="1"/>
  </r>
  <r>
    <s v="37430-29579-HD"/>
    <s v="Eveleen Bletsor"/>
    <x v="242"/>
    <x v="272"/>
    <s v="9076 Manley Center"/>
    <x v="203"/>
    <x v="0"/>
    <x v="264"/>
    <x v="0"/>
  </r>
  <r>
    <s v="84132-22322-QT"/>
    <s v="Paola Brydell"/>
    <x v="243"/>
    <x v="273"/>
    <s v="826 Judy Alley"/>
    <x v="69"/>
    <x v="1"/>
    <x v="73"/>
    <x v="1"/>
  </r>
  <r>
    <s v="74330-29286-RO"/>
    <s v="Claudetta Rushe"/>
    <x v="244"/>
    <x v="274"/>
    <s v="7 Corben Plaza"/>
    <x v="68"/>
    <x v="0"/>
    <x v="265"/>
    <x v="0"/>
  </r>
  <r>
    <s v="37445-17791-NQ"/>
    <s v="Natka Leethem"/>
    <x v="245"/>
    <x v="275"/>
    <s v="12 Stone Corner Avenue"/>
    <x v="120"/>
    <x v="0"/>
    <x v="266"/>
    <x v="0"/>
  </r>
  <r>
    <s v="58511-10548-ZU"/>
    <s v="Ailene Nesfield"/>
    <x v="246"/>
    <x v="276"/>
    <s v="59 Rieder Lane"/>
    <x v="204"/>
    <x v="2"/>
    <x v="267"/>
    <x v="0"/>
  </r>
  <r>
    <s v="47725-34771-FJ"/>
    <s v="Stacy Pickworth"/>
    <x v="4"/>
    <x v="277"/>
    <s v="81014 Delladonna Terrace"/>
    <x v="205"/>
    <x v="0"/>
    <x v="268"/>
    <x v="1"/>
  </r>
  <r>
    <s v="53086-67334-KT"/>
    <s v="Melli Brockway"/>
    <x v="247"/>
    <x v="278"/>
    <s v="0528 Thackeray Pass"/>
    <x v="114"/>
    <x v="0"/>
    <x v="138"/>
    <x v="0"/>
  </r>
  <r>
    <s v="83308-82257-UN"/>
    <s v="Nanny Lush"/>
    <x v="248"/>
    <x v="279"/>
    <s v="1 Annamark Drive"/>
    <x v="108"/>
    <x v="1"/>
    <x v="122"/>
    <x v="1"/>
  </r>
  <r>
    <s v="37274-08534-FM"/>
    <s v="Selma McMillian"/>
    <x v="249"/>
    <x v="280"/>
    <s v="6404 Heffernan Junction"/>
    <x v="206"/>
    <x v="0"/>
    <x v="269"/>
    <x v="1"/>
  </r>
  <r>
    <s v="54004-04664-AA"/>
    <s v="Tess Bennison"/>
    <x v="250"/>
    <x v="281"/>
    <s v="00225 Fieldstone Center"/>
    <x v="207"/>
    <x v="0"/>
    <x v="270"/>
    <x v="0"/>
  </r>
  <r>
    <s v="26822-19510-SD"/>
    <s v="Gabie Tweed"/>
    <x v="251"/>
    <x v="13"/>
    <s v="0 Fairview Lane"/>
    <x v="78"/>
    <x v="0"/>
    <x v="82"/>
    <x v="0"/>
  </r>
  <r>
    <s v="37916-57149-GE"/>
    <s v="Freddie Cusick"/>
    <x v="252"/>
    <x v="282"/>
    <s v="1 Steensland Drive"/>
    <x v="208"/>
    <x v="0"/>
    <x v="271"/>
    <x v="0"/>
  </r>
  <r>
    <s v="06432-73165-ML"/>
    <s v="Gaile Goggin"/>
    <x v="253"/>
    <x v="283"/>
    <s v="654 Mandrake Plaza"/>
    <x v="209"/>
    <x v="1"/>
    <x v="27"/>
    <x v="0"/>
  </r>
  <r>
    <s v="96503-31833-CW"/>
    <s v="Skylar Jeyness"/>
    <x v="254"/>
    <x v="284"/>
    <s v="43 Fremont Point"/>
    <x v="210"/>
    <x v="1"/>
    <x v="27"/>
    <x v="1"/>
  </r>
  <r>
    <s v="63985-64148-MG"/>
    <s v="Donica Bonhome"/>
    <x v="255"/>
    <x v="285"/>
    <s v="73509 Victoria Junction"/>
    <x v="211"/>
    <x v="0"/>
    <x v="272"/>
    <x v="0"/>
  </r>
  <r>
    <s v="19597-91185-CM"/>
    <s v="Diena Peetermann"/>
    <x v="4"/>
    <x v="286"/>
    <s v="05926 Northfield Parkway"/>
    <x v="159"/>
    <x v="0"/>
    <x v="197"/>
    <x v="1"/>
  </r>
  <r>
    <s v="79814-23626-JR"/>
    <s v="Trina Le Sarr"/>
    <x v="256"/>
    <x v="287"/>
    <s v="96 Rigney Trail"/>
    <x v="172"/>
    <x v="0"/>
    <x v="273"/>
    <x v="0"/>
  </r>
  <r>
    <s v="43439-94003-DW"/>
    <s v="Flynn Antony"/>
    <x v="4"/>
    <x v="288"/>
    <s v="5678 Doe Crossing Junction"/>
    <x v="43"/>
    <x v="0"/>
    <x v="274"/>
    <x v="1"/>
  </r>
  <r>
    <s v="97655-45555-LI"/>
    <s v="Baudoin Alldridge"/>
    <x v="257"/>
    <x v="289"/>
    <s v="14 Oriole Hill"/>
    <x v="133"/>
    <x v="0"/>
    <x v="275"/>
    <x v="0"/>
  </r>
  <r>
    <s v="64418-01720-VW"/>
    <s v="Homer Dulany"/>
    <x v="4"/>
    <x v="290"/>
    <s v="1988 Autumn Leaf Crossing"/>
    <x v="92"/>
    <x v="0"/>
    <x v="276"/>
    <x v="0"/>
  </r>
  <r>
    <s v="96836-09258-RI"/>
    <s v="Lisa Goodger"/>
    <x v="258"/>
    <x v="13"/>
    <s v="86634 Nova Plaza"/>
    <x v="161"/>
    <x v="0"/>
    <x v="212"/>
    <x v="0"/>
  </r>
  <r>
    <s v="33622-01348-PF"/>
    <s v="Fiorenze Drogan"/>
    <x v="259"/>
    <x v="291"/>
    <s v="70193 Sunfield Circle"/>
    <x v="46"/>
    <x v="0"/>
    <x v="277"/>
    <x v="1"/>
  </r>
  <r>
    <s v="69529-07533-CV"/>
    <s v="Corine Drewett"/>
    <x v="260"/>
    <x v="292"/>
    <s v="1881 Elgar Parkway"/>
    <x v="212"/>
    <x v="0"/>
    <x v="278"/>
    <x v="0"/>
  </r>
  <r>
    <s v="94840-49457-UD"/>
    <s v="Quinn Parsons"/>
    <x v="261"/>
    <x v="293"/>
    <s v="47 Farwell Park"/>
    <x v="8"/>
    <x v="0"/>
    <x v="279"/>
    <x v="0"/>
  </r>
  <r>
    <s v="81414-81273-DK"/>
    <s v="Vivyan Ceely"/>
    <x v="262"/>
    <x v="294"/>
    <s v="080 Stoughton Hill"/>
    <x v="198"/>
    <x v="0"/>
    <x v="280"/>
    <x v="0"/>
  </r>
  <r>
    <s v="76930-61689-CH"/>
    <s v="Elonore Goodings"/>
    <x v="4"/>
    <x v="13"/>
    <s v="7 Grim Point"/>
    <x v="153"/>
    <x v="0"/>
    <x v="281"/>
    <x v="1"/>
  </r>
  <r>
    <s v="12839-56537-TQ"/>
    <s v="Clement Vasiliev"/>
    <x v="263"/>
    <x v="295"/>
    <s v="49 Eliot Alley"/>
    <x v="135"/>
    <x v="0"/>
    <x v="282"/>
    <x v="0"/>
  </r>
  <r>
    <s v="62741-01322-HU"/>
    <s v="Terencio O'Moylan"/>
    <x v="264"/>
    <x v="296"/>
    <s v="19 Kings Pass"/>
    <x v="213"/>
    <x v="2"/>
    <x v="283"/>
    <x v="1"/>
  </r>
  <r>
    <s v="34104-15243-UX"/>
    <s v="Jeddy Vanyarkin"/>
    <x v="4"/>
    <x v="297"/>
    <s v="90 Fieldstone Way"/>
    <x v="66"/>
    <x v="0"/>
    <x v="284"/>
    <x v="1"/>
  </r>
  <r>
    <s v="44932-34838-RM"/>
    <s v="Wyatan Fetherston"/>
    <x v="265"/>
    <x v="298"/>
    <s v="74 Morning Avenue"/>
    <x v="17"/>
    <x v="0"/>
    <x v="285"/>
    <x v="1"/>
  </r>
  <r>
    <s v="91181-19412-RQ"/>
    <s v="Emmaline Rasmus"/>
    <x v="266"/>
    <x v="299"/>
    <s v="045 Jackson Junction"/>
    <x v="40"/>
    <x v="0"/>
    <x v="42"/>
    <x v="0"/>
  </r>
  <r>
    <s v="37182-54930-XC"/>
    <s v="Wesley Giorgioni"/>
    <x v="267"/>
    <x v="300"/>
    <s v="45 Trailsway Avenue"/>
    <x v="172"/>
    <x v="0"/>
    <x v="273"/>
    <x v="0"/>
  </r>
  <r>
    <s v="08613-17327-XT"/>
    <s v="Lucienne Scargle"/>
    <x v="268"/>
    <x v="301"/>
    <s v="62 Pepper Wood Plaza"/>
    <x v="214"/>
    <x v="0"/>
    <x v="286"/>
    <x v="1"/>
  </r>
  <r>
    <s v="40507-83899-MR"/>
    <s v="Christy Franseco"/>
    <x v="269"/>
    <x v="13"/>
    <s v="59947 Nobel Park"/>
    <x v="215"/>
    <x v="0"/>
    <x v="287"/>
    <x v="1"/>
  </r>
  <r>
    <s v="70451-38048-AH"/>
    <s v="Noam Climance"/>
    <x v="270"/>
    <x v="13"/>
    <s v="34 Orin Crossing"/>
    <x v="216"/>
    <x v="0"/>
    <x v="288"/>
    <x v="1"/>
  </r>
  <r>
    <s v="35442-75769-PL"/>
    <s v="Catarina Donn"/>
    <x v="4"/>
    <x v="302"/>
    <s v="74 Logan Avenue"/>
    <x v="217"/>
    <x v="1"/>
    <x v="289"/>
    <x v="0"/>
  </r>
  <r>
    <s v="83737-56117-JE"/>
    <s v="Ameline Snazle"/>
    <x v="271"/>
    <x v="303"/>
    <s v="246 Katie Terrace"/>
    <x v="127"/>
    <x v="0"/>
    <x v="290"/>
    <x v="1"/>
  </r>
  <r>
    <s v="07095-81281-NJ"/>
    <s v="Rebeka Worg"/>
    <x v="272"/>
    <x v="304"/>
    <s v="8753 Texas Court"/>
    <x v="72"/>
    <x v="0"/>
    <x v="291"/>
    <x v="0"/>
  </r>
  <r>
    <s v="77043-48851-HG"/>
    <s v="Lewes Danes"/>
    <x v="273"/>
    <x v="305"/>
    <s v="37 Graedel Court"/>
    <x v="218"/>
    <x v="0"/>
    <x v="292"/>
    <x v="1"/>
  </r>
  <r>
    <s v="78224-60622-KH"/>
    <s v="Shelli Keynd"/>
    <x v="274"/>
    <x v="306"/>
    <s v="9 Iowa Court"/>
    <x v="219"/>
    <x v="0"/>
    <x v="293"/>
    <x v="1"/>
  </r>
  <r>
    <s v="83105-86631-IU"/>
    <s v="Dell Daveridge"/>
    <x v="275"/>
    <x v="307"/>
    <s v="09652 Crowley Lane"/>
    <x v="8"/>
    <x v="0"/>
    <x v="9"/>
    <x v="1"/>
  </r>
  <r>
    <s v="99358-65399-TC"/>
    <s v="Joshuah Awdry"/>
    <x v="276"/>
    <x v="308"/>
    <s v="7961 Blackbird Road"/>
    <x v="220"/>
    <x v="0"/>
    <x v="294"/>
    <x v="1"/>
  </r>
  <r>
    <s v="94525-76037-JP"/>
    <s v="Ethel Ryles"/>
    <x v="277"/>
    <x v="309"/>
    <s v="8 Schurz Place"/>
    <x v="221"/>
    <x v="0"/>
    <x v="295"/>
    <x v="1"/>
  </r>
  <r>
    <s v="91336-36621-RB"/>
    <s v="Selie Baulcombe"/>
    <x v="278"/>
    <x v="310"/>
    <s v="21543 Bluejay Court"/>
    <x v="44"/>
    <x v="0"/>
    <x v="46"/>
    <x v="1"/>
  </r>
  <r>
    <s v="82718-93677-XO"/>
    <s v="Maitilde Boxill"/>
    <x v="4"/>
    <x v="311"/>
    <s v="65 Cardinal Plaza"/>
    <x v="127"/>
    <x v="0"/>
    <x v="296"/>
    <x v="0"/>
  </r>
  <r>
    <s v="44708-78241-DF"/>
    <s v="Jodee Caldicott"/>
    <x v="279"/>
    <x v="13"/>
    <s v="2690 Oak Way"/>
    <x v="222"/>
    <x v="0"/>
    <x v="297"/>
    <x v="1"/>
  </r>
  <r>
    <s v="23039-93032-FN"/>
    <s v="Marianna Vedmore"/>
    <x v="280"/>
    <x v="312"/>
    <s v="368 Waubesa Way"/>
    <x v="119"/>
    <x v="0"/>
    <x v="146"/>
    <x v="0"/>
  </r>
  <r>
    <s v="35256-12529-FT"/>
    <s v="Willey Romao"/>
    <x v="281"/>
    <x v="313"/>
    <s v="013 Vernon Way"/>
    <x v="161"/>
    <x v="0"/>
    <x v="298"/>
    <x v="0"/>
  </r>
  <r>
    <s v="86100-33488-WP"/>
    <s v="Enriqueta Ixor"/>
    <x v="4"/>
    <x v="314"/>
    <s v="068 Meadow Ridge Lane"/>
    <x v="223"/>
    <x v="0"/>
    <x v="299"/>
    <x v="1"/>
  </r>
  <r>
    <s v="64435-53100-WM"/>
    <s v="Tomasina Cotmore"/>
    <x v="282"/>
    <x v="315"/>
    <s v="2146 Helena Court"/>
    <x v="224"/>
    <x v="0"/>
    <x v="300"/>
    <x v="1"/>
  </r>
  <r>
    <s v="44699-43836-UH"/>
    <s v="Yuma Skipsey"/>
    <x v="283"/>
    <x v="316"/>
    <s v="321 Killdeer Center"/>
    <x v="225"/>
    <x v="2"/>
    <x v="301"/>
    <x v="1"/>
  </r>
  <r>
    <s v="29588-35679-RG"/>
    <s v="Nicko Corps"/>
    <x v="284"/>
    <x v="317"/>
    <s v="119 Iowa Plaza"/>
    <x v="188"/>
    <x v="0"/>
    <x v="302"/>
    <x v="1"/>
  </r>
  <r>
    <s v="09003-89770-JO"/>
    <s v="Christabel Rubury"/>
    <x v="285"/>
    <x v="318"/>
    <s v="8895 Spaight Circle"/>
    <x v="98"/>
    <x v="0"/>
    <x v="114"/>
    <x v="0"/>
  </r>
  <r>
    <s v="64815-54078-HH"/>
    <s v="Feliks Babber"/>
    <x v="286"/>
    <x v="319"/>
    <s v="18 Helena Trail"/>
    <x v="173"/>
    <x v="0"/>
    <x v="303"/>
    <x v="0"/>
  </r>
  <r>
    <s v="59572-41990-XY"/>
    <s v="Kaja Loxton"/>
    <x v="287"/>
    <x v="13"/>
    <s v="8477 East Trail"/>
    <x v="226"/>
    <x v="0"/>
    <x v="304"/>
    <x v="1"/>
  </r>
  <r>
    <s v="32481-61533-ZJ"/>
    <s v="Parker Tofful"/>
    <x v="288"/>
    <x v="320"/>
    <s v="97465 Almo Alley"/>
    <x v="78"/>
    <x v="0"/>
    <x v="92"/>
    <x v="0"/>
  </r>
  <r>
    <s v="31587-92570-HL"/>
    <s v="Casi Gwinnett"/>
    <x v="289"/>
    <x v="13"/>
    <s v="0 Elgar Parkway"/>
    <x v="227"/>
    <x v="0"/>
    <x v="305"/>
    <x v="1"/>
  </r>
  <r>
    <s v="93832-04799-ID"/>
    <s v="Saree Ellesworth"/>
    <x v="4"/>
    <x v="321"/>
    <s v="715 Oxford Lane"/>
    <x v="100"/>
    <x v="0"/>
    <x v="119"/>
    <x v="1"/>
  </r>
  <r>
    <s v="59367-30821-ZQ"/>
    <s v="Silvio Iorizzi"/>
    <x v="4"/>
    <x v="13"/>
    <s v="5 Dwight Plaza"/>
    <x v="147"/>
    <x v="0"/>
    <x v="180"/>
    <x v="0"/>
  </r>
  <r>
    <s v="83947-45528-ET"/>
    <s v="Leesa Flaonier"/>
    <x v="290"/>
    <x v="322"/>
    <s v="25 Saint Paul Drive"/>
    <x v="148"/>
    <x v="0"/>
    <x v="306"/>
    <x v="1"/>
  </r>
  <r>
    <s v="60799-92593-CX"/>
    <s v="Abba Pummell"/>
    <x v="4"/>
    <x v="13"/>
    <s v="3 Service Pass"/>
    <x v="205"/>
    <x v="0"/>
    <x v="268"/>
    <x v="0"/>
  </r>
  <r>
    <s v="61600-55136-UM"/>
    <s v="Corinna Catcheside"/>
    <x v="291"/>
    <x v="323"/>
    <s v="8 Kim Street"/>
    <x v="153"/>
    <x v="0"/>
    <x v="307"/>
    <x v="0"/>
  </r>
  <r>
    <s v="59771-90302-OF"/>
    <s v="Cortney Gibbonson"/>
    <x v="292"/>
    <x v="324"/>
    <s v="861 David Crossing"/>
    <x v="216"/>
    <x v="0"/>
    <x v="308"/>
    <x v="0"/>
  </r>
  <r>
    <s v="16880-78077-FB"/>
    <s v="Terri Farra"/>
    <x v="293"/>
    <x v="325"/>
    <s v="06448 Burrows Terrace"/>
    <x v="228"/>
    <x v="0"/>
    <x v="309"/>
    <x v="1"/>
  </r>
  <r>
    <s v="74415-50873-FC"/>
    <s v="Corney Curme"/>
    <x v="4"/>
    <x v="326"/>
    <s v="0535 Michigan Plaza"/>
    <x v="229"/>
    <x v="1"/>
    <x v="310"/>
    <x v="0"/>
  </r>
  <r>
    <s v="31798-95707-NR"/>
    <s v="Gothart Bamfield"/>
    <x v="294"/>
    <x v="327"/>
    <s v="41203 Vernon Street"/>
    <x v="230"/>
    <x v="0"/>
    <x v="311"/>
    <x v="0"/>
  </r>
  <r>
    <s v="59122-08794-WT"/>
    <s v="Waylin Hollingdale"/>
    <x v="295"/>
    <x v="328"/>
    <s v="3 Heath Trail"/>
    <x v="6"/>
    <x v="0"/>
    <x v="312"/>
    <x v="0"/>
  </r>
  <r>
    <s v="37238-52421-JJ"/>
    <s v="Judd De Leek"/>
    <x v="296"/>
    <x v="329"/>
    <s v="90 Saint Paul Plaza"/>
    <x v="19"/>
    <x v="0"/>
    <x v="21"/>
    <x v="0"/>
  </r>
  <r>
    <s v="48854-01899-FN"/>
    <s v="Vanya Skullet"/>
    <x v="297"/>
    <x v="330"/>
    <s v="4 Grim Road"/>
    <x v="152"/>
    <x v="1"/>
    <x v="27"/>
    <x v="1"/>
  </r>
  <r>
    <s v="80896-38819-DW"/>
    <s v="Jany Rudeforth"/>
    <x v="298"/>
    <x v="331"/>
    <s v="614 Commercial Center"/>
    <x v="231"/>
    <x v="1"/>
    <x v="98"/>
    <x v="0"/>
  </r>
  <r>
    <s v="29814-01459-RC"/>
    <s v="Ashbey Tomaszewski"/>
    <x v="299"/>
    <x v="13"/>
    <s v="7685 Oxford Crossing"/>
    <x v="232"/>
    <x v="2"/>
    <x v="313"/>
    <x v="0"/>
  </r>
  <r>
    <s v="21815-71230-UT"/>
    <s v="Fanni Marti"/>
    <x v="300"/>
    <x v="332"/>
    <s v="160 Ruskin Park"/>
    <x v="3"/>
    <x v="0"/>
    <x v="314"/>
    <x v="1"/>
  </r>
  <r>
    <s v="48497-29281-FE"/>
    <s v="Pren Bess"/>
    <x v="301"/>
    <x v="333"/>
    <s v="36559 Sommers Parkway"/>
    <x v="8"/>
    <x v="0"/>
    <x v="315"/>
    <x v="0"/>
  </r>
  <r>
    <s v="43605-12616-YH"/>
    <s v="Elka Windress"/>
    <x v="302"/>
    <x v="334"/>
    <s v="78 Anderson Alley"/>
    <x v="198"/>
    <x v="0"/>
    <x v="316"/>
    <x v="1"/>
  </r>
  <r>
    <s v="21907-75962-VB"/>
    <s v="Marty Kidstoun"/>
    <x v="4"/>
    <x v="335"/>
    <s v="4 Sundown Circle"/>
    <x v="233"/>
    <x v="0"/>
    <x v="317"/>
    <x v="0"/>
  </r>
  <r>
    <s v="69503-12127-YD"/>
    <s v="Nickey Dimbleby"/>
    <x v="4"/>
    <x v="336"/>
    <s v="525 Warner Hill"/>
    <x v="72"/>
    <x v="0"/>
    <x v="318"/>
    <x v="1"/>
  </r>
  <r>
    <s v="68810-07329-EU"/>
    <s v="Virgil Baumadier"/>
    <x v="303"/>
    <x v="337"/>
    <s v="89508 Atwood Way"/>
    <x v="82"/>
    <x v="0"/>
    <x v="319"/>
    <x v="0"/>
  </r>
  <r>
    <s v="08478-75251-OG"/>
    <s v="Lenore Messenbird"/>
    <x v="4"/>
    <x v="338"/>
    <s v="7881 Dahle Center"/>
    <x v="3"/>
    <x v="0"/>
    <x v="320"/>
    <x v="0"/>
  </r>
  <r>
    <s v="17005-82030-EA"/>
    <s v="Shirleen Welds"/>
    <x v="304"/>
    <x v="339"/>
    <s v="002 Summer Ridge Terrace"/>
    <x v="234"/>
    <x v="0"/>
    <x v="321"/>
    <x v="0"/>
  </r>
  <r>
    <s v="42179-95059-DO"/>
    <s v="Maisie Sarvar"/>
    <x v="305"/>
    <x v="340"/>
    <s v="83 Saint Paul Drive"/>
    <x v="235"/>
    <x v="0"/>
    <x v="322"/>
    <x v="0"/>
  </r>
  <r>
    <s v="55989-39849-WO"/>
    <s v="Andrej Havick"/>
    <x v="306"/>
    <x v="341"/>
    <s v="720 Pennsylvania Pass"/>
    <x v="236"/>
    <x v="0"/>
    <x v="323"/>
    <x v="0"/>
  </r>
  <r>
    <s v="28932-49296-TM"/>
    <s v="Sloan Diviny"/>
    <x v="307"/>
    <x v="13"/>
    <s v="3904 Birchwood Terrace"/>
    <x v="55"/>
    <x v="0"/>
    <x v="57"/>
    <x v="0"/>
  </r>
  <r>
    <s v="86144-10144-CB"/>
    <s v="Itch Norquoy"/>
    <x v="308"/>
    <x v="13"/>
    <s v="1 Welch Court"/>
    <x v="35"/>
    <x v="0"/>
    <x v="37"/>
    <x v="1"/>
  </r>
  <r>
    <s v="60973-72562-DQ"/>
    <s v="Anson Iddison"/>
    <x v="309"/>
    <x v="342"/>
    <s v="8 Steensland Junction"/>
    <x v="105"/>
    <x v="0"/>
    <x v="127"/>
    <x v="1"/>
  </r>
  <r>
    <s v="94341-60520-PF"/>
    <s v="Dov Sprosson"/>
    <x v="310"/>
    <x v="343"/>
    <s v="7 Anzinger Drive"/>
    <x v="237"/>
    <x v="0"/>
    <x v="324"/>
    <x v="0"/>
  </r>
  <r>
    <s v="11263-86515-VU"/>
    <s v="Randal Longfield"/>
    <x v="311"/>
    <x v="344"/>
    <s v="513 Commercial Avenue"/>
    <x v="35"/>
    <x v="0"/>
    <x v="37"/>
    <x v="1"/>
  </r>
  <r>
    <s v="60004-62976-NI"/>
    <s v="Gregorius Kislingbury"/>
    <x v="312"/>
    <x v="13"/>
    <s v="4 Jenifer Street"/>
    <x v="46"/>
    <x v="0"/>
    <x v="325"/>
    <x v="0"/>
  </r>
  <r>
    <s v="77876-28498-HI"/>
    <s v="Xenos Gibbons"/>
    <x v="313"/>
    <x v="345"/>
    <s v="002 7th Junction"/>
    <x v="44"/>
    <x v="0"/>
    <x v="46"/>
    <x v="1"/>
  </r>
  <r>
    <s v="61302-06948-EH"/>
    <s v="Fleur Parres"/>
    <x v="314"/>
    <x v="346"/>
    <s v="641 Steensland Pass"/>
    <x v="41"/>
    <x v="0"/>
    <x v="326"/>
    <x v="0"/>
  </r>
  <r>
    <s v="06757-96251-UH"/>
    <s v="Gran Sibray"/>
    <x v="315"/>
    <x v="347"/>
    <s v="5018 Iowa Pass"/>
    <x v="21"/>
    <x v="0"/>
    <x v="327"/>
    <x v="0"/>
  </r>
  <r>
    <s v="44530-75983-OD"/>
    <s v="Ingelbert Hotchkin"/>
    <x v="316"/>
    <x v="348"/>
    <s v="322 Basil Pass"/>
    <x v="238"/>
    <x v="2"/>
    <x v="328"/>
    <x v="1"/>
  </r>
  <r>
    <s v="44865-58249-RY"/>
    <s v="Neely Broadberrie"/>
    <x v="317"/>
    <x v="349"/>
    <s v="8571 Buena Vista Junction"/>
    <x v="46"/>
    <x v="0"/>
    <x v="329"/>
    <x v="1"/>
  </r>
  <r>
    <s v="36021-61205-DF"/>
    <s v="Rutger Pithcock"/>
    <x v="318"/>
    <x v="350"/>
    <s v="2425 Corben Street"/>
    <x v="211"/>
    <x v="0"/>
    <x v="272"/>
    <x v="0"/>
  </r>
  <r>
    <s v="75716-12782-SS"/>
    <s v="Gale Croysdale"/>
    <x v="319"/>
    <x v="351"/>
    <s v="1657 Delladonna Hill"/>
    <x v="32"/>
    <x v="0"/>
    <x v="330"/>
    <x v="0"/>
  </r>
  <r>
    <s v="11812-00461-KH"/>
    <s v="Benedetto Gozzett"/>
    <x v="320"/>
    <x v="352"/>
    <s v="0389 Hintze Pass"/>
    <x v="72"/>
    <x v="0"/>
    <x v="291"/>
    <x v="1"/>
  </r>
  <r>
    <s v="46681-78850-ZW"/>
    <s v="Tania Craggs"/>
    <x v="321"/>
    <x v="353"/>
    <s v="0 Eagan Parkway"/>
    <x v="239"/>
    <x v="1"/>
    <x v="331"/>
    <x v="1"/>
  </r>
  <r>
    <s v="01932-87052-KO"/>
    <s v="Leonie Cullrford"/>
    <x v="322"/>
    <x v="354"/>
    <s v="71 Sycamore Crossing"/>
    <x v="240"/>
    <x v="0"/>
    <x v="332"/>
    <x v="0"/>
  </r>
  <r>
    <s v="16046-34805-ZF"/>
    <s v="Auguste Rizon"/>
    <x v="323"/>
    <x v="355"/>
    <s v="19 Merrick Pass"/>
    <x v="33"/>
    <x v="0"/>
    <x v="333"/>
    <x v="0"/>
  </r>
  <r>
    <s v="34546-70516-LR"/>
    <s v="Lorin Guerrazzi"/>
    <x v="4"/>
    <x v="356"/>
    <s v="8244 La Follette Street"/>
    <x v="241"/>
    <x v="1"/>
    <x v="334"/>
    <x v="1"/>
  </r>
  <r>
    <s v="73699-93557-FZ"/>
    <s v="Felice Miell"/>
    <x v="324"/>
    <x v="357"/>
    <s v="35 Hoepker Pass"/>
    <x v="242"/>
    <x v="0"/>
    <x v="335"/>
    <x v="0"/>
  </r>
  <r>
    <s v="86686-37462-CK"/>
    <s v="Hamish Skeech"/>
    <x v="4"/>
    <x v="358"/>
    <s v="5662 Messerschmidt Lane"/>
    <x v="243"/>
    <x v="1"/>
    <x v="336"/>
    <x v="0"/>
  </r>
  <r>
    <s v="14298-02150-KH"/>
    <s v="Giordano Lorenzin"/>
    <x v="4"/>
    <x v="359"/>
    <s v="577 Roth Pass"/>
    <x v="172"/>
    <x v="0"/>
    <x v="273"/>
    <x v="1"/>
  </r>
  <r>
    <s v="48675-07824-HJ"/>
    <s v="Harwilll Bishell"/>
    <x v="4"/>
    <x v="360"/>
    <s v="7960 Roth Center"/>
    <x v="244"/>
    <x v="0"/>
    <x v="337"/>
    <x v="0"/>
  </r>
  <r>
    <s v="18551-80943-YQ"/>
    <s v="Freeland Missenden"/>
    <x v="4"/>
    <x v="361"/>
    <s v="1 Randy Place"/>
    <x v="245"/>
    <x v="0"/>
    <x v="338"/>
    <x v="0"/>
  </r>
  <r>
    <s v="19196-09748-DB"/>
    <s v="Waylan Springall"/>
    <x v="325"/>
    <x v="362"/>
    <s v="99 Schurz Pass"/>
    <x v="246"/>
    <x v="0"/>
    <x v="339"/>
    <x v="0"/>
  </r>
  <r>
    <s v="72233-08665-IP"/>
    <s v="Kiri Avramow"/>
    <x v="4"/>
    <x v="363"/>
    <s v="2443 Bluejay Alley"/>
    <x v="219"/>
    <x v="0"/>
    <x v="293"/>
    <x v="0"/>
  </r>
  <r>
    <s v="53817-13148-RK"/>
    <s v="Gregg Hawkyens"/>
    <x v="326"/>
    <x v="13"/>
    <s v="48 Vidon Street"/>
    <x v="244"/>
    <x v="0"/>
    <x v="340"/>
    <x v="1"/>
  </r>
  <r>
    <s v="92227-49331-QR"/>
    <s v="Reggis Pracy"/>
    <x v="4"/>
    <x v="364"/>
    <s v="33211 Pleasure Circle"/>
    <x v="6"/>
    <x v="0"/>
    <x v="312"/>
    <x v="0"/>
  </r>
  <r>
    <s v="12997-41076-FQ"/>
    <s v="Paula Denis"/>
    <x v="4"/>
    <x v="365"/>
    <s v="74 Texas Road"/>
    <x v="173"/>
    <x v="0"/>
    <x v="341"/>
    <x v="0"/>
  </r>
  <r>
    <s v="44220-00348-MB"/>
    <s v="Broderick McGilvra"/>
    <x v="327"/>
    <x v="13"/>
    <s v="880 Mockingbird Plaza"/>
    <x v="161"/>
    <x v="0"/>
    <x v="342"/>
    <x v="0"/>
  </r>
  <r>
    <s v="93047-98331-DD"/>
    <s v="Annabella Danzey"/>
    <x v="328"/>
    <x v="366"/>
    <s v="5692 Eastwood Hill"/>
    <x v="202"/>
    <x v="0"/>
    <x v="262"/>
    <x v="0"/>
  </r>
  <r>
    <s v="83537-35563-UF"/>
    <s v="Anthia McKeller"/>
    <x v="329"/>
    <x v="367"/>
    <s v="0 Debra Crossing"/>
    <x v="233"/>
    <x v="0"/>
    <x v="317"/>
    <x v="1"/>
  </r>
  <r>
    <s v="01881-40815-VO"/>
    <s v="Faith Powley"/>
    <x v="330"/>
    <x v="368"/>
    <s v="3 Talisman Hill"/>
    <x v="37"/>
    <x v="0"/>
    <x v="343"/>
    <x v="0"/>
  </r>
  <r>
    <s v="67285-75317-XI"/>
    <s v="Nevins Glowacz"/>
    <x v="4"/>
    <x v="369"/>
    <s v="8103 Maywood Center"/>
    <x v="247"/>
    <x v="0"/>
    <x v="344"/>
    <x v="1"/>
  </r>
  <r>
    <s v="88167-57964-PH"/>
    <s v="Adelice Isabell"/>
    <x v="4"/>
    <x v="370"/>
    <s v="93 Hintze Point"/>
    <x v="32"/>
    <x v="0"/>
    <x v="330"/>
    <x v="1"/>
  </r>
  <r>
    <s v="16106-36039-QS"/>
    <s v="Yulma Dombrell"/>
    <x v="331"/>
    <x v="371"/>
    <s v="83 Sunbrook Lane"/>
    <x v="33"/>
    <x v="0"/>
    <x v="35"/>
    <x v="0"/>
  </r>
  <r>
    <s v="98921-82417-GN"/>
    <s v="Alric Darth"/>
    <x v="332"/>
    <x v="372"/>
    <s v="86 Pawling Court"/>
    <x v="97"/>
    <x v="0"/>
    <x v="113"/>
    <x v="1"/>
  </r>
  <r>
    <s v="55265-75151-AK"/>
    <s v="Manuel Darrigoe"/>
    <x v="333"/>
    <x v="373"/>
    <s v="744 Prairie Rose Court"/>
    <x v="248"/>
    <x v="1"/>
    <x v="345"/>
    <x v="0"/>
  </r>
  <r>
    <s v="47386-50743-FG"/>
    <s v="Kynthia Berick"/>
    <x v="4"/>
    <x v="374"/>
    <s v="1678 Armistice Alley"/>
    <x v="172"/>
    <x v="0"/>
    <x v="346"/>
    <x v="0"/>
  </r>
  <r>
    <s v="32622-54551-UC"/>
    <s v="Minetta Ackrill"/>
    <x v="334"/>
    <x v="375"/>
    <s v="4 Arizona Road"/>
    <x v="141"/>
    <x v="0"/>
    <x v="172"/>
    <x v="1"/>
  </r>
  <r>
    <s v="61516-88984-DK"/>
    <s v="Maximo Bricksey"/>
    <x v="335"/>
    <x v="376"/>
    <s v="0082 Hooker Drive"/>
    <x v="249"/>
    <x v="0"/>
    <x v="347"/>
    <x v="1"/>
  </r>
  <r>
    <s v="48419-02347-XP"/>
    <s v="Melosa Kippen"/>
    <x v="336"/>
    <x v="377"/>
    <s v="87 Brentwood Hill"/>
    <x v="250"/>
    <x v="0"/>
    <x v="348"/>
    <x v="0"/>
  </r>
  <r>
    <s v="14121-20527-OJ"/>
    <s v="Witty Ranson"/>
    <x v="337"/>
    <x v="378"/>
    <s v="012 Debra Center"/>
    <x v="251"/>
    <x v="1"/>
    <x v="349"/>
    <x v="0"/>
  </r>
  <r>
    <s v="53486-73919-BQ"/>
    <s v="Rod Gowdie"/>
    <x v="4"/>
    <x v="379"/>
    <s v="7 Hansons Trail"/>
    <x v="176"/>
    <x v="0"/>
    <x v="350"/>
    <x v="1"/>
  </r>
  <r>
    <s v="21889-94615-WT"/>
    <s v="Lemuel Rignold"/>
    <x v="338"/>
    <x v="380"/>
    <s v="15027 Mcbride Pass"/>
    <x v="161"/>
    <x v="0"/>
    <x v="212"/>
    <x v="0"/>
  </r>
  <r>
    <s v="87726-16941-QW"/>
    <s v="Nevsa Fields"/>
    <x v="4"/>
    <x v="381"/>
    <s v="09 Lotheville Place"/>
    <x v="40"/>
    <x v="0"/>
    <x v="351"/>
    <x v="1"/>
  </r>
  <r>
    <s v="03677-09134-BC"/>
    <s v="Chance Rowthorn"/>
    <x v="339"/>
    <x v="382"/>
    <s v="320 Rockefeller Alley"/>
    <x v="218"/>
    <x v="0"/>
    <x v="292"/>
    <x v="1"/>
  </r>
  <r>
    <s v="93224-71517-WV"/>
    <s v="Orly Ryland"/>
    <x v="340"/>
    <x v="383"/>
    <s v="3513 Burning Wood Way"/>
    <x v="102"/>
    <x v="0"/>
    <x v="123"/>
    <x v="0"/>
  </r>
  <r>
    <s v="76263-95145-GJ"/>
    <s v="Willabella Abramski"/>
    <x v="4"/>
    <x v="384"/>
    <s v="40 Jenifer Alley"/>
    <x v="15"/>
    <x v="0"/>
    <x v="352"/>
    <x v="1"/>
  </r>
  <r>
    <s v="48314-32864-VI"/>
    <s v="Brandy Lottrington"/>
    <x v="341"/>
    <x v="385"/>
    <s v="6 Ilene Hill"/>
    <x v="79"/>
    <x v="0"/>
    <x v="353"/>
    <x v="1"/>
  </r>
  <r>
    <s v="70624-19112-AO"/>
    <s v="Chickie Ragless"/>
    <x v="342"/>
    <x v="386"/>
    <s v="98053 Elmside Drive"/>
    <x v="16"/>
    <x v="1"/>
    <x v="18"/>
    <x v="1"/>
  </r>
  <r>
    <s v="58916-61837-QH"/>
    <s v="Freda Hollows"/>
    <x v="343"/>
    <x v="387"/>
    <s v="353 Portage Center"/>
    <x v="77"/>
    <x v="0"/>
    <x v="81"/>
    <x v="0"/>
  </r>
  <r>
    <s v="89292-52335-YZ"/>
    <s v="Livy Lathleiff"/>
    <x v="344"/>
    <x v="388"/>
    <s v="0671 Scoville Way"/>
    <x v="186"/>
    <x v="1"/>
    <x v="233"/>
    <x v="0"/>
  </r>
  <r>
    <s v="77284-34297-YY"/>
    <s v="Koralle Heads"/>
    <x v="345"/>
    <x v="389"/>
    <s v="2 Cherokee Hill"/>
    <x v="252"/>
    <x v="0"/>
    <x v="354"/>
    <x v="1"/>
  </r>
  <r>
    <s v="50449-80974-BZ"/>
    <s v="Theo Bowne"/>
    <x v="346"/>
    <x v="390"/>
    <s v="79 Prairieview Point"/>
    <x v="253"/>
    <x v="1"/>
    <x v="355"/>
    <x v="0"/>
  </r>
  <r>
    <s v="08120-16183-AW"/>
    <s v="Rasia Jacquemard"/>
    <x v="347"/>
    <x v="391"/>
    <s v="415 Fremont Junction"/>
    <x v="254"/>
    <x v="1"/>
    <x v="356"/>
    <x v="1"/>
  </r>
  <r>
    <s v="68044-89277-ML"/>
    <s v="Kizzie Warman"/>
    <x v="348"/>
    <x v="13"/>
    <s v="67365 Homewood Center"/>
    <x v="209"/>
    <x v="1"/>
    <x v="27"/>
    <x v="0"/>
  </r>
  <r>
    <s v="71364-35210-HS"/>
    <s v="Wain Cholomin"/>
    <x v="349"/>
    <x v="392"/>
    <s v="566 Arrowood Way"/>
    <x v="43"/>
    <x v="2"/>
    <x v="357"/>
    <x v="0"/>
  </r>
  <r>
    <s v="37177-68797-ON"/>
    <s v="Arleen Braidman"/>
    <x v="350"/>
    <x v="13"/>
    <s v="4 Golf View Hill"/>
    <x v="173"/>
    <x v="0"/>
    <x v="218"/>
    <x v="1"/>
  </r>
  <r>
    <s v="60308-06944-GS"/>
    <s v="Pru Durban"/>
    <x v="351"/>
    <x v="393"/>
    <s v="2 Forest Street"/>
    <x v="255"/>
    <x v="1"/>
    <x v="358"/>
    <x v="1"/>
  </r>
  <r>
    <s v="49888-39458-PF"/>
    <s v="Antone Harrold"/>
    <x v="352"/>
    <x v="394"/>
    <s v="90 Kensington Road"/>
    <x v="50"/>
    <x v="0"/>
    <x v="359"/>
    <x v="1"/>
  </r>
  <r>
    <s v="60748-46813-DZ"/>
    <s v="Sim Pamphilon"/>
    <x v="353"/>
    <x v="395"/>
    <s v="36194 Susan Street"/>
    <x v="256"/>
    <x v="1"/>
    <x v="360"/>
    <x v="1"/>
  </r>
  <r>
    <s v="16385-11286-NX"/>
    <s v="Mohandis Spurden"/>
    <x v="354"/>
    <x v="396"/>
    <s v="55290 Manufacturers Lane"/>
    <x v="68"/>
    <x v="0"/>
    <x v="125"/>
    <x v="0"/>
  </r>
  <r>
    <s v="68555-89840-GZ"/>
    <s v="Morgen Seson"/>
    <x v="355"/>
    <x v="397"/>
    <s v="92847 Schlimgen Road"/>
    <x v="216"/>
    <x v="0"/>
    <x v="308"/>
    <x v="1"/>
  </r>
  <r>
    <s v="72164-90254-EJ"/>
    <s v="Nalani Pirrone"/>
    <x v="356"/>
    <x v="398"/>
    <s v="1585 Bashford Center"/>
    <x v="162"/>
    <x v="0"/>
    <x v="200"/>
    <x v="1"/>
  </r>
  <r>
    <s v="67010-92988-CT"/>
    <s v="Reube Cawley"/>
    <x v="357"/>
    <x v="13"/>
    <s v="54210 Eagan Avenue"/>
    <x v="257"/>
    <x v="1"/>
    <x v="1"/>
    <x v="0"/>
  </r>
  <r>
    <s v="15776-91507-GT"/>
    <s v="Stan Barribal"/>
    <x v="358"/>
    <x v="399"/>
    <s v="6743 Cascade Drive"/>
    <x v="258"/>
    <x v="1"/>
    <x v="159"/>
    <x v="0"/>
  </r>
  <r>
    <s v="23473-41001-CD"/>
    <s v="Agnes Adamides"/>
    <x v="359"/>
    <x v="400"/>
    <s v="6338 Arkansas Drive"/>
    <x v="65"/>
    <x v="2"/>
    <x v="361"/>
    <x v="1"/>
  </r>
  <r>
    <s v="23446-47798-ID"/>
    <s v="Carmelita Thowes"/>
    <x v="360"/>
    <x v="401"/>
    <s v="33398 Hallows Circle"/>
    <x v="41"/>
    <x v="0"/>
    <x v="99"/>
    <x v="1"/>
  </r>
  <r>
    <s v="28327-84469-ND"/>
    <s v="Rodolfo Willoway"/>
    <x v="361"/>
    <x v="402"/>
    <s v="58 Schlimgen Parkway"/>
    <x v="36"/>
    <x v="0"/>
    <x v="362"/>
    <x v="1"/>
  </r>
  <r>
    <s v="42466-87067-DT"/>
    <s v="Alvis Elwin"/>
    <x v="362"/>
    <x v="403"/>
    <s v="26 Everett Hill"/>
    <x v="35"/>
    <x v="0"/>
    <x v="363"/>
    <x v="1"/>
  </r>
  <r>
    <s v="62246-99443-HF"/>
    <s v="Araldo Bilbrook"/>
    <x v="363"/>
    <x v="404"/>
    <s v="4 Raven Alley"/>
    <x v="259"/>
    <x v="1"/>
    <x v="364"/>
    <x v="0"/>
  </r>
  <r>
    <s v="99869-55718-UU"/>
    <s v="Ransell McKall"/>
    <x v="364"/>
    <x v="405"/>
    <s v="451 Nevada Terrace"/>
    <x v="260"/>
    <x v="2"/>
    <x v="365"/>
    <x v="0"/>
  </r>
  <r>
    <s v="77421-46059-RY"/>
    <s v="Borg Daile"/>
    <x v="365"/>
    <x v="406"/>
    <s v="385 Corben Parkway"/>
    <x v="167"/>
    <x v="0"/>
    <x v="210"/>
    <x v="0"/>
  </r>
  <r>
    <s v="49894-06550-OQ"/>
    <s v="Adolphe Treherne"/>
    <x v="366"/>
    <x v="407"/>
    <s v="66 Sundown Place"/>
    <x v="261"/>
    <x v="1"/>
    <x v="366"/>
    <x v="1"/>
  </r>
  <r>
    <s v="72028-63343-SU"/>
    <s v="Annetta Brentnall"/>
    <x v="367"/>
    <x v="408"/>
    <s v="00 Ludington Pass"/>
    <x v="145"/>
    <x v="2"/>
    <x v="178"/>
    <x v="1"/>
  </r>
  <r>
    <s v="10074-20104-NN"/>
    <s v="Dick Drinkall"/>
    <x v="368"/>
    <x v="409"/>
    <s v="82460 Grover Parkway"/>
    <x v="211"/>
    <x v="0"/>
    <x v="367"/>
    <x v="0"/>
  </r>
  <r>
    <s v="71769-10219-IM"/>
    <s v="Dagny Kornel"/>
    <x v="369"/>
    <x v="410"/>
    <s v="60360 Killdeer Alley"/>
    <x v="262"/>
    <x v="0"/>
    <x v="368"/>
    <x v="0"/>
  </r>
  <r>
    <s v="22221-71106-JD"/>
    <s v="Rhona Lequeux"/>
    <x v="370"/>
    <x v="411"/>
    <s v="093 Mayfield Place"/>
    <x v="263"/>
    <x v="0"/>
    <x v="369"/>
    <x v="1"/>
  </r>
  <r>
    <s v="99735-44927-OL"/>
    <s v="Julius Mccaull"/>
    <x v="371"/>
    <x v="13"/>
    <s v="89 Gulseth Circle"/>
    <x v="264"/>
    <x v="0"/>
    <x v="370"/>
    <x v="0"/>
  </r>
  <r>
    <s v="27064-10803-SB"/>
    <s v="Jolyn Dymoke"/>
    <x v="372"/>
    <x v="412"/>
    <s v="2 Aberg Lane"/>
    <x v="9"/>
    <x v="0"/>
    <x v="371"/>
    <x v="0"/>
  </r>
  <r>
    <s v="90440-62727-HI"/>
    <s v="Alberto Hutchinson"/>
    <x v="373"/>
    <x v="413"/>
    <s v="327 Erie Way"/>
    <x v="235"/>
    <x v="0"/>
    <x v="322"/>
    <x v="0"/>
  </r>
  <r>
    <s v="36769-16558-SX"/>
    <s v="Lamond Gheeraert"/>
    <x v="4"/>
    <x v="414"/>
    <s v="02354 Melvin Parkway"/>
    <x v="218"/>
    <x v="0"/>
    <x v="292"/>
    <x v="0"/>
  </r>
  <r>
    <s v="10138-31681-SD"/>
    <s v="Roxine Drivers"/>
    <x v="374"/>
    <x v="415"/>
    <s v="842 Cardinal Court"/>
    <x v="159"/>
    <x v="0"/>
    <x v="197"/>
    <x v="1"/>
  </r>
  <r>
    <s v="24669-76297-SF"/>
    <s v="Heloise Zeal"/>
    <x v="375"/>
    <x v="416"/>
    <s v="0420 Schurz Parkway"/>
    <x v="216"/>
    <x v="0"/>
    <x v="288"/>
    <x v="1"/>
  </r>
  <r>
    <s v="78050-20355-DI"/>
    <s v="Granger Smallcombe"/>
    <x v="376"/>
    <x v="417"/>
    <s v="8448 Oxford Trail"/>
    <x v="171"/>
    <x v="1"/>
    <x v="216"/>
    <x v="0"/>
  </r>
  <r>
    <s v="79825-17822-UH"/>
    <s v="Daryn Dibley"/>
    <x v="377"/>
    <x v="13"/>
    <s v="5676 Southridge Street"/>
    <x v="265"/>
    <x v="0"/>
    <x v="372"/>
    <x v="1"/>
  </r>
  <r>
    <s v="03990-21586-MQ"/>
    <s v="Gardy Dimitriou"/>
    <x v="378"/>
    <x v="418"/>
    <s v="0 Gale Pass"/>
    <x v="41"/>
    <x v="0"/>
    <x v="373"/>
    <x v="0"/>
  </r>
  <r>
    <s v="27493-46921-TZ"/>
    <s v="Fanny Flanagan"/>
    <x v="379"/>
    <x v="419"/>
    <s v="268 Northport Drive"/>
    <x v="219"/>
    <x v="0"/>
    <x v="293"/>
    <x v="1"/>
  </r>
  <r>
    <s v="27132-68907-RC"/>
    <s v="Ailey Brash"/>
    <x v="380"/>
    <x v="420"/>
    <s v="64700 Eagan Crossing"/>
    <x v="266"/>
    <x v="0"/>
    <x v="374"/>
    <x v="0"/>
  </r>
  <r>
    <s v="21565-13068-SH"/>
    <s v="Tatiana Thorn"/>
    <x v="4"/>
    <x v="421"/>
    <s v="30943 High Crossing Point"/>
    <x v="267"/>
    <x v="0"/>
    <x v="375"/>
    <x v="0"/>
  </r>
  <r>
    <s v="04776-34127-MX"/>
    <s v="Wendeline McInerney"/>
    <x v="381"/>
    <x v="422"/>
    <s v="92 Swallow Street"/>
    <x v="10"/>
    <x v="0"/>
    <x v="376"/>
    <x v="1"/>
  </r>
  <r>
    <s v="58816-74064-TF"/>
    <s v="Nanny Izhakov"/>
    <x v="382"/>
    <x v="423"/>
    <s v="013 Tennyson Terrace"/>
    <x v="268"/>
    <x v="2"/>
    <x v="90"/>
    <x v="1"/>
  </r>
  <r>
    <s v="09818-59895-EH"/>
    <s v="Stanly Keets"/>
    <x v="383"/>
    <x v="424"/>
    <s v="2500 Crest Line Plaza"/>
    <x v="120"/>
    <x v="0"/>
    <x v="250"/>
    <x v="0"/>
  </r>
  <r>
    <s v="06488-46303-IZ"/>
    <s v="Orion Dyott"/>
    <x v="4"/>
    <x v="425"/>
    <s v="26 Londonderry Court"/>
    <x v="153"/>
    <x v="0"/>
    <x v="377"/>
    <x v="0"/>
  </r>
  <r>
    <s v="93046-67561-AY"/>
    <s v="Keefer Cake"/>
    <x v="384"/>
    <x v="13"/>
    <s v="1 Crowley Crossing"/>
    <x v="9"/>
    <x v="0"/>
    <x v="378"/>
    <x v="1"/>
  </r>
  <r>
    <s v="68946-40750-LK"/>
    <s v="Morna Hansed"/>
    <x v="385"/>
    <x v="426"/>
    <s v="1 Dwight Point"/>
    <x v="269"/>
    <x v="1"/>
    <x v="379"/>
    <x v="0"/>
  </r>
  <r>
    <s v="38387-64959-WW"/>
    <s v="Franny Kienlein"/>
    <x v="386"/>
    <x v="427"/>
    <s v="1 Manitowish Pass"/>
    <x v="270"/>
    <x v="1"/>
    <x v="122"/>
    <x v="0"/>
  </r>
  <r>
    <s v="48418-60841-CC"/>
    <s v="Klarika Egglestone"/>
    <x v="387"/>
    <x v="428"/>
    <s v="2765 Sunfield Terrace"/>
    <x v="270"/>
    <x v="1"/>
    <x v="122"/>
    <x v="1"/>
  </r>
  <r>
    <s v="13736-92418-JS"/>
    <s v="Becky Semkins"/>
    <x v="388"/>
    <x v="429"/>
    <s v="7219 Clemons Place"/>
    <x v="271"/>
    <x v="1"/>
    <x v="175"/>
    <x v="0"/>
  </r>
  <r>
    <s v="33000-22405-LO"/>
    <s v="Sean Lorenzetti"/>
    <x v="389"/>
    <x v="430"/>
    <s v="1104 Paget Lane"/>
    <x v="92"/>
    <x v="0"/>
    <x v="380"/>
    <x v="1"/>
  </r>
  <r>
    <s v="46959-60474-LT"/>
    <s v="Bob Giannazzi"/>
    <x v="390"/>
    <x v="431"/>
    <s v="57 Division Plaza"/>
    <x v="47"/>
    <x v="0"/>
    <x v="49"/>
    <x v="1"/>
  </r>
  <r>
    <s v="73431-39823-UP"/>
    <s v="Kendra Backshell"/>
    <x v="4"/>
    <x v="432"/>
    <s v="47101 Northfield Lane"/>
    <x v="214"/>
    <x v="0"/>
    <x v="286"/>
    <x v="1"/>
  </r>
  <r>
    <s v="90993-98984-JK"/>
    <s v="Uriah Lethbrig"/>
    <x v="391"/>
    <x v="433"/>
    <s v="38 Carioca Center"/>
    <x v="176"/>
    <x v="0"/>
    <x v="381"/>
    <x v="0"/>
  </r>
  <r>
    <s v="06552-04430-AG"/>
    <s v="Sky Farnish"/>
    <x v="392"/>
    <x v="434"/>
    <s v="170 Prentice Center"/>
    <x v="201"/>
    <x v="2"/>
    <x v="261"/>
    <x v="1"/>
  </r>
  <r>
    <s v="54597-57004-QM"/>
    <s v="Felicia Jecock"/>
    <x v="393"/>
    <x v="435"/>
    <s v="403 Vahlen Junction"/>
    <x v="169"/>
    <x v="0"/>
    <x v="382"/>
    <x v="1"/>
  </r>
  <r>
    <s v="50238-24377-ZS"/>
    <s v="Currey MacAllister"/>
    <x v="4"/>
    <x v="436"/>
    <s v="07300 Walton Point"/>
    <x v="195"/>
    <x v="0"/>
    <x v="251"/>
    <x v="0"/>
  </r>
  <r>
    <s v="60370-41934-IF"/>
    <s v="Hamlen Pallister"/>
    <x v="394"/>
    <x v="437"/>
    <s v="19513 Golf Course Junction"/>
    <x v="53"/>
    <x v="0"/>
    <x v="55"/>
    <x v="1"/>
  </r>
  <r>
    <s v="06899-54551-EH"/>
    <s v="Chantal Mersh"/>
    <x v="395"/>
    <x v="438"/>
    <s v="52843 Longview Street"/>
    <x v="272"/>
    <x v="1"/>
    <x v="27"/>
    <x v="1"/>
  </r>
  <r>
    <s v="71631-11462-TH"/>
    <s v="Brendin Bredee"/>
    <x v="396"/>
    <x v="439"/>
    <s v="2 Nancy Lane"/>
    <x v="190"/>
    <x v="2"/>
    <x v="241"/>
    <x v="0"/>
  </r>
  <r>
    <s v="80463-43913-WZ"/>
    <s v="Malynda Purbrick"/>
    <x v="4"/>
    <x v="440"/>
    <s v="9233 3rd Avenue"/>
    <x v="152"/>
    <x v="1"/>
    <x v="27"/>
    <x v="0"/>
  </r>
  <r>
    <s v="67204-04870-LG"/>
    <s v="Alf Housaman"/>
    <x v="4"/>
    <x v="441"/>
    <s v="8581 Mcguire Road"/>
    <x v="19"/>
    <x v="0"/>
    <x v="383"/>
    <x v="1"/>
  </r>
  <r>
    <s v="22721-63196-UJ"/>
    <s v="Gladi Ducker"/>
    <x v="397"/>
    <x v="442"/>
    <s v="5069 Boyd Parkway"/>
    <x v="204"/>
    <x v="2"/>
    <x v="267"/>
    <x v="1"/>
  </r>
  <r>
    <s v="88973-59503-DR"/>
    <s v="Emelita Shearsby"/>
    <x v="398"/>
    <x v="443"/>
    <s v="56612 Dahle Circle"/>
    <x v="82"/>
    <x v="0"/>
    <x v="384"/>
    <x v="1"/>
  </r>
  <r>
    <s v="29738-86305-ZU"/>
    <s v="Berte Gaddes"/>
    <x v="4"/>
    <x v="444"/>
    <s v="904 Killdeer Place"/>
    <x v="273"/>
    <x v="0"/>
    <x v="385"/>
    <x v="1"/>
  </r>
  <r>
    <s v="68493-99734-LP"/>
    <s v="Nadia Erswell"/>
    <x v="399"/>
    <x v="445"/>
    <s v="2973 Sachtjen Road"/>
    <x v="176"/>
    <x v="0"/>
    <x v="221"/>
    <x v="0"/>
  </r>
  <r>
    <s v="55515-37571-RS"/>
    <s v="Wain Stearley"/>
    <x v="400"/>
    <x v="446"/>
    <s v="7 La Follette Road"/>
    <x v="274"/>
    <x v="0"/>
    <x v="386"/>
    <x v="1"/>
  </r>
  <r>
    <s v="25598-77476-CB"/>
    <s v="Diane-marie Wincer"/>
    <x v="401"/>
    <x v="447"/>
    <s v="04 Stuart Way"/>
    <x v="92"/>
    <x v="0"/>
    <x v="387"/>
    <x v="0"/>
  </r>
  <r>
    <s v="14888-85625-TM"/>
    <s v="Perry Lyfield"/>
    <x v="402"/>
    <x v="448"/>
    <s v="1263 Thackeray Parkway"/>
    <x v="275"/>
    <x v="0"/>
    <x v="388"/>
    <x v="0"/>
  </r>
  <r>
    <s v="92793-68332-NR"/>
    <s v="Heall Perris"/>
    <x v="403"/>
    <x v="449"/>
    <s v="043 Bashford Point"/>
    <x v="276"/>
    <x v="1"/>
    <x v="389"/>
    <x v="1"/>
  </r>
  <r>
    <s v="66458-91190-YC"/>
    <s v="Marja Urion"/>
    <x v="404"/>
    <x v="450"/>
    <s v="2 Sycamore Avenue"/>
    <x v="277"/>
    <x v="1"/>
    <x v="390"/>
    <x v="0"/>
  </r>
  <r>
    <s v="64439-27325-LG"/>
    <s v="Camellia Kid"/>
    <x v="405"/>
    <x v="451"/>
    <s v="37515 Wayridge Lane"/>
    <x v="239"/>
    <x v="1"/>
    <x v="331"/>
    <x v="0"/>
  </r>
  <r>
    <s v="78570-76770-LB"/>
    <s v="Carolann Beine"/>
    <x v="406"/>
    <x v="452"/>
    <s v="81 West Plaza"/>
    <x v="43"/>
    <x v="0"/>
    <x v="274"/>
    <x v="0"/>
  </r>
  <r>
    <s v="98661-69719-VI"/>
    <s v="Celia Bakeup"/>
    <x v="407"/>
    <x v="453"/>
    <s v="73 Bellgrove Circle"/>
    <x v="278"/>
    <x v="0"/>
    <x v="391"/>
    <x v="1"/>
  </r>
  <r>
    <s v="82990-92703-IX"/>
    <s v="Nataniel Helkin"/>
    <x v="408"/>
    <x v="13"/>
    <s v="9 Loftsgordon Pass"/>
    <x v="13"/>
    <x v="0"/>
    <x v="392"/>
    <x v="1"/>
  </r>
  <r>
    <s v="49412-86877-VY"/>
    <s v="Pippo Witherington"/>
    <x v="409"/>
    <x v="454"/>
    <s v="63 School Crossing"/>
    <x v="138"/>
    <x v="0"/>
    <x v="168"/>
    <x v="0"/>
  </r>
  <r>
    <s v="70879-00984-FJ"/>
    <s v="Tildie Tilzey"/>
    <x v="410"/>
    <x v="455"/>
    <s v="2812 Westend Hill"/>
    <x v="12"/>
    <x v="0"/>
    <x v="224"/>
    <x v="1"/>
  </r>
  <r>
    <s v="53414-73391-CR"/>
    <s v="Cindra Burling"/>
    <x v="4"/>
    <x v="456"/>
    <s v="5461 Anniversary Crossing"/>
    <x v="279"/>
    <x v="0"/>
    <x v="393"/>
    <x v="0"/>
  </r>
  <r>
    <s v="43606-83072-OA"/>
    <s v="Channa Belamy"/>
    <x v="4"/>
    <x v="457"/>
    <s v="14 American Ash Parkway"/>
    <x v="280"/>
    <x v="0"/>
    <x v="394"/>
    <x v="1"/>
  </r>
  <r>
    <s v="84466-22864-CE"/>
    <s v="Karl Imorts"/>
    <x v="411"/>
    <x v="458"/>
    <s v="250 Elmside Junction"/>
    <x v="281"/>
    <x v="0"/>
    <x v="395"/>
    <x v="1"/>
  </r>
  <r>
    <s v="44086-16292-EU"/>
    <s v="Philippine Starte"/>
    <x v="412"/>
    <x v="459"/>
    <s v="2904 Monterey Plaza"/>
    <x v="15"/>
    <x v="0"/>
    <x v="396"/>
    <x v="1"/>
  </r>
  <r>
    <s v="76499-89100-JQ"/>
    <s v="Mag Armistead"/>
    <x v="413"/>
    <x v="460"/>
    <s v="805 Kenwood Plaza"/>
    <x v="37"/>
    <x v="0"/>
    <x v="397"/>
    <x v="1"/>
  </r>
  <r>
    <s v="15451-65859-BG"/>
    <s v="Janela Lemerle"/>
    <x v="414"/>
    <x v="461"/>
    <s v="1 Myrtle Hill"/>
    <x v="79"/>
    <x v="0"/>
    <x v="398"/>
    <x v="1"/>
  </r>
  <r>
    <s v="39582-35773-ZJ"/>
    <s v="Vasili Upstone"/>
    <x v="415"/>
    <x v="462"/>
    <s v="7 Dunning Trail"/>
    <x v="218"/>
    <x v="0"/>
    <x v="399"/>
    <x v="1"/>
  </r>
  <r>
    <s v="66240-46962-IO"/>
    <s v="Berty Beelby"/>
    <x v="416"/>
    <x v="463"/>
    <s v="844 Sachs Avenue"/>
    <x v="282"/>
    <x v="1"/>
    <x v="310"/>
    <x v="1"/>
  </r>
  <r>
    <s v="10637-45522-ID"/>
    <s v="Erny Stenyng"/>
    <x v="4"/>
    <x v="464"/>
    <s v="8 Pond Parkway"/>
    <x v="3"/>
    <x v="0"/>
    <x v="320"/>
    <x v="1"/>
  </r>
  <r>
    <s v="92599-58687-CS"/>
    <s v="Edin Yantsurev"/>
    <x v="4"/>
    <x v="465"/>
    <s v="208 Main Park"/>
    <x v="283"/>
    <x v="0"/>
    <x v="400"/>
    <x v="0"/>
  </r>
  <r>
    <s v="06058-48844-PI"/>
    <s v="Webb Speechly"/>
    <x v="417"/>
    <x v="466"/>
    <s v="5 Helena Center"/>
    <x v="216"/>
    <x v="0"/>
    <x v="401"/>
    <x v="0"/>
  </r>
  <r>
    <s v="53631-24432-SY"/>
    <s v="Irvine Phillpot"/>
    <x v="418"/>
    <x v="467"/>
    <s v="07208 Eastlawn Drive"/>
    <x v="57"/>
    <x v="2"/>
    <x v="59"/>
    <x v="1"/>
  </r>
  <r>
    <s v="18275-73980-KL"/>
    <s v="Lem Pennacci"/>
    <x v="419"/>
    <x v="468"/>
    <s v="23 Kinsman Way"/>
    <x v="284"/>
    <x v="0"/>
    <x v="402"/>
    <x v="1"/>
  </r>
  <r>
    <s v="23187-65750-HZ"/>
    <s v="Starr Arpin"/>
    <x v="420"/>
    <x v="469"/>
    <s v="12 Bobwhite Road"/>
    <x v="10"/>
    <x v="0"/>
    <x v="107"/>
    <x v="1"/>
  </r>
  <r>
    <s v="22725-79522-GP"/>
    <s v="Donny Fries"/>
    <x v="421"/>
    <x v="470"/>
    <s v="404 Granby Trail"/>
    <x v="50"/>
    <x v="0"/>
    <x v="359"/>
    <x v="1"/>
  </r>
  <r>
    <s v="06279-72603-JE"/>
    <s v="Rana Sharer"/>
    <x v="422"/>
    <x v="471"/>
    <s v="0 Granby Parkway"/>
    <x v="95"/>
    <x v="0"/>
    <x v="109"/>
    <x v="1"/>
  </r>
  <r>
    <s v="83543-79246-ON"/>
    <s v="Nannie Naseby"/>
    <x v="423"/>
    <x v="472"/>
    <s v="84666 Melvin Street"/>
    <x v="285"/>
    <x v="0"/>
    <x v="403"/>
    <x v="0"/>
  </r>
  <r>
    <s v="66794-66795-VW"/>
    <s v="Rea Offell"/>
    <x v="4"/>
    <x v="473"/>
    <s v="3356 Ruskin Way"/>
    <x v="72"/>
    <x v="0"/>
    <x v="76"/>
    <x v="1"/>
  </r>
  <r>
    <s v="95424-67020-AP"/>
    <s v="Kris O'Cullen"/>
    <x v="424"/>
    <x v="474"/>
    <s v="39 Chinook Crossing"/>
    <x v="76"/>
    <x v="1"/>
    <x v="80"/>
    <x v="0"/>
  </r>
  <r>
    <s v="73017-69644-MS"/>
    <s v="Timoteo Glisane"/>
    <x v="4"/>
    <x v="475"/>
    <s v="2 Coolidge Crossing"/>
    <x v="108"/>
    <x v="1"/>
    <x v="122"/>
    <x v="1"/>
  </r>
  <r>
    <s v="59361-00606-CU"/>
    <s v="Wyatan Cokly"/>
    <x v="425"/>
    <x v="476"/>
    <s v="51 Browning Park"/>
    <x v="66"/>
    <x v="0"/>
    <x v="68"/>
    <x v="1"/>
  </r>
  <r>
    <s v="67423-10113-LM"/>
    <s v="Hildegarde Brangan"/>
    <x v="426"/>
    <x v="13"/>
    <s v="5 Pleasure Junction"/>
    <x v="103"/>
    <x v="0"/>
    <x v="404"/>
    <x v="0"/>
  </r>
  <r>
    <s v="48582-05061-RY"/>
    <s v="Amii Gallyon"/>
    <x v="427"/>
    <x v="13"/>
    <s v="229 Spohn Center"/>
    <x v="286"/>
    <x v="0"/>
    <x v="405"/>
    <x v="0"/>
  </r>
  <r>
    <s v="32031-49093-KE"/>
    <s v="Birgit Domange"/>
    <x v="428"/>
    <x v="13"/>
    <s v="5 Sherman Drive"/>
    <x v="32"/>
    <x v="0"/>
    <x v="406"/>
    <x v="1"/>
  </r>
  <r>
    <s v="31715-98714-OO"/>
    <s v="Killian Osler"/>
    <x v="429"/>
    <x v="477"/>
    <s v="81 Stuart Street"/>
    <x v="136"/>
    <x v="0"/>
    <x v="407"/>
    <x v="0"/>
  </r>
  <r>
    <s v="73759-17258-KA"/>
    <s v="Lora Dukes"/>
    <x v="4"/>
    <x v="478"/>
    <s v="4 Lakewood Gardens Lane"/>
    <x v="287"/>
    <x v="1"/>
    <x v="389"/>
    <x v="0"/>
  </r>
  <r>
    <s v="64897-79178-MH"/>
    <s v="Zack Pellett"/>
    <x v="430"/>
    <x v="479"/>
    <s v="0 Lukken Court"/>
    <x v="220"/>
    <x v="0"/>
    <x v="408"/>
    <x v="1"/>
  </r>
  <r>
    <s v="73346-85564-JB"/>
    <s v="Ilaire Sprakes"/>
    <x v="431"/>
    <x v="480"/>
    <s v="1969 Lakeland Avenue"/>
    <x v="9"/>
    <x v="0"/>
    <x v="11"/>
    <x v="1"/>
  </r>
  <r>
    <s v="07476-13102-NJ"/>
    <s v="Heda Fromant"/>
    <x v="432"/>
    <x v="481"/>
    <s v="3341 Cascade Park"/>
    <x v="13"/>
    <x v="0"/>
    <x v="409"/>
    <x v="1"/>
  </r>
  <r>
    <s v="87223-37422-SK"/>
    <s v="Rufus Flear"/>
    <x v="433"/>
    <x v="482"/>
    <s v="30 Mayer Terrace"/>
    <x v="177"/>
    <x v="2"/>
    <x v="223"/>
    <x v="1"/>
  </r>
  <r>
    <s v="57837-15577-YK"/>
    <s v="Dom Milella"/>
    <x v="4"/>
    <x v="483"/>
    <s v="87 Cascade Crossing"/>
    <x v="288"/>
    <x v="1"/>
    <x v="410"/>
    <x v="1"/>
  </r>
  <r>
    <s v="64247-71448-NK"/>
    <s v="Almire MacAless"/>
    <x v="4"/>
    <x v="484"/>
    <s v="897 Del Mar Center"/>
    <x v="198"/>
    <x v="0"/>
    <x v="411"/>
    <x v="0"/>
  </r>
  <r>
    <s v="73647-66148-VM"/>
    <s v="Bette-ann Munden"/>
    <x v="434"/>
    <x v="485"/>
    <s v="465 Oxford Street"/>
    <x v="79"/>
    <x v="0"/>
    <x v="412"/>
    <x v="0"/>
  </r>
  <r>
    <s v="10142-55267-YO"/>
    <s v="Wilek Lightollers"/>
    <x v="435"/>
    <x v="486"/>
    <s v="8 Sunnyside Lane"/>
    <x v="17"/>
    <x v="0"/>
    <x v="19"/>
    <x v="0"/>
  </r>
  <r>
    <s v="92976-19453-DT"/>
    <s v="Nick Brakespear"/>
    <x v="436"/>
    <x v="487"/>
    <s v="2 Jenna Hill"/>
    <x v="60"/>
    <x v="0"/>
    <x v="413"/>
    <x v="0"/>
  </r>
  <r>
    <s v="89757-51438-HX"/>
    <s v="Malynda Glawsop"/>
    <x v="437"/>
    <x v="488"/>
    <s v="682 Express Court"/>
    <x v="234"/>
    <x v="0"/>
    <x v="321"/>
    <x v="1"/>
  </r>
  <r>
    <s v="76192-13390-HZ"/>
    <s v="Granville Alberts"/>
    <x v="438"/>
    <x v="489"/>
    <s v="0 Pierstorff Center"/>
    <x v="204"/>
    <x v="2"/>
    <x v="267"/>
    <x v="0"/>
  </r>
  <r>
    <s v="02009-87294-SY"/>
    <s v="Vasily Polglase"/>
    <x v="439"/>
    <x v="13"/>
    <s v="63 Maryland Trail"/>
    <x v="50"/>
    <x v="0"/>
    <x v="359"/>
    <x v="1"/>
  </r>
  <r>
    <s v="82872-34456-LJ"/>
    <s v="Madelaine Sharples"/>
    <x v="4"/>
    <x v="490"/>
    <s v="0 Mayfield Avenue"/>
    <x v="181"/>
    <x v="2"/>
    <x v="414"/>
    <x v="0"/>
  </r>
  <r>
    <s v="13181-04387-LI"/>
    <s v="Sigfrid Busch"/>
    <x v="440"/>
    <x v="491"/>
    <s v="6666 Express Pass"/>
    <x v="289"/>
    <x v="1"/>
    <x v="415"/>
    <x v="1"/>
  </r>
  <r>
    <s v="24845-36117-TI"/>
    <s v="Cissiee Raisbeck"/>
    <x v="441"/>
    <x v="13"/>
    <s v="8026 Nobel Parkway"/>
    <x v="220"/>
    <x v="0"/>
    <x v="416"/>
    <x v="0"/>
  </r>
  <r>
    <s v="30256-29772-KK"/>
    <s v="Leslie Laughton"/>
    <x v="4"/>
    <x v="492"/>
    <s v="79 Acker Point"/>
    <x v="290"/>
    <x v="0"/>
    <x v="417"/>
    <x v="1"/>
  </r>
  <r>
    <s v="86646-65810-TD"/>
    <s v="Kenton Wetherick"/>
    <x v="4"/>
    <x v="493"/>
    <s v="6976 Knutson Lane"/>
    <x v="199"/>
    <x v="0"/>
    <x v="418"/>
    <x v="0"/>
  </r>
  <r>
    <s v="59480-02795-IU"/>
    <s v="Reamonn Aynold"/>
    <x v="442"/>
    <x v="494"/>
    <s v="0380 Orin Road"/>
    <x v="176"/>
    <x v="0"/>
    <x v="419"/>
    <x v="0"/>
  </r>
  <r>
    <s v="61809-87758-LJ"/>
    <s v="Hatty Dovydenas"/>
    <x v="4"/>
    <x v="495"/>
    <s v="227 Huxley Hill"/>
    <x v="291"/>
    <x v="0"/>
    <x v="420"/>
    <x v="0"/>
  </r>
  <r>
    <s v="77408-43873-RS"/>
    <s v="Nathaniel Bloxland"/>
    <x v="4"/>
    <x v="496"/>
    <s v="04385 Tony Alley"/>
    <x v="292"/>
    <x v="1"/>
    <x v="421"/>
    <x v="0"/>
  </r>
  <r>
    <s v="18366-65239-WF"/>
    <s v="Brendan Grece"/>
    <x v="443"/>
    <x v="497"/>
    <s v="5 Butterfield Plaza"/>
    <x v="293"/>
    <x v="2"/>
    <x v="422"/>
    <x v="1"/>
  </r>
  <r>
    <s v="11107-57605-HS"/>
    <s v="Steffie Maddrell"/>
    <x v="444"/>
    <x v="498"/>
    <s v="39 Shasta Way"/>
    <x v="167"/>
    <x v="0"/>
    <x v="423"/>
    <x v="1"/>
  </r>
  <r>
    <s v="72072-33025-SD"/>
    <s v="Abbe Thys"/>
    <x v="445"/>
    <x v="499"/>
    <s v="847 Sloan Parkway"/>
    <x v="211"/>
    <x v="0"/>
    <x v="272"/>
    <x v="1"/>
  </r>
  <r>
    <s v="58118-22461-GC"/>
    <s v="Jackquelin Chugg"/>
    <x v="446"/>
    <x v="500"/>
    <s v="973 Kings Hill"/>
    <x v="159"/>
    <x v="0"/>
    <x v="424"/>
    <x v="1"/>
  </r>
  <r>
    <s v="90940-63327-DJ"/>
    <s v="Audra Kelston"/>
    <x v="447"/>
    <x v="501"/>
    <s v="9522 Oak Valley Way"/>
    <x v="47"/>
    <x v="0"/>
    <x v="425"/>
    <x v="0"/>
  </r>
  <r>
    <s v="64481-42546-II"/>
    <s v="Elvina Angel"/>
    <x v="4"/>
    <x v="502"/>
    <s v="4 Hanson Parkway"/>
    <x v="24"/>
    <x v="1"/>
    <x v="26"/>
    <x v="1"/>
  </r>
  <r>
    <s v="27536-28463-NJ"/>
    <s v="Claiborne Mottram"/>
    <x v="448"/>
    <x v="503"/>
    <s v="5 Monument Point"/>
    <x v="84"/>
    <x v="0"/>
    <x v="426"/>
    <x v="0"/>
  </r>
  <r>
    <s v="66005-20240-MI"/>
    <s v="Dilly Marrison"/>
    <x v="449"/>
    <x v="504"/>
    <s v="23 Hallows Plaza"/>
    <x v="275"/>
    <x v="0"/>
    <x v="427"/>
    <x v="1"/>
  </r>
  <r>
    <s v="70140-82812-KD"/>
    <s v="Donalt Sangwin"/>
    <x v="450"/>
    <x v="505"/>
    <s v="47 Granby Junction"/>
    <x v="294"/>
    <x v="0"/>
    <x v="428"/>
    <x v="1"/>
  </r>
  <r>
    <s v="91895-55605-LS"/>
    <s v="Elizabet Aizikowitz"/>
    <x v="451"/>
    <x v="506"/>
    <s v="7835 Namekagon Alley"/>
    <x v="295"/>
    <x v="2"/>
    <x v="429"/>
    <x v="1"/>
  </r>
  <r>
    <s v="43155-71724-XP"/>
    <s v="Herbie Peppard"/>
    <x v="4"/>
    <x v="13"/>
    <s v="2 International Lane"/>
    <x v="154"/>
    <x v="0"/>
    <x v="430"/>
    <x v="0"/>
  </r>
  <r>
    <s v="32038-81174-JF"/>
    <s v="Cornie Venour"/>
    <x v="452"/>
    <x v="507"/>
    <s v="90 Commercial Pass"/>
    <x v="220"/>
    <x v="0"/>
    <x v="416"/>
    <x v="1"/>
  </r>
  <r>
    <s v="59205-20324-NB"/>
    <s v="Maggy Harby"/>
    <x v="453"/>
    <x v="13"/>
    <s v="69 Jackson Junction"/>
    <x v="53"/>
    <x v="0"/>
    <x v="55"/>
    <x v="0"/>
  </r>
  <r>
    <s v="99899-54612-NX"/>
    <s v="Reggie Thickpenny"/>
    <x v="454"/>
    <x v="508"/>
    <s v="791 School Center"/>
    <x v="8"/>
    <x v="0"/>
    <x v="431"/>
    <x v="1"/>
  </r>
  <r>
    <s v="26248-84194-FI"/>
    <s v="Phyllys Ormerod"/>
    <x v="455"/>
    <x v="509"/>
    <s v="04 Arrowood Court"/>
    <x v="296"/>
    <x v="0"/>
    <x v="432"/>
    <x v="1"/>
  </r>
  <r>
    <s v="19485-98072-PS"/>
    <s v="Don Flintiff"/>
    <x v="456"/>
    <x v="13"/>
    <s v="7 Helena Junction"/>
    <x v="297"/>
    <x v="2"/>
    <x v="433"/>
    <x v="1"/>
  </r>
  <r>
    <s v="84493-71314-WX"/>
    <s v="Tymon Zanetti"/>
    <x v="457"/>
    <x v="510"/>
    <s v="561 Cherokee Trail"/>
    <x v="298"/>
    <x v="1"/>
    <x v="434"/>
    <x v="1"/>
  </r>
  <r>
    <s v="09530-56210-WO"/>
    <s v="Bili Follet"/>
    <x v="458"/>
    <x v="511"/>
    <s v="91 Darwin Circle"/>
    <x v="292"/>
    <x v="1"/>
    <x v="421"/>
    <x v="1"/>
  </r>
  <r>
    <s v="39789-43945-IV"/>
    <s v="Reinaldos Kirtley"/>
    <x v="459"/>
    <x v="512"/>
    <s v="6356 Di Loreto Road"/>
    <x v="130"/>
    <x v="0"/>
    <x v="156"/>
    <x v="0"/>
  </r>
  <r>
    <s v="38972-89678-ZM"/>
    <s v="Carney Clemencet"/>
    <x v="460"/>
    <x v="13"/>
    <s v="09240 Arkansas Point"/>
    <x v="43"/>
    <x v="2"/>
    <x v="110"/>
    <x v="0"/>
  </r>
  <r>
    <s v="91465-84526-IJ"/>
    <s v="Russell Donet"/>
    <x v="461"/>
    <x v="513"/>
    <s v="1 Petterle Terrace"/>
    <x v="10"/>
    <x v="0"/>
    <x v="435"/>
    <x v="1"/>
  </r>
  <r>
    <s v="22832-98538-RB"/>
    <s v="Sidney Gawen"/>
    <x v="462"/>
    <x v="514"/>
    <s v="9231 Stang Drive"/>
    <x v="267"/>
    <x v="0"/>
    <x v="375"/>
    <x v="0"/>
  </r>
  <r>
    <s v="30844-91890-ZA"/>
    <s v="Rickey Readie"/>
    <x v="463"/>
    <x v="515"/>
    <s v="8 Everett Court"/>
    <x v="111"/>
    <x v="0"/>
    <x v="436"/>
    <x v="1"/>
  </r>
  <r>
    <s v="64328-37891-JA"/>
    <s v="Conchita Dietzler"/>
    <x v="464"/>
    <x v="516"/>
    <s v="1 Thierer Parkway"/>
    <x v="117"/>
    <x v="1"/>
    <x v="142"/>
    <x v="0"/>
  </r>
  <r>
    <s v="88992-49081-AT"/>
    <s v="Zilvia Claisse"/>
    <x v="4"/>
    <x v="517"/>
    <s v="529 Judy Circle"/>
    <x v="55"/>
    <x v="0"/>
    <x v="57"/>
    <x v="1"/>
  </r>
  <r>
    <s v="10204-31464-SA"/>
    <s v="Bar O' Mahony"/>
    <x v="465"/>
    <x v="13"/>
    <s v="478 Harper Junction"/>
    <x v="104"/>
    <x v="0"/>
    <x v="437"/>
    <x v="0"/>
  </r>
  <r>
    <s v="75156-80911-YT"/>
    <s v="Valenka Stansbury"/>
    <x v="466"/>
    <x v="518"/>
    <s v="10283 Ramsey Hill"/>
    <x v="92"/>
    <x v="0"/>
    <x v="133"/>
    <x v="0"/>
  </r>
  <r>
    <s v="53971-49906-PZ"/>
    <s v="Daniel Heinonen"/>
    <x v="467"/>
    <x v="13"/>
    <s v="715 Kropf Hill"/>
    <x v="299"/>
    <x v="0"/>
    <x v="438"/>
    <x v="1"/>
  </r>
  <r>
    <s v="10728-17633-ST"/>
    <s v="Jewelle Shenton"/>
    <x v="468"/>
    <x v="519"/>
    <s v="46367 Waubesa Hill"/>
    <x v="110"/>
    <x v="0"/>
    <x v="132"/>
    <x v="0"/>
  </r>
  <r>
    <s v="13549-65017-VE"/>
    <s v="Jennifer Wilkisson"/>
    <x v="469"/>
    <x v="13"/>
    <s v="26051 Golf Course Road"/>
    <x v="300"/>
    <x v="0"/>
    <x v="439"/>
    <x v="0"/>
  </r>
  <r>
    <s v="87688-42420-TO"/>
    <s v="Kylie Mowat"/>
    <x v="4"/>
    <x v="520"/>
    <s v="06512 Shopko Court"/>
    <x v="176"/>
    <x v="0"/>
    <x v="440"/>
    <x v="1"/>
  </r>
  <r>
    <s v="05325-97750-WP"/>
    <s v="Cody Verissimo"/>
    <x v="470"/>
    <x v="13"/>
    <s v="18 Bluestem Avenue"/>
    <x v="31"/>
    <x v="2"/>
    <x v="33"/>
    <x v="0"/>
  </r>
  <r>
    <s v="51901-35210-UI"/>
    <s v="Gabriel Starcks"/>
    <x v="471"/>
    <x v="521"/>
    <s v="5 Northland Alley"/>
    <x v="118"/>
    <x v="0"/>
    <x v="143"/>
    <x v="1"/>
  </r>
  <r>
    <s v="62483-50867-OM"/>
    <s v="Darby Dummer"/>
    <x v="4"/>
    <x v="13"/>
    <s v="6664 Huxley Place"/>
    <x v="301"/>
    <x v="2"/>
    <x v="441"/>
    <x v="1"/>
  </r>
  <r>
    <s v="92753-50029-SD"/>
    <s v="Kienan Scholard"/>
    <x v="472"/>
    <x v="522"/>
    <s v="47910 Longview Place"/>
    <x v="66"/>
    <x v="0"/>
    <x v="442"/>
    <x v="1"/>
  </r>
  <r>
    <s v="53809-98498-SN"/>
    <s v="Bo Kindley"/>
    <x v="473"/>
    <x v="523"/>
    <s v="2 Village Plaza"/>
    <x v="154"/>
    <x v="0"/>
    <x v="443"/>
    <x v="0"/>
  </r>
  <r>
    <s v="66308-13503-KD"/>
    <s v="Krissie Hammett"/>
    <x v="474"/>
    <x v="524"/>
    <s v="798 Grover Lane"/>
    <x v="172"/>
    <x v="0"/>
    <x v="217"/>
    <x v="0"/>
  </r>
  <r>
    <s v="82458-87830-JE"/>
    <s v="Alisha Hulburt"/>
    <x v="475"/>
    <x v="13"/>
    <s v="7997 Artisan Crossing"/>
    <x v="220"/>
    <x v="0"/>
    <x v="294"/>
    <x v="0"/>
  </r>
  <r>
    <s v="41611-34336-WT"/>
    <s v="Peyter Lauritzen"/>
    <x v="476"/>
    <x v="525"/>
    <s v="833 Monument Circle"/>
    <x v="13"/>
    <x v="0"/>
    <x v="444"/>
    <x v="1"/>
  </r>
  <r>
    <s v="70089-27418-UJ"/>
    <s v="Aurelia Burgwin"/>
    <x v="477"/>
    <x v="526"/>
    <s v="0 Amoth Alley"/>
    <x v="11"/>
    <x v="0"/>
    <x v="13"/>
    <x v="0"/>
  </r>
  <r>
    <s v="99978-56910-BN"/>
    <s v="Emalee Rolin"/>
    <x v="478"/>
    <x v="527"/>
    <s v="2 Merry Center"/>
    <x v="50"/>
    <x v="0"/>
    <x v="52"/>
    <x v="0"/>
  </r>
  <r>
    <s v="09668-23340-IC"/>
    <s v="Donavon Fowle"/>
    <x v="479"/>
    <x v="13"/>
    <s v="1 Mockingbird Trail"/>
    <x v="75"/>
    <x v="0"/>
    <x v="445"/>
    <x v="1"/>
  </r>
  <r>
    <s v="39457-62611-YK"/>
    <s v="Jorge Bettison"/>
    <x v="4"/>
    <x v="528"/>
    <s v="3336 Lien Plaza"/>
    <x v="248"/>
    <x v="1"/>
    <x v="345"/>
    <x v="1"/>
  </r>
  <r>
    <s v="90985-89807-RW"/>
    <s v="Wang Powlesland"/>
    <x v="480"/>
    <x v="529"/>
    <s v="2 Novick Junction"/>
    <x v="302"/>
    <x v="0"/>
    <x v="446"/>
    <x v="0"/>
  </r>
  <r>
    <s v="73171-33001-FC"/>
    <s v="Brendin Peattie"/>
    <x v="481"/>
    <x v="530"/>
    <s v="4135 Burrows Court"/>
    <x v="207"/>
    <x v="0"/>
    <x v="447"/>
    <x v="1"/>
  </r>
  <r>
    <s v="17816-67941-ZS"/>
    <s v="Laurence Ellingham"/>
    <x v="482"/>
    <x v="531"/>
    <s v="4286 Kingsford Crossing"/>
    <x v="220"/>
    <x v="0"/>
    <x v="408"/>
    <x v="0"/>
  </r>
  <r>
    <s v="90816-65619-LM"/>
    <s v="Billy Neiland"/>
    <x v="4"/>
    <x v="13"/>
    <s v="02971 Alpine Court"/>
    <x v="275"/>
    <x v="0"/>
    <x v="427"/>
    <x v="1"/>
  </r>
  <r>
    <s v="69761-61146-KD"/>
    <s v="Ancell Fendt"/>
    <x v="483"/>
    <x v="532"/>
    <s v="6 Rutledge Trail"/>
    <x v="176"/>
    <x v="0"/>
    <x v="381"/>
    <x v="0"/>
  </r>
  <r>
    <s v="24040-20817-QB"/>
    <s v="Angelia Cleyburn"/>
    <x v="484"/>
    <x v="533"/>
    <s v="45127 Melvin Avenue"/>
    <x v="47"/>
    <x v="0"/>
    <x v="139"/>
    <x v="1"/>
  </r>
  <r>
    <s v="19524-21432-XP"/>
    <s v="Temple Castiglione"/>
    <x v="485"/>
    <x v="534"/>
    <s v="0915 Novick Avenue"/>
    <x v="220"/>
    <x v="0"/>
    <x v="448"/>
    <x v="1"/>
  </r>
  <r>
    <s v="14398-43114-RV"/>
    <s v="Betti Lacasa"/>
    <x v="4"/>
    <x v="535"/>
    <s v="4 Lindbergh Trail"/>
    <x v="80"/>
    <x v="1"/>
    <x v="122"/>
    <x v="1"/>
  </r>
  <r>
    <s v="41486-52502-QQ"/>
    <s v="Gunilla Lynch"/>
    <x v="4"/>
    <x v="536"/>
    <s v="9945 Eagan Circle"/>
    <x v="161"/>
    <x v="0"/>
    <x v="449"/>
    <x v="1"/>
  </r>
  <r>
    <s v="62762-19458-UY"/>
    <s v="Vita Pummery"/>
    <x v="4"/>
    <x v="537"/>
    <s v="999 Sachtjen Avenue"/>
    <x v="98"/>
    <x v="0"/>
    <x v="450"/>
    <x v="1"/>
  </r>
  <r>
    <s v="20236-64364-QL"/>
    <s v="Shay Couronne"/>
    <x v="486"/>
    <x v="538"/>
    <s v="67 David Lane"/>
    <x v="102"/>
    <x v="0"/>
    <x v="123"/>
    <x v="0"/>
  </r>
  <r>
    <s v="29102-40100-TZ"/>
    <s v="Linus Flippelli"/>
    <x v="487"/>
    <x v="539"/>
    <s v="3657 International Terrace"/>
    <x v="303"/>
    <x v="2"/>
    <x v="451"/>
    <x v="1"/>
  </r>
  <r>
    <s v="09171-42203-EB"/>
    <s v="Rachelle Elizabeth"/>
    <x v="488"/>
    <x v="540"/>
    <s v="2668 Dixon Plaza"/>
    <x v="137"/>
    <x v="0"/>
    <x v="452"/>
    <x v="1"/>
  </r>
  <r>
    <s v="29060-75856-UI"/>
    <s v="Innis Renhard"/>
    <x v="489"/>
    <x v="541"/>
    <s v="73184 Fieldstone Junction"/>
    <x v="17"/>
    <x v="0"/>
    <x v="453"/>
    <x v="0"/>
  </r>
  <r>
    <s v="17088-16989-PL"/>
    <s v="Winne Roche"/>
    <x v="490"/>
    <x v="542"/>
    <s v="378 Scofield Place"/>
    <x v="304"/>
    <x v="0"/>
    <x v="454"/>
    <x v="0"/>
  </r>
  <r>
    <s v="94022-69223-DP"/>
    <s v="Josy Bus"/>
    <x v="491"/>
    <x v="543"/>
    <s v="548 Melvin Pass"/>
    <x v="254"/>
    <x v="1"/>
    <x v="356"/>
    <x v="1"/>
  </r>
  <r>
    <s v="13324-78688-MI"/>
    <s v="Cordy Odgaard"/>
    <x v="492"/>
    <x v="544"/>
    <s v="5 Florence Court"/>
    <x v="14"/>
    <x v="0"/>
    <x v="144"/>
    <x v="1"/>
  </r>
  <r>
    <s v="73799-04749-BM"/>
    <s v="Bertine Byrd"/>
    <x v="493"/>
    <x v="13"/>
    <s v="3482 Morning Circle"/>
    <x v="205"/>
    <x v="0"/>
    <x v="268"/>
    <x v="1"/>
  </r>
  <r>
    <s v="01927-46702-YT"/>
    <s v="Nelie Garnson"/>
    <x v="4"/>
    <x v="545"/>
    <s v="821 Annamark Park"/>
    <x v="305"/>
    <x v="2"/>
    <x v="455"/>
    <x v="1"/>
  </r>
  <r>
    <s v="80467-17137-TO"/>
    <s v="Dianne Chardin"/>
    <x v="494"/>
    <x v="13"/>
    <s v="6495 Warrior Point"/>
    <x v="306"/>
    <x v="1"/>
    <x v="456"/>
    <x v="0"/>
  </r>
  <r>
    <s v="14640-87215-BK"/>
    <s v="Hailee Radbone"/>
    <x v="495"/>
    <x v="546"/>
    <s v="265 Maple Parkway"/>
    <x v="172"/>
    <x v="0"/>
    <x v="217"/>
    <x v="1"/>
  </r>
  <r>
    <s v="94447-35885-HK"/>
    <s v="Wallis Bernth"/>
    <x v="496"/>
    <x v="547"/>
    <s v="5 Ramsey Plaza"/>
    <x v="302"/>
    <x v="0"/>
    <x v="446"/>
    <x v="1"/>
  </r>
  <r>
    <s v="71034-49694-CS"/>
    <s v="Byron Acarson"/>
    <x v="497"/>
    <x v="548"/>
    <s v="0 Bay Center"/>
    <x v="15"/>
    <x v="0"/>
    <x v="131"/>
    <x v="0"/>
  </r>
  <r>
    <s v="00445-42781-KX"/>
    <s v="Faunie Brigham"/>
    <x v="498"/>
    <x v="549"/>
    <s v="7246 Green Pass"/>
    <x v="307"/>
    <x v="1"/>
    <x v="18"/>
    <x v="0"/>
  </r>
  <r>
    <s v="14756-18321-CL"/>
    <s v="Linn Alaway"/>
    <x v="499"/>
    <x v="13"/>
    <s v="5602 Florence Avenue"/>
    <x v="47"/>
    <x v="0"/>
    <x v="139"/>
    <x v="1"/>
  </r>
  <r>
    <s v="37997-75562-PI"/>
    <s v="Cami Meir"/>
    <x v="500"/>
    <x v="550"/>
    <s v="02 Rutledge Road"/>
    <x v="183"/>
    <x v="0"/>
    <x v="230"/>
    <x v="1"/>
  </r>
  <r>
    <s v="69981-85767-RP"/>
    <s v="Marcie Aingell"/>
    <x v="501"/>
    <x v="551"/>
    <s v="1274 Prairieview Drive"/>
    <x v="258"/>
    <x v="1"/>
    <x v="159"/>
    <x v="0"/>
  </r>
  <r>
    <s v="96116-24737-LV"/>
    <s v="Marjorie Yoxen"/>
    <x v="502"/>
    <x v="552"/>
    <s v="84 Oak Valley Drive"/>
    <x v="8"/>
    <x v="0"/>
    <x v="457"/>
    <x v="1"/>
  </r>
  <r>
    <s v="18684-73088-YL"/>
    <s v="Gaspar McGavin"/>
    <x v="503"/>
    <x v="553"/>
    <s v="573 Anhalt Park"/>
    <x v="162"/>
    <x v="0"/>
    <x v="200"/>
    <x v="1"/>
  </r>
  <r>
    <s v="74671-55639-TU"/>
    <s v="Lindy Uttermare"/>
    <x v="504"/>
    <x v="554"/>
    <s v="77 Lake View Road"/>
    <x v="183"/>
    <x v="0"/>
    <x v="458"/>
    <x v="1"/>
  </r>
  <r>
    <s v="17488-65879-XL"/>
    <s v="Eal D'Ambrogio"/>
    <x v="505"/>
    <x v="555"/>
    <s v="32 Darwin Court"/>
    <x v="156"/>
    <x v="0"/>
    <x v="193"/>
    <x v="0"/>
  </r>
  <r>
    <s v="46431-09298-OU"/>
    <s v="Carolee Winchcombe"/>
    <x v="506"/>
    <x v="556"/>
    <s v="687 Bluestem Point"/>
    <x v="33"/>
    <x v="0"/>
    <x v="459"/>
    <x v="0"/>
  </r>
  <r>
    <s v="60378-26473-FE"/>
    <s v="Benedikta Paumier"/>
    <x v="507"/>
    <x v="557"/>
    <s v="319 Carioca Alley"/>
    <x v="308"/>
    <x v="1"/>
    <x v="170"/>
    <x v="0"/>
  </r>
  <r>
    <s v="34927-68586-ZV"/>
    <s v="Neville Piatto"/>
    <x v="4"/>
    <x v="558"/>
    <s v="118 Vermont Junction"/>
    <x v="292"/>
    <x v="1"/>
    <x v="421"/>
    <x v="0"/>
  </r>
  <r>
    <s v="29051-27555-GD"/>
    <s v="Jeno Capey"/>
    <x v="508"/>
    <x v="559"/>
    <s v="9 Evergreen Circle"/>
    <x v="178"/>
    <x v="0"/>
    <x v="460"/>
    <x v="0"/>
  </r>
  <r>
    <s v="05503-73375-RU"/>
    <s v="Carmella Bruffell"/>
    <x v="4"/>
    <x v="560"/>
    <s v="996 Meadow Valley Point"/>
    <x v="181"/>
    <x v="2"/>
    <x v="228"/>
    <x v="1"/>
  </r>
  <r>
    <s v="64918-67725-MN"/>
    <s v="Yardley Basill"/>
    <x v="509"/>
    <x v="561"/>
    <s v="10675 Loomis Place"/>
    <x v="302"/>
    <x v="0"/>
    <x v="461"/>
    <x v="0"/>
  </r>
  <r>
    <s v="85634-61759-ND"/>
    <s v="Maggy Baistow"/>
    <x v="510"/>
    <x v="562"/>
    <s v="9531 Dexter Drive"/>
    <x v="309"/>
    <x v="2"/>
    <x v="462"/>
    <x v="0"/>
  </r>
  <r>
    <s v="40180-22940-QB"/>
    <s v="Courtney Pallant"/>
    <x v="511"/>
    <x v="13"/>
    <s v="117 American Ash Crossing"/>
    <x v="72"/>
    <x v="0"/>
    <x v="463"/>
    <x v="0"/>
  </r>
  <r>
    <s v="34666-76738-SQ"/>
    <s v="Marne Mingey"/>
    <x v="4"/>
    <x v="563"/>
    <s v="7 South Parkway"/>
    <x v="226"/>
    <x v="0"/>
    <x v="304"/>
    <x v="1"/>
  </r>
  <r>
    <s v="98536-88616-FF"/>
    <s v="Denny O' Ronan"/>
    <x v="512"/>
    <x v="564"/>
    <s v="92 Kingsford Court"/>
    <x v="310"/>
    <x v="0"/>
    <x v="464"/>
    <x v="0"/>
  </r>
  <r>
    <s v="55621-06130-SA"/>
    <s v="Dottie Rallin"/>
    <x v="513"/>
    <x v="565"/>
    <s v="13617 Harbort Lane"/>
    <x v="146"/>
    <x v="0"/>
    <x v="179"/>
    <x v="0"/>
  </r>
  <r>
    <s v="45666-86771-EH"/>
    <s v="Ardith Chill"/>
    <x v="514"/>
    <x v="566"/>
    <s v="677 Bartillon Avenue"/>
    <x v="311"/>
    <x v="2"/>
    <x v="465"/>
    <x v="0"/>
  </r>
  <r>
    <s v="52143-35672-JF"/>
    <s v="Tuckie Mathonnet"/>
    <x v="515"/>
    <x v="567"/>
    <s v="407 Roth Circle"/>
    <x v="66"/>
    <x v="0"/>
    <x v="284"/>
    <x v="1"/>
  </r>
  <r>
    <s v="24689-69376-XX"/>
    <s v="Charmane Denys"/>
    <x v="516"/>
    <x v="568"/>
    <s v="480 Shopko Street"/>
    <x v="312"/>
    <x v="2"/>
    <x v="466"/>
    <x v="1"/>
  </r>
  <r>
    <s v="71891-51101-VQ"/>
    <s v="Cecily Stebbings"/>
    <x v="517"/>
    <x v="569"/>
    <s v="6 Green Ridge Drive"/>
    <x v="83"/>
    <x v="0"/>
    <x v="467"/>
    <x v="0"/>
  </r>
  <r>
    <s v="71749-05400-CN"/>
    <s v="Giana Tonnesen"/>
    <x v="4"/>
    <x v="570"/>
    <s v="041 Lighthouse Bay Center"/>
    <x v="46"/>
    <x v="0"/>
    <x v="169"/>
    <x v="1"/>
  </r>
  <r>
    <s v="64845-00270-NO"/>
    <s v="Rhetta Zywicki"/>
    <x v="518"/>
    <x v="13"/>
    <s v="18 Ruskin Plaza"/>
    <x v="313"/>
    <x v="1"/>
    <x v="1"/>
    <x v="1"/>
  </r>
  <r>
    <s v="29851-36402-UX"/>
    <s v="Almeria Burgett"/>
    <x v="519"/>
    <x v="571"/>
    <s v="50879 Reindahl Road"/>
    <x v="50"/>
    <x v="0"/>
    <x v="359"/>
    <x v="1"/>
  </r>
  <r>
    <s v="12190-25421-WM"/>
    <s v="Marvin Malloy"/>
    <x v="520"/>
    <x v="572"/>
    <s v="2 Ohio Drive"/>
    <x v="46"/>
    <x v="0"/>
    <x v="468"/>
    <x v="1"/>
  </r>
  <r>
    <s v="52316-30571-GD"/>
    <s v="Maxim McParland"/>
    <x v="521"/>
    <x v="13"/>
    <s v="17 Valley Edge Terrace"/>
    <x v="314"/>
    <x v="0"/>
    <x v="469"/>
    <x v="0"/>
  </r>
  <r>
    <s v="23243-92649-RY"/>
    <s v="Sylas Jennaroy"/>
    <x v="522"/>
    <x v="13"/>
    <s v="22 South Court"/>
    <x v="27"/>
    <x v="0"/>
    <x v="470"/>
    <x v="1"/>
  </r>
  <r>
    <s v="39528-19971-OR"/>
    <s v="Wren Place"/>
    <x v="523"/>
    <x v="573"/>
    <s v="9 Artisan Avenue"/>
    <x v="315"/>
    <x v="0"/>
    <x v="471"/>
    <x v="0"/>
  </r>
  <r>
    <s v="10248-53779-DT"/>
    <s v="Hewitt Jarret"/>
    <x v="4"/>
    <x v="13"/>
    <s v="88563 Veith Circle"/>
    <x v="288"/>
    <x v="1"/>
    <x v="410"/>
    <x v="0"/>
  </r>
  <r>
    <s v="93417-12322-YB"/>
    <s v="Dollie Gadsden"/>
    <x v="524"/>
    <x v="574"/>
    <s v="70 Ludington Terrace"/>
    <x v="316"/>
    <x v="1"/>
    <x v="421"/>
    <x v="0"/>
  </r>
  <r>
    <s v="56891-86662-UY"/>
    <s v="Val Wakelin"/>
    <x v="525"/>
    <x v="575"/>
    <s v="2003 Muir Lane"/>
    <x v="136"/>
    <x v="0"/>
    <x v="407"/>
    <x v="1"/>
  </r>
  <r>
    <s v="40414-26467-VE"/>
    <s v="Annie Campsall"/>
    <x v="526"/>
    <x v="576"/>
    <s v="52003 Burning Wood Plaza"/>
    <x v="15"/>
    <x v="0"/>
    <x v="131"/>
    <x v="0"/>
  </r>
  <r>
    <s v="87858-83734-RK"/>
    <s v="Shermy Moseby"/>
    <x v="527"/>
    <x v="13"/>
    <s v="463 Mandrake Terrace"/>
    <x v="317"/>
    <x v="0"/>
    <x v="472"/>
    <x v="1"/>
  </r>
  <r>
    <s v="46818-20198-GB"/>
    <s v="Corrie Wass"/>
    <x v="528"/>
    <x v="13"/>
    <s v="9978 Monterey Crossing"/>
    <x v="32"/>
    <x v="0"/>
    <x v="34"/>
    <x v="1"/>
  </r>
  <r>
    <s v="29808-89098-XD"/>
    <s v="Ira Sjostrom"/>
    <x v="529"/>
    <x v="577"/>
    <s v="68502 Stoughton Court"/>
    <x v="178"/>
    <x v="0"/>
    <x v="460"/>
    <x v="1"/>
  </r>
  <r>
    <s v="71845-97930-ME"/>
    <s v="Helli Load"/>
    <x v="530"/>
    <x v="578"/>
    <s v="7062 Hollow Ridge Alley"/>
    <x v="250"/>
    <x v="0"/>
    <x v="473"/>
    <x v="0"/>
  </r>
  <r>
    <s v="78786-77449-RQ"/>
    <s v="Jermaine Branchett"/>
    <x v="531"/>
    <x v="579"/>
    <s v="55287 Atwood Alley"/>
    <x v="149"/>
    <x v="0"/>
    <x v="184"/>
    <x v="1"/>
  </r>
  <r>
    <s v="27878-42224-QF"/>
    <s v="Nissie Rudland"/>
    <x v="532"/>
    <x v="580"/>
    <s v="60371 Doe Crossing Place"/>
    <x v="318"/>
    <x v="1"/>
    <x v="28"/>
    <x v="1"/>
  </r>
  <r>
    <s v="32743-78448-KT"/>
    <s v="Janella Millett"/>
    <x v="533"/>
    <x v="581"/>
    <s v="3 Novick Alley"/>
    <x v="296"/>
    <x v="0"/>
    <x v="474"/>
    <x v="0"/>
  </r>
  <r>
    <s v="25331-13794-SB"/>
    <s v="Ferdie Tourry"/>
    <x v="534"/>
    <x v="582"/>
    <s v="9422 Forest Dale Circle"/>
    <x v="319"/>
    <x v="0"/>
    <x v="475"/>
    <x v="1"/>
  </r>
  <r>
    <s v="55864-37682-GQ"/>
    <s v="Cecil Weatherall"/>
    <x v="535"/>
    <x v="583"/>
    <s v="218 5th Plaza"/>
    <x v="320"/>
    <x v="0"/>
    <x v="476"/>
    <x v="0"/>
  </r>
  <r>
    <s v="97005-25609-CQ"/>
    <s v="Gale Heindrick"/>
    <x v="536"/>
    <x v="584"/>
    <s v="37 Schiller Place"/>
    <x v="235"/>
    <x v="0"/>
    <x v="477"/>
    <x v="1"/>
  </r>
  <r>
    <s v="94058-95794-IJ"/>
    <s v="Layne Imason"/>
    <x v="537"/>
    <x v="13"/>
    <s v="9 Village Green Parkway"/>
    <x v="15"/>
    <x v="0"/>
    <x v="478"/>
    <x v="0"/>
  </r>
  <r>
    <s v="40214-03678-GU"/>
    <s v="Hazel Saill"/>
    <x v="538"/>
    <x v="585"/>
    <s v="3186 Bay Lane"/>
    <x v="82"/>
    <x v="0"/>
    <x v="384"/>
    <x v="0"/>
  </r>
  <r>
    <s v="04921-85445-SL"/>
    <s v="Hermann Larvor"/>
    <x v="539"/>
    <x v="586"/>
    <s v="65129 Becker Drive"/>
    <x v="321"/>
    <x v="0"/>
    <x v="479"/>
    <x v="0"/>
  </r>
  <r>
    <s v="53386-94266-LJ"/>
    <s v="Terri Lyford"/>
    <x v="4"/>
    <x v="587"/>
    <s v="00 Buell Avenue"/>
    <x v="322"/>
    <x v="0"/>
    <x v="480"/>
    <x v="0"/>
  </r>
  <r>
    <s v="49480-85909-DG"/>
    <s v="Gabey Cogan"/>
    <x v="4"/>
    <x v="588"/>
    <s v="05001 Continental Crossing"/>
    <x v="323"/>
    <x v="0"/>
    <x v="481"/>
    <x v="1"/>
  </r>
  <r>
    <s v="18293-78136-MN"/>
    <s v="Charin Penwarden"/>
    <x v="540"/>
    <x v="589"/>
    <s v="1 Nobel Terrace"/>
    <x v="239"/>
    <x v="1"/>
    <x v="331"/>
    <x v="1"/>
  </r>
  <r>
    <s v="84641-67384-TD"/>
    <s v="Milty Middis"/>
    <x v="541"/>
    <x v="590"/>
    <s v="8 Schiller Point"/>
    <x v="324"/>
    <x v="0"/>
    <x v="482"/>
    <x v="0"/>
  </r>
  <r>
    <s v="72320-29738-EB"/>
    <s v="Adrianne Vairow"/>
    <x v="542"/>
    <x v="591"/>
    <s v="73486 Cardinal Terrace"/>
    <x v="311"/>
    <x v="2"/>
    <x v="465"/>
    <x v="1"/>
  </r>
  <r>
    <s v="47355-97488-XS"/>
    <s v="Anjanette Goldie"/>
    <x v="543"/>
    <x v="13"/>
    <s v="3729 Susan Drive"/>
    <x v="195"/>
    <x v="0"/>
    <x v="251"/>
    <x v="1"/>
  </r>
  <r>
    <s v="63499-24884-PP"/>
    <s v="Nicky Ayris"/>
    <x v="544"/>
    <x v="592"/>
    <s v="7 Reinke Circle"/>
    <x v="48"/>
    <x v="2"/>
    <x v="50"/>
    <x v="0"/>
  </r>
  <r>
    <s v="39193-51770-FM"/>
    <s v="Laryssa Benediktovich"/>
    <x v="545"/>
    <x v="593"/>
    <s v="5 Prairieview Drive"/>
    <x v="215"/>
    <x v="0"/>
    <x v="287"/>
    <x v="0"/>
  </r>
  <r>
    <s v="61323-91967-GG"/>
    <s v="Theo Jacobovitz"/>
    <x v="546"/>
    <x v="594"/>
    <s v="21597 Bonner Pass"/>
    <x v="15"/>
    <x v="0"/>
    <x v="483"/>
    <x v="1"/>
  </r>
  <r>
    <s v="90123-01967-KS"/>
    <s v="Becca Ableson"/>
    <x v="4"/>
    <x v="595"/>
    <s v="69493 Hanson Place"/>
    <x v="14"/>
    <x v="0"/>
    <x v="484"/>
    <x v="1"/>
  </r>
  <r>
    <s v="15958-25089-OS"/>
    <s v="Jeno Druitt"/>
    <x v="547"/>
    <x v="596"/>
    <s v="1726 1st Drive"/>
    <x v="154"/>
    <x v="0"/>
    <x v="443"/>
    <x v="0"/>
  </r>
  <r>
    <s v="98430-37820-UV"/>
    <s v="Deonne Shortall"/>
    <x v="548"/>
    <x v="597"/>
    <s v="0 Kropf Lane"/>
    <x v="105"/>
    <x v="0"/>
    <x v="127"/>
    <x v="0"/>
  </r>
  <r>
    <s v="21798-04171-XC"/>
    <s v="Wilton Cottier"/>
    <x v="549"/>
    <x v="598"/>
    <s v="341 Oak Point"/>
    <x v="9"/>
    <x v="0"/>
    <x v="10"/>
    <x v="1"/>
  </r>
  <r>
    <s v="52798-46508-HP"/>
    <s v="Kevan Grinsted"/>
    <x v="550"/>
    <x v="599"/>
    <s v="3 Kennedy Plaza"/>
    <x v="325"/>
    <x v="1"/>
    <x v="20"/>
    <x v="1"/>
  </r>
  <r>
    <s v="46478-42970-EM"/>
    <s v="Dionne Skyner"/>
    <x v="551"/>
    <x v="600"/>
    <s v="39 Kings Junction"/>
    <x v="75"/>
    <x v="0"/>
    <x v="103"/>
    <x v="1"/>
  </r>
  <r>
    <s v="00246-15080-LE"/>
    <s v="Francesco Dressel"/>
    <x v="4"/>
    <x v="13"/>
    <s v="1 Fulton Road"/>
    <x v="50"/>
    <x v="0"/>
    <x v="485"/>
    <x v="1"/>
  </r>
  <r>
    <s v="09357-10966-VA"/>
    <s v="Paola Normanvill"/>
    <x v="552"/>
    <x v="601"/>
    <s v="904 Butternut Alley"/>
    <x v="212"/>
    <x v="0"/>
    <x v="278"/>
    <x v="0"/>
  </r>
  <r>
    <s v="26295-44907-DK"/>
    <s v="Ambrosio Weinmann"/>
    <x v="553"/>
    <x v="602"/>
    <s v="8 Waywood Alley"/>
    <x v="165"/>
    <x v="0"/>
    <x v="486"/>
    <x v="1"/>
  </r>
  <r>
    <s v="95351-96177-QV"/>
    <s v="Elden Andriessen"/>
    <x v="554"/>
    <x v="603"/>
    <s v="64390 Sommers Road"/>
    <x v="12"/>
    <x v="0"/>
    <x v="487"/>
    <x v="0"/>
  </r>
  <r>
    <s v="92204-96636-BS"/>
    <s v="Roxie Deaconson"/>
    <x v="555"/>
    <x v="604"/>
    <s v="70166 Marcy Center"/>
    <x v="326"/>
    <x v="0"/>
    <x v="488"/>
    <x v="1"/>
  </r>
  <r>
    <s v="03010-30348-UA"/>
    <s v="Davida Caro"/>
    <x v="556"/>
    <x v="605"/>
    <s v="476 Hoepker Place"/>
    <x v="198"/>
    <x v="0"/>
    <x v="258"/>
    <x v="0"/>
  </r>
  <r>
    <s v="13441-34686-SW"/>
    <s v="Johna Bluck"/>
    <x v="557"/>
    <x v="606"/>
    <s v="8387 Del Sol Drive"/>
    <x v="215"/>
    <x v="0"/>
    <x v="489"/>
    <x v="1"/>
  </r>
  <r>
    <s v="96612-41722-VJ"/>
    <s v="Myrle Dearden"/>
    <x v="4"/>
    <x v="13"/>
    <s v="06 Scoville Alley"/>
    <x v="327"/>
    <x v="1"/>
    <x v="490"/>
    <x v="1"/>
  </r>
  <r>
    <s v="94091-86957-HX"/>
    <s v="Jimmy Dymoke"/>
    <x v="558"/>
    <x v="607"/>
    <s v="8424 Milwaukee Court"/>
    <x v="80"/>
    <x v="1"/>
    <x v="122"/>
    <x v="1"/>
  </r>
  <r>
    <s v="25504-41681-WA"/>
    <s v="Orland Tadman"/>
    <x v="559"/>
    <x v="608"/>
    <s v="94 John Wall Terrace"/>
    <x v="226"/>
    <x v="0"/>
    <x v="491"/>
    <x v="0"/>
  </r>
  <r>
    <s v="75443-07820-DZ"/>
    <s v="Barrett Gudde"/>
    <x v="560"/>
    <x v="13"/>
    <s v="1 Buhler Trail"/>
    <x v="172"/>
    <x v="0"/>
    <x v="492"/>
    <x v="1"/>
  </r>
  <r>
    <s v="39276-95489-XV"/>
    <s v="Nathan Sictornes"/>
    <x v="561"/>
    <x v="609"/>
    <s v="26 Little Fleur Trail"/>
    <x v="209"/>
    <x v="1"/>
    <x v="27"/>
    <x v="0"/>
  </r>
  <r>
    <s v="61437-83623-PZ"/>
    <s v="Vivyan Dunning"/>
    <x v="562"/>
    <x v="13"/>
    <s v="9681 Dapin Center"/>
    <x v="20"/>
    <x v="0"/>
    <x v="22"/>
    <x v="0"/>
  </r>
  <r>
    <s v="34317-87258-HQ"/>
    <s v="Doralin Baison"/>
    <x v="4"/>
    <x v="610"/>
    <s v="9 Dayton Park"/>
    <x v="108"/>
    <x v="1"/>
    <x v="122"/>
    <x v="0"/>
  </r>
  <r>
    <s v="18570-80998-ZS"/>
    <s v="Josefina Ferens"/>
    <x v="4"/>
    <x v="611"/>
    <s v="51 Bluejay Point"/>
    <x v="17"/>
    <x v="0"/>
    <x v="493"/>
    <x v="0"/>
  </r>
  <r>
    <s v="66580-33745-OQ"/>
    <s v="Shelley Gehring"/>
    <x v="563"/>
    <x v="612"/>
    <s v="663 Westend Hill"/>
    <x v="147"/>
    <x v="0"/>
    <x v="180"/>
    <x v="1"/>
  </r>
  <r>
    <s v="19820-29285-FD"/>
    <s v="Barrie Fallowes"/>
    <x v="564"/>
    <x v="613"/>
    <s v="1768 Hoepker Place"/>
    <x v="328"/>
    <x v="0"/>
    <x v="494"/>
    <x v="1"/>
  </r>
  <r>
    <s v="11349-55147-SN"/>
    <s v="Nicolas Aiton"/>
    <x v="4"/>
    <x v="614"/>
    <s v="4 Colorado Center"/>
    <x v="329"/>
    <x v="1"/>
    <x v="355"/>
    <x v="1"/>
  </r>
  <r>
    <s v="21141-12455-VB"/>
    <s v="Shelli De Banke"/>
    <x v="565"/>
    <x v="615"/>
    <s v="290 Ridgeview Way"/>
    <x v="12"/>
    <x v="0"/>
    <x v="495"/>
    <x v="0"/>
  </r>
  <r>
    <s v="71003-85639-HB"/>
    <s v="Lyell Murch"/>
    <x v="4"/>
    <x v="616"/>
    <s v="18 Darwin Park"/>
    <x v="56"/>
    <x v="0"/>
    <x v="496"/>
    <x v="0"/>
  </r>
  <r>
    <s v="58443-95866-YO"/>
    <s v="Stearne Count"/>
    <x v="566"/>
    <x v="617"/>
    <s v="31 Holy Cross Lane"/>
    <x v="330"/>
    <x v="0"/>
    <x v="497"/>
    <x v="1"/>
  </r>
  <r>
    <s v="89646-21249-OH"/>
    <s v="Selia Ragles"/>
    <x v="567"/>
    <x v="618"/>
    <s v="214 Dwight Hill"/>
    <x v="331"/>
    <x v="0"/>
    <x v="498"/>
    <x v="1"/>
  </r>
  <r>
    <s v="64988-20636-XQ"/>
    <s v="Silas Deehan"/>
    <x v="4"/>
    <x v="13"/>
    <s v="77 Sycamore Pass"/>
    <x v="225"/>
    <x v="2"/>
    <x v="301"/>
    <x v="1"/>
  </r>
  <r>
    <s v="34704-83143-KS"/>
    <s v="Sacha Bruun"/>
    <x v="568"/>
    <x v="619"/>
    <s v="44 Northview Lane"/>
    <x v="88"/>
    <x v="0"/>
    <x v="499"/>
    <x v="1"/>
  </r>
  <r>
    <s v="67388-17544-XX"/>
    <s v="Alon Pllu"/>
    <x v="569"/>
    <x v="620"/>
    <s v="043 American Circle"/>
    <x v="332"/>
    <x v="1"/>
    <x v="120"/>
    <x v="0"/>
  </r>
  <r>
    <s v="69411-48470-ID"/>
    <s v="Gilberto Cornier"/>
    <x v="570"/>
    <x v="13"/>
    <s v="39353 Northview Avenue"/>
    <x v="52"/>
    <x v="0"/>
    <x v="54"/>
    <x v="1"/>
  </r>
  <r>
    <s v="20077-67239-EC"/>
    <s v="Selestina Greedyer"/>
    <x v="571"/>
    <x v="621"/>
    <s v="9707 Leroy Junction"/>
    <x v="124"/>
    <x v="1"/>
    <x v="151"/>
    <x v="1"/>
  </r>
  <r>
    <s v="97741-98924-KT"/>
    <s v="Willabella Harvison"/>
    <x v="572"/>
    <x v="622"/>
    <s v="0 Sachs Way"/>
    <x v="13"/>
    <x v="0"/>
    <x v="409"/>
    <x v="1"/>
  </r>
  <r>
    <s v="79857-78167-KO"/>
    <s v="Darice Heaford"/>
    <x v="573"/>
    <x v="623"/>
    <s v="43 Grasskamp Junction"/>
    <x v="310"/>
    <x v="0"/>
    <x v="464"/>
    <x v="1"/>
  </r>
  <r>
    <s v="46963-10322-ZA"/>
    <s v="Granger Fantham"/>
    <x v="574"/>
    <x v="624"/>
    <s v="46555 Graceland Court"/>
    <x v="8"/>
    <x v="0"/>
    <x v="431"/>
    <x v="0"/>
  </r>
  <r>
    <s v="93812-74772-MV"/>
    <s v="Reynolds Crookshanks"/>
    <x v="575"/>
    <x v="625"/>
    <s v="52495 Pawling Place"/>
    <x v="136"/>
    <x v="0"/>
    <x v="500"/>
    <x v="0"/>
  </r>
  <r>
    <s v="48203-23480-UB"/>
    <s v="Niels Leake"/>
    <x v="576"/>
    <x v="626"/>
    <s v="1138 Vermont Alley"/>
    <x v="123"/>
    <x v="0"/>
    <x v="501"/>
    <x v="0"/>
  </r>
  <r>
    <s v="60357-65386-RD"/>
    <s v="Hetti Measures"/>
    <x v="4"/>
    <x v="627"/>
    <s v="3287 Corry Plaza"/>
    <x v="130"/>
    <x v="0"/>
    <x v="156"/>
    <x v="1"/>
  </r>
  <r>
    <s v="35099-13971-JI"/>
    <s v="Gay Eilhersen"/>
    <x v="577"/>
    <x v="628"/>
    <s v="60707 Hallows Point"/>
    <x v="78"/>
    <x v="0"/>
    <x v="502"/>
    <x v="1"/>
  </r>
  <r>
    <s v="01304-59807-OB"/>
    <s v="Nico Hubert"/>
    <x v="4"/>
    <x v="629"/>
    <s v="027 Village Avenue"/>
    <x v="17"/>
    <x v="0"/>
    <x v="503"/>
    <x v="0"/>
  </r>
  <r>
    <s v="50705-17295-NK"/>
    <s v="Cristina Aleixo"/>
    <x v="578"/>
    <x v="630"/>
    <s v="9 Lindbergh Center"/>
    <x v="75"/>
    <x v="0"/>
    <x v="103"/>
    <x v="1"/>
  </r>
  <r>
    <s v="77657-61366-FY"/>
    <s v="Derrek Allpress"/>
    <x v="4"/>
    <x v="631"/>
    <s v="66 Lakeland Trail"/>
    <x v="333"/>
    <x v="0"/>
    <x v="504"/>
    <x v="1"/>
  </r>
  <r>
    <s v="57192-13428-PL"/>
    <s v="Rikki Tomkowicz"/>
    <x v="579"/>
    <x v="632"/>
    <s v="76 Larry Junction"/>
    <x v="334"/>
    <x v="1"/>
    <x v="505"/>
    <x v="0"/>
  </r>
  <r>
    <s v="24891-77957-LU"/>
    <s v="Rochette Huscroft"/>
    <x v="580"/>
    <x v="633"/>
    <s v="6111 Bobwhite Way"/>
    <x v="81"/>
    <x v="0"/>
    <x v="506"/>
    <x v="0"/>
  </r>
  <r>
    <s v="64896-18468-BT"/>
    <s v="Selle Scurrer"/>
    <x v="581"/>
    <x v="634"/>
    <s v="99 Mariners Cove Trail"/>
    <x v="31"/>
    <x v="2"/>
    <x v="33"/>
    <x v="1"/>
  </r>
  <r>
    <s v="84761-40784-SV"/>
    <s v="Andie Rudram"/>
    <x v="582"/>
    <x v="635"/>
    <s v="5600 Bultman Court"/>
    <x v="205"/>
    <x v="0"/>
    <x v="507"/>
    <x v="1"/>
  </r>
  <r>
    <s v="20236-42322-CM"/>
    <s v="Leta Clarricoates"/>
    <x v="4"/>
    <x v="636"/>
    <s v="12504 Westport Hill"/>
    <x v="335"/>
    <x v="0"/>
    <x v="508"/>
    <x v="0"/>
  </r>
  <r>
    <s v="49671-11547-WG"/>
    <s v="Jacquelyn Maha"/>
    <x v="583"/>
    <x v="637"/>
    <s v="604 Hintze Place"/>
    <x v="81"/>
    <x v="0"/>
    <x v="509"/>
    <x v="1"/>
  </r>
  <r>
    <s v="57976-33535-WK"/>
    <s v="Glory Clemon"/>
    <x v="584"/>
    <x v="638"/>
    <s v="5 Pleasure Point"/>
    <x v="91"/>
    <x v="0"/>
    <x v="100"/>
    <x v="0"/>
  </r>
  <r>
    <s v="55915-19477-MK"/>
    <s v="Alica Kift"/>
    <x v="4"/>
    <x v="639"/>
    <s v="4214 Amoth Avenue"/>
    <x v="336"/>
    <x v="0"/>
    <x v="510"/>
    <x v="1"/>
  </r>
  <r>
    <s v="28121-11641-UA"/>
    <s v="Babb Pollins"/>
    <x v="585"/>
    <x v="13"/>
    <s v="76 Ilene Way"/>
    <x v="159"/>
    <x v="0"/>
    <x v="424"/>
    <x v="1"/>
  </r>
  <r>
    <s v="09540-70637-EV"/>
    <s v="Jarret Toye"/>
    <x v="586"/>
    <x v="640"/>
    <s v="89789 Sachtjen Hill"/>
    <x v="108"/>
    <x v="1"/>
    <x v="122"/>
    <x v="0"/>
  </r>
  <r>
    <s v="17775-77072-PP"/>
    <s v="Carlie Linskill"/>
    <x v="587"/>
    <x v="641"/>
    <s v="05296 Debra Alley"/>
    <x v="165"/>
    <x v="0"/>
    <x v="511"/>
    <x v="1"/>
  </r>
  <r>
    <s v="90392-73338-BC"/>
    <s v="Natal Vigrass"/>
    <x v="588"/>
    <x v="642"/>
    <s v="1375 Parkside Junction"/>
    <x v="151"/>
    <x v="2"/>
    <x v="186"/>
    <x v="1"/>
  </r>
  <r>
    <s v="94278-27169-QC"/>
    <s v="Burlie Issac"/>
    <x v="4"/>
    <x v="643"/>
    <s v="3 Tennessee Lane"/>
    <x v="14"/>
    <x v="0"/>
    <x v="144"/>
    <x v="0"/>
  </r>
  <r>
    <s v="10725-45724-CO"/>
    <s v="Kandace Cragell"/>
    <x v="589"/>
    <x v="644"/>
    <s v="772 Buhler Point"/>
    <x v="329"/>
    <x v="1"/>
    <x v="355"/>
    <x v="1"/>
  </r>
  <r>
    <s v="87242-18006-IR"/>
    <s v="Lyon Ibert"/>
    <x v="590"/>
    <x v="645"/>
    <s v="623 Paget Crossing"/>
    <x v="315"/>
    <x v="0"/>
    <x v="471"/>
    <x v="1"/>
  </r>
  <r>
    <s v="36572-91896-PP"/>
    <s v="Reese Lidgey"/>
    <x v="591"/>
    <x v="646"/>
    <s v="22 Northwestern Alley"/>
    <x v="142"/>
    <x v="0"/>
    <x v="512"/>
    <x v="1"/>
  </r>
  <r>
    <s v="25181-97933-UX"/>
    <s v="Tersina Castagne"/>
    <x v="592"/>
    <x v="647"/>
    <s v="403 Mifflin Pass"/>
    <x v="290"/>
    <x v="0"/>
    <x v="513"/>
    <x v="1"/>
  </r>
  <r>
    <s v="55374-03175-IA"/>
    <s v="Samuele Klaaassen"/>
    <x v="4"/>
    <x v="648"/>
    <s v="52 2nd Road"/>
    <x v="138"/>
    <x v="0"/>
    <x v="514"/>
    <x v="0"/>
  </r>
  <r>
    <s v="76948-43532-JS"/>
    <s v="Jordana Halden"/>
    <x v="593"/>
    <x v="649"/>
    <s v="70 Oriole Lane"/>
    <x v="337"/>
    <x v="1"/>
    <x v="515"/>
    <x v="1"/>
  </r>
  <r>
    <s v="24344-88599-PP"/>
    <s v="Hussein Olliff"/>
    <x v="594"/>
    <x v="650"/>
    <s v="251 Shoshone Terrace"/>
    <x v="338"/>
    <x v="1"/>
    <x v="151"/>
    <x v="1"/>
  </r>
  <r>
    <s v="54462-58311-YF"/>
    <s v="Teddi Quadri"/>
    <x v="595"/>
    <x v="651"/>
    <s v="35 Meadow Vale Circle"/>
    <x v="339"/>
    <x v="1"/>
    <x v="516"/>
    <x v="0"/>
  </r>
  <r>
    <s v="90767-92589-LV"/>
    <s v="Felita Eshmade"/>
    <x v="596"/>
    <x v="652"/>
    <s v="08 Shopko Park"/>
    <x v="10"/>
    <x v="0"/>
    <x v="376"/>
    <x v="1"/>
  </r>
  <r>
    <s v="27517-43747-YD"/>
    <s v="Melodie OIlier"/>
    <x v="597"/>
    <x v="653"/>
    <s v="146 Waxwing Point"/>
    <x v="340"/>
    <x v="1"/>
    <x v="120"/>
    <x v="0"/>
  </r>
  <r>
    <s v="77828-66867-KH"/>
    <s v="Hazel Iacopini"/>
    <x v="4"/>
    <x v="654"/>
    <s v="7594 Hollow Ridge Road"/>
    <x v="62"/>
    <x v="0"/>
    <x v="64"/>
    <x v="0"/>
  </r>
  <r>
    <s v="41054-59693-XE"/>
    <s v="Vinny Shoebotham"/>
    <x v="598"/>
    <x v="655"/>
    <s v="93569 Hintze Way"/>
    <x v="133"/>
    <x v="0"/>
    <x v="160"/>
    <x v="1"/>
  </r>
  <r>
    <s v="26314-66792-VP"/>
    <s v="Bran Sterke"/>
    <x v="599"/>
    <x v="656"/>
    <s v="0066 Hanover Avenue"/>
    <x v="62"/>
    <x v="0"/>
    <x v="517"/>
    <x v="0"/>
  </r>
  <r>
    <s v="69410-04668-MA"/>
    <s v="Simone Capon"/>
    <x v="600"/>
    <x v="657"/>
    <s v="0616 Utah Parkway"/>
    <x v="173"/>
    <x v="0"/>
    <x v="518"/>
    <x v="1"/>
  </r>
  <r>
    <s v="91950-91273-JT"/>
    <s v="Philomena Traite"/>
    <x v="601"/>
    <x v="13"/>
    <s v="75 Saint Paul Junction"/>
    <x v="46"/>
    <x v="0"/>
    <x v="519"/>
    <x v="1"/>
  </r>
  <r>
    <s v="24972-55878-KX"/>
    <s v="Foster Constance"/>
    <x v="602"/>
    <x v="658"/>
    <s v="2236 Mitchell Trail"/>
    <x v="72"/>
    <x v="0"/>
    <x v="520"/>
    <x v="1"/>
  </r>
  <r>
    <s v="46296-42617-OQ"/>
    <s v="Fernando Sulman"/>
    <x v="603"/>
    <x v="659"/>
    <s v="45 Village Terrace"/>
    <x v="236"/>
    <x v="0"/>
    <x v="323"/>
    <x v="0"/>
  </r>
  <r>
    <s v="44494-89923-UW"/>
    <s v="Dorotea Hollyman"/>
    <x v="604"/>
    <x v="660"/>
    <s v="46861 Esker Avenue"/>
    <x v="341"/>
    <x v="0"/>
    <x v="521"/>
    <x v="0"/>
  </r>
  <r>
    <s v="11621-09964-ID"/>
    <s v="Lorelei Nardoni"/>
    <x v="605"/>
    <x v="13"/>
    <s v="77724 Roxbury Road"/>
    <x v="12"/>
    <x v="0"/>
    <x v="522"/>
    <x v="1"/>
  </r>
  <r>
    <s v="76319-80715-II"/>
    <s v="Dallas Yarham"/>
    <x v="606"/>
    <x v="661"/>
    <s v="689 8th Hill"/>
    <x v="342"/>
    <x v="0"/>
    <x v="523"/>
    <x v="0"/>
  </r>
  <r>
    <s v="91654-79216-IC"/>
    <s v="Arlana Ferrea"/>
    <x v="607"/>
    <x v="13"/>
    <s v="5299 Springs Park"/>
    <x v="119"/>
    <x v="0"/>
    <x v="524"/>
    <x v="1"/>
  </r>
  <r>
    <s v="56450-21890-HK"/>
    <s v="Chuck Kendrick"/>
    <x v="608"/>
    <x v="13"/>
    <s v="74028 Hansons Crossing"/>
    <x v="343"/>
    <x v="0"/>
    <x v="525"/>
    <x v="0"/>
  </r>
  <r>
    <s v="40600-58915-WZ"/>
    <s v="Sharona Danilchik"/>
    <x v="609"/>
    <x v="662"/>
    <s v="273 Nelson Parkway"/>
    <x v="293"/>
    <x v="2"/>
    <x v="422"/>
    <x v="1"/>
  </r>
  <r>
    <s v="66527-94478-PB"/>
    <s v="Sarajane Potter"/>
    <x v="4"/>
    <x v="663"/>
    <s v="5 Hermina Drive"/>
    <x v="62"/>
    <x v="0"/>
    <x v="526"/>
    <x v="1"/>
  </r>
  <r>
    <s v="77154-45038-IH"/>
    <s v="Bobby Folomkin"/>
    <x v="610"/>
    <x v="664"/>
    <s v="2676 Alpine Lane"/>
    <x v="102"/>
    <x v="0"/>
    <x v="123"/>
    <x v="0"/>
  </r>
  <r>
    <s v="08439-55669-AI"/>
    <s v="Rafferty Pursglove"/>
    <x v="611"/>
    <x v="665"/>
    <s v="4 Buena Vista Circle"/>
    <x v="135"/>
    <x v="0"/>
    <x v="162"/>
    <x v="0"/>
  </r>
  <r>
    <s v="81059-24087-UE"/>
    <s v="Riva De Micoli"/>
    <x v="612"/>
    <x v="666"/>
    <s v="62449 Manitowish Point"/>
    <x v="66"/>
    <x v="0"/>
    <x v="68"/>
    <x v="1"/>
  </r>
  <r>
    <s v="46168-23489-RD"/>
    <s v="Antoine Taunton."/>
    <x v="613"/>
    <x v="667"/>
    <s v="42 Melrose Parkway"/>
    <x v="84"/>
    <x v="0"/>
    <x v="257"/>
    <x v="1"/>
  </r>
  <r>
    <s v="11664-43119-GV"/>
    <s v="Krishnah Incogna"/>
    <x v="4"/>
    <x v="668"/>
    <s v="948 Graedel Place"/>
    <x v="127"/>
    <x v="0"/>
    <x v="527"/>
    <x v="0"/>
  </r>
  <r>
    <s v="91509-62250-GN"/>
    <s v="Dalia Eburah"/>
    <x v="614"/>
    <x v="669"/>
    <s v="23 Summerview Place"/>
    <x v="43"/>
    <x v="2"/>
    <x v="357"/>
    <x v="1"/>
  </r>
  <r>
    <s v="83833-46106-ZC"/>
    <s v="Martie Brimilcombe"/>
    <x v="615"/>
    <x v="13"/>
    <s v="2260 Kinsman Junction"/>
    <x v="3"/>
    <x v="0"/>
    <x v="528"/>
    <x v="1"/>
  </r>
  <r>
    <s v="19383-33606-PW"/>
    <s v="Suzanna Bollam"/>
    <x v="616"/>
    <x v="670"/>
    <s v="5 Buhler Center"/>
    <x v="344"/>
    <x v="0"/>
    <x v="529"/>
    <x v="1"/>
  </r>
  <r>
    <s v="67052-76184-CB"/>
    <s v="Mellisa Mebes"/>
    <x v="4"/>
    <x v="671"/>
    <s v="803 Crest Line Parkway"/>
    <x v="198"/>
    <x v="0"/>
    <x v="280"/>
    <x v="1"/>
  </r>
  <r>
    <s v="43452-18035-DH"/>
    <s v="Alva Filipczak"/>
    <x v="617"/>
    <x v="672"/>
    <s v="4847 Vera Crossing"/>
    <x v="70"/>
    <x v="1"/>
    <x v="74"/>
    <x v="1"/>
  </r>
  <r>
    <s v="88060-50676-MV"/>
    <s v="Dorette Hinemoor"/>
    <x v="4"/>
    <x v="673"/>
    <s v="121 Union Point"/>
    <x v="47"/>
    <x v="0"/>
    <x v="139"/>
    <x v="0"/>
  </r>
  <r>
    <s v="89574-96203-EP"/>
    <s v="Rhetta Elnaugh"/>
    <x v="618"/>
    <x v="674"/>
    <s v="48 Randy Street"/>
    <x v="245"/>
    <x v="0"/>
    <x v="338"/>
    <x v="0"/>
  </r>
  <r>
    <s v="12607-75113-UV"/>
    <s v="Jule Deehan"/>
    <x v="619"/>
    <x v="675"/>
    <s v="11217 Maywood Terrace"/>
    <x v="72"/>
    <x v="0"/>
    <x v="318"/>
    <x v="1"/>
  </r>
  <r>
    <s v="56991-05510-PR"/>
    <s v="Janella Eden"/>
    <x v="620"/>
    <x v="13"/>
    <s v="613 Merrick Way"/>
    <x v="200"/>
    <x v="0"/>
    <x v="260"/>
    <x v="1"/>
  </r>
  <r>
    <s v="35463-72088-KU"/>
    <s v="Devora Maton"/>
    <x v="621"/>
    <x v="676"/>
    <s v="77 Butternut Park"/>
    <x v="19"/>
    <x v="0"/>
    <x v="530"/>
    <x v="0"/>
  </r>
  <r>
    <s v="33269-10023-CO"/>
    <s v="Ugo Southerden"/>
    <x v="622"/>
    <x v="677"/>
    <s v="63 Holmberg Avenue"/>
    <x v="123"/>
    <x v="0"/>
    <x v="531"/>
    <x v="0"/>
  </r>
  <r>
    <s v="31245-81098-PJ"/>
    <s v="Verne Dunkerley"/>
    <x v="4"/>
    <x v="678"/>
    <s v="5770 Crest Line Place"/>
    <x v="35"/>
    <x v="0"/>
    <x v="532"/>
    <x v="1"/>
  </r>
  <r>
    <s v="08946-56610-IH"/>
    <s v="Lacee Burtenshaw"/>
    <x v="623"/>
    <x v="679"/>
    <s v="8 Prentice Way"/>
    <x v="235"/>
    <x v="0"/>
    <x v="322"/>
    <x v="1"/>
  </r>
  <r>
    <s v="20260-32948-EB"/>
    <s v="Adorne Gregoratti"/>
    <x v="624"/>
    <x v="680"/>
    <s v="27208 Maple Avenue"/>
    <x v="345"/>
    <x v="1"/>
    <x v="533"/>
    <x v="1"/>
  </r>
  <r>
    <s v="31613-41626-KX"/>
    <s v="Chris Croster"/>
    <x v="625"/>
    <x v="681"/>
    <s v="9 Brickson Park Street"/>
    <x v="52"/>
    <x v="0"/>
    <x v="534"/>
    <x v="0"/>
  </r>
  <r>
    <s v="75961-20170-RD"/>
    <s v="Graeme Whitehead"/>
    <x v="626"/>
    <x v="13"/>
    <s v="39 Pawling Place"/>
    <x v="98"/>
    <x v="0"/>
    <x v="450"/>
    <x v="1"/>
  </r>
  <r>
    <s v="72524-06410-KD"/>
    <s v="Haslett Jodrelle"/>
    <x v="627"/>
    <x v="682"/>
    <s v="9 Macpherson Avenue"/>
    <x v="226"/>
    <x v="0"/>
    <x v="535"/>
    <x v="1"/>
  </r>
  <r>
    <s v="01841-48191-NL"/>
    <s v="Cam Jewster"/>
    <x v="628"/>
    <x v="683"/>
    <s v="24010 Sunnyside Drive"/>
    <x v="6"/>
    <x v="0"/>
    <x v="312"/>
    <x v="0"/>
  </r>
  <r>
    <s v="98918-34330-GY"/>
    <s v="Beryl Osborn"/>
    <x v="4"/>
    <x v="684"/>
    <s v="71 Donald Trail"/>
    <x v="59"/>
    <x v="0"/>
    <x v="536"/>
    <x v="0"/>
  </r>
  <r>
    <s v="51497-50894-WU"/>
    <s v="Kaela Nottram"/>
    <x v="629"/>
    <x v="685"/>
    <s v="5 Moulton Court"/>
    <x v="346"/>
    <x v="1"/>
    <x v="537"/>
    <x v="0"/>
  </r>
  <r>
    <s v="98636-90072-YE"/>
    <s v="Nobe Buney"/>
    <x v="630"/>
    <x v="686"/>
    <s v="7 Anzinger Parkway"/>
    <x v="10"/>
    <x v="0"/>
    <x v="538"/>
    <x v="1"/>
  </r>
  <r>
    <s v="47011-57815-HJ"/>
    <s v="Silvan McShea"/>
    <x v="631"/>
    <x v="687"/>
    <s v="017 Loeprich Trail"/>
    <x v="347"/>
    <x v="0"/>
    <x v="539"/>
    <x v="1"/>
  </r>
  <r>
    <s v="61253-98356-VD"/>
    <s v="Karylin Huddart"/>
    <x v="632"/>
    <x v="688"/>
    <s v="831 Meadow Valley Way"/>
    <x v="116"/>
    <x v="0"/>
    <x v="141"/>
    <x v="0"/>
  </r>
  <r>
    <s v="96762-10814-DA"/>
    <s v="Jereme Gippes"/>
    <x v="633"/>
    <x v="689"/>
    <s v="47392 Spenser Trail"/>
    <x v="348"/>
    <x v="2"/>
    <x v="540"/>
    <x v="0"/>
  </r>
  <r>
    <s v="63112-10870-LC"/>
    <s v="Lukas Whittlesee"/>
    <x v="634"/>
    <x v="690"/>
    <s v="720 Victoria Parkway"/>
    <x v="113"/>
    <x v="0"/>
    <x v="188"/>
    <x v="1"/>
  </r>
  <r>
    <s v="21403-49423-PD"/>
    <s v="Gregorius Trengrove"/>
    <x v="635"/>
    <x v="691"/>
    <s v="0862 Farwell Avenue"/>
    <x v="349"/>
    <x v="0"/>
    <x v="541"/>
    <x v="1"/>
  </r>
  <r>
    <s v="29581-13303-VB"/>
    <s v="Wright Caldero"/>
    <x v="636"/>
    <x v="692"/>
    <s v="5933 Graceland Way"/>
    <x v="227"/>
    <x v="0"/>
    <x v="305"/>
    <x v="1"/>
  </r>
  <r>
    <s v="86110-83695-YS"/>
    <s v="Merell Zanazzi"/>
    <x v="4"/>
    <x v="693"/>
    <s v="4 Memorial Place"/>
    <x v="199"/>
    <x v="0"/>
    <x v="259"/>
    <x v="1"/>
  </r>
  <r>
    <s v="80454-42225-FT"/>
    <s v="Jed Kennicott"/>
    <x v="637"/>
    <x v="694"/>
    <s v="2 Holy Cross Pass"/>
    <x v="52"/>
    <x v="0"/>
    <x v="534"/>
    <x v="1"/>
  </r>
  <r>
    <s v="29129-60664-KO"/>
    <s v="Guenevere Ruggen"/>
    <x v="638"/>
    <x v="695"/>
    <s v="67 Mendota Hill"/>
    <x v="9"/>
    <x v="0"/>
    <x v="542"/>
    <x v="0"/>
  </r>
  <r>
    <s v="63025-62939-AN"/>
    <s v="Gonzales Cicculi"/>
    <x v="4"/>
    <x v="13"/>
    <s v="63861 Bunting Road"/>
    <x v="46"/>
    <x v="0"/>
    <x v="519"/>
    <x v="0"/>
  </r>
  <r>
    <s v="49012-12987-QT"/>
    <s v="Man Fright"/>
    <x v="639"/>
    <x v="696"/>
    <s v="27242 Fordem Crossing"/>
    <x v="292"/>
    <x v="1"/>
    <x v="421"/>
    <x v="1"/>
  </r>
  <r>
    <s v="50924-94200-SQ"/>
    <s v="Boyce Tarte"/>
    <x v="640"/>
    <x v="697"/>
    <s v="084 Reindahl Park"/>
    <x v="347"/>
    <x v="0"/>
    <x v="539"/>
    <x v="0"/>
  </r>
  <r>
    <s v="15673-18812-IU"/>
    <s v="Caddric Krzysztofiak"/>
    <x v="641"/>
    <x v="698"/>
    <s v="6 Dayton Alley"/>
    <x v="350"/>
    <x v="0"/>
    <x v="543"/>
    <x v="1"/>
  </r>
  <r>
    <s v="52151-75971-YY"/>
    <s v="Darn Penquet"/>
    <x v="642"/>
    <x v="13"/>
    <s v="19199 Mariners Cove Avenue"/>
    <x v="161"/>
    <x v="0"/>
    <x v="449"/>
    <x v="1"/>
  </r>
  <r>
    <s v="19413-02045-CG"/>
    <s v="Jammie Cloke"/>
    <x v="4"/>
    <x v="699"/>
    <s v="844 Lawn Drive"/>
    <x v="181"/>
    <x v="2"/>
    <x v="228"/>
    <x v="1"/>
  </r>
  <r>
    <s v="98185-92775-KT"/>
    <s v="Chester Clowton"/>
    <x v="4"/>
    <x v="700"/>
    <s v="15196 Pleasure Court"/>
    <x v="351"/>
    <x v="0"/>
    <x v="544"/>
    <x v="1"/>
  </r>
  <r>
    <s v="86991-53901-AT"/>
    <s v="Kathleen Diable"/>
    <x v="4"/>
    <x v="13"/>
    <s v="81 Arapahoe Circle"/>
    <x v="48"/>
    <x v="2"/>
    <x v="50"/>
    <x v="0"/>
  </r>
  <r>
    <s v="78226-97287-JI"/>
    <s v="Koren Ferretti"/>
    <x v="643"/>
    <x v="701"/>
    <s v="372 Northland Street"/>
    <x v="241"/>
    <x v="1"/>
    <x v="334"/>
    <x v="1"/>
  </r>
  <r>
    <s v="44938-31785-YZ"/>
    <s v="Agretha Melland"/>
    <x v="644"/>
    <x v="702"/>
    <s v="5424 Beilfuss Court"/>
    <x v="28"/>
    <x v="0"/>
    <x v="545"/>
    <x v="0"/>
  </r>
  <r>
    <s v="40560-18556-YE"/>
    <s v="Chaddie Bennie"/>
    <x v="4"/>
    <x v="703"/>
    <s v="935 Lawn Circle"/>
    <x v="92"/>
    <x v="0"/>
    <x v="276"/>
    <x v="0"/>
  </r>
  <r>
    <s v="40780-22081-LX"/>
    <s v="Alberta Balsdone"/>
    <x v="645"/>
    <x v="704"/>
    <s v="3 Kings Plaza"/>
    <x v="352"/>
    <x v="0"/>
    <x v="546"/>
    <x v="1"/>
  </r>
  <r>
    <s v="01603-43789-TN"/>
    <s v="Brice Romera"/>
    <x v="646"/>
    <x v="705"/>
    <s v="2311 Eastlawn Plaza"/>
    <x v="353"/>
    <x v="1"/>
    <x v="27"/>
    <x v="0"/>
  </r>
  <r>
    <s v="45009-09239-IV"/>
    <s v="Micky Glover"/>
    <x v="647"/>
    <x v="706"/>
    <s v="95 Grasskamp Point"/>
    <x v="354"/>
    <x v="2"/>
    <x v="547"/>
    <x v="0"/>
  </r>
  <r>
    <s v="75419-92838-TI"/>
    <s v="Conchita Bryde"/>
    <x v="648"/>
    <x v="707"/>
    <s v="74 Crowley Plaza"/>
    <x v="79"/>
    <x v="0"/>
    <x v="84"/>
    <x v="0"/>
  </r>
  <r>
    <s v="96516-97464-MF"/>
    <s v="Silvanus Enefer"/>
    <x v="649"/>
    <x v="708"/>
    <s v="52 Carey Plaza"/>
    <x v="46"/>
    <x v="0"/>
    <x v="548"/>
    <x v="1"/>
  </r>
  <r>
    <s v="90285-56295-PO"/>
    <s v="Lenci Haggerstone"/>
    <x v="650"/>
    <x v="709"/>
    <s v="52441 Evergreen Lane"/>
    <x v="167"/>
    <x v="0"/>
    <x v="549"/>
    <x v="1"/>
  </r>
  <r>
    <s v="08100-71102-HQ"/>
    <s v="Marvin Gundry"/>
    <x v="651"/>
    <x v="710"/>
    <s v="4 Harper Avenue"/>
    <x v="121"/>
    <x v="1"/>
    <x v="148"/>
    <x v="1"/>
  </r>
  <r>
    <s v="84074-28110-OV"/>
    <s v="Bayard Wellan"/>
    <x v="652"/>
    <x v="13"/>
    <s v="7203 Main Crossing"/>
    <x v="77"/>
    <x v="0"/>
    <x v="243"/>
    <x v="1"/>
  </r>
  <r>
    <s v="27930-59250-JT"/>
    <s v="Allis Wilmore"/>
    <x v="4"/>
    <x v="711"/>
    <s v="94 Moulton Street"/>
    <x v="15"/>
    <x v="0"/>
    <x v="101"/>
    <x v="1"/>
  </r>
  <r>
    <s v="12747-63766-EU"/>
    <s v="Caddric Atcheson"/>
    <x v="653"/>
    <x v="712"/>
    <s v="1 Hovde Pass"/>
    <x v="46"/>
    <x v="0"/>
    <x v="519"/>
    <x v="0"/>
  </r>
  <r>
    <s v="83490-88357-LJ"/>
    <s v="Eustace Stenton"/>
    <x v="654"/>
    <x v="713"/>
    <s v="8472 Graedel Circle"/>
    <x v="84"/>
    <x v="0"/>
    <x v="550"/>
    <x v="0"/>
  </r>
  <r>
    <s v="53729-30320-XZ"/>
    <s v="Ericka Tripp"/>
    <x v="655"/>
    <x v="714"/>
    <s v="4 4th Pass"/>
    <x v="140"/>
    <x v="0"/>
    <x v="551"/>
    <x v="1"/>
  </r>
  <r>
    <s v="50384-52703-LA"/>
    <s v="Lyndsey MacManus"/>
    <x v="656"/>
    <x v="715"/>
    <s v="9 Springs Crossing"/>
    <x v="355"/>
    <x v="0"/>
    <x v="552"/>
    <x v="1"/>
  </r>
  <r>
    <s v="53864-36201-FG"/>
    <s v="Tess Benediktovich"/>
    <x v="657"/>
    <x v="716"/>
    <s v="1068 Sutherland Plaza"/>
    <x v="356"/>
    <x v="0"/>
    <x v="553"/>
    <x v="0"/>
  </r>
  <r>
    <s v="70631-33225-MZ"/>
    <s v="Correy Bourner"/>
    <x v="658"/>
    <x v="13"/>
    <s v="6058 Lunder Junction"/>
    <x v="68"/>
    <x v="0"/>
    <x v="265"/>
    <x v="0"/>
  </r>
  <r>
    <s v="78661-52235-WG"/>
    <s v="Uta Kohring"/>
    <x v="659"/>
    <x v="717"/>
    <s v="3 Loftsgordon Plaza"/>
    <x v="245"/>
    <x v="0"/>
    <x v="338"/>
    <x v="0"/>
  </r>
  <r>
    <s v="08023-52962-ET"/>
    <s v="Kandy Heddan"/>
    <x v="660"/>
    <x v="718"/>
    <s v="6234 Heath Court"/>
    <x v="53"/>
    <x v="0"/>
    <x v="106"/>
    <x v="0"/>
  </r>
  <r>
    <s v="41899-00283-VK"/>
    <s v="Ibby Charters"/>
    <x v="661"/>
    <x v="719"/>
    <s v="9435 Troy Circle"/>
    <x v="46"/>
    <x v="0"/>
    <x v="519"/>
    <x v="1"/>
  </r>
  <r>
    <s v="39011-18412-GR"/>
    <s v="Adora Roubert"/>
    <x v="662"/>
    <x v="720"/>
    <s v="27591 Michigan Place"/>
    <x v="357"/>
    <x v="0"/>
    <x v="554"/>
    <x v="0"/>
  </r>
  <r>
    <s v="60255-12579-PZ"/>
    <s v="Hillel Mairs"/>
    <x v="663"/>
    <x v="721"/>
    <s v="325 Forest Run Crossing"/>
    <x v="95"/>
    <x v="0"/>
    <x v="109"/>
    <x v="1"/>
  </r>
  <r>
    <s v="80541-38332-BP"/>
    <s v="Helaina Rainforth"/>
    <x v="664"/>
    <x v="722"/>
    <s v="132 New Castle Drive"/>
    <x v="13"/>
    <x v="0"/>
    <x v="15"/>
    <x v="1"/>
  </r>
  <r>
    <s v="54798-14109-HC"/>
    <s v="Odelia Skerme"/>
    <x v="665"/>
    <x v="723"/>
    <s v="4 Tony Circle"/>
    <x v="79"/>
    <x v="0"/>
    <x v="555"/>
    <x v="0"/>
  </r>
  <r>
    <s v="72778-50968-UQ"/>
    <s v="Isac Jesper"/>
    <x v="666"/>
    <x v="724"/>
    <s v="810 Sage Court"/>
    <x v="58"/>
    <x v="0"/>
    <x v="60"/>
    <x v="1"/>
  </r>
  <r>
    <s v="23941-30203-MO"/>
    <s v="Lenette Dwerryhouse"/>
    <x v="667"/>
    <x v="725"/>
    <s v="2 Wayridge Court"/>
    <x v="62"/>
    <x v="0"/>
    <x v="135"/>
    <x v="0"/>
  </r>
  <r>
    <s v="96434-50068-DZ"/>
    <s v="Nadeen Broomer"/>
    <x v="668"/>
    <x v="726"/>
    <s v="51 Straubel Terrace"/>
    <x v="358"/>
    <x v="0"/>
    <x v="556"/>
    <x v="1"/>
  </r>
  <r>
    <s v="11729-74102-XB"/>
    <s v="Konstantine Thoumasson"/>
    <x v="669"/>
    <x v="13"/>
    <s v="342 North Lane"/>
    <x v="36"/>
    <x v="0"/>
    <x v="557"/>
    <x v="0"/>
  </r>
  <r>
    <s v="88116-12604-TE"/>
    <s v="Frans Habbergham"/>
    <x v="670"/>
    <x v="727"/>
    <s v="76 Fallview Crossing"/>
    <x v="128"/>
    <x v="0"/>
    <x v="154"/>
    <x v="1"/>
  </r>
  <r>
    <s v="86783-78048-GC"/>
    <s v="Margarette Woolham"/>
    <x v="671"/>
    <x v="728"/>
    <s v="5 Sunnyside Drive"/>
    <x v="290"/>
    <x v="0"/>
    <x v="417"/>
    <x v="0"/>
  </r>
  <r>
    <s v="13082-41034-PD"/>
    <s v="Romain Avrashin"/>
    <x v="672"/>
    <x v="729"/>
    <s v="88 Westerfield Point"/>
    <x v="46"/>
    <x v="0"/>
    <x v="558"/>
    <x v="1"/>
  </r>
  <r>
    <s v="18082-74419-QH"/>
    <s v="Miran Doidge"/>
    <x v="673"/>
    <x v="730"/>
    <s v="94 Del Mar Lane"/>
    <x v="359"/>
    <x v="0"/>
    <x v="559"/>
    <x v="1"/>
  </r>
  <r>
    <s v="49401-45041-ZU"/>
    <s v="Janeva Edinboro"/>
    <x v="674"/>
    <x v="731"/>
    <s v="24 Bowman Point"/>
    <x v="47"/>
    <x v="0"/>
    <x v="139"/>
    <x v="0"/>
  </r>
  <r>
    <s v="41252-45992-VS"/>
    <s v="Trumaine Tewelson"/>
    <x v="675"/>
    <x v="13"/>
    <s v="903 Scoville Court"/>
    <x v="92"/>
    <x v="0"/>
    <x v="133"/>
    <x v="1"/>
  </r>
  <r>
    <s v="06624-75300-AR"/>
    <s v="Niles Krimmer"/>
    <x v="676"/>
    <x v="13"/>
    <s v="0401 Bashford Avenue"/>
    <x v="360"/>
    <x v="0"/>
    <x v="560"/>
    <x v="0"/>
  </r>
  <r>
    <s v="00852-54571-WP"/>
    <s v="De Drewitt"/>
    <x v="677"/>
    <x v="732"/>
    <s v="6 Tomscot Hill"/>
    <x v="120"/>
    <x v="0"/>
    <x v="147"/>
    <x v="0"/>
  </r>
  <r>
    <s v="13321-57602-GK"/>
    <s v="Adelheid Gladhill"/>
    <x v="678"/>
    <x v="733"/>
    <s v="36 Atwood Plaza"/>
    <x v="198"/>
    <x v="0"/>
    <x v="258"/>
    <x v="0"/>
  </r>
  <r>
    <s v="75006-89922-VW"/>
    <s v="Murielle Lorinez"/>
    <x v="679"/>
    <x v="13"/>
    <s v="029 Bluejay Circle"/>
    <x v="103"/>
    <x v="0"/>
    <x v="561"/>
    <x v="1"/>
  </r>
  <r>
    <s v="52098-80103-FD"/>
    <s v="Edin Mathe"/>
    <x v="4"/>
    <x v="734"/>
    <s v="49261 Merry Crossing"/>
    <x v="235"/>
    <x v="0"/>
    <x v="322"/>
    <x v="0"/>
  </r>
  <r>
    <s v="60121-12432-VU"/>
    <s v="Mordy Van Der Vlies"/>
    <x v="680"/>
    <x v="13"/>
    <s v="297 Fulton Way"/>
    <x v="361"/>
    <x v="0"/>
    <x v="562"/>
    <x v="0"/>
  </r>
  <r>
    <s v="68346-14810-UA"/>
    <s v="Spencer Wastell"/>
    <x v="4"/>
    <x v="735"/>
    <s v="80 Oak Alley"/>
    <x v="71"/>
    <x v="0"/>
    <x v="75"/>
    <x v="1"/>
  </r>
  <r>
    <s v="48464-99723-HK"/>
    <s v="Jemimah Ethelston"/>
    <x v="681"/>
    <x v="736"/>
    <s v="676 Mcbride Lane"/>
    <x v="362"/>
    <x v="0"/>
    <x v="563"/>
    <x v="0"/>
  </r>
  <r>
    <s v="39652-20484-RV"/>
    <s v="Bobbe Jevon"/>
    <x v="682"/>
    <x v="737"/>
    <s v="66 Roth Center"/>
    <x v="218"/>
    <x v="0"/>
    <x v="564"/>
    <x v="0"/>
  </r>
  <r>
    <s v="88420-46464-XE"/>
    <s v="Perice Eberz"/>
    <x v="683"/>
    <x v="738"/>
    <s v="490 Elmside Court"/>
    <x v="240"/>
    <x v="0"/>
    <x v="332"/>
    <x v="0"/>
  </r>
  <r>
    <s v="37762-09530-MP"/>
    <s v="Bear Gaish"/>
    <x v="684"/>
    <x v="13"/>
    <s v="0010 Dayton Crossing"/>
    <x v="84"/>
    <x v="0"/>
    <x v="257"/>
    <x v="0"/>
  </r>
  <r>
    <s v="47268-50127-XY"/>
    <s v="Lynnea Danton"/>
    <x v="685"/>
    <x v="13"/>
    <s v="111 Mosinee Alley"/>
    <x v="92"/>
    <x v="0"/>
    <x v="387"/>
    <x v="1"/>
  </r>
  <r>
    <s v="25544-84179-QC"/>
    <s v="Skipton Morrall"/>
    <x v="686"/>
    <x v="739"/>
    <s v="52731 Fair Oaks Way"/>
    <x v="32"/>
    <x v="0"/>
    <x v="565"/>
    <x v="0"/>
  </r>
  <r>
    <s v="32058-76765-ZL"/>
    <s v="Devan Crownshaw"/>
    <x v="687"/>
    <x v="740"/>
    <s v="25669 Spohn Plaza"/>
    <x v="322"/>
    <x v="0"/>
    <x v="480"/>
    <x v="1"/>
  </r>
  <r>
    <s v="67938-81768-NX"/>
    <s v="Kriste Wessel"/>
    <x v="688"/>
    <x v="741"/>
    <s v="2664 Karstens Court"/>
    <x v="297"/>
    <x v="2"/>
    <x v="566"/>
    <x v="0"/>
  </r>
  <r>
    <s v="69171-65646-UC"/>
    <s v="Joceline Reddoch"/>
    <x v="689"/>
    <x v="742"/>
    <s v="79075 Helena Road"/>
    <x v="352"/>
    <x v="0"/>
    <x v="546"/>
    <x v="1"/>
  </r>
  <r>
    <s v="22503-52799-MI"/>
    <s v="Shelley Titley"/>
    <x v="690"/>
    <x v="743"/>
    <s v="8279 Old Gate Lane"/>
    <x v="102"/>
    <x v="0"/>
    <x v="123"/>
    <x v="1"/>
  </r>
  <r>
    <s v="08934-65581-ZI"/>
    <s v="Redd Simao"/>
    <x v="691"/>
    <x v="744"/>
    <s v="37 Ridgeway Street"/>
    <x v="331"/>
    <x v="0"/>
    <x v="498"/>
    <x v="1"/>
  </r>
  <r>
    <s v="15764-22559-ZT"/>
    <s v="Cece Inker"/>
    <x v="4"/>
    <x v="745"/>
    <s v="67 Annamark Street"/>
    <x v="280"/>
    <x v="0"/>
    <x v="567"/>
    <x v="1"/>
  </r>
  <r>
    <s v="87519-68847-ZG"/>
    <s v="Noel Chisholm"/>
    <x v="692"/>
    <x v="746"/>
    <s v="85 Calypso Place"/>
    <x v="211"/>
    <x v="0"/>
    <x v="272"/>
    <x v="0"/>
  </r>
  <r>
    <s v="78012-56878-UB"/>
    <s v="Grazia Oats"/>
    <x v="693"/>
    <x v="747"/>
    <s v="7552 Dottie Road"/>
    <x v="8"/>
    <x v="0"/>
    <x v="568"/>
    <x v="0"/>
  </r>
  <r>
    <s v="77192-72145-RG"/>
    <s v="Meade Birkin"/>
    <x v="694"/>
    <x v="748"/>
    <s v="218 Elka Trail"/>
    <x v="226"/>
    <x v="0"/>
    <x v="569"/>
    <x v="0"/>
  </r>
  <r>
    <s v="86071-79238-CX"/>
    <s v="Ronda Pyson"/>
    <x v="695"/>
    <x v="749"/>
    <s v="850 Jenna Court"/>
    <x v="337"/>
    <x v="1"/>
    <x v="515"/>
    <x v="1"/>
  </r>
  <r>
    <s v="13764-02913-LA"/>
    <s v="Rachele Ebrall"/>
    <x v="4"/>
    <x v="750"/>
    <s v="709 Blackbird Crossing"/>
    <x v="59"/>
    <x v="0"/>
    <x v="177"/>
    <x v="0"/>
  </r>
  <r>
    <s v="11212-69985-ZJ"/>
    <s v="Rafaela Treacher"/>
    <x v="696"/>
    <x v="751"/>
    <s v="16 Prentice Court"/>
    <x v="363"/>
    <x v="1"/>
    <x v="91"/>
    <x v="1"/>
  </r>
  <r>
    <s v="53893-01719-CL"/>
    <s v="Bee Fattorini"/>
    <x v="697"/>
    <x v="13"/>
    <s v="433 Caliangt Park"/>
    <x v="364"/>
    <x v="1"/>
    <x v="570"/>
    <x v="0"/>
  </r>
  <r>
    <s v="66028-99867-WJ"/>
    <s v="Margie Palleske"/>
    <x v="698"/>
    <x v="752"/>
    <s v="30 Dixon Trail"/>
    <x v="144"/>
    <x v="0"/>
    <x v="176"/>
    <x v="0"/>
  </r>
  <r>
    <s v="62839-56723-CH"/>
    <s v="Alexina Randals"/>
    <x v="4"/>
    <x v="753"/>
    <s v="713 Hayes Junction"/>
    <x v="161"/>
    <x v="0"/>
    <x v="571"/>
    <x v="0"/>
  </r>
  <r>
    <s v="96849-52854-CR"/>
    <s v="Filip Antcliffe"/>
    <x v="699"/>
    <x v="754"/>
    <s v="05 Bobwhite Pass"/>
    <x v="25"/>
    <x v="1"/>
    <x v="27"/>
    <x v="0"/>
  </r>
  <r>
    <s v="19755-55847-VW"/>
    <s v="Peyter Matignon"/>
    <x v="700"/>
    <x v="755"/>
    <s v="3162 Arizona Way"/>
    <x v="365"/>
    <x v="2"/>
    <x v="572"/>
    <x v="0"/>
  </r>
  <r>
    <s v="32900-82606-BO"/>
    <s v="Claudie Weond"/>
    <x v="701"/>
    <x v="756"/>
    <s v="41 Coolidge Way"/>
    <x v="236"/>
    <x v="0"/>
    <x v="323"/>
    <x v="1"/>
  </r>
  <r>
    <s v="16809-16936-WF"/>
    <s v="Modesty MacConnechie"/>
    <x v="702"/>
    <x v="757"/>
    <s v="526 Onsgard Park"/>
    <x v="32"/>
    <x v="0"/>
    <x v="34"/>
    <x v="0"/>
  </r>
  <r>
    <s v="20118-28138-QD"/>
    <s v="Jaquenette Skentelbery"/>
    <x v="703"/>
    <x v="758"/>
    <s v="90235 Holy Cross Parkway"/>
    <x v="15"/>
    <x v="0"/>
    <x v="131"/>
    <x v="1"/>
  </r>
  <r>
    <s v="84057-45461-AH"/>
    <s v="Orazio Comber"/>
    <x v="704"/>
    <x v="759"/>
    <s v="725 Autumn Leaf Place"/>
    <x v="87"/>
    <x v="1"/>
    <x v="95"/>
    <x v="1"/>
  </r>
  <r>
    <s v="66934-67426-WC"/>
    <s v="Domini Bram"/>
    <x v="705"/>
    <x v="760"/>
    <s v="7528 Luster Court"/>
    <x v="46"/>
    <x v="0"/>
    <x v="573"/>
    <x v="0"/>
  </r>
  <r>
    <s v="90882-88130-KQ"/>
    <s v="Zachary Tramel"/>
    <x v="706"/>
    <x v="761"/>
    <s v="28834 Wayridge Lane"/>
    <x v="60"/>
    <x v="0"/>
    <x v="574"/>
    <x v="1"/>
  </r>
  <r>
    <s v="21617-79890-DD"/>
    <s v="Izaak Primak"/>
    <x v="4"/>
    <x v="762"/>
    <s v="55 Buhler Pass"/>
    <x v="216"/>
    <x v="0"/>
    <x v="575"/>
    <x v="0"/>
  </r>
  <r>
    <s v="20256-54689-LO"/>
    <s v="Brittani Thoresbie"/>
    <x v="4"/>
    <x v="763"/>
    <s v="643 Logan Plaza"/>
    <x v="22"/>
    <x v="0"/>
    <x v="24"/>
    <x v="1"/>
  </r>
  <r>
    <s v="17572-27091-AA"/>
    <s v="Constanta Hatfull"/>
    <x v="707"/>
    <x v="764"/>
    <s v="2 Nelson Alley"/>
    <x v="366"/>
    <x v="0"/>
    <x v="576"/>
    <x v="1"/>
  </r>
  <r>
    <s v="82300-88786-UE"/>
    <s v="Bobbe Castagneto"/>
    <x v="4"/>
    <x v="765"/>
    <s v="5 Moose Terrace"/>
    <x v="341"/>
    <x v="0"/>
    <x v="521"/>
    <x v="0"/>
  </r>
  <r>
    <s v="32562-55185-DQ"/>
    <s v="Chastity Swatman"/>
    <x v="708"/>
    <x v="766"/>
    <s v="4 Eastwood Alley"/>
    <x v="167"/>
    <x v="0"/>
    <x v="577"/>
    <x v="1"/>
  </r>
  <r>
    <s v="77175-09826-SF"/>
    <s v="Lindon Agnolo"/>
    <x v="709"/>
    <x v="767"/>
    <s v="82499 Mallard Lane"/>
    <x v="137"/>
    <x v="0"/>
    <x v="578"/>
    <x v="0"/>
  </r>
  <r>
    <s v="07237-32539-NB"/>
    <s v="Delainey Kiddy"/>
    <x v="710"/>
    <x v="768"/>
    <s v="66184 Melby Avenue"/>
    <x v="78"/>
    <x v="0"/>
    <x v="579"/>
    <x v="0"/>
  </r>
  <r>
    <s v="54722-76431-EX"/>
    <s v="Helli Petroulis"/>
    <x v="711"/>
    <x v="769"/>
    <s v="56 Hollow Ridge Circle"/>
    <x v="367"/>
    <x v="1"/>
    <x v="73"/>
    <x v="1"/>
  </r>
  <r>
    <s v="67847-82662-TE"/>
    <s v="Marty Scholl"/>
    <x v="712"/>
    <x v="770"/>
    <s v="59992 Canary Crossing"/>
    <x v="172"/>
    <x v="0"/>
    <x v="580"/>
    <x v="1"/>
  </r>
  <r>
    <s v="51114-51191-EW"/>
    <s v="Kienan Ferson"/>
    <x v="713"/>
    <x v="771"/>
    <s v="72997 Annamark Plaza"/>
    <x v="361"/>
    <x v="0"/>
    <x v="581"/>
    <x v="1"/>
  </r>
  <r>
    <s v="91809-58808-TV"/>
    <s v="Blake Kelloway"/>
    <x v="714"/>
    <x v="772"/>
    <s v="7351 Sloan Pass"/>
    <x v="172"/>
    <x v="0"/>
    <x v="346"/>
    <x v="0"/>
  </r>
  <r>
    <s v="84996-26826-DK"/>
    <s v="Scarlett Oliffe"/>
    <x v="715"/>
    <x v="773"/>
    <s v="1866 Ohio Point"/>
    <x v="28"/>
    <x v="0"/>
    <x v="582"/>
    <x v="0"/>
  </r>
  <r>
    <s v="65732-22589-OW"/>
    <s v="Kippie Marrison"/>
    <x v="716"/>
    <x v="774"/>
    <s v="84 Sutherland Alley"/>
    <x v="34"/>
    <x v="0"/>
    <x v="583"/>
    <x v="0"/>
  </r>
  <r>
    <s v="93676-95250-XJ"/>
    <s v="Celestia Dolohunty"/>
    <x v="717"/>
    <x v="775"/>
    <s v="836 Towne Court"/>
    <x v="245"/>
    <x v="0"/>
    <x v="584"/>
    <x v="0"/>
  </r>
  <r>
    <s v="28300-14355-GF"/>
    <s v="Patsy Vasilenko"/>
    <x v="718"/>
    <x v="776"/>
    <s v="56 Ridge Oak Point"/>
    <x v="238"/>
    <x v="2"/>
    <x v="328"/>
    <x v="1"/>
  </r>
  <r>
    <s v="91190-84826-IQ"/>
    <s v="Raphaela Schankelborg"/>
    <x v="719"/>
    <x v="13"/>
    <s v="528 Debs Terrace"/>
    <x v="302"/>
    <x v="0"/>
    <x v="585"/>
    <x v="0"/>
  </r>
  <r>
    <s v="34570-99384-AF"/>
    <s v="Sharity Wickens"/>
    <x v="4"/>
    <x v="777"/>
    <s v="5873 Lake View Parkway"/>
    <x v="368"/>
    <x v="1"/>
    <x v="142"/>
    <x v="0"/>
  </r>
  <r>
    <s v="57808-90533-UE"/>
    <s v="Derick Snow"/>
    <x v="4"/>
    <x v="778"/>
    <s v="813 La Follette Place"/>
    <x v="17"/>
    <x v="0"/>
    <x v="586"/>
    <x v="1"/>
  </r>
  <r>
    <s v="76060-30540-LB"/>
    <s v="Baxy Cargen"/>
    <x v="720"/>
    <x v="779"/>
    <s v="58 Carpenter Pass"/>
    <x v="216"/>
    <x v="0"/>
    <x v="288"/>
    <x v="0"/>
  </r>
  <r>
    <s v="76730-63769-ND"/>
    <s v="Ryann Stickler"/>
    <x v="721"/>
    <x v="780"/>
    <s v="471 Sage Center"/>
    <x v="43"/>
    <x v="2"/>
    <x v="110"/>
    <x v="1"/>
  </r>
  <r>
    <s v="96042-27290-EQ"/>
    <s v="Daryn Cassius"/>
    <x v="4"/>
    <x v="781"/>
    <s v="19 Ridgeway Road"/>
    <x v="369"/>
    <x v="0"/>
    <x v="587"/>
    <x v="1"/>
  </r>
  <r>
    <s v="06062-66586-TK"/>
    <s v="Bud Danett"/>
    <x v="722"/>
    <x v="13"/>
    <s v="3 Dennis Road"/>
    <x v="89"/>
    <x v="1"/>
    <x v="98"/>
    <x v="0"/>
  </r>
  <r>
    <s v="51940-02669-OR"/>
    <s v="Skelly Dolohunty"/>
    <x v="4"/>
    <x v="782"/>
    <s v="34010 Kensington Trail"/>
    <x v="370"/>
    <x v="1"/>
    <x v="120"/>
    <x v="1"/>
  </r>
  <r>
    <s v="99144-98314-GN"/>
    <s v="Drake Jevon"/>
    <x v="723"/>
    <x v="783"/>
    <s v="27430 Fairfield Parkway"/>
    <x v="15"/>
    <x v="0"/>
    <x v="478"/>
    <x v="0"/>
  </r>
  <r>
    <s v="16358-63919-CE"/>
    <s v="Hall Ranner"/>
    <x v="724"/>
    <x v="784"/>
    <s v="51 Sunfield Crossing"/>
    <x v="165"/>
    <x v="0"/>
    <x v="588"/>
    <x v="1"/>
  </r>
  <r>
    <s v="67743-54817-UT"/>
    <s v="Berkly Imrie"/>
    <x v="725"/>
    <x v="785"/>
    <s v="1815 Annamark Way"/>
    <x v="78"/>
    <x v="0"/>
    <x v="579"/>
    <x v="1"/>
  </r>
  <r>
    <s v="44601-51441-BH"/>
    <s v="Dorey Sopper"/>
    <x v="726"/>
    <x v="786"/>
    <s v="0244 Northfield Place"/>
    <x v="55"/>
    <x v="0"/>
    <x v="57"/>
    <x v="1"/>
  </r>
  <r>
    <s v="97201-58870-WB"/>
    <s v="Darcy Lochran"/>
    <x v="4"/>
    <x v="787"/>
    <s v="7464 Nobel Way"/>
    <x v="92"/>
    <x v="0"/>
    <x v="589"/>
    <x v="0"/>
  </r>
  <r>
    <s v="19849-12926-QF"/>
    <s v="Lauritz Ledgley"/>
    <x v="727"/>
    <x v="788"/>
    <s v="99138 Waywood Junction"/>
    <x v="114"/>
    <x v="0"/>
    <x v="590"/>
    <x v="0"/>
  </r>
  <r>
    <s v="40535-56770-UM"/>
    <s v="Tawnya Menary"/>
    <x v="728"/>
    <x v="789"/>
    <s v="5546 Kensington Hill"/>
    <x v="14"/>
    <x v="0"/>
    <x v="591"/>
    <x v="1"/>
  </r>
  <r>
    <s v="74940-09646-MU"/>
    <s v="Gustaf Ciccotti"/>
    <x v="729"/>
    <x v="790"/>
    <s v="94417 Boyd Trail"/>
    <x v="15"/>
    <x v="0"/>
    <x v="478"/>
    <x v="1"/>
  </r>
  <r>
    <s v="06623-54610-HC"/>
    <s v="Bobbe Renner"/>
    <x v="4"/>
    <x v="791"/>
    <s v="9 Westerfield Place"/>
    <x v="296"/>
    <x v="0"/>
    <x v="432"/>
    <x v="1"/>
  </r>
  <r>
    <s v="89490-75361-AF"/>
    <s v="Wilton Jallin"/>
    <x v="730"/>
    <x v="792"/>
    <s v="6511 Haas Road"/>
    <x v="40"/>
    <x v="0"/>
    <x v="351"/>
    <x v="1"/>
  </r>
  <r>
    <s v="94526-79230-GZ"/>
    <s v="Mindy Bogey"/>
    <x v="731"/>
    <x v="793"/>
    <s v="7791 Westend Point"/>
    <x v="46"/>
    <x v="0"/>
    <x v="592"/>
    <x v="0"/>
  </r>
  <r>
    <s v="58559-08254-UY"/>
    <s v="Paulie Fonzone"/>
    <x v="4"/>
    <x v="794"/>
    <s v="596 Manufacturers Alley"/>
    <x v="146"/>
    <x v="0"/>
    <x v="179"/>
    <x v="0"/>
  </r>
  <r>
    <s v="88574-37083-WX"/>
    <s v="Merrile Cobbledick"/>
    <x v="732"/>
    <x v="795"/>
    <s v="949 Nobel Plaza"/>
    <x v="36"/>
    <x v="0"/>
    <x v="557"/>
    <x v="1"/>
  </r>
  <r>
    <s v="67953-79896-AC"/>
    <s v="Antonius Lewry"/>
    <x v="733"/>
    <x v="796"/>
    <s v="86 Pine View Pass"/>
    <x v="127"/>
    <x v="0"/>
    <x v="153"/>
    <x v="1"/>
  </r>
  <r>
    <s v="69207-93422-CQ"/>
    <s v="Isis Hessel"/>
    <x v="734"/>
    <x v="797"/>
    <s v="2900 Pennsylvania Court"/>
    <x v="371"/>
    <x v="0"/>
    <x v="593"/>
    <x v="0"/>
  </r>
  <r>
    <s v="56060-17602-RG"/>
    <s v="Harland Trematick"/>
    <x v="4"/>
    <x v="13"/>
    <s v="1235 Shopko Point"/>
    <x v="254"/>
    <x v="1"/>
    <x v="356"/>
    <x v="0"/>
  </r>
  <r>
    <s v="46859-14212-FI"/>
    <s v="Chloris Sorrell"/>
    <x v="735"/>
    <x v="798"/>
    <s v="5 Scott Lane"/>
    <x v="190"/>
    <x v="2"/>
    <x v="594"/>
    <x v="1"/>
  </r>
  <r>
    <s v="11513-19816-IJ"/>
    <s v="Odette Tocque"/>
    <x v="736"/>
    <x v="799"/>
    <s v="731 Anzinger Park"/>
    <x v="123"/>
    <x v="0"/>
    <x v="501"/>
    <x v="1"/>
  </r>
  <r>
    <s v="33555-01585-RP"/>
    <s v="Quintina Heavyside"/>
    <x v="737"/>
    <x v="800"/>
    <s v="7995 Macpherson Drive"/>
    <x v="199"/>
    <x v="0"/>
    <x v="418"/>
    <x v="0"/>
  </r>
  <r>
    <s v="11932-85629-CU"/>
    <s v="Hadley Reuven"/>
    <x v="738"/>
    <x v="801"/>
    <s v="227 Burning Wood Drive"/>
    <x v="19"/>
    <x v="0"/>
    <x v="21"/>
    <x v="1"/>
  </r>
  <r>
    <s v="36192-07175-XC"/>
    <s v="Mitch Attwool"/>
    <x v="739"/>
    <x v="802"/>
    <s v="6229 Dawn Junction"/>
    <x v="114"/>
    <x v="0"/>
    <x v="138"/>
    <x v="1"/>
  </r>
  <r>
    <s v="46242-54946-ZW"/>
    <s v="Charin Maplethorp"/>
    <x v="4"/>
    <x v="13"/>
    <s v="35 Alpine Circle"/>
    <x v="335"/>
    <x v="0"/>
    <x v="595"/>
    <x v="0"/>
  </r>
  <r>
    <s v="95152-82155-VQ"/>
    <s v="Goldie Wynes"/>
    <x v="740"/>
    <x v="803"/>
    <s v="5251 Everett Way"/>
    <x v="84"/>
    <x v="0"/>
    <x v="596"/>
    <x v="1"/>
  </r>
  <r>
    <s v="13404-39127-WQ"/>
    <s v="Celie MacCourt"/>
    <x v="741"/>
    <x v="13"/>
    <s v="01678 4th Hill"/>
    <x v="290"/>
    <x v="0"/>
    <x v="417"/>
    <x v="1"/>
  </r>
  <r>
    <s v="00841-75330-ZV"/>
    <s v="Rori Ollin"/>
    <x v="4"/>
    <x v="804"/>
    <s v="05889 Heath Place"/>
    <x v="154"/>
    <x v="0"/>
    <x v="597"/>
    <x v="0"/>
  </r>
  <r>
    <s v="40226-52317-IO"/>
    <s v="Evy Wilsone"/>
    <x v="742"/>
    <x v="805"/>
    <s v="13130 Heffernan Point"/>
    <x v="46"/>
    <x v="0"/>
    <x v="598"/>
    <x v="0"/>
  </r>
  <r>
    <s v="34419-18068-AG"/>
    <s v="Dolores Duffie"/>
    <x v="743"/>
    <x v="806"/>
    <s v="3 Jenifer Circle"/>
    <x v="14"/>
    <x v="0"/>
    <x v="16"/>
    <x v="1"/>
  </r>
  <r>
    <s v="51738-61457-RS"/>
    <s v="Mathilda Matiasek"/>
    <x v="744"/>
    <x v="13"/>
    <s v="30867 Magdeline Way"/>
    <x v="17"/>
    <x v="0"/>
    <x v="586"/>
    <x v="0"/>
  </r>
  <r>
    <s v="86757-52367-ON"/>
    <s v="Jarred Camillo"/>
    <x v="745"/>
    <x v="807"/>
    <s v="48965 Mesta Lane"/>
    <x v="46"/>
    <x v="0"/>
    <x v="599"/>
    <x v="0"/>
  </r>
  <r>
    <s v="28158-93383-CK"/>
    <s v="Kameko Philbrick"/>
    <x v="746"/>
    <x v="13"/>
    <s v="987 Westridge Terrace"/>
    <x v="46"/>
    <x v="0"/>
    <x v="558"/>
    <x v="0"/>
  </r>
  <r>
    <s v="44799-09711-XW"/>
    <s v="Mallory Shrimpling"/>
    <x v="4"/>
    <x v="13"/>
    <s v="40 Declaration Point"/>
    <x v="322"/>
    <x v="0"/>
    <x v="480"/>
    <x v="0"/>
  </r>
  <r>
    <s v="53667-91553-LT"/>
    <s v="Barnett Sillis"/>
    <x v="747"/>
    <x v="808"/>
    <s v="53 Shasta Plaza"/>
    <x v="226"/>
    <x v="0"/>
    <x v="569"/>
    <x v="1"/>
  </r>
  <r>
    <s v="86579-92122-OC"/>
    <s v="Brenn Dundredge"/>
    <x v="4"/>
    <x v="809"/>
    <s v="5 Morrow Street"/>
    <x v="79"/>
    <x v="0"/>
    <x v="166"/>
    <x v="0"/>
  </r>
  <r>
    <s v="01474-63436-TP"/>
    <s v="Read Cutts"/>
    <x v="748"/>
    <x v="810"/>
    <s v="820 Reinke Pass"/>
    <x v="366"/>
    <x v="0"/>
    <x v="576"/>
    <x v="1"/>
  </r>
  <r>
    <s v="90533-82440-EE"/>
    <s v="Michale Delves"/>
    <x v="749"/>
    <x v="811"/>
    <s v="670 Shoshone Circle"/>
    <x v="127"/>
    <x v="0"/>
    <x v="296"/>
    <x v="0"/>
  </r>
  <r>
    <s v="48553-69225-VX"/>
    <s v="Devland Gritton"/>
    <x v="750"/>
    <x v="812"/>
    <s v="095 Jenna Junction"/>
    <x v="154"/>
    <x v="0"/>
    <x v="600"/>
    <x v="0"/>
  </r>
  <r>
    <s v="91240-83405-ZQ"/>
    <s v="Caitlin Cattermull"/>
    <x v="751"/>
    <x v="813"/>
    <s v="1 Gina Street"/>
    <x v="59"/>
    <x v="0"/>
    <x v="601"/>
    <x v="1"/>
  </r>
  <r>
    <s v="52374-27313-IV"/>
    <s v="Dell Gut"/>
    <x v="752"/>
    <x v="814"/>
    <s v="30506 Bowman Avenue"/>
    <x v="15"/>
    <x v="0"/>
    <x v="602"/>
    <x v="0"/>
  </r>
  <r>
    <s v="14264-41252-SL"/>
    <s v="Willy Pummery"/>
    <x v="753"/>
    <x v="815"/>
    <s v="9795 Acker Plaza"/>
    <x v="372"/>
    <x v="0"/>
    <x v="603"/>
    <x v="1"/>
  </r>
  <r>
    <s v="35367-50483-AR"/>
    <s v="Geoffrey Siuda"/>
    <x v="754"/>
    <x v="816"/>
    <s v="64284 Pearson Parkway"/>
    <x v="46"/>
    <x v="0"/>
    <x v="604"/>
    <x v="0"/>
  </r>
  <r>
    <s v="69443-77665-QW"/>
    <s v="Henderson Crowne"/>
    <x v="755"/>
    <x v="817"/>
    <s v="706 Eagan Lane"/>
    <x v="373"/>
    <x v="1"/>
    <x v="605"/>
    <x v="0"/>
  </r>
  <r>
    <s v="63411-51758-QC"/>
    <s v="Vernor Pawsey"/>
    <x v="756"/>
    <x v="818"/>
    <s v="883 Eagan Point"/>
    <x v="129"/>
    <x v="0"/>
    <x v="155"/>
    <x v="1"/>
  </r>
  <r>
    <s v="68605-21835-UF"/>
    <s v="Augustin Waterhouse"/>
    <x v="757"/>
    <x v="819"/>
    <s v="23530 Lake View Trail"/>
    <x v="220"/>
    <x v="0"/>
    <x v="448"/>
    <x v="1"/>
  </r>
  <r>
    <s v="34786-30419-XY"/>
    <s v="Fanchon Haughian"/>
    <x v="758"/>
    <x v="820"/>
    <s v="2017 Ronald Regan Trail"/>
    <x v="179"/>
    <x v="0"/>
    <x v="606"/>
    <x v="1"/>
  </r>
  <r>
    <s v="15456-29250-RU"/>
    <s v="Jaimie Hatz"/>
    <x v="4"/>
    <x v="821"/>
    <s v="3 Atwood Avenue"/>
    <x v="92"/>
    <x v="0"/>
    <x v="276"/>
    <x v="1"/>
  </r>
  <r>
    <s v="00886-35803-FG"/>
    <s v="Edeline Edney"/>
    <x v="4"/>
    <x v="822"/>
    <s v="43 Crest Line Road"/>
    <x v="43"/>
    <x v="0"/>
    <x v="607"/>
    <x v="1"/>
  </r>
  <r>
    <s v="31599-82152-AD"/>
    <s v="Rickie Faltin"/>
    <x v="759"/>
    <x v="13"/>
    <s v="2 Laurel Drive"/>
    <x v="109"/>
    <x v="1"/>
    <x v="73"/>
    <x v="1"/>
  </r>
  <r>
    <s v="76209-39601-ZR"/>
    <s v="Gnni Cheeke"/>
    <x v="760"/>
    <x v="823"/>
    <s v="934 Loomis Junction"/>
    <x v="297"/>
    <x v="2"/>
    <x v="608"/>
    <x v="0"/>
  </r>
  <r>
    <s v="15064-65241-HB"/>
    <s v="Gwenni Ratt"/>
    <x v="761"/>
    <x v="824"/>
    <s v="55 Montana Road"/>
    <x v="374"/>
    <x v="1"/>
    <x v="609"/>
    <x v="1"/>
  </r>
  <r>
    <s v="69215-90789-DL"/>
    <s v="Johnath Fairebrother"/>
    <x v="4"/>
    <x v="825"/>
    <s v="05 Bluestem Street"/>
    <x v="335"/>
    <x v="0"/>
    <x v="595"/>
    <x v="0"/>
  </r>
  <r>
    <s v="04317-46176-TB"/>
    <s v="Ingamar Eberlein"/>
    <x v="762"/>
    <x v="826"/>
    <s v="8 Delaware Circle"/>
    <x v="233"/>
    <x v="0"/>
    <x v="610"/>
    <x v="1"/>
  </r>
  <r>
    <s v="04713-57765-KR"/>
    <s v="Jilly Dreng"/>
    <x v="763"/>
    <x v="827"/>
    <s v="0 Cardinal Park"/>
    <x v="373"/>
    <x v="1"/>
    <x v="605"/>
    <x v="0"/>
  </r>
  <r>
    <s v="47723-84396-MT"/>
    <s v="Jillane Jedrzej"/>
    <x v="764"/>
    <x v="828"/>
    <s v="8 Melby Hill"/>
    <x v="92"/>
    <x v="0"/>
    <x v="611"/>
    <x v="0"/>
  </r>
  <r>
    <s v="48392-32021-EC"/>
    <s v="Correy Lampel"/>
    <x v="765"/>
    <x v="829"/>
    <s v="445 Brown Way"/>
    <x v="12"/>
    <x v="0"/>
    <x v="612"/>
    <x v="0"/>
  </r>
  <r>
    <s v="65786-21069-IP"/>
    <s v="Dulcie Mapowder"/>
    <x v="766"/>
    <x v="830"/>
    <s v="557 Kipling Crossing"/>
    <x v="331"/>
    <x v="0"/>
    <x v="498"/>
    <x v="0"/>
  </r>
  <r>
    <s v="89074-09459-KV"/>
    <s v="Eward Dearman"/>
    <x v="767"/>
    <x v="831"/>
    <s v="22585 Monument Plaza"/>
    <x v="98"/>
    <x v="0"/>
    <x v="613"/>
    <x v="1"/>
  </r>
  <r>
    <s v="44330-33172-IT"/>
    <s v="Dominique Lenard"/>
    <x v="768"/>
    <x v="832"/>
    <s v="6300 Evergreen Drive"/>
    <x v="46"/>
    <x v="0"/>
    <x v="468"/>
    <x v="0"/>
  </r>
  <r>
    <s v="63349-66809-NF"/>
    <s v="Lloyd Toffano"/>
    <x v="769"/>
    <x v="13"/>
    <s v="31039 Fieldstone Alley"/>
    <x v="375"/>
    <x v="0"/>
    <x v="614"/>
    <x v="0"/>
  </r>
  <r>
    <s v="40959-32642-DN"/>
    <s v="Rhodie Strathern"/>
    <x v="770"/>
    <x v="13"/>
    <s v="63071 Warner Terrace"/>
    <x v="33"/>
    <x v="0"/>
    <x v="333"/>
    <x v="0"/>
  </r>
  <r>
    <s v="77746-08153-PM"/>
    <s v="Chad Miguel"/>
    <x v="771"/>
    <x v="833"/>
    <s v="83 Sauthoff Junction"/>
    <x v="237"/>
    <x v="0"/>
    <x v="324"/>
    <x v="0"/>
  </r>
  <r>
    <s v="49667-96708-JL"/>
    <s v="Florinda Matusovsky"/>
    <x v="4"/>
    <x v="834"/>
    <s v="2 Moland Court"/>
    <x v="146"/>
    <x v="0"/>
    <x v="179"/>
    <x v="0"/>
  </r>
  <r>
    <s v="24155-79322-EQ"/>
    <s v="Morly Rocks"/>
    <x v="772"/>
    <x v="835"/>
    <s v="21 Spenser Court"/>
    <x v="376"/>
    <x v="1"/>
    <x v="233"/>
    <x v="0"/>
  </r>
  <r>
    <s v="95342-88311-SF"/>
    <s v="Yuri Burrells"/>
    <x v="773"/>
    <x v="836"/>
    <s v="4 Brickson Park Court"/>
    <x v="199"/>
    <x v="0"/>
    <x v="615"/>
    <x v="0"/>
  </r>
  <r>
    <s v="69374-08133-RI"/>
    <s v="Cleopatra Goodrum"/>
    <x v="774"/>
    <x v="837"/>
    <s v="94 Roxbury Road"/>
    <x v="245"/>
    <x v="0"/>
    <x v="584"/>
    <x v="1"/>
  </r>
  <r>
    <s v="83844-95908-RX"/>
    <s v="Joey Jefferys"/>
    <x v="775"/>
    <x v="13"/>
    <s v="526 Helena Crossing"/>
    <x v="8"/>
    <x v="0"/>
    <x v="115"/>
    <x v="0"/>
  </r>
  <r>
    <s v="09667-09231-YM"/>
    <s v="Bearnard Wardell"/>
    <x v="776"/>
    <x v="838"/>
    <s v="57299 Tennessee Hill"/>
    <x v="133"/>
    <x v="0"/>
    <x v="616"/>
    <x v="0"/>
  </r>
  <r>
    <s v="55427-08059-DF"/>
    <s v="Zeke Walisiak"/>
    <x v="777"/>
    <x v="839"/>
    <s v="7 Birchwood Street"/>
    <x v="377"/>
    <x v="1"/>
    <x v="27"/>
    <x v="0"/>
  </r>
  <r>
    <s v="06624-54037-BQ"/>
    <s v="Wiley Leopold"/>
    <x v="778"/>
    <x v="840"/>
    <s v="5 Elmside Terrace"/>
    <x v="378"/>
    <x v="0"/>
    <x v="617"/>
    <x v="1"/>
  </r>
  <r>
    <s v="48544-90737-AZ"/>
    <s v="Chiarra Shalders"/>
    <x v="779"/>
    <x v="841"/>
    <s v="445 Heath Terrace"/>
    <x v="123"/>
    <x v="0"/>
    <x v="531"/>
    <x v="0"/>
  </r>
  <r>
    <s v="79463-01597-FQ"/>
    <s v="Sharl Southerill"/>
    <x v="4"/>
    <x v="842"/>
    <s v="39 Nelson Pass"/>
    <x v="291"/>
    <x v="0"/>
    <x v="618"/>
    <x v="1"/>
  </r>
  <r>
    <s v="27702-50024-XC"/>
    <s v="Noni Furber"/>
    <x v="780"/>
    <x v="843"/>
    <s v="565 Sloan Avenue"/>
    <x v="62"/>
    <x v="0"/>
    <x v="83"/>
    <x v="1"/>
  </r>
  <r>
    <s v="57360-46846-NS"/>
    <s v="Dinah Crutcher"/>
    <x v="4"/>
    <x v="844"/>
    <s v="89147 Northport Trail"/>
    <x v="334"/>
    <x v="1"/>
    <x v="505"/>
    <x v="0"/>
  </r>
  <r>
    <s v="84045-66771-SL"/>
    <s v="Charlean Keave"/>
    <x v="781"/>
    <x v="845"/>
    <s v="08019 Fairfield Pass"/>
    <x v="53"/>
    <x v="0"/>
    <x v="106"/>
    <x v="1"/>
  </r>
  <r>
    <s v="46885-00260-TL"/>
    <s v="Sada Roseborough"/>
    <x v="782"/>
    <x v="846"/>
    <s v="779 Memorial Avenue"/>
    <x v="179"/>
    <x v="0"/>
    <x v="606"/>
    <x v="0"/>
  </r>
  <r>
    <s v="96446-62142-EN"/>
    <s v="Clayton Kingwell"/>
    <x v="783"/>
    <x v="847"/>
    <s v="947 Burrows Park"/>
    <x v="379"/>
    <x v="1"/>
    <x v="231"/>
    <x v="0"/>
  </r>
  <r>
    <s v="07756-71018-GU"/>
    <s v="Kacy Canto"/>
    <x v="784"/>
    <x v="848"/>
    <s v="43 Doe Crossing Center"/>
    <x v="56"/>
    <x v="0"/>
    <x v="496"/>
    <x v="0"/>
  </r>
  <r>
    <s v="92048-47813-QB"/>
    <s v="Mab Blakemore"/>
    <x v="785"/>
    <x v="849"/>
    <s v="70 Crescent Oaks Junction"/>
    <x v="291"/>
    <x v="0"/>
    <x v="619"/>
    <x v="1"/>
  </r>
  <r>
    <s v="58408-27638-IB"/>
    <s v="Dedie Gooderridge"/>
    <x v="786"/>
    <x v="850"/>
    <s v="181 Londonderry Circle"/>
    <x v="46"/>
    <x v="0"/>
    <x v="169"/>
    <x v="0"/>
  </r>
  <r>
    <s v="28699-16256-XV"/>
    <s v="Javier Causnett"/>
    <x v="4"/>
    <x v="851"/>
    <s v="511 Rowland Alley"/>
    <x v="380"/>
    <x v="0"/>
    <x v="620"/>
    <x v="1"/>
  </r>
  <r>
    <s v="98476-63654-CG"/>
    <s v="Demetris Micheli"/>
    <x v="4"/>
    <x v="852"/>
    <s v="33123 Rigney Pass"/>
    <x v="247"/>
    <x v="0"/>
    <x v="344"/>
    <x v="0"/>
  </r>
  <r>
    <s v="55409-07759-YG"/>
    <s v="Chloette Bernardot"/>
    <x v="787"/>
    <x v="853"/>
    <s v="6672 Cordelia Point"/>
    <x v="381"/>
    <x v="0"/>
    <x v="621"/>
    <x v="0"/>
  </r>
  <r>
    <s v="06136-65250-PG"/>
    <s v="Kim Kemery"/>
    <x v="788"/>
    <x v="854"/>
    <s v="95 Delladonna Parkway"/>
    <x v="183"/>
    <x v="0"/>
    <x v="458"/>
    <x v="0"/>
  </r>
  <r>
    <s v="08405-33165-BS"/>
    <s v="Fanchette Parlot"/>
    <x v="789"/>
    <x v="855"/>
    <s v="7765 Westridge Lane"/>
    <x v="66"/>
    <x v="0"/>
    <x v="68"/>
    <x v="0"/>
  </r>
  <r>
    <s v="66070-30559-WI"/>
    <s v="Ramon Cheak"/>
    <x v="790"/>
    <x v="13"/>
    <s v="23 Paget Point"/>
    <x v="382"/>
    <x v="1"/>
    <x v="246"/>
    <x v="0"/>
  </r>
  <r>
    <s v="01282-28364-RZ"/>
    <s v="Koressa O'Geneay"/>
    <x v="791"/>
    <x v="856"/>
    <s v="77 Rigney Hill"/>
    <x v="27"/>
    <x v="0"/>
    <x v="470"/>
    <x v="1"/>
  </r>
  <r>
    <s v="51277-93873-RP"/>
    <s v="Claudell Ayre"/>
    <x v="792"/>
    <x v="857"/>
    <s v="5645 Lotheville Crossing"/>
    <x v="383"/>
    <x v="0"/>
    <x v="622"/>
    <x v="1"/>
  </r>
  <r>
    <s v="84405-83364-DG"/>
    <s v="Lorianne Kyneton"/>
    <x v="793"/>
    <x v="858"/>
    <s v="1926 3rd Center"/>
    <x v="268"/>
    <x v="2"/>
    <x v="90"/>
    <x v="0"/>
  </r>
  <r>
    <s v="83731-53280-YC"/>
    <s v="Adele McFayden"/>
    <x v="4"/>
    <x v="859"/>
    <s v="28 Darwin Terrace"/>
    <x v="384"/>
    <x v="2"/>
    <x v="623"/>
    <x v="0"/>
  </r>
  <r>
    <s v="03917-13632-KC"/>
    <s v="Herta Layne"/>
    <x v="4"/>
    <x v="860"/>
    <s v="5495 Talisman Plaza"/>
    <x v="12"/>
    <x v="0"/>
    <x v="14"/>
    <x v="0"/>
  </r>
  <r>
    <s v="98051-37183-SK"/>
    <s v="Dierdre Scrigmour"/>
    <x v="794"/>
    <x v="861"/>
    <s v="018 Luster Pass"/>
    <x v="385"/>
    <x v="0"/>
    <x v="624"/>
    <x v="1"/>
  </r>
  <r>
    <s v="48689-81852-DT"/>
    <s v="Romy Whittlesea"/>
    <x v="4"/>
    <x v="862"/>
    <s v="65 Reinke Point"/>
    <x v="118"/>
    <x v="0"/>
    <x v="143"/>
    <x v="0"/>
  </r>
  <r>
    <s v="70567-65133-CN"/>
    <s v="Desdemona Eye"/>
    <x v="4"/>
    <x v="863"/>
    <s v="191 Manitowish Crossing"/>
    <x v="258"/>
    <x v="1"/>
    <x v="159"/>
    <x v="1"/>
  </r>
  <r>
    <s v="77869-81373-AY"/>
    <s v="Margarette Sterland"/>
    <x v="4"/>
    <x v="864"/>
    <s v="5 Kenwood Pass"/>
    <x v="13"/>
    <x v="0"/>
    <x v="625"/>
    <x v="1"/>
  </r>
  <r>
    <s v="38536-98293-JZ"/>
    <s v="Catharine Scoines"/>
    <x v="4"/>
    <x v="865"/>
    <s v="39192 Glendale Hill"/>
    <x v="253"/>
    <x v="1"/>
    <x v="355"/>
    <x v="1"/>
  </r>
  <r>
    <s v="43014-53743-XK"/>
    <s v="Jennica Tewelson"/>
    <x v="795"/>
    <x v="866"/>
    <s v="4040 Hoard Junction"/>
    <x v="72"/>
    <x v="0"/>
    <x v="626"/>
    <x v="1"/>
  </r>
  <r>
    <s v="62494-09113-RP"/>
    <s v="Marguerite Graves"/>
    <x v="4"/>
    <x v="867"/>
    <s v="91413 Scott Way"/>
    <x v="331"/>
    <x v="0"/>
    <x v="498"/>
    <x v="1"/>
  </r>
  <r>
    <s v="10940-42739-ET"/>
    <s v="Etan Featenby"/>
    <x v="4"/>
    <x v="868"/>
    <s v="885 Toban Plaza"/>
    <x v="75"/>
    <x v="0"/>
    <x v="627"/>
    <x v="0"/>
  </r>
  <r>
    <s v="64965-78386-MY"/>
    <s v="Nicolina Jenny"/>
    <x v="796"/>
    <x v="869"/>
    <s v="6099 American Ash Court"/>
    <x v="130"/>
    <x v="0"/>
    <x v="222"/>
    <x v="1"/>
  </r>
  <r>
    <s v="77131-58092-GE"/>
    <s v="Vidovic Antonelli"/>
    <x v="4"/>
    <x v="870"/>
    <s v="3242 Corscot Pass"/>
    <x v="297"/>
    <x v="2"/>
    <x v="62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n v="2"/>
    <s v="Aloisia Allner"/>
    <s v="aallner0@lulu.com"/>
    <x v="0"/>
    <s v="Rob"/>
    <s v="M"/>
    <n v="1"/>
    <n v="9.9499999999999993"/>
    <x v="0"/>
    <x v="0"/>
    <x v="0"/>
    <s v="57999 Pepper Wood Alley, Paterson"/>
    <s v="No"/>
    <s v="Aloisia"/>
    <s v="Allner"/>
    <s v="Yes"/>
    <n v="2"/>
    <x v="0"/>
    <x v="0"/>
    <x v="0"/>
  </r>
  <r>
    <x v="0"/>
    <x v="0"/>
    <x v="0"/>
    <x v="1"/>
    <n v="5"/>
    <s v="Aloisia Allner"/>
    <s v="aallner0@lulu.com"/>
    <x v="0"/>
    <s v="Exc"/>
    <s v="M"/>
    <n v="0.5"/>
    <n v="8.25"/>
    <x v="1"/>
    <x v="1"/>
    <x v="0"/>
    <s v="57999 Pepper Wood Alley, Paterson"/>
    <s v="No"/>
    <s v="Aloisia"/>
    <s v="Allner"/>
    <s v="Yes"/>
    <n v="2.5"/>
    <x v="0"/>
    <x v="0"/>
    <x v="1"/>
  </r>
  <r>
    <x v="1"/>
    <x v="1"/>
    <x v="1"/>
    <x v="2"/>
    <n v="1"/>
    <s v="Jami Redholes"/>
    <s v="jredholes2@tmall.com"/>
    <x v="0"/>
    <s v="Ara"/>
    <s v="L"/>
    <n v="1"/>
    <n v="12.95"/>
    <x v="2"/>
    <x v="2"/>
    <x v="1"/>
    <s v="5214 Bartillon Park, San Antonio"/>
    <s v="No"/>
    <s v="Jami"/>
    <s v="Redholes"/>
    <s v="Yes"/>
    <n v="1"/>
    <x v="0"/>
    <x v="1"/>
    <x v="2"/>
  </r>
  <r>
    <x v="2"/>
    <x v="2"/>
    <x v="2"/>
    <x v="3"/>
    <n v="2"/>
    <s v="Christoffer O' Shea"/>
    <s v="not provided"/>
    <x v="1"/>
    <s v="Exc"/>
    <s v="M"/>
    <n v="1"/>
    <n v="13.75"/>
    <x v="3"/>
    <x v="1"/>
    <x v="0"/>
    <s v="38980 Manitowish Junction, Cill Airne"/>
    <s v="Yes"/>
    <s v="Christoffer"/>
    <s v="O' Shea"/>
    <s v="No"/>
    <n v="2"/>
    <x v="0"/>
    <x v="2"/>
    <x v="3"/>
  </r>
  <r>
    <x v="2"/>
    <x v="2"/>
    <x v="2"/>
    <x v="4"/>
    <n v="2"/>
    <s v="Christoffer O' Shea"/>
    <s v="not provided"/>
    <x v="1"/>
    <s v="Rob"/>
    <s v="L"/>
    <n v="2.5"/>
    <n v="27.484999999999996"/>
    <x v="4"/>
    <x v="0"/>
    <x v="1"/>
    <s v="38980 Manitowish Junction, Cill Airne"/>
    <s v="Yes"/>
    <s v="Christoffer"/>
    <s v="O' Shea"/>
    <s v="No"/>
    <n v="5"/>
    <x v="0"/>
    <x v="2"/>
    <x v="4"/>
  </r>
  <r>
    <x v="3"/>
    <x v="3"/>
    <x v="3"/>
    <x v="5"/>
    <n v="3"/>
    <s v="Beryle Cottier"/>
    <s v="not provided"/>
    <x v="0"/>
    <s v="Lib"/>
    <s v="D"/>
    <n v="1"/>
    <n v="12.95"/>
    <x v="5"/>
    <x v="3"/>
    <x v="2"/>
    <s v="2651 Stoughton Place, Scranton"/>
    <s v="No"/>
    <s v="Beryle"/>
    <s v="Cottier"/>
    <s v="No"/>
    <n v="3"/>
    <x v="1"/>
    <x v="3"/>
    <x v="5"/>
  </r>
  <r>
    <x v="4"/>
    <x v="4"/>
    <x v="4"/>
    <x v="6"/>
    <n v="3"/>
    <s v="Shaylynn Lobe"/>
    <s v="slobe6@nifty.com"/>
    <x v="0"/>
    <s v="Exc"/>
    <s v="D"/>
    <n v="0.5"/>
    <n v="7.29"/>
    <x v="6"/>
    <x v="1"/>
    <x v="2"/>
    <s v="7005 Mariners Cove Place, Dayton"/>
    <s v="No"/>
    <s v="Shaylynn"/>
    <s v="Lobe"/>
    <s v="Yes"/>
    <n v="1.5"/>
    <x v="2"/>
    <x v="4"/>
    <x v="6"/>
  </r>
  <r>
    <x v="5"/>
    <x v="5"/>
    <x v="5"/>
    <x v="7"/>
    <n v="1"/>
    <s v="Melvin Wharfe"/>
    <s v="not provided"/>
    <x v="1"/>
    <s v="Lib"/>
    <s v="L"/>
    <n v="0.2"/>
    <n v="4.7549999999999999"/>
    <x v="7"/>
    <x v="3"/>
    <x v="1"/>
    <s v="7 Straubel Road, Kill"/>
    <s v="Yes"/>
    <s v="Melvin"/>
    <s v="Wharfe"/>
    <s v="Yes"/>
    <n v="0.2"/>
    <x v="2"/>
    <x v="5"/>
    <x v="7"/>
  </r>
  <r>
    <x v="6"/>
    <x v="6"/>
    <x v="6"/>
    <x v="8"/>
    <n v="3"/>
    <s v="Guthrey Petracci"/>
    <s v="gpetracci8@livejournal.com"/>
    <x v="0"/>
    <s v="Rob"/>
    <s v="M"/>
    <n v="0.5"/>
    <n v="5.97"/>
    <x v="8"/>
    <x v="0"/>
    <x v="0"/>
    <s v="949 Paget Parkway, Los Angeles"/>
    <s v="No"/>
    <s v="Guthrey"/>
    <s v="Petracci"/>
    <s v="No"/>
    <n v="1.5"/>
    <x v="1"/>
    <x v="4"/>
    <x v="8"/>
  </r>
  <r>
    <x v="7"/>
    <x v="0"/>
    <x v="7"/>
    <x v="8"/>
    <n v="1"/>
    <s v="Rodger Raven"/>
    <s v="rraven9@ed.gov"/>
    <x v="0"/>
    <s v="Rob"/>
    <s v="M"/>
    <n v="0.5"/>
    <n v="5.97"/>
    <x v="9"/>
    <x v="0"/>
    <x v="0"/>
    <s v="1 Reinke Avenue, Los Angeles"/>
    <s v="No"/>
    <s v="Rodger"/>
    <s v="Raven"/>
    <s v="No"/>
    <n v="0.5"/>
    <x v="0"/>
    <x v="0"/>
    <x v="9"/>
  </r>
  <r>
    <x v="8"/>
    <x v="7"/>
    <x v="8"/>
    <x v="9"/>
    <n v="4"/>
    <s v="Ferrell Ferber"/>
    <s v="fferbera@businesswire.com"/>
    <x v="0"/>
    <s v="Ara"/>
    <s v="D"/>
    <n v="1"/>
    <n v="9.9499999999999993"/>
    <x v="10"/>
    <x v="2"/>
    <x v="2"/>
    <s v="68 High Crossing Court, San Jose"/>
    <s v="No"/>
    <s v="Ferrell"/>
    <s v="Ferber"/>
    <s v="No"/>
    <n v="4"/>
    <x v="3"/>
    <x v="6"/>
    <x v="10"/>
  </r>
  <r>
    <x v="9"/>
    <x v="8"/>
    <x v="9"/>
    <x v="10"/>
    <n v="5"/>
    <s v="Duky Phizackerly"/>
    <s v="dphizackerlyb@utexas.edu"/>
    <x v="0"/>
    <s v="Exc"/>
    <s v="L"/>
    <n v="2.5"/>
    <n v="34.154999999999994"/>
    <x v="11"/>
    <x v="1"/>
    <x v="1"/>
    <s v="28643 Bluejay Crossing, San Jose"/>
    <s v="No"/>
    <s v="Duky"/>
    <s v="Phizackerly"/>
    <s v="Yes"/>
    <n v="12.5"/>
    <x v="1"/>
    <x v="7"/>
    <x v="11"/>
  </r>
  <r>
    <x v="10"/>
    <x v="9"/>
    <x v="10"/>
    <x v="0"/>
    <n v="5"/>
    <s v="Rosaleen Scholar"/>
    <s v="rscholarc@nyu.edu"/>
    <x v="0"/>
    <s v="Rob"/>
    <s v="M"/>
    <n v="1"/>
    <n v="9.9499999999999993"/>
    <x v="12"/>
    <x v="0"/>
    <x v="0"/>
    <s v="80915 Montana Park, Richmond"/>
    <s v="No"/>
    <s v="Rosaleen"/>
    <s v="Scholar"/>
    <s v="No"/>
    <n v="5"/>
    <x v="4"/>
    <x v="2"/>
    <x v="12"/>
  </r>
  <r>
    <x v="11"/>
    <x v="10"/>
    <x v="11"/>
    <x v="11"/>
    <n v="2"/>
    <s v="Terence Vanyutin"/>
    <s v="tvanyutind@wix.com"/>
    <x v="0"/>
    <s v="Rob"/>
    <s v="D"/>
    <n v="2.5"/>
    <n v="20.584999999999997"/>
    <x v="13"/>
    <x v="0"/>
    <x v="2"/>
    <s v="331 Bunting Hill, Migrate"/>
    <s v="No"/>
    <s v="Terence"/>
    <s v="Vanyutin"/>
    <s v="No"/>
    <n v="5"/>
    <x v="2"/>
    <x v="5"/>
    <x v="13"/>
  </r>
  <r>
    <x v="12"/>
    <x v="11"/>
    <x v="12"/>
    <x v="12"/>
    <n v="3"/>
    <s v="Patrice Trobe"/>
    <s v="ptrobee@wunderground.com"/>
    <x v="0"/>
    <s v="Lib"/>
    <s v="D"/>
    <n v="0.2"/>
    <n v="3.8849999999999998"/>
    <x v="14"/>
    <x v="3"/>
    <x v="2"/>
    <s v="827 Declaration Plaza, Saint Louis"/>
    <s v="No"/>
    <s v="Patrice"/>
    <s v="Trobe"/>
    <s v="Yes"/>
    <n v="0.60000000000000009"/>
    <x v="5"/>
    <x v="8"/>
    <x v="14"/>
  </r>
  <r>
    <x v="13"/>
    <x v="12"/>
    <x v="13"/>
    <x v="13"/>
    <n v="5"/>
    <s v="Llywellyn Oscroft"/>
    <s v="loscroftf@ebay.co.uk"/>
    <x v="0"/>
    <s v="Rob"/>
    <s v="M"/>
    <n v="2.5"/>
    <n v="22.884999999999998"/>
    <x v="15"/>
    <x v="0"/>
    <x v="0"/>
    <s v="022 Roth Place, Philadelphia"/>
    <s v="No"/>
    <s v="Llywellyn"/>
    <s v="Oscroft"/>
    <s v="No"/>
    <n v="12.5"/>
    <x v="5"/>
    <x v="1"/>
    <x v="15"/>
  </r>
  <r>
    <x v="14"/>
    <x v="13"/>
    <x v="14"/>
    <x v="14"/>
    <n v="6"/>
    <s v="Minni Alabaster"/>
    <s v="malabasterg@hexun.com"/>
    <x v="0"/>
    <s v="Ara"/>
    <s v="M"/>
    <n v="0.2"/>
    <n v="3.375"/>
    <x v="16"/>
    <x v="2"/>
    <x v="0"/>
    <s v="3 Charing Cross Trail, Portland"/>
    <s v="No"/>
    <s v="Minni"/>
    <s v="Alabaster"/>
    <s v="No"/>
    <n v="1.2000000000000002"/>
    <x v="1"/>
    <x v="6"/>
    <x v="16"/>
  </r>
  <r>
    <x v="15"/>
    <x v="14"/>
    <x v="15"/>
    <x v="2"/>
    <n v="6"/>
    <s v="Rhianon Broxup"/>
    <s v="rbroxuph@jimdo.com"/>
    <x v="0"/>
    <s v="Ara"/>
    <s v="L"/>
    <n v="1"/>
    <n v="12.95"/>
    <x v="17"/>
    <x v="2"/>
    <x v="1"/>
    <s v="83517 Thierer Court, Houston"/>
    <s v="No"/>
    <s v="Rhianon"/>
    <s v="Broxup"/>
    <s v="No"/>
    <n v="6"/>
    <x v="4"/>
    <x v="7"/>
    <x v="17"/>
  </r>
  <r>
    <x v="16"/>
    <x v="15"/>
    <x v="16"/>
    <x v="11"/>
    <n v="4"/>
    <s v="Pall Redford"/>
    <s v="predfordi@ow.ly"/>
    <x v="1"/>
    <s v="Rob"/>
    <s v="D"/>
    <n v="2.5"/>
    <n v="20.584999999999997"/>
    <x v="18"/>
    <x v="0"/>
    <x v="2"/>
    <s v="7337 Hayes Junction, Caherconlish"/>
    <s v="Yes"/>
    <s v="Pall"/>
    <s v="Redford"/>
    <s v="Yes"/>
    <n v="10"/>
    <x v="0"/>
    <x v="1"/>
    <x v="18"/>
  </r>
  <r>
    <x v="17"/>
    <x v="16"/>
    <x v="17"/>
    <x v="14"/>
    <n v="5"/>
    <s v="Aurea Corradino"/>
    <s v="acorradinoj@harvard.edu"/>
    <x v="0"/>
    <s v="Ara"/>
    <s v="M"/>
    <n v="0.2"/>
    <n v="3.375"/>
    <x v="19"/>
    <x v="2"/>
    <x v="0"/>
    <s v="698 Canary Terrace, New York City"/>
    <s v="No"/>
    <s v="Aurea"/>
    <s v="Corradino"/>
    <s v="Yes"/>
    <n v="1"/>
    <x v="2"/>
    <x v="9"/>
    <x v="19"/>
  </r>
  <r>
    <x v="17"/>
    <x v="16"/>
    <x v="17"/>
    <x v="15"/>
    <n v="4"/>
    <s v="Aurea Corradino"/>
    <s v="acorradinoj@harvard.edu"/>
    <x v="0"/>
    <s v="Exc"/>
    <s v="D"/>
    <n v="0.2"/>
    <n v="3.645"/>
    <x v="20"/>
    <x v="1"/>
    <x v="2"/>
    <s v="698 Canary Terrace, New York City"/>
    <s v="No"/>
    <s v="Aurea"/>
    <s v="Corradino"/>
    <s v="Yes"/>
    <n v="0.8"/>
    <x v="2"/>
    <x v="9"/>
    <x v="20"/>
  </r>
  <r>
    <x v="18"/>
    <x v="16"/>
    <x v="18"/>
    <x v="16"/>
    <n v="6"/>
    <s v="Avrit Davidowsky"/>
    <s v="adavidowskyl@netvibes.com"/>
    <x v="0"/>
    <s v="Ara"/>
    <s v="D"/>
    <n v="0.2"/>
    <n v="2.9849999999999999"/>
    <x v="8"/>
    <x v="2"/>
    <x v="2"/>
    <s v="9 Warrior Junction, Grand Rapids"/>
    <s v="No"/>
    <s v="Avrit"/>
    <s v="Davidowsky"/>
    <s v="No"/>
    <n v="1.2000000000000002"/>
    <x v="2"/>
    <x v="9"/>
    <x v="21"/>
  </r>
  <r>
    <x v="19"/>
    <x v="17"/>
    <x v="19"/>
    <x v="13"/>
    <n v="4"/>
    <s v="Annabel Antuk"/>
    <s v="aantukm@kickstarter.com"/>
    <x v="0"/>
    <s v="Rob"/>
    <s v="M"/>
    <n v="2.5"/>
    <n v="22.884999999999998"/>
    <x v="21"/>
    <x v="0"/>
    <x v="0"/>
    <s v="77965 Lawn Park, Punta Gorda"/>
    <s v="No"/>
    <s v="Annabel"/>
    <s v="Antuk"/>
    <s v="Yes"/>
    <n v="10"/>
    <x v="2"/>
    <x v="4"/>
    <x v="22"/>
  </r>
  <r>
    <x v="20"/>
    <x v="18"/>
    <x v="20"/>
    <x v="16"/>
    <n v="4"/>
    <s v="Iorgo Kleinert"/>
    <s v="ikleinertn@timesonline.co.uk"/>
    <x v="0"/>
    <s v="Ara"/>
    <s v="D"/>
    <n v="0.2"/>
    <n v="2.9849999999999999"/>
    <x v="22"/>
    <x v="2"/>
    <x v="2"/>
    <s v="1 Morningstar Lane, Vancouver"/>
    <s v="No"/>
    <s v="Iorgo"/>
    <s v="Kleinert"/>
    <s v="Yes"/>
    <n v="0.8"/>
    <x v="2"/>
    <x v="10"/>
    <x v="23"/>
  </r>
  <r>
    <x v="21"/>
    <x v="19"/>
    <x v="21"/>
    <x v="17"/>
    <n v="1"/>
    <s v="Chrisy Blofeld"/>
    <s v="cblofeldo@amazon.co.uk"/>
    <x v="0"/>
    <s v="Ara"/>
    <s v="M"/>
    <n v="1"/>
    <n v="11.25"/>
    <x v="23"/>
    <x v="2"/>
    <x v="0"/>
    <s v="013 Talisman Terrace, Englewood"/>
    <s v="No"/>
    <s v="Chrisy"/>
    <s v="Blofeld"/>
    <s v="No"/>
    <n v="1"/>
    <x v="1"/>
    <x v="0"/>
    <x v="24"/>
  </r>
  <r>
    <x v="22"/>
    <x v="20"/>
    <x v="22"/>
    <x v="18"/>
    <n v="3"/>
    <s v="Culley Farris"/>
    <s v="not provided"/>
    <x v="0"/>
    <s v="Exc"/>
    <s v="M"/>
    <n v="0.2"/>
    <n v="4.125"/>
    <x v="24"/>
    <x v="1"/>
    <x v="0"/>
    <s v="4 Mitchell Drive, Punta Gorda"/>
    <s v="No"/>
    <s v="Culley"/>
    <s v="Farris"/>
    <s v="Yes"/>
    <n v="0.60000000000000009"/>
    <x v="4"/>
    <x v="7"/>
    <x v="25"/>
  </r>
  <r>
    <x v="23"/>
    <x v="21"/>
    <x v="23"/>
    <x v="19"/>
    <n v="4"/>
    <s v="Selene Shales"/>
    <s v="sshalesq@umich.edu"/>
    <x v="0"/>
    <s v="Ara"/>
    <s v="M"/>
    <n v="0.5"/>
    <n v="6.75"/>
    <x v="25"/>
    <x v="2"/>
    <x v="0"/>
    <s v="74 Bultman Plaza, Petaluma"/>
    <s v="No"/>
    <s v="Selene"/>
    <s v="Shales"/>
    <s v="Yes"/>
    <n v="2"/>
    <x v="1"/>
    <x v="10"/>
    <x v="26"/>
  </r>
  <r>
    <x v="24"/>
    <x v="22"/>
    <x v="24"/>
    <x v="14"/>
    <n v="5"/>
    <s v="Vivie Danneil"/>
    <s v="vdanneilr@mtv.com"/>
    <x v="1"/>
    <s v="Ara"/>
    <s v="M"/>
    <n v="0.2"/>
    <n v="3.375"/>
    <x v="19"/>
    <x v="2"/>
    <x v="0"/>
    <s v="5626 Darwin Avenue, Tralee"/>
    <s v="Yes"/>
    <s v="Vivie"/>
    <s v="Danneil"/>
    <s v="No"/>
    <n v="1"/>
    <x v="5"/>
    <x v="7"/>
    <x v="19"/>
  </r>
  <r>
    <x v="25"/>
    <x v="23"/>
    <x v="25"/>
    <x v="20"/>
    <n v="3"/>
    <s v="Theresita Newbury"/>
    <s v="tnewburys@usda.gov"/>
    <x v="1"/>
    <s v="Ara"/>
    <s v="D"/>
    <n v="0.5"/>
    <n v="5.97"/>
    <x v="8"/>
    <x v="2"/>
    <x v="2"/>
    <s v="79526 Bultman Lane, Clonskeagh"/>
    <s v="Yes"/>
    <s v="Theresita"/>
    <s v="Newbury"/>
    <s v="No"/>
    <n v="1.5"/>
    <x v="5"/>
    <x v="3"/>
    <x v="21"/>
  </r>
  <r>
    <x v="26"/>
    <x v="21"/>
    <x v="26"/>
    <x v="9"/>
    <n v="4"/>
    <s v="Mozelle Calcutt"/>
    <s v="mcalcuttt@baidu.com"/>
    <x v="1"/>
    <s v="Ara"/>
    <s v="D"/>
    <n v="1"/>
    <n v="9.9499999999999993"/>
    <x v="10"/>
    <x v="2"/>
    <x v="2"/>
    <s v="4389 Russell Way, Rathwire"/>
    <s v="Yes"/>
    <s v="Mozelle"/>
    <s v="Calcutt"/>
    <s v="Yes"/>
    <n v="4"/>
    <x v="1"/>
    <x v="10"/>
    <x v="10"/>
  </r>
  <r>
    <x v="27"/>
    <x v="24"/>
    <x v="27"/>
    <x v="21"/>
    <n v="5"/>
    <s v="Adrian Swaine"/>
    <s v="not provided"/>
    <x v="0"/>
    <s v="Lib"/>
    <s v="M"/>
    <n v="0.2"/>
    <n v="4.3650000000000002"/>
    <x v="26"/>
    <x v="3"/>
    <x v="0"/>
    <s v="95 Straubel Hill, Aurora"/>
    <s v="No"/>
    <s v="Adrian"/>
    <s v="Swaine"/>
    <s v="No"/>
    <n v="1"/>
    <x v="4"/>
    <x v="0"/>
    <x v="27"/>
  </r>
  <r>
    <x v="27"/>
    <x v="24"/>
    <x v="27"/>
    <x v="20"/>
    <n v="6"/>
    <s v="Adrian Swaine"/>
    <s v="not provided"/>
    <x v="0"/>
    <s v="Ara"/>
    <s v="D"/>
    <n v="0.5"/>
    <n v="5.97"/>
    <x v="27"/>
    <x v="2"/>
    <x v="2"/>
    <s v="95 Straubel Hill, Aurora"/>
    <s v="No"/>
    <s v="Adrian"/>
    <s v="Swaine"/>
    <s v="No"/>
    <n v="3"/>
    <x v="4"/>
    <x v="0"/>
    <x v="28"/>
  </r>
  <r>
    <x v="27"/>
    <x v="24"/>
    <x v="27"/>
    <x v="22"/>
    <n v="6"/>
    <s v="Adrian Swaine"/>
    <s v="not provided"/>
    <x v="0"/>
    <s v="Lib"/>
    <s v="M"/>
    <n v="0.5"/>
    <n v="8.73"/>
    <x v="28"/>
    <x v="3"/>
    <x v="0"/>
    <s v="95 Straubel Hill, Aurora"/>
    <s v="No"/>
    <s v="Adrian"/>
    <s v="Swaine"/>
    <s v="No"/>
    <n v="3"/>
    <x v="4"/>
    <x v="0"/>
    <x v="29"/>
  </r>
  <r>
    <x v="28"/>
    <x v="25"/>
    <x v="28"/>
    <x v="7"/>
    <n v="5"/>
    <s v="Gallard Gatheral"/>
    <s v="ggatheralx@123-reg.co.uk"/>
    <x v="0"/>
    <s v="Lib"/>
    <s v="L"/>
    <n v="0.2"/>
    <n v="4.7549999999999999"/>
    <x v="29"/>
    <x v="3"/>
    <x v="1"/>
    <s v="40 Clemons Place, Grand Forks"/>
    <s v="No"/>
    <s v="Gallard"/>
    <s v="Gatheral"/>
    <s v="No"/>
    <n v="1"/>
    <x v="4"/>
    <x v="2"/>
    <x v="30"/>
  </r>
  <r>
    <x v="29"/>
    <x v="26"/>
    <x v="29"/>
    <x v="23"/>
    <n v="6"/>
    <s v="Una Welberry"/>
    <s v="uwelberryy@ebay.co.uk"/>
    <x v="2"/>
    <s v="Lib"/>
    <s v="L"/>
    <n v="0.5"/>
    <n v="9.51"/>
    <x v="30"/>
    <x v="3"/>
    <x v="1"/>
    <s v="40915 Schlimgen Park, Upton"/>
    <s v="Yes"/>
    <s v="Una"/>
    <s v="Welberry"/>
    <s v="Yes"/>
    <n v="3"/>
    <x v="3"/>
    <x v="1"/>
    <x v="31"/>
  </r>
  <r>
    <x v="30"/>
    <x v="27"/>
    <x v="30"/>
    <x v="20"/>
    <n v="6"/>
    <s v="Faber Eilhart"/>
    <s v="feilhartz@who.int"/>
    <x v="0"/>
    <s v="Ara"/>
    <s v="D"/>
    <n v="0.5"/>
    <n v="5.97"/>
    <x v="27"/>
    <x v="2"/>
    <x v="2"/>
    <s v="6966 Victoria Street, Charleston"/>
    <s v="No"/>
    <s v="Faber"/>
    <s v="Eilhart"/>
    <s v="No"/>
    <n v="3"/>
    <x v="5"/>
    <x v="1"/>
    <x v="28"/>
  </r>
  <r>
    <x v="31"/>
    <x v="28"/>
    <x v="31"/>
    <x v="21"/>
    <n v="2"/>
    <s v="Zorina Ponting"/>
    <s v="zponting10@altervista.org"/>
    <x v="0"/>
    <s v="Lib"/>
    <s v="M"/>
    <n v="0.2"/>
    <n v="4.3650000000000002"/>
    <x v="31"/>
    <x v="3"/>
    <x v="0"/>
    <s v="7118 Holmberg Court, Little Rock"/>
    <s v="No"/>
    <s v="Zorina"/>
    <s v="Ponting"/>
    <s v="No"/>
    <n v="0.4"/>
    <x v="4"/>
    <x v="10"/>
    <x v="32"/>
  </r>
  <r>
    <x v="32"/>
    <x v="29"/>
    <x v="32"/>
    <x v="23"/>
    <n v="3"/>
    <s v="Silvio Strase"/>
    <s v="sstrase11@booking.com"/>
    <x v="0"/>
    <s v="Lib"/>
    <s v="L"/>
    <n v="0.5"/>
    <n v="9.51"/>
    <x v="32"/>
    <x v="3"/>
    <x v="1"/>
    <s v="5 Forest Lane, Denver"/>
    <s v="No"/>
    <s v="Silvio"/>
    <s v="Strase"/>
    <s v="No"/>
    <n v="1.5"/>
    <x v="0"/>
    <x v="8"/>
    <x v="33"/>
  </r>
  <r>
    <x v="33"/>
    <x v="30"/>
    <x v="33"/>
    <x v="13"/>
    <n v="5"/>
    <s v="Dorie de la Tremoille"/>
    <s v="dde12@unesco.org"/>
    <x v="0"/>
    <s v="Rob"/>
    <s v="M"/>
    <n v="2.5"/>
    <n v="22.884999999999998"/>
    <x v="15"/>
    <x v="0"/>
    <x v="0"/>
    <s v="0817 Dennis Street, Minneapolis"/>
    <s v="No"/>
    <s v="Dorie"/>
    <s v="de la Tremoille"/>
    <s v="No"/>
    <n v="12.5"/>
    <x v="4"/>
    <x v="8"/>
    <x v="15"/>
  </r>
  <r>
    <x v="34"/>
    <x v="31"/>
    <x v="34"/>
    <x v="0"/>
    <n v="6"/>
    <s v="Hy Zanetto"/>
    <s v="not provided"/>
    <x v="0"/>
    <s v="Rob"/>
    <s v="M"/>
    <n v="1"/>
    <n v="9.9499999999999993"/>
    <x v="33"/>
    <x v="0"/>
    <x v="0"/>
    <s v="469 Paget Place, Tucson"/>
    <s v="No"/>
    <s v="Hy"/>
    <s v="Zanetto"/>
    <s v="Yes"/>
    <n v="6"/>
    <x v="1"/>
    <x v="11"/>
    <x v="34"/>
  </r>
  <r>
    <x v="35"/>
    <x v="32"/>
    <x v="35"/>
    <x v="24"/>
    <n v="3"/>
    <s v="Jessica McNess"/>
    <s v="not provided"/>
    <x v="0"/>
    <s v="Lib"/>
    <s v="M"/>
    <n v="1"/>
    <n v="14.55"/>
    <x v="34"/>
    <x v="3"/>
    <x v="0"/>
    <s v="664 Erie Place, New Orleans"/>
    <s v="No"/>
    <s v="Jessica"/>
    <s v="McNess"/>
    <s v="No"/>
    <n v="3"/>
    <x v="3"/>
    <x v="8"/>
    <x v="35"/>
  </r>
  <r>
    <x v="36"/>
    <x v="33"/>
    <x v="36"/>
    <x v="15"/>
    <n v="2"/>
    <s v="Lorenzo Yeoland"/>
    <s v="lyeoland15@pbs.org"/>
    <x v="0"/>
    <s v="Exc"/>
    <s v="D"/>
    <n v="0.2"/>
    <n v="3.645"/>
    <x v="35"/>
    <x v="1"/>
    <x v="2"/>
    <s v="8510 Merrick Road, Hartford"/>
    <s v="No"/>
    <s v="Lorenzo"/>
    <s v="Yeoland"/>
    <s v="Yes"/>
    <n v="0.4"/>
    <x v="0"/>
    <x v="2"/>
    <x v="36"/>
  </r>
  <r>
    <x v="37"/>
    <x v="34"/>
    <x v="37"/>
    <x v="25"/>
    <n v="3"/>
    <s v="Abigail Tolworthy"/>
    <s v="atolworthy16@toplist.cz"/>
    <x v="0"/>
    <s v="Rob"/>
    <s v="D"/>
    <n v="0.2"/>
    <n v="2.6849999999999996"/>
    <x v="36"/>
    <x v="0"/>
    <x v="2"/>
    <s v="74 Shopko Way, Ogden"/>
    <s v="No"/>
    <s v="Abigail"/>
    <s v="Tolworthy"/>
    <s v="Yes"/>
    <n v="0.60000000000000009"/>
    <x v="1"/>
    <x v="5"/>
    <x v="37"/>
  </r>
  <r>
    <x v="38"/>
    <x v="35"/>
    <x v="38"/>
    <x v="26"/>
    <n v="2"/>
    <s v="Maurie Bartol"/>
    <s v="not provided"/>
    <x v="0"/>
    <s v="Lib"/>
    <s v="L"/>
    <n v="2.5"/>
    <n v="36.454999999999998"/>
    <x v="37"/>
    <x v="3"/>
    <x v="1"/>
    <s v="7625 Starling Court, Boston"/>
    <s v="No"/>
    <s v="Maurie"/>
    <s v="Bartol"/>
    <s v="No"/>
    <n v="5"/>
    <x v="3"/>
    <x v="7"/>
    <x v="38"/>
  </r>
  <r>
    <x v="39"/>
    <x v="36"/>
    <x v="39"/>
    <x v="1"/>
    <n v="2"/>
    <s v="Olag Baudassi"/>
    <s v="obaudassi18@seesaa.net"/>
    <x v="0"/>
    <s v="Exc"/>
    <s v="M"/>
    <n v="0.5"/>
    <n v="8.25"/>
    <x v="38"/>
    <x v="1"/>
    <x v="0"/>
    <s v="55 Dottie Court, Rochester"/>
    <s v="No"/>
    <s v="Olag"/>
    <s v="Baudassi"/>
    <s v="Yes"/>
    <n v="1"/>
    <x v="4"/>
    <x v="8"/>
    <x v="39"/>
  </r>
  <r>
    <x v="40"/>
    <x v="37"/>
    <x v="40"/>
    <x v="27"/>
    <n v="6"/>
    <s v="Petey Kingsbury"/>
    <s v="pkingsbury19@comcast.net"/>
    <x v="0"/>
    <s v="Lib"/>
    <s v="D"/>
    <n v="2.5"/>
    <n v="29.784999999999997"/>
    <x v="39"/>
    <x v="3"/>
    <x v="2"/>
    <s v="28 Loftsgordon Place, Bronx"/>
    <s v="No"/>
    <s v="Petey"/>
    <s v="Kingsbury"/>
    <s v="No"/>
    <n v="15"/>
    <x v="3"/>
    <x v="4"/>
    <x v="40"/>
  </r>
  <r>
    <x v="41"/>
    <x v="38"/>
    <x v="41"/>
    <x v="28"/>
    <n v="2"/>
    <s v="Donna Baskeyfied"/>
    <s v="not provided"/>
    <x v="0"/>
    <s v="Exc"/>
    <s v="M"/>
    <n v="2.5"/>
    <n v="31.624999999999996"/>
    <x v="40"/>
    <x v="1"/>
    <x v="0"/>
    <s v="7586 Logan Avenue, Birmingham"/>
    <s v="No"/>
    <s v="Donna"/>
    <s v="Baskeyfied"/>
    <s v="Yes"/>
    <n v="5"/>
    <x v="0"/>
    <x v="11"/>
    <x v="41"/>
  </r>
  <r>
    <x v="42"/>
    <x v="39"/>
    <x v="42"/>
    <x v="29"/>
    <n v="2"/>
    <s v="Arda Curley"/>
    <s v="acurley1b@hao123.com"/>
    <x v="0"/>
    <s v="Ara"/>
    <s v="L"/>
    <n v="0.2"/>
    <n v="3.8849999999999998"/>
    <x v="41"/>
    <x v="2"/>
    <x v="1"/>
    <s v="45098 Scott Drive, San Bernardino"/>
    <s v="No"/>
    <s v="Arda"/>
    <s v="Curley"/>
    <s v="Yes"/>
    <n v="0.4"/>
    <x v="2"/>
    <x v="1"/>
    <x v="42"/>
  </r>
  <r>
    <x v="43"/>
    <x v="40"/>
    <x v="43"/>
    <x v="30"/>
    <n v="4"/>
    <s v="Raynor McGilvary"/>
    <s v="rmcgilvary1c@tamu.edu"/>
    <x v="0"/>
    <s v="Ara"/>
    <s v="D"/>
    <n v="2.5"/>
    <n v="22.884999999999998"/>
    <x v="21"/>
    <x v="2"/>
    <x v="2"/>
    <s v="496 Rockefeller Court, Norfolk"/>
    <s v="No"/>
    <s v="Raynor"/>
    <s v="McGilvary"/>
    <s v="No"/>
    <n v="10"/>
    <x v="2"/>
    <x v="0"/>
    <x v="43"/>
  </r>
  <r>
    <x v="44"/>
    <x v="41"/>
    <x v="44"/>
    <x v="2"/>
    <n v="3"/>
    <s v="Isis Pikett"/>
    <s v="ipikett1d@xinhuanet.com"/>
    <x v="0"/>
    <s v="Ara"/>
    <s v="L"/>
    <n v="1"/>
    <n v="12.95"/>
    <x v="5"/>
    <x v="2"/>
    <x v="1"/>
    <s v="5892 Hauk Drive, Washington"/>
    <s v="No"/>
    <s v="Isis"/>
    <s v="Pikett"/>
    <s v="No"/>
    <n v="3"/>
    <x v="1"/>
    <x v="3"/>
    <x v="44"/>
  </r>
  <r>
    <x v="45"/>
    <x v="42"/>
    <x v="45"/>
    <x v="31"/>
    <n v="2"/>
    <s v="Inger Bouldon"/>
    <s v="ibouldon1e@gizmodo.com"/>
    <x v="0"/>
    <s v="Lib"/>
    <s v="D"/>
    <n v="0.5"/>
    <n v="7.77"/>
    <x v="42"/>
    <x v="3"/>
    <x v="2"/>
    <s v="925 Barby Circle, Fort Lauderdale"/>
    <s v="No"/>
    <s v="Inger"/>
    <s v="Bouldon"/>
    <s v="No"/>
    <n v="1"/>
    <x v="2"/>
    <x v="3"/>
    <x v="45"/>
  </r>
  <r>
    <x v="46"/>
    <x v="43"/>
    <x v="46"/>
    <x v="26"/>
    <n v="4"/>
    <s v="Karry Flanders"/>
    <s v="kflanders1f@over-blog.com"/>
    <x v="1"/>
    <s v="Lib"/>
    <s v="L"/>
    <n v="2.5"/>
    <n v="36.454999999999998"/>
    <x v="43"/>
    <x v="3"/>
    <x v="1"/>
    <s v="88 Blue Bill Park Avenue, Crumlin"/>
    <s v="Yes"/>
    <s v="Karry"/>
    <s v="Flanders"/>
    <s v="Yes"/>
    <n v="10"/>
    <x v="1"/>
    <x v="5"/>
    <x v="46"/>
  </r>
  <r>
    <x v="47"/>
    <x v="44"/>
    <x v="47"/>
    <x v="8"/>
    <n v="5"/>
    <s v="Hartley Mattioli"/>
    <s v="hmattioli1g@webmd.com"/>
    <x v="2"/>
    <s v="Rob"/>
    <s v="M"/>
    <n v="0.5"/>
    <n v="5.97"/>
    <x v="44"/>
    <x v="0"/>
    <x v="0"/>
    <s v="126 Valley Edge Street, Kinloch"/>
    <s v="Yes"/>
    <s v="Hartley"/>
    <s v="Mattioli"/>
    <s v="No"/>
    <n v="2.5"/>
    <x v="1"/>
    <x v="0"/>
    <x v="47"/>
  </r>
  <r>
    <x v="47"/>
    <x v="44"/>
    <x v="47"/>
    <x v="26"/>
    <n v="2"/>
    <s v="Hartley Mattioli"/>
    <s v="hmattioli1g@webmd.com"/>
    <x v="2"/>
    <s v="Lib"/>
    <s v="L"/>
    <n v="2.5"/>
    <n v="36.454999999999998"/>
    <x v="37"/>
    <x v="3"/>
    <x v="1"/>
    <s v="126 Valley Edge Street, Kinloch"/>
    <s v="Yes"/>
    <s v="Hartley"/>
    <s v="Mattioli"/>
    <s v="No"/>
    <n v="5"/>
    <x v="1"/>
    <x v="0"/>
    <x v="38"/>
  </r>
  <r>
    <x v="48"/>
    <x v="45"/>
    <x v="48"/>
    <x v="24"/>
    <n v="5"/>
    <s v="Archambault Gillard"/>
    <s v="agillard1i@issuu.com"/>
    <x v="0"/>
    <s v="Lib"/>
    <s v="M"/>
    <n v="1"/>
    <n v="14.55"/>
    <x v="45"/>
    <x v="3"/>
    <x v="0"/>
    <s v="97490 Susan Avenue, Toledo"/>
    <s v="No"/>
    <s v="Archambault"/>
    <s v="Gillard"/>
    <s v="No"/>
    <n v="5"/>
    <x v="5"/>
    <x v="6"/>
    <x v="48"/>
  </r>
  <r>
    <x v="49"/>
    <x v="46"/>
    <x v="49"/>
    <x v="32"/>
    <n v="3"/>
    <s v="Salomo Cushworth"/>
    <s v="not provided"/>
    <x v="0"/>
    <s v="Lib"/>
    <s v="L"/>
    <n v="1"/>
    <n v="15.85"/>
    <x v="46"/>
    <x v="3"/>
    <x v="1"/>
    <s v="44 Oneill Parkway, Trenton"/>
    <s v="No"/>
    <s v="Salomo"/>
    <s v="Cushworth"/>
    <s v="No"/>
    <n v="3"/>
    <x v="0"/>
    <x v="9"/>
    <x v="49"/>
  </r>
  <r>
    <x v="50"/>
    <x v="47"/>
    <x v="50"/>
    <x v="15"/>
    <n v="3"/>
    <s v="Theda Grizard"/>
    <s v="tgrizard1k@odnoklassniki.ru"/>
    <x v="0"/>
    <s v="Exc"/>
    <s v="D"/>
    <n v="0.2"/>
    <n v="3.645"/>
    <x v="47"/>
    <x v="1"/>
    <x v="2"/>
    <s v="6 Knutson Pass, Tampa"/>
    <s v="No"/>
    <s v="Theda"/>
    <s v="Grizard"/>
    <s v="Yes"/>
    <n v="0.60000000000000009"/>
    <x v="3"/>
    <x v="4"/>
    <x v="50"/>
  </r>
  <r>
    <x v="51"/>
    <x v="48"/>
    <x v="51"/>
    <x v="33"/>
    <n v="4"/>
    <s v="Rozele Relton"/>
    <s v="rrelton1l@stanford.edu"/>
    <x v="0"/>
    <s v="Exc"/>
    <s v="L"/>
    <n v="1"/>
    <n v="14.85"/>
    <x v="48"/>
    <x v="1"/>
    <x v="1"/>
    <s v="2484 Reindahl Court, Pensacola"/>
    <s v="No"/>
    <s v="Rozele"/>
    <s v="Relton"/>
    <s v="No"/>
    <n v="4"/>
    <x v="6"/>
    <x v="2"/>
    <x v="51"/>
  </r>
  <r>
    <x v="52"/>
    <x v="49"/>
    <x v="52"/>
    <x v="27"/>
    <n v="3"/>
    <s v="Willa Rolling"/>
    <s v="not provided"/>
    <x v="0"/>
    <s v="Lib"/>
    <s v="D"/>
    <n v="2.5"/>
    <n v="29.784999999999997"/>
    <x v="49"/>
    <x v="3"/>
    <x v="2"/>
    <s v="3 Mockingbird Plaza, Zephyrhills"/>
    <s v="No"/>
    <s v="Willa"/>
    <s v="Rolling"/>
    <s v="Yes"/>
    <n v="7.5"/>
    <x v="2"/>
    <x v="6"/>
    <x v="52"/>
  </r>
  <r>
    <x v="53"/>
    <x v="50"/>
    <x v="53"/>
    <x v="22"/>
    <n v="3"/>
    <s v="Stanislaus Gilroy"/>
    <s v="sgilroy1n@eepurl.com"/>
    <x v="0"/>
    <s v="Lib"/>
    <s v="M"/>
    <n v="0.5"/>
    <n v="8.73"/>
    <x v="50"/>
    <x v="3"/>
    <x v="0"/>
    <s v="9120 Harbort Terrace, Saint Paul"/>
    <s v="No"/>
    <s v="Stanislaus"/>
    <s v="Gilroy"/>
    <s v="Yes"/>
    <n v="1.5"/>
    <x v="5"/>
    <x v="9"/>
    <x v="53"/>
  </r>
  <r>
    <x v="54"/>
    <x v="51"/>
    <x v="54"/>
    <x v="30"/>
    <n v="5"/>
    <s v="Correy Cottingham"/>
    <s v="ccottingham1o@wikipedia.org"/>
    <x v="0"/>
    <s v="Ara"/>
    <s v="D"/>
    <n v="2.5"/>
    <n v="22.884999999999998"/>
    <x v="15"/>
    <x v="2"/>
    <x v="2"/>
    <s v="394 Logan Road, Fort Wayne"/>
    <s v="No"/>
    <s v="Correy"/>
    <s v="Cottingham"/>
    <s v="No"/>
    <n v="12.5"/>
    <x v="0"/>
    <x v="10"/>
    <x v="54"/>
  </r>
  <r>
    <x v="55"/>
    <x v="52"/>
    <x v="55"/>
    <x v="34"/>
    <n v="5"/>
    <s v="Pammi Endacott"/>
    <s v="not provided"/>
    <x v="2"/>
    <s v="Rob"/>
    <s v="D"/>
    <n v="0.5"/>
    <n v="5.3699999999999992"/>
    <x v="51"/>
    <x v="0"/>
    <x v="2"/>
    <s v="5841 Atwood Lane, Wootton"/>
    <s v="Yes"/>
    <s v="Pammi"/>
    <s v="Endacott"/>
    <s v="Yes"/>
    <n v="2.5"/>
    <x v="3"/>
    <x v="10"/>
    <x v="55"/>
  </r>
  <r>
    <x v="56"/>
    <x v="53"/>
    <x v="56"/>
    <x v="7"/>
    <n v="5"/>
    <s v="Nona Linklater"/>
    <s v="not provided"/>
    <x v="0"/>
    <s v="Lib"/>
    <s v="L"/>
    <n v="0.2"/>
    <n v="4.7549999999999999"/>
    <x v="29"/>
    <x v="3"/>
    <x v="1"/>
    <s v="856 Bonner Parkway, Naples"/>
    <s v="No"/>
    <s v="Nona"/>
    <s v="Linklater"/>
    <s v="Yes"/>
    <n v="1"/>
    <x v="4"/>
    <x v="10"/>
    <x v="30"/>
  </r>
  <r>
    <x v="57"/>
    <x v="54"/>
    <x v="57"/>
    <x v="19"/>
    <n v="1"/>
    <s v="Annadiane Dykes"/>
    <s v="adykes1r@eventbrite.com"/>
    <x v="0"/>
    <s v="Ara"/>
    <s v="M"/>
    <n v="0.5"/>
    <n v="6.75"/>
    <x v="52"/>
    <x v="2"/>
    <x v="0"/>
    <s v="31 Northport Terrace, Chicago"/>
    <s v="No"/>
    <s v="Annadiane"/>
    <s v="Dykes"/>
    <s v="No"/>
    <n v="0.5"/>
    <x v="2"/>
    <x v="10"/>
    <x v="56"/>
  </r>
  <r>
    <x v="58"/>
    <x v="55"/>
    <x v="58"/>
    <x v="8"/>
    <n v="6"/>
    <s v="Felecia Dodgson"/>
    <s v="not provided"/>
    <x v="0"/>
    <s v="Rob"/>
    <s v="M"/>
    <n v="0.5"/>
    <n v="5.97"/>
    <x v="27"/>
    <x v="0"/>
    <x v="0"/>
    <s v="48053 8th Crossing, Newark"/>
    <s v="No"/>
    <s v="Felecia"/>
    <s v="Dodgson"/>
    <s v="Yes"/>
    <n v="3"/>
    <x v="3"/>
    <x v="6"/>
    <x v="57"/>
  </r>
  <r>
    <x v="59"/>
    <x v="56"/>
    <x v="59"/>
    <x v="11"/>
    <n v="4"/>
    <s v="Angelia Cockrem"/>
    <s v="acockrem1t@engadget.com"/>
    <x v="0"/>
    <s v="Rob"/>
    <s v="D"/>
    <n v="2.5"/>
    <n v="20.584999999999997"/>
    <x v="18"/>
    <x v="0"/>
    <x v="2"/>
    <s v="1 Sherman Alley, Vienna"/>
    <s v="No"/>
    <s v="Angelia"/>
    <s v="Cockrem"/>
    <s v="Yes"/>
    <n v="10"/>
    <x v="6"/>
    <x v="6"/>
    <x v="18"/>
  </r>
  <r>
    <x v="60"/>
    <x v="57"/>
    <x v="60"/>
    <x v="35"/>
    <n v="1"/>
    <s v="Belvia Umpleby"/>
    <s v="bumpleby1u@soundcloud.com"/>
    <x v="0"/>
    <s v="Rob"/>
    <s v="L"/>
    <n v="0.5"/>
    <n v="7.169999999999999"/>
    <x v="53"/>
    <x v="0"/>
    <x v="1"/>
    <s v="710 Prairie Rose Terrace, Fort Worth"/>
    <s v="No"/>
    <s v="Belvia"/>
    <s v="Umpleby"/>
    <s v="Yes"/>
    <n v="0.5"/>
    <x v="2"/>
    <x v="8"/>
    <x v="58"/>
  </r>
  <r>
    <x v="61"/>
    <x v="58"/>
    <x v="61"/>
    <x v="7"/>
    <n v="2"/>
    <s v="Nat Saleway"/>
    <s v="nsaleway1v@dedecms.com"/>
    <x v="0"/>
    <s v="Lib"/>
    <s v="L"/>
    <n v="0.2"/>
    <n v="4.7549999999999999"/>
    <x v="54"/>
    <x v="3"/>
    <x v="1"/>
    <s v="0780 Anthes Plaza, Burbank"/>
    <s v="No"/>
    <s v="Nat"/>
    <s v="Saleway"/>
    <s v="No"/>
    <n v="0.4"/>
    <x v="2"/>
    <x v="11"/>
    <x v="59"/>
  </r>
  <r>
    <x v="62"/>
    <x v="59"/>
    <x v="62"/>
    <x v="36"/>
    <n v="1"/>
    <s v="Hayward Goulter"/>
    <s v="hgoulter1w@abc.net.au"/>
    <x v="0"/>
    <s v="Rob"/>
    <s v="M"/>
    <n v="0.2"/>
    <n v="2.9849999999999999"/>
    <x v="55"/>
    <x v="0"/>
    <x v="0"/>
    <s v="2081 Mariners Cove Drive, Kingsport"/>
    <s v="No"/>
    <s v="Hayward"/>
    <s v="Goulter"/>
    <s v="No"/>
    <n v="0.2"/>
    <x v="1"/>
    <x v="7"/>
    <x v="60"/>
  </r>
  <r>
    <x v="63"/>
    <x v="60"/>
    <x v="63"/>
    <x v="0"/>
    <n v="6"/>
    <s v="Gay Rizzello"/>
    <s v="grizzello1x@symantec.com"/>
    <x v="2"/>
    <s v="Rob"/>
    <s v="M"/>
    <n v="1"/>
    <n v="9.9499999999999993"/>
    <x v="33"/>
    <x v="0"/>
    <x v="0"/>
    <s v="21 Schmedeman Crossing, Liverpool"/>
    <s v="Yes"/>
    <s v="Gay"/>
    <s v="Rizzello"/>
    <s v="Yes"/>
    <n v="6"/>
    <x v="5"/>
    <x v="11"/>
    <x v="34"/>
  </r>
  <r>
    <x v="64"/>
    <x v="61"/>
    <x v="64"/>
    <x v="10"/>
    <n v="4"/>
    <s v="Shannon List"/>
    <s v="slist1y@mapquest.com"/>
    <x v="0"/>
    <s v="Exc"/>
    <s v="L"/>
    <n v="2.5"/>
    <n v="34.154999999999994"/>
    <x v="56"/>
    <x v="1"/>
    <x v="1"/>
    <s v="7123 Algoma Center, Columbus"/>
    <s v="No"/>
    <s v="Shannon"/>
    <s v="List"/>
    <s v="No"/>
    <n v="10"/>
    <x v="6"/>
    <x v="1"/>
    <x v="61"/>
  </r>
  <r>
    <x v="65"/>
    <x v="62"/>
    <x v="65"/>
    <x v="7"/>
    <n v="2"/>
    <s v="Shirlene Edmondson"/>
    <s v="sedmondson1z@theguardian.com"/>
    <x v="1"/>
    <s v="Lib"/>
    <s v="L"/>
    <n v="0.2"/>
    <n v="4.7549999999999999"/>
    <x v="54"/>
    <x v="3"/>
    <x v="1"/>
    <s v="4752 International Point, Newmarket on Fergus"/>
    <s v="Yes"/>
    <s v="Shirlene"/>
    <s v="Edmondson"/>
    <s v="No"/>
    <n v="0.4"/>
    <x v="3"/>
    <x v="4"/>
    <x v="59"/>
  </r>
  <r>
    <x v="66"/>
    <x v="63"/>
    <x v="66"/>
    <x v="37"/>
    <n v="3"/>
    <s v="Aurlie McCarl"/>
    <s v="not provided"/>
    <x v="0"/>
    <s v="Ara"/>
    <s v="M"/>
    <n v="2.5"/>
    <n v="25.874999999999996"/>
    <x v="57"/>
    <x v="2"/>
    <x v="0"/>
    <s v="731 David Park, New Orleans"/>
    <s v="No"/>
    <s v="Aurlie"/>
    <s v="McCarl"/>
    <s v="No"/>
    <n v="7.5"/>
    <x v="5"/>
    <x v="7"/>
    <x v="62"/>
  </r>
  <r>
    <x v="67"/>
    <x v="64"/>
    <x v="67"/>
    <x v="21"/>
    <n v="5"/>
    <s v="Alikee Carryer"/>
    <s v="not provided"/>
    <x v="0"/>
    <s v="Lib"/>
    <s v="M"/>
    <n v="0.2"/>
    <n v="4.3650000000000002"/>
    <x v="26"/>
    <x v="3"/>
    <x v="0"/>
    <s v="247 Helena Drive, Charlotte"/>
    <s v="No"/>
    <s v="Alikee"/>
    <s v="Carryer"/>
    <s v="Yes"/>
    <n v="1"/>
    <x v="5"/>
    <x v="1"/>
    <x v="27"/>
  </r>
  <r>
    <x v="68"/>
    <x v="65"/>
    <x v="68"/>
    <x v="38"/>
    <n v="2"/>
    <s v="Jennifer Rangall"/>
    <s v="jrangall22@newsvine.com"/>
    <x v="0"/>
    <s v="Exc"/>
    <s v="L"/>
    <n v="0.5"/>
    <n v="8.91"/>
    <x v="58"/>
    <x v="1"/>
    <x v="1"/>
    <s v="0 Grasskamp Lane, Springfield"/>
    <s v="No"/>
    <s v="Jennifer"/>
    <s v="Rangall"/>
    <s v="Yes"/>
    <n v="1"/>
    <x v="3"/>
    <x v="2"/>
    <x v="63"/>
  </r>
  <r>
    <x v="69"/>
    <x v="66"/>
    <x v="69"/>
    <x v="39"/>
    <n v="6"/>
    <s v="Kipper Boorn"/>
    <s v="kboorn23@ezinearticles.com"/>
    <x v="1"/>
    <s v="Rob"/>
    <s v="D"/>
    <n v="1"/>
    <n v="8.9499999999999993"/>
    <x v="59"/>
    <x v="0"/>
    <x v="2"/>
    <s v="9513 Meadow Ridge Parkway, Listowel"/>
    <s v="Yes"/>
    <s v="Kipper"/>
    <s v="Boorn"/>
    <s v="Yes"/>
    <n v="6"/>
    <x v="2"/>
    <x v="2"/>
    <x v="64"/>
  </r>
  <r>
    <x v="70"/>
    <x v="67"/>
    <x v="70"/>
    <x v="40"/>
    <n v="1"/>
    <s v="Melania Beadle"/>
    <s v="not provided"/>
    <x v="1"/>
    <s v="Rob"/>
    <s v="L"/>
    <n v="0.2"/>
    <n v="3.5849999999999995"/>
    <x v="60"/>
    <x v="0"/>
    <x v="1"/>
    <s v="4418 Quincy Terrace, Moycullen"/>
    <s v="Yes"/>
    <s v="Melania"/>
    <s v="Beadle"/>
    <s v="Yes"/>
    <n v="0.2"/>
    <x v="4"/>
    <x v="4"/>
    <x v="65"/>
  </r>
  <r>
    <x v="71"/>
    <x v="68"/>
    <x v="71"/>
    <x v="15"/>
    <n v="2"/>
    <s v="Colene Elgey"/>
    <s v="celgey25@webs.com"/>
    <x v="0"/>
    <s v="Exc"/>
    <s v="D"/>
    <n v="0.2"/>
    <n v="3.645"/>
    <x v="35"/>
    <x v="1"/>
    <x v="2"/>
    <s v="45 Marcy Crossing, Midland"/>
    <s v="No"/>
    <s v="Colene"/>
    <s v="Elgey"/>
    <s v="No"/>
    <n v="0.4"/>
    <x v="0"/>
    <x v="5"/>
    <x v="36"/>
  </r>
  <r>
    <x v="72"/>
    <x v="69"/>
    <x v="72"/>
    <x v="19"/>
    <n v="6"/>
    <s v="Lothaire Mizzi"/>
    <s v="lmizzi26@rakuten.co.jp"/>
    <x v="0"/>
    <s v="Ara"/>
    <s v="M"/>
    <n v="0.5"/>
    <n v="6.75"/>
    <x v="61"/>
    <x v="2"/>
    <x v="0"/>
    <s v="74 Atwood Lane, Dallas"/>
    <s v="No"/>
    <s v="Lothaire"/>
    <s v="Mizzi"/>
    <s v="Yes"/>
    <n v="3"/>
    <x v="3"/>
    <x v="6"/>
    <x v="66"/>
  </r>
  <r>
    <x v="73"/>
    <x v="70"/>
    <x v="73"/>
    <x v="41"/>
    <n v="4"/>
    <s v="Cletis Giacomazzo"/>
    <s v="cgiacomazzo27@jigsy.com"/>
    <x v="0"/>
    <s v="Rob"/>
    <s v="L"/>
    <n v="1"/>
    <n v="11.95"/>
    <x v="62"/>
    <x v="0"/>
    <x v="1"/>
    <s v="817 Ridgeway Hill, Dulles"/>
    <s v="No"/>
    <s v="Cletis"/>
    <s v="Giacomazzo"/>
    <s v="No"/>
    <n v="4"/>
    <x v="6"/>
    <x v="6"/>
    <x v="67"/>
  </r>
  <r>
    <x v="74"/>
    <x v="71"/>
    <x v="74"/>
    <x v="42"/>
    <n v="5"/>
    <s v="Ami Arnow"/>
    <s v="aarnow28@arizona.edu"/>
    <x v="0"/>
    <s v="Ara"/>
    <s v="L"/>
    <n v="0.5"/>
    <n v="7.77"/>
    <x v="5"/>
    <x v="2"/>
    <x v="1"/>
    <s v="12 Oakridge Court, Oakland"/>
    <s v="No"/>
    <s v="Ami"/>
    <s v="Arnow"/>
    <s v="Yes"/>
    <n v="2.5"/>
    <x v="1"/>
    <x v="8"/>
    <x v="68"/>
  </r>
  <r>
    <x v="75"/>
    <x v="72"/>
    <x v="75"/>
    <x v="26"/>
    <n v="3"/>
    <s v="Sheppard Yann"/>
    <s v="syann29@senate.gov"/>
    <x v="0"/>
    <s v="Lib"/>
    <s v="L"/>
    <n v="2.5"/>
    <n v="36.454999999999998"/>
    <x v="63"/>
    <x v="3"/>
    <x v="1"/>
    <s v="4 Farmco Place, Colorado Springs"/>
    <s v="No"/>
    <s v="Sheppard"/>
    <s v="Yann"/>
    <s v="Yes"/>
    <n v="7.5"/>
    <x v="2"/>
    <x v="7"/>
    <x v="69"/>
  </r>
  <r>
    <x v="76"/>
    <x v="73"/>
    <x v="76"/>
    <x v="43"/>
    <n v="3"/>
    <s v="Bunny Naulls"/>
    <s v="bnaulls2a@tiny.cc"/>
    <x v="1"/>
    <s v="Lib"/>
    <s v="M"/>
    <n v="2.5"/>
    <n v="33.464999999999996"/>
    <x v="64"/>
    <x v="3"/>
    <x v="0"/>
    <s v="595 Melby Avenue, Adare"/>
    <s v="Yes"/>
    <s v="Bunny"/>
    <s v="Naulls"/>
    <s v="Yes"/>
    <n v="7.5"/>
    <x v="2"/>
    <x v="0"/>
    <x v="70"/>
  </r>
  <r>
    <x v="77"/>
    <x v="74"/>
    <x v="77"/>
    <x v="11"/>
    <n v="4"/>
    <s v="Hally Lorait"/>
    <s v="not provided"/>
    <x v="0"/>
    <s v="Rob"/>
    <s v="D"/>
    <n v="2.5"/>
    <n v="20.584999999999997"/>
    <x v="18"/>
    <x v="0"/>
    <x v="2"/>
    <s v="80 Jana Avenue, Buffalo"/>
    <s v="No"/>
    <s v="Hally"/>
    <s v="Lorait"/>
    <s v="Yes"/>
    <n v="10"/>
    <x v="6"/>
    <x v="8"/>
    <x v="18"/>
  </r>
  <r>
    <x v="78"/>
    <x v="75"/>
    <x v="78"/>
    <x v="23"/>
    <n v="1"/>
    <s v="Zaccaria Sherewood"/>
    <s v="zsherewood2c@apache.org"/>
    <x v="0"/>
    <s v="Lib"/>
    <s v="L"/>
    <n v="0.5"/>
    <n v="9.51"/>
    <x v="54"/>
    <x v="3"/>
    <x v="1"/>
    <s v="1325 Jay Terrace, Fresno"/>
    <s v="No"/>
    <s v="Zaccaria"/>
    <s v="Sherewood"/>
    <s v="No"/>
    <n v="0.5"/>
    <x v="0"/>
    <x v="11"/>
    <x v="59"/>
  </r>
  <r>
    <x v="79"/>
    <x v="76"/>
    <x v="79"/>
    <x v="44"/>
    <n v="3"/>
    <s v="Jeffrey Dufaire"/>
    <s v="jdufaire2d@fc2.com"/>
    <x v="0"/>
    <s v="Ara"/>
    <s v="L"/>
    <n v="2.5"/>
    <n v="29.784999999999997"/>
    <x v="49"/>
    <x v="2"/>
    <x v="1"/>
    <s v="8 Buell Junction, Fort Worth"/>
    <s v="No"/>
    <s v="Jeffrey"/>
    <s v="Dufaire"/>
    <s v="No"/>
    <n v="7.5"/>
    <x v="0"/>
    <x v="2"/>
    <x v="71"/>
  </r>
  <r>
    <x v="79"/>
    <x v="76"/>
    <x v="79"/>
    <x v="16"/>
    <n v="4"/>
    <s v="Jeffrey Dufaire"/>
    <s v="jdufaire2d@fc2.com"/>
    <x v="0"/>
    <s v="Ara"/>
    <s v="D"/>
    <n v="0.2"/>
    <n v="2.9849999999999999"/>
    <x v="22"/>
    <x v="2"/>
    <x v="2"/>
    <s v="8 Buell Junction, Fort Worth"/>
    <s v="No"/>
    <s v="Jeffrey"/>
    <s v="Dufaire"/>
    <s v="No"/>
    <n v="0.8"/>
    <x v="0"/>
    <x v="2"/>
    <x v="23"/>
  </r>
  <r>
    <x v="80"/>
    <x v="77"/>
    <x v="80"/>
    <x v="17"/>
    <n v="3"/>
    <s v="Beitris Keaveney"/>
    <s v="bkeaveney2f@netlog.com"/>
    <x v="0"/>
    <s v="Ara"/>
    <s v="M"/>
    <n v="1"/>
    <n v="11.25"/>
    <x v="65"/>
    <x v="2"/>
    <x v="0"/>
    <s v="67319 Redwing Parkway, Beaumont"/>
    <s v="No"/>
    <s v="Beitris"/>
    <s v="Keaveney"/>
    <s v="No"/>
    <n v="3"/>
    <x v="4"/>
    <x v="8"/>
    <x v="72"/>
  </r>
  <r>
    <x v="81"/>
    <x v="78"/>
    <x v="81"/>
    <x v="41"/>
    <n v="3"/>
    <s v="Elna Grise"/>
    <s v="egrise2g@cargocollective.com"/>
    <x v="0"/>
    <s v="Rob"/>
    <s v="L"/>
    <n v="1"/>
    <n v="11.95"/>
    <x v="66"/>
    <x v="0"/>
    <x v="1"/>
    <s v="92 Becker Circle, Reno"/>
    <s v="No"/>
    <s v="Elna"/>
    <s v="Grise"/>
    <s v="No"/>
    <n v="3"/>
    <x v="3"/>
    <x v="6"/>
    <x v="73"/>
  </r>
  <r>
    <x v="82"/>
    <x v="79"/>
    <x v="82"/>
    <x v="2"/>
    <n v="6"/>
    <s v="Torie Gottelier"/>
    <s v="tgottelier2h@vistaprint.com"/>
    <x v="0"/>
    <s v="Ara"/>
    <s v="L"/>
    <n v="1"/>
    <n v="12.95"/>
    <x v="17"/>
    <x v="2"/>
    <x v="1"/>
    <s v="426 Division Avenue, Kansas City"/>
    <s v="No"/>
    <s v="Torie"/>
    <s v="Gottelier"/>
    <s v="No"/>
    <n v="6"/>
    <x v="1"/>
    <x v="9"/>
    <x v="17"/>
  </r>
  <r>
    <x v="83"/>
    <x v="80"/>
    <x v="83"/>
    <x v="2"/>
    <n v="4"/>
    <s v="Loydie Langlais"/>
    <s v="not provided"/>
    <x v="1"/>
    <s v="Ara"/>
    <s v="L"/>
    <n v="1"/>
    <n v="12.95"/>
    <x v="67"/>
    <x v="2"/>
    <x v="1"/>
    <s v="290 Ilene Street, Crumlin"/>
    <s v="Yes"/>
    <s v="Loydie"/>
    <s v="Langlais"/>
    <s v="Yes"/>
    <n v="4"/>
    <x v="1"/>
    <x v="5"/>
    <x v="74"/>
  </r>
  <r>
    <x v="84"/>
    <x v="81"/>
    <x v="84"/>
    <x v="37"/>
    <n v="4"/>
    <s v="Adham Greenhead"/>
    <s v="agreenhead2j@dailymail.co.uk"/>
    <x v="0"/>
    <s v="Ara"/>
    <s v="M"/>
    <n v="2.5"/>
    <n v="25.874999999999996"/>
    <x v="68"/>
    <x v="2"/>
    <x v="0"/>
    <s v="0062 Spenser Place, Corona"/>
    <s v="No"/>
    <s v="Adham"/>
    <s v="Greenhead"/>
    <s v="No"/>
    <n v="10"/>
    <x v="3"/>
    <x v="11"/>
    <x v="75"/>
  </r>
  <r>
    <x v="85"/>
    <x v="82"/>
    <x v="85"/>
    <x v="33"/>
    <n v="3"/>
    <s v="Hamish MacSherry"/>
    <s v="not provided"/>
    <x v="0"/>
    <s v="Exc"/>
    <s v="L"/>
    <n v="1"/>
    <n v="14.85"/>
    <x v="69"/>
    <x v="1"/>
    <x v="1"/>
    <s v="7 Brentwood Plaza, Austin"/>
    <s v="No"/>
    <s v="Hamish"/>
    <s v="MacSherry"/>
    <s v="Yes"/>
    <n v="3"/>
    <x v="4"/>
    <x v="2"/>
    <x v="76"/>
  </r>
  <r>
    <x v="86"/>
    <x v="83"/>
    <x v="86"/>
    <x v="38"/>
    <n v="4"/>
    <s v="Else Langcaster"/>
    <s v="elangcaster2l@spotify.com"/>
    <x v="2"/>
    <s v="Exc"/>
    <s v="L"/>
    <n v="0.5"/>
    <n v="8.91"/>
    <x v="70"/>
    <x v="1"/>
    <x v="1"/>
    <s v="3658 Jenna Street, Normanton"/>
    <s v="Yes"/>
    <s v="Else"/>
    <s v="Langcaster"/>
    <s v="Yes"/>
    <n v="2"/>
    <x v="0"/>
    <x v="6"/>
    <x v="77"/>
  </r>
  <r>
    <x v="87"/>
    <x v="84"/>
    <x v="87"/>
    <x v="16"/>
    <n v="6"/>
    <s v="Rudy Farquharson"/>
    <s v="not provided"/>
    <x v="1"/>
    <s v="Ara"/>
    <s v="D"/>
    <n v="0.2"/>
    <n v="2.9849999999999999"/>
    <x v="8"/>
    <x v="2"/>
    <x v="2"/>
    <s v="30178 Claremont Road, Charlesland"/>
    <s v="Yes"/>
    <s v="Rudy"/>
    <s v="Farquharson"/>
    <s v="Yes"/>
    <n v="1.2000000000000002"/>
    <x v="0"/>
    <x v="2"/>
    <x v="21"/>
  </r>
  <r>
    <x v="88"/>
    <x v="85"/>
    <x v="88"/>
    <x v="37"/>
    <n v="6"/>
    <s v="Norene Magauran"/>
    <s v="nmagauran2n@51.la"/>
    <x v="0"/>
    <s v="Ara"/>
    <s v="M"/>
    <n v="2.5"/>
    <n v="25.874999999999996"/>
    <x v="71"/>
    <x v="2"/>
    <x v="0"/>
    <s v="567 Artisan Place, Fresno"/>
    <s v="No"/>
    <s v="Norene"/>
    <s v="Magauran"/>
    <s v="No"/>
    <n v="15"/>
    <x v="5"/>
    <x v="9"/>
    <x v="78"/>
  </r>
  <r>
    <x v="89"/>
    <x v="86"/>
    <x v="89"/>
    <x v="16"/>
    <n v="2"/>
    <s v="Vicki Kirdsch"/>
    <s v="vkirdsch2o@google.fr"/>
    <x v="0"/>
    <s v="Ara"/>
    <s v="D"/>
    <n v="0.2"/>
    <n v="2.9849999999999999"/>
    <x v="9"/>
    <x v="2"/>
    <x v="2"/>
    <s v="0263 Golf Street, Saint Louis"/>
    <s v="No"/>
    <s v="Vicki"/>
    <s v="Kirdsch"/>
    <s v="No"/>
    <n v="0.4"/>
    <x v="6"/>
    <x v="9"/>
    <x v="79"/>
  </r>
  <r>
    <x v="90"/>
    <x v="87"/>
    <x v="90"/>
    <x v="19"/>
    <n v="2"/>
    <s v="Ilysa Whapple"/>
    <s v="iwhapple2p@com.com"/>
    <x v="0"/>
    <s v="Ara"/>
    <s v="M"/>
    <n v="0.5"/>
    <n v="6.75"/>
    <x v="72"/>
    <x v="2"/>
    <x v="0"/>
    <s v="41598 Everett Drive, Fresno"/>
    <s v="No"/>
    <s v="Ilysa"/>
    <s v="Whapple"/>
    <s v="No"/>
    <n v="1"/>
    <x v="0"/>
    <x v="6"/>
    <x v="80"/>
  </r>
  <r>
    <x v="91"/>
    <x v="25"/>
    <x v="91"/>
    <x v="16"/>
    <n v="1"/>
    <s v="Ruy Cancellieri"/>
    <s v="not provided"/>
    <x v="1"/>
    <s v="Ara"/>
    <s v="D"/>
    <n v="0.2"/>
    <n v="2.9849999999999999"/>
    <x v="55"/>
    <x v="2"/>
    <x v="2"/>
    <s v="251 Welch Parkway, Confey"/>
    <s v="Yes"/>
    <s v="Ruy"/>
    <s v="Cancellieri"/>
    <s v="No"/>
    <n v="0.2"/>
    <x v="4"/>
    <x v="2"/>
    <x v="81"/>
  </r>
  <r>
    <x v="92"/>
    <x v="88"/>
    <x v="92"/>
    <x v="21"/>
    <n v="3"/>
    <s v="Aube Follett"/>
    <s v="not provided"/>
    <x v="0"/>
    <s v="Lib"/>
    <s v="M"/>
    <n v="0.2"/>
    <n v="4.3650000000000002"/>
    <x v="73"/>
    <x v="3"/>
    <x v="0"/>
    <s v="8671 David Park, Columbus"/>
    <s v="No"/>
    <s v="Aube"/>
    <s v="Follett"/>
    <s v="Yes"/>
    <n v="0.60000000000000009"/>
    <x v="1"/>
    <x v="11"/>
    <x v="82"/>
  </r>
  <r>
    <x v="93"/>
    <x v="89"/>
    <x v="93"/>
    <x v="29"/>
    <n v="2"/>
    <s v="Rudiger Di Bartolomeo"/>
    <s v="not provided"/>
    <x v="0"/>
    <s v="Ara"/>
    <s v="L"/>
    <n v="0.2"/>
    <n v="3.8849999999999998"/>
    <x v="41"/>
    <x v="2"/>
    <x v="1"/>
    <s v="7700 Melby Park, Stockton"/>
    <s v="No"/>
    <s v="Rudiger"/>
    <s v="Di Bartolomeo"/>
    <s v="Yes"/>
    <n v="0.4"/>
    <x v="3"/>
    <x v="8"/>
    <x v="42"/>
  </r>
  <r>
    <x v="94"/>
    <x v="90"/>
    <x v="94"/>
    <x v="27"/>
    <n v="5"/>
    <s v="Nickey Youles"/>
    <s v="nyoules2t@reference.com"/>
    <x v="1"/>
    <s v="Lib"/>
    <s v="D"/>
    <n v="2.5"/>
    <n v="29.784999999999997"/>
    <x v="74"/>
    <x v="3"/>
    <x v="2"/>
    <s v="12461 Dryden Pass, Edgeworthstown"/>
    <s v="Yes"/>
    <s v="Nickey"/>
    <s v="Youles"/>
    <s v="Yes"/>
    <n v="12.5"/>
    <x v="6"/>
    <x v="6"/>
    <x v="83"/>
  </r>
  <r>
    <x v="95"/>
    <x v="91"/>
    <x v="95"/>
    <x v="5"/>
    <n v="3"/>
    <s v="Dyanna Aizikovitz"/>
    <s v="daizikovitz2u@answers.com"/>
    <x v="1"/>
    <s v="Lib"/>
    <s v="D"/>
    <n v="1"/>
    <n v="12.95"/>
    <x v="5"/>
    <x v="3"/>
    <x v="2"/>
    <s v="7 Northland Court, Leixlip"/>
    <s v="Yes"/>
    <s v="Dyanna"/>
    <s v="Aizikovitz"/>
    <s v="Yes"/>
    <n v="3"/>
    <x v="5"/>
    <x v="7"/>
    <x v="5"/>
  </r>
  <r>
    <x v="96"/>
    <x v="92"/>
    <x v="96"/>
    <x v="36"/>
    <n v="4"/>
    <s v="Bram Revel"/>
    <s v="brevel2v@fastcompany.com"/>
    <x v="0"/>
    <s v="Rob"/>
    <s v="M"/>
    <n v="0.2"/>
    <n v="2.9849999999999999"/>
    <x v="22"/>
    <x v="0"/>
    <x v="0"/>
    <s v="6168 Westend Plaza, Rochester"/>
    <s v="No"/>
    <s v="Bram"/>
    <s v="Revel"/>
    <s v="No"/>
    <n v="0.8"/>
    <x v="2"/>
    <x v="2"/>
    <x v="84"/>
  </r>
  <r>
    <x v="97"/>
    <x v="93"/>
    <x v="97"/>
    <x v="24"/>
    <n v="6"/>
    <s v="Emiline Priddis"/>
    <s v="epriddis2w@nationalgeographic.com"/>
    <x v="0"/>
    <s v="Lib"/>
    <s v="M"/>
    <n v="1"/>
    <n v="14.55"/>
    <x v="75"/>
    <x v="3"/>
    <x v="0"/>
    <s v="62 Amoth Terrace, Tuscaloosa"/>
    <s v="No"/>
    <s v="Emiline"/>
    <s v="Priddis"/>
    <s v="No"/>
    <n v="6"/>
    <x v="4"/>
    <x v="3"/>
    <x v="85"/>
  </r>
  <r>
    <x v="98"/>
    <x v="94"/>
    <x v="98"/>
    <x v="19"/>
    <n v="6"/>
    <s v="Queenie Veel"/>
    <s v="qveel2x@jugem.jp"/>
    <x v="0"/>
    <s v="Ara"/>
    <s v="M"/>
    <n v="0.5"/>
    <n v="6.75"/>
    <x v="61"/>
    <x v="2"/>
    <x v="0"/>
    <s v="378 Shopko Center, Houston"/>
    <s v="No"/>
    <s v="Queenie"/>
    <s v="Veel"/>
    <s v="Yes"/>
    <n v="3"/>
    <x v="6"/>
    <x v="5"/>
    <x v="66"/>
  </r>
  <r>
    <x v="99"/>
    <x v="95"/>
    <x v="99"/>
    <x v="45"/>
    <n v="2"/>
    <s v="Lind Conyers"/>
    <s v="lconyers2y@twitter.com"/>
    <x v="0"/>
    <s v="Exc"/>
    <s v="D"/>
    <n v="1"/>
    <n v="12.15"/>
    <x v="76"/>
    <x v="1"/>
    <x v="2"/>
    <s v="778 Summer Ridge Junction, El Paso"/>
    <s v="No"/>
    <s v="Lind"/>
    <s v="Conyers"/>
    <s v="No"/>
    <n v="2"/>
    <x v="5"/>
    <x v="5"/>
    <x v="86"/>
  </r>
  <r>
    <x v="100"/>
    <x v="96"/>
    <x v="100"/>
    <x v="8"/>
    <n v="3"/>
    <s v="Pen Wye"/>
    <s v="pwye2z@dagondesign.com"/>
    <x v="0"/>
    <s v="Rob"/>
    <s v="M"/>
    <n v="0.5"/>
    <n v="5.97"/>
    <x v="8"/>
    <x v="0"/>
    <x v="0"/>
    <s v="7 Dorton Terrace, Colorado Springs"/>
    <s v="No"/>
    <s v="Pen"/>
    <s v="Wye"/>
    <s v="Yes"/>
    <n v="1.5"/>
    <x v="6"/>
    <x v="8"/>
    <x v="8"/>
  </r>
  <r>
    <x v="101"/>
    <x v="97"/>
    <x v="101"/>
    <x v="19"/>
    <n v="4"/>
    <s v="Isahella Hagland"/>
    <s v="not provided"/>
    <x v="0"/>
    <s v="Ara"/>
    <s v="M"/>
    <n v="0.5"/>
    <n v="6.75"/>
    <x v="25"/>
    <x v="2"/>
    <x v="0"/>
    <s v="07 Roxbury Street, Fort Wayne"/>
    <s v="No"/>
    <s v="Isahella"/>
    <s v="Hagland"/>
    <s v="No"/>
    <n v="2"/>
    <x v="1"/>
    <x v="2"/>
    <x v="26"/>
  </r>
  <r>
    <x v="102"/>
    <x v="98"/>
    <x v="102"/>
    <x v="31"/>
    <n v="1"/>
    <s v="Terry Sheryn"/>
    <s v="tsheryn31@mtv.com"/>
    <x v="0"/>
    <s v="Lib"/>
    <s v="D"/>
    <n v="0.5"/>
    <n v="7.77"/>
    <x v="41"/>
    <x v="3"/>
    <x v="2"/>
    <s v="58147 Eagle Crest Court, Port Washington"/>
    <s v="No"/>
    <s v="Terry"/>
    <s v="Sheryn"/>
    <s v="Yes"/>
    <n v="0.5"/>
    <x v="0"/>
    <x v="9"/>
    <x v="87"/>
  </r>
  <r>
    <x v="103"/>
    <x v="99"/>
    <x v="103"/>
    <x v="46"/>
    <n v="3"/>
    <s v="Marie-jeanne Redgrave"/>
    <s v="mredgrave32@cargocollective.com"/>
    <x v="0"/>
    <s v="Exc"/>
    <s v="L"/>
    <n v="0.2"/>
    <n v="4.4550000000000001"/>
    <x v="77"/>
    <x v="1"/>
    <x v="1"/>
    <s v="61022 Helena Street, Springfield"/>
    <s v="No"/>
    <s v="Marie-jeanne"/>
    <s v="Redgrave"/>
    <s v="Yes"/>
    <n v="0.60000000000000009"/>
    <x v="1"/>
    <x v="1"/>
    <x v="88"/>
  </r>
  <r>
    <x v="104"/>
    <x v="100"/>
    <x v="104"/>
    <x v="34"/>
    <n v="5"/>
    <s v="Betty Fominov"/>
    <s v="bfominov33@yale.edu"/>
    <x v="0"/>
    <s v="Rob"/>
    <s v="D"/>
    <n v="0.5"/>
    <n v="5.3699999999999992"/>
    <x v="51"/>
    <x v="0"/>
    <x v="2"/>
    <s v="305 Tennyson Court, Pensacola"/>
    <s v="No"/>
    <s v="Betty"/>
    <s v="Fominov"/>
    <s v="No"/>
    <n v="2.5"/>
    <x v="1"/>
    <x v="1"/>
    <x v="55"/>
  </r>
  <r>
    <x v="105"/>
    <x v="101"/>
    <x v="105"/>
    <x v="17"/>
    <n v="1"/>
    <s v="Shawnee Critchlow"/>
    <s v="scritchlow34@un.org"/>
    <x v="0"/>
    <s v="Ara"/>
    <s v="M"/>
    <n v="1"/>
    <n v="11.25"/>
    <x v="23"/>
    <x v="2"/>
    <x v="0"/>
    <s v="6886 Oxford Hill, Richmond"/>
    <s v="No"/>
    <s v="Shawnee"/>
    <s v="Critchlow"/>
    <s v="No"/>
    <n v="1"/>
    <x v="5"/>
    <x v="7"/>
    <x v="24"/>
  </r>
  <r>
    <x v="106"/>
    <x v="102"/>
    <x v="106"/>
    <x v="24"/>
    <n v="1"/>
    <s v="Merrel Steptow"/>
    <s v="msteptow35@earthlink.net"/>
    <x v="1"/>
    <s v="Lib"/>
    <s v="M"/>
    <n v="1"/>
    <n v="14.55"/>
    <x v="78"/>
    <x v="3"/>
    <x v="0"/>
    <s v="368 Ridgeview Trail, Cherryville"/>
    <s v="Yes"/>
    <s v="Merrel"/>
    <s v="Steptow"/>
    <s v="No"/>
    <n v="1"/>
    <x v="3"/>
    <x v="8"/>
    <x v="89"/>
  </r>
  <r>
    <x v="107"/>
    <x v="103"/>
    <x v="107"/>
    <x v="40"/>
    <n v="4"/>
    <s v="Carmina Hubbuck"/>
    <s v="not provided"/>
    <x v="0"/>
    <s v="Rob"/>
    <s v="L"/>
    <n v="0.2"/>
    <n v="3.5849999999999995"/>
    <x v="79"/>
    <x v="0"/>
    <x v="1"/>
    <s v="39749 Bobwhite Plaza, Huntington"/>
    <s v="No"/>
    <s v="Carmina"/>
    <s v="Hubbuck"/>
    <s v="No"/>
    <n v="0.8"/>
    <x v="1"/>
    <x v="6"/>
    <x v="90"/>
  </r>
  <r>
    <x v="108"/>
    <x v="104"/>
    <x v="108"/>
    <x v="32"/>
    <n v="1"/>
    <s v="Ingeberg Mulliner"/>
    <s v="imulliner37@pinterest.com"/>
    <x v="2"/>
    <s v="Lib"/>
    <s v="L"/>
    <n v="1"/>
    <n v="15.85"/>
    <x v="80"/>
    <x v="3"/>
    <x v="1"/>
    <s v="61 Oak Valley Trail, Birmingham"/>
    <s v="Yes"/>
    <s v="Ingeberg"/>
    <s v="Mulliner"/>
    <s v="No"/>
    <n v="1"/>
    <x v="2"/>
    <x v="3"/>
    <x v="91"/>
  </r>
  <r>
    <x v="109"/>
    <x v="105"/>
    <x v="109"/>
    <x v="7"/>
    <n v="4"/>
    <s v="Geneva Standley"/>
    <s v="gstandley38@dion.ne.jp"/>
    <x v="1"/>
    <s v="Lib"/>
    <s v="L"/>
    <n v="0.2"/>
    <n v="4.7549999999999999"/>
    <x v="81"/>
    <x v="3"/>
    <x v="1"/>
    <s v="4 Thompson Drive, Killorglin"/>
    <s v="Yes"/>
    <s v="Geneva"/>
    <s v="Standley"/>
    <s v="Yes"/>
    <n v="0.8"/>
    <x v="5"/>
    <x v="3"/>
    <x v="92"/>
  </r>
  <r>
    <x v="110"/>
    <x v="11"/>
    <x v="110"/>
    <x v="23"/>
    <n v="4"/>
    <s v="Brook Drage"/>
    <s v="bdrage39@youku.com"/>
    <x v="0"/>
    <s v="Lib"/>
    <s v="L"/>
    <n v="0.5"/>
    <n v="9.51"/>
    <x v="82"/>
    <x v="3"/>
    <x v="1"/>
    <s v="3584 7th Parkway, Dayton"/>
    <s v="No"/>
    <s v="Brook"/>
    <s v="Drage"/>
    <s v="No"/>
    <n v="2"/>
    <x v="5"/>
    <x v="8"/>
    <x v="93"/>
  </r>
  <r>
    <x v="111"/>
    <x v="106"/>
    <x v="111"/>
    <x v="6"/>
    <n v="3"/>
    <s v="Muffin Yallop"/>
    <s v="myallop3a@fema.gov"/>
    <x v="0"/>
    <s v="Exc"/>
    <s v="D"/>
    <n v="0.5"/>
    <n v="7.29"/>
    <x v="6"/>
    <x v="1"/>
    <x v="2"/>
    <s v="1 Beilfuss Junction, Anchorage"/>
    <s v="No"/>
    <s v="Muffin"/>
    <s v="Yallop"/>
    <s v="Yes"/>
    <n v="1.5"/>
    <x v="5"/>
    <x v="7"/>
    <x v="6"/>
  </r>
  <r>
    <x v="112"/>
    <x v="107"/>
    <x v="112"/>
    <x v="18"/>
    <n v="1"/>
    <s v="Cordi Switsur"/>
    <s v="cswitsur3b@chronoengine.com"/>
    <x v="0"/>
    <s v="Exc"/>
    <s v="M"/>
    <n v="0.2"/>
    <n v="4.125"/>
    <x v="83"/>
    <x v="1"/>
    <x v="0"/>
    <s v="57942 North Point, Nashville"/>
    <s v="No"/>
    <s v="Cordi"/>
    <s v="Switsur"/>
    <s v="No"/>
    <n v="0.2"/>
    <x v="4"/>
    <x v="7"/>
    <x v="94"/>
  </r>
  <r>
    <x v="112"/>
    <x v="107"/>
    <x v="112"/>
    <x v="29"/>
    <n v="1"/>
    <s v="Cordi Switsur"/>
    <s v="cswitsur3b@chronoengine.com"/>
    <x v="0"/>
    <s v="Ara"/>
    <s v="L"/>
    <n v="0.2"/>
    <n v="3.8849999999999998"/>
    <x v="84"/>
    <x v="2"/>
    <x v="1"/>
    <s v="57942 North Point, Nashville"/>
    <s v="No"/>
    <s v="Cordi"/>
    <s v="Switsur"/>
    <s v="No"/>
    <n v="0.2"/>
    <x v="4"/>
    <x v="7"/>
    <x v="95"/>
  </r>
  <r>
    <x v="112"/>
    <x v="107"/>
    <x v="112"/>
    <x v="3"/>
    <n v="5"/>
    <s v="Cordi Switsur"/>
    <s v="cswitsur3b@chronoengine.com"/>
    <x v="0"/>
    <s v="Exc"/>
    <s v="M"/>
    <n v="1"/>
    <n v="13.75"/>
    <x v="85"/>
    <x v="1"/>
    <x v="0"/>
    <s v="57942 North Point, Nashville"/>
    <s v="No"/>
    <s v="Cordi"/>
    <s v="Switsur"/>
    <s v="No"/>
    <n v="5"/>
    <x v="4"/>
    <x v="7"/>
    <x v="96"/>
  </r>
  <r>
    <x v="113"/>
    <x v="108"/>
    <x v="113"/>
    <x v="20"/>
    <n v="4"/>
    <s v="Mahala Ludwell"/>
    <s v="mludwell3e@blogger.com"/>
    <x v="0"/>
    <s v="Ara"/>
    <s v="D"/>
    <n v="0.5"/>
    <n v="5.97"/>
    <x v="86"/>
    <x v="2"/>
    <x v="2"/>
    <s v="6 Bay Center, Denver"/>
    <s v="No"/>
    <s v="Mahala"/>
    <s v="Ludwell"/>
    <s v="Yes"/>
    <n v="2"/>
    <x v="4"/>
    <x v="6"/>
    <x v="97"/>
  </r>
  <r>
    <x v="114"/>
    <x v="109"/>
    <x v="114"/>
    <x v="26"/>
    <n v="4"/>
    <s v="Doll Beauchamp"/>
    <s v="dbeauchamp3f@usda.gov"/>
    <x v="0"/>
    <s v="Lib"/>
    <s v="L"/>
    <n v="2.5"/>
    <n v="36.454999999999998"/>
    <x v="43"/>
    <x v="3"/>
    <x v="1"/>
    <s v="0967 Clemons Alley, Stamford"/>
    <s v="No"/>
    <s v="Doll"/>
    <s v="Beauchamp"/>
    <s v="No"/>
    <n v="10"/>
    <x v="6"/>
    <x v="1"/>
    <x v="46"/>
  </r>
  <r>
    <x v="115"/>
    <x v="110"/>
    <x v="115"/>
    <x v="21"/>
    <n v="5"/>
    <s v="Stanford Rodliff"/>
    <s v="srodliff3g@ted.com"/>
    <x v="0"/>
    <s v="Lib"/>
    <s v="M"/>
    <n v="0.2"/>
    <n v="4.3650000000000002"/>
    <x v="26"/>
    <x v="3"/>
    <x v="0"/>
    <s v="3 Lerdahl Parkway, Newport News"/>
    <s v="No"/>
    <s v="Stanford"/>
    <s v="Rodliff"/>
    <s v="Yes"/>
    <n v="1"/>
    <x v="4"/>
    <x v="8"/>
    <x v="27"/>
  </r>
  <r>
    <x v="116"/>
    <x v="111"/>
    <x v="116"/>
    <x v="22"/>
    <n v="3"/>
    <s v="Stevana Woodham"/>
    <s v="swoodham3h@businesswire.com"/>
    <x v="1"/>
    <s v="Lib"/>
    <s v="M"/>
    <n v="0.5"/>
    <n v="8.73"/>
    <x v="50"/>
    <x v="3"/>
    <x v="0"/>
    <s v="7 Rowland Plaza, Drumcondra"/>
    <s v="Yes"/>
    <s v="Stevana"/>
    <s v="Woodham"/>
    <s v="Yes"/>
    <n v="1.5"/>
    <x v="0"/>
    <x v="5"/>
    <x v="53"/>
  </r>
  <r>
    <x v="117"/>
    <x v="112"/>
    <x v="117"/>
    <x v="17"/>
    <n v="1"/>
    <s v="Hewet Synnot"/>
    <s v="hsynnot3i@about.com"/>
    <x v="0"/>
    <s v="Ara"/>
    <s v="M"/>
    <n v="1"/>
    <n v="11.25"/>
    <x v="23"/>
    <x v="2"/>
    <x v="0"/>
    <s v="9667 Lunder Court, Anchorage"/>
    <s v="No"/>
    <s v="Hewet"/>
    <s v="Synnot"/>
    <s v="No"/>
    <n v="1"/>
    <x v="5"/>
    <x v="2"/>
    <x v="24"/>
  </r>
  <r>
    <x v="118"/>
    <x v="113"/>
    <x v="118"/>
    <x v="5"/>
    <n v="6"/>
    <s v="Raleigh Lepere"/>
    <s v="rlepere3j@shop-pro.jp"/>
    <x v="1"/>
    <s v="Lib"/>
    <s v="D"/>
    <n v="1"/>
    <n v="12.95"/>
    <x v="17"/>
    <x v="3"/>
    <x v="2"/>
    <s v="27 Mosinee Court, Beaumont"/>
    <s v="Yes"/>
    <s v="Raleigh"/>
    <s v="Lepere"/>
    <s v="No"/>
    <n v="6"/>
    <x v="1"/>
    <x v="11"/>
    <x v="98"/>
  </r>
  <r>
    <x v="119"/>
    <x v="114"/>
    <x v="119"/>
    <x v="19"/>
    <n v="1"/>
    <s v="Timofei Woofinden"/>
    <s v="twoofinden3k@businesswire.com"/>
    <x v="0"/>
    <s v="Ara"/>
    <s v="M"/>
    <n v="0.5"/>
    <n v="6.75"/>
    <x v="52"/>
    <x v="2"/>
    <x v="0"/>
    <s v="1 Pennsylvania Center, Fargo"/>
    <s v="No"/>
    <s v="Timofei"/>
    <s v="Woofinden"/>
    <s v="No"/>
    <n v="0.5"/>
    <x v="5"/>
    <x v="3"/>
    <x v="56"/>
  </r>
  <r>
    <x v="120"/>
    <x v="115"/>
    <x v="120"/>
    <x v="45"/>
    <n v="1"/>
    <s v="Evelina Dacca"/>
    <s v="edacca3l@google.pl"/>
    <x v="0"/>
    <s v="Exc"/>
    <s v="D"/>
    <n v="1"/>
    <n v="12.15"/>
    <x v="87"/>
    <x v="1"/>
    <x v="2"/>
    <s v="83150 Dixon Park, Evansville"/>
    <s v="No"/>
    <s v="Evelina"/>
    <s v="Dacca"/>
    <s v="Yes"/>
    <n v="1"/>
    <x v="4"/>
    <x v="2"/>
    <x v="99"/>
  </r>
  <r>
    <x v="121"/>
    <x v="49"/>
    <x v="121"/>
    <x v="44"/>
    <n v="5"/>
    <s v="Bidget Tremellier"/>
    <s v="not provided"/>
    <x v="1"/>
    <s v="Ara"/>
    <s v="L"/>
    <n v="2.5"/>
    <n v="29.784999999999997"/>
    <x v="74"/>
    <x v="2"/>
    <x v="1"/>
    <s v="5 Sunfield Parkway, Cherryville"/>
    <s v="Yes"/>
    <s v="Bidget"/>
    <s v="Tremellier"/>
    <s v="Yes"/>
    <n v="12.5"/>
    <x v="2"/>
    <x v="6"/>
    <x v="100"/>
  </r>
  <r>
    <x v="122"/>
    <x v="116"/>
    <x v="122"/>
    <x v="6"/>
    <n v="2"/>
    <s v="Bobinette Hindsberg"/>
    <s v="bhindsberg3n@blogs.com"/>
    <x v="0"/>
    <s v="Exc"/>
    <s v="D"/>
    <n v="0.5"/>
    <n v="7.29"/>
    <x v="20"/>
    <x v="1"/>
    <x v="2"/>
    <s v="7 Brickson Park Road, Charlotte"/>
    <s v="No"/>
    <s v="Bobinette"/>
    <s v="Hindsberg"/>
    <s v="Yes"/>
    <n v="1"/>
    <x v="0"/>
    <x v="9"/>
    <x v="20"/>
  </r>
  <r>
    <x v="123"/>
    <x v="117"/>
    <x v="123"/>
    <x v="44"/>
    <n v="5"/>
    <s v="Osbert Robins"/>
    <s v="orobins3o@salon.com"/>
    <x v="0"/>
    <s v="Ara"/>
    <s v="L"/>
    <n v="2.5"/>
    <n v="29.784999999999997"/>
    <x v="74"/>
    <x v="2"/>
    <x v="1"/>
    <s v="42557 Fallview Plaza, Huntsville"/>
    <s v="No"/>
    <s v="Osbert"/>
    <s v="Robins"/>
    <s v="Yes"/>
    <n v="12.5"/>
    <x v="2"/>
    <x v="2"/>
    <x v="100"/>
  </r>
  <r>
    <x v="124"/>
    <x v="118"/>
    <x v="124"/>
    <x v="5"/>
    <n v="1"/>
    <s v="Othello Syseland"/>
    <s v="osyseland3p@independent.co.uk"/>
    <x v="0"/>
    <s v="Lib"/>
    <s v="D"/>
    <n v="1"/>
    <n v="12.95"/>
    <x v="2"/>
    <x v="3"/>
    <x v="2"/>
    <s v="957 Sachtjen Road, Santa Ana"/>
    <s v="No"/>
    <s v="Othello"/>
    <s v="Syseland"/>
    <s v="No"/>
    <n v="1"/>
    <x v="3"/>
    <x v="5"/>
    <x v="101"/>
  </r>
  <r>
    <x v="125"/>
    <x v="119"/>
    <x v="125"/>
    <x v="28"/>
    <n v="3"/>
    <s v="Ewell Hanby"/>
    <s v="not provided"/>
    <x v="0"/>
    <s v="Exc"/>
    <s v="M"/>
    <n v="2.5"/>
    <n v="31.624999999999996"/>
    <x v="88"/>
    <x v="1"/>
    <x v="0"/>
    <s v="903 Oak Center, Washington"/>
    <s v="No"/>
    <s v="Ewell"/>
    <s v="Hanby"/>
    <s v="Yes"/>
    <n v="7.5"/>
    <x v="4"/>
    <x v="2"/>
    <x v="102"/>
  </r>
  <r>
    <x v="126"/>
    <x v="120"/>
    <x v="126"/>
    <x v="42"/>
    <n v="5"/>
    <s v="Blancha McAmish"/>
    <s v="bmcamish2e@tripadvisor.com"/>
    <x v="0"/>
    <s v="Ara"/>
    <s v="L"/>
    <n v="0.5"/>
    <n v="7.77"/>
    <x v="5"/>
    <x v="2"/>
    <x v="1"/>
    <s v="5484 Stephen Court, Oklahoma City"/>
    <s v="No"/>
    <s v="Blancha"/>
    <s v="McAmish"/>
    <s v="Yes"/>
    <n v="2.5"/>
    <x v="2"/>
    <x v="10"/>
    <x v="68"/>
  </r>
  <r>
    <x v="127"/>
    <x v="121"/>
    <x v="127"/>
    <x v="16"/>
    <n v="4"/>
    <s v="Lowell Keenleyside"/>
    <s v="lkeenleyside3s@topsy.com"/>
    <x v="0"/>
    <s v="Ara"/>
    <s v="D"/>
    <n v="0.2"/>
    <n v="2.9849999999999999"/>
    <x v="22"/>
    <x v="2"/>
    <x v="2"/>
    <s v="6 Hauk Junction, Saint Louis"/>
    <s v="No"/>
    <s v="Lowell"/>
    <s v="Keenleyside"/>
    <s v="No"/>
    <n v="0.8"/>
    <x v="0"/>
    <x v="2"/>
    <x v="23"/>
  </r>
  <r>
    <x v="128"/>
    <x v="122"/>
    <x v="128"/>
    <x v="10"/>
    <n v="3"/>
    <s v="Elonore Joliffe"/>
    <s v="not provided"/>
    <x v="1"/>
    <s v="Exc"/>
    <s v="L"/>
    <n v="2.5"/>
    <n v="34.154999999999994"/>
    <x v="89"/>
    <x v="1"/>
    <x v="1"/>
    <s v="7077 School Crossing, Bailieborough"/>
    <s v="Yes"/>
    <s v="Elonore"/>
    <s v="Joliffe"/>
    <s v="No"/>
    <n v="7.5"/>
    <x v="0"/>
    <x v="6"/>
    <x v="103"/>
  </r>
  <r>
    <x v="129"/>
    <x v="123"/>
    <x v="129"/>
    <x v="45"/>
    <n v="4"/>
    <s v="Abraham Coleman"/>
    <s v="not provided"/>
    <x v="0"/>
    <s v="Exc"/>
    <s v="D"/>
    <n v="1"/>
    <n v="12.15"/>
    <x v="90"/>
    <x v="1"/>
    <x v="2"/>
    <s v="40 Packers Alley, Honolulu"/>
    <s v="No"/>
    <s v="Abraham"/>
    <s v="Coleman"/>
    <s v="No"/>
    <n v="4"/>
    <x v="0"/>
    <x v="10"/>
    <x v="104"/>
  </r>
  <r>
    <x v="130"/>
    <x v="124"/>
    <x v="130"/>
    <x v="5"/>
    <n v="6"/>
    <s v="Rivy Farington"/>
    <s v="not provided"/>
    <x v="0"/>
    <s v="Lib"/>
    <s v="D"/>
    <n v="1"/>
    <n v="12.95"/>
    <x v="17"/>
    <x v="3"/>
    <x v="2"/>
    <s v="54400 Brickson Park Center, Corona"/>
    <s v="No"/>
    <s v="Rivy"/>
    <s v="Farington"/>
    <s v="Yes"/>
    <n v="6"/>
    <x v="1"/>
    <x v="10"/>
    <x v="98"/>
  </r>
  <r>
    <x v="131"/>
    <x v="125"/>
    <x v="131"/>
    <x v="27"/>
    <n v="1"/>
    <s v="Vallie Kundt"/>
    <s v="vkundt3w@bigcartel.com"/>
    <x v="1"/>
    <s v="Lib"/>
    <s v="D"/>
    <n v="2.5"/>
    <n v="29.784999999999997"/>
    <x v="91"/>
    <x v="3"/>
    <x v="2"/>
    <s v="3 Porter Hill, Ballivor"/>
    <s v="Yes"/>
    <s v="Vallie"/>
    <s v="Kundt"/>
    <s v="Yes"/>
    <n v="2.5"/>
    <x v="2"/>
    <x v="5"/>
    <x v="105"/>
  </r>
  <r>
    <x v="132"/>
    <x v="126"/>
    <x v="132"/>
    <x v="29"/>
    <n v="4"/>
    <s v="Boyd Bett"/>
    <s v="bbett3x@google.de"/>
    <x v="0"/>
    <s v="Ara"/>
    <s v="L"/>
    <n v="0.2"/>
    <n v="3.8849999999999998"/>
    <x v="42"/>
    <x v="2"/>
    <x v="1"/>
    <s v="353 Maple Wood Avenue, Washington"/>
    <s v="No"/>
    <s v="Boyd"/>
    <s v="Bett"/>
    <s v="Yes"/>
    <n v="0.8"/>
    <x v="5"/>
    <x v="5"/>
    <x v="106"/>
  </r>
  <r>
    <x v="133"/>
    <x v="127"/>
    <x v="133"/>
    <x v="10"/>
    <n v="4"/>
    <s v="Julio Armytage"/>
    <s v="not provided"/>
    <x v="1"/>
    <s v="Exc"/>
    <s v="L"/>
    <n v="2.5"/>
    <n v="34.154999999999994"/>
    <x v="56"/>
    <x v="1"/>
    <x v="1"/>
    <s v="782 Spaight Center, Portumna"/>
    <s v="Yes"/>
    <s v="Julio"/>
    <s v="Armytage"/>
    <s v="Yes"/>
    <n v="10"/>
    <x v="1"/>
    <x v="8"/>
    <x v="61"/>
  </r>
  <r>
    <x v="134"/>
    <x v="128"/>
    <x v="134"/>
    <x v="22"/>
    <n v="2"/>
    <s v="Deana Staite"/>
    <s v="dstaite3z@scientificamerican.com"/>
    <x v="0"/>
    <s v="Lib"/>
    <s v="M"/>
    <n v="0.5"/>
    <n v="8.73"/>
    <x v="92"/>
    <x v="3"/>
    <x v="0"/>
    <s v="39 Dunning Hill, Houston"/>
    <s v="No"/>
    <s v="Deana"/>
    <s v="Staite"/>
    <s v="No"/>
    <n v="1"/>
    <x v="1"/>
    <x v="0"/>
    <x v="107"/>
  </r>
  <r>
    <x v="135"/>
    <x v="103"/>
    <x v="135"/>
    <x v="10"/>
    <n v="2"/>
    <s v="Winn Keyse"/>
    <s v="wkeyse40@apple.com"/>
    <x v="0"/>
    <s v="Exc"/>
    <s v="L"/>
    <n v="2.5"/>
    <n v="34.154999999999994"/>
    <x v="93"/>
    <x v="1"/>
    <x v="1"/>
    <s v="02688 Duke Park, Orange"/>
    <s v="No"/>
    <s v="Winn"/>
    <s v="Keyse"/>
    <s v="Yes"/>
    <n v="5"/>
    <x v="1"/>
    <x v="6"/>
    <x v="108"/>
  </r>
  <r>
    <x v="136"/>
    <x v="129"/>
    <x v="136"/>
    <x v="21"/>
    <n v="4"/>
    <s v="Osmund Clausen-Thue"/>
    <s v="oclausenthue41@marriott.com"/>
    <x v="0"/>
    <s v="Lib"/>
    <s v="M"/>
    <n v="0.2"/>
    <n v="4.3650000000000002"/>
    <x v="92"/>
    <x v="3"/>
    <x v="0"/>
    <s v="2163 Dexter Hill, El Paso"/>
    <s v="No"/>
    <s v="Osmund"/>
    <s v="Clausen-Thue"/>
    <s v="No"/>
    <n v="0.8"/>
    <x v="6"/>
    <x v="8"/>
    <x v="107"/>
  </r>
  <r>
    <x v="137"/>
    <x v="130"/>
    <x v="137"/>
    <x v="24"/>
    <n v="3"/>
    <s v="Leonore Francisco"/>
    <s v="lfrancisco42@fema.gov"/>
    <x v="0"/>
    <s v="Lib"/>
    <s v="M"/>
    <n v="1"/>
    <n v="14.55"/>
    <x v="34"/>
    <x v="3"/>
    <x v="0"/>
    <s v="48757 Bay Parkway, Carson City"/>
    <s v="No"/>
    <s v="Leonore"/>
    <s v="Francisco"/>
    <s v="No"/>
    <n v="3"/>
    <x v="6"/>
    <x v="2"/>
    <x v="35"/>
  </r>
  <r>
    <x v="137"/>
    <x v="130"/>
    <x v="137"/>
    <x v="3"/>
    <n v="2"/>
    <s v="Leonore Francisco"/>
    <s v="lfrancisco42@fema.gov"/>
    <x v="0"/>
    <s v="Exc"/>
    <s v="M"/>
    <n v="1"/>
    <n v="13.75"/>
    <x v="3"/>
    <x v="1"/>
    <x v="0"/>
    <s v="48757 Bay Parkway, Carson City"/>
    <s v="No"/>
    <s v="Leonore"/>
    <s v="Francisco"/>
    <s v="No"/>
    <n v="2"/>
    <x v="6"/>
    <x v="2"/>
    <x v="3"/>
  </r>
  <r>
    <x v="138"/>
    <x v="131"/>
    <x v="138"/>
    <x v="15"/>
    <n v="5"/>
    <s v="Giacobo Skingle"/>
    <s v="gskingle44@clickbank.net"/>
    <x v="0"/>
    <s v="Exc"/>
    <s v="D"/>
    <n v="0.2"/>
    <n v="3.645"/>
    <x v="94"/>
    <x v="1"/>
    <x v="2"/>
    <s v="61617 Roth Street, Provo"/>
    <s v="No"/>
    <s v="Giacobo"/>
    <s v="Skingle"/>
    <s v="Yes"/>
    <n v="1"/>
    <x v="5"/>
    <x v="9"/>
    <x v="109"/>
  </r>
  <r>
    <x v="139"/>
    <x v="132"/>
    <x v="139"/>
    <x v="37"/>
    <n v="2"/>
    <s v="Gerard Pirdy"/>
    <s v="not provided"/>
    <x v="0"/>
    <s v="Ara"/>
    <s v="M"/>
    <n v="2.5"/>
    <n v="25.874999999999996"/>
    <x v="95"/>
    <x v="2"/>
    <x v="0"/>
    <s v="74 Becker Lane, Boca Raton"/>
    <s v="No"/>
    <s v="Gerard"/>
    <s v="Pirdy"/>
    <s v="Yes"/>
    <n v="5"/>
    <x v="6"/>
    <x v="7"/>
    <x v="110"/>
  </r>
  <r>
    <x v="140"/>
    <x v="133"/>
    <x v="140"/>
    <x v="5"/>
    <n v="1"/>
    <s v="Jacinthe Balsillie"/>
    <s v="jbalsillie46@princeton.edu"/>
    <x v="0"/>
    <s v="Lib"/>
    <s v="D"/>
    <n v="1"/>
    <n v="12.95"/>
    <x v="2"/>
    <x v="3"/>
    <x v="2"/>
    <s v="2 Heffernan Center, Roanoke"/>
    <s v="No"/>
    <s v="Jacinthe"/>
    <s v="Balsillie"/>
    <s v="Yes"/>
    <n v="1"/>
    <x v="4"/>
    <x v="3"/>
    <x v="101"/>
  </r>
  <r>
    <x v="141"/>
    <x v="134"/>
    <x v="141"/>
    <x v="17"/>
    <n v="3"/>
    <s v="Quinton Fouracres"/>
    <s v="not provided"/>
    <x v="0"/>
    <s v="Ara"/>
    <s v="M"/>
    <n v="1"/>
    <n v="11.25"/>
    <x v="65"/>
    <x v="2"/>
    <x v="0"/>
    <s v="53 New Castle Point, Des Moines"/>
    <s v="No"/>
    <s v="Quinton"/>
    <s v="Fouracres"/>
    <s v="Yes"/>
    <n v="3"/>
    <x v="6"/>
    <x v="7"/>
    <x v="72"/>
  </r>
  <r>
    <x v="142"/>
    <x v="113"/>
    <x v="142"/>
    <x v="13"/>
    <n v="3"/>
    <s v="Bettina Leffek"/>
    <s v="bleffek48@ning.com"/>
    <x v="0"/>
    <s v="Rob"/>
    <s v="M"/>
    <n v="2.5"/>
    <n v="22.884999999999998"/>
    <x v="96"/>
    <x v="0"/>
    <x v="0"/>
    <s v="0688 Burning Wood Point, Honolulu"/>
    <s v="No"/>
    <s v="Bettina"/>
    <s v="Leffek"/>
    <s v="Yes"/>
    <n v="7.5"/>
    <x v="1"/>
    <x v="11"/>
    <x v="111"/>
  </r>
  <r>
    <x v="143"/>
    <x v="135"/>
    <x v="143"/>
    <x v="25"/>
    <n v="1"/>
    <s v="Hetti Penson"/>
    <s v="not provided"/>
    <x v="0"/>
    <s v="Rob"/>
    <s v="D"/>
    <n v="0.2"/>
    <n v="2.6849999999999996"/>
    <x v="97"/>
    <x v="0"/>
    <x v="2"/>
    <s v="16 Dottie Point, Fort Lauderdale"/>
    <s v="No"/>
    <s v="Hetti"/>
    <s v="Penson"/>
    <s v="No"/>
    <n v="0.2"/>
    <x v="6"/>
    <x v="1"/>
    <x v="112"/>
  </r>
  <r>
    <x v="144"/>
    <x v="35"/>
    <x v="144"/>
    <x v="30"/>
    <n v="5"/>
    <s v="Jocko Pray"/>
    <s v="jpray4a@youtube.com"/>
    <x v="0"/>
    <s v="Ara"/>
    <s v="D"/>
    <n v="2.5"/>
    <n v="22.884999999999998"/>
    <x v="15"/>
    <x v="2"/>
    <x v="2"/>
    <s v="7764 Thackeray Hill, Philadelphia"/>
    <s v="No"/>
    <s v="Jocko"/>
    <s v="Pray"/>
    <s v="No"/>
    <n v="12.5"/>
    <x v="3"/>
    <x v="7"/>
    <x v="54"/>
  </r>
  <r>
    <x v="145"/>
    <x v="136"/>
    <x v="145"/>
    <x v="37"/>
    <n v="6"/>
    <s v="Grete Holborn"/>
    <s v="gholborn4b@ow.ly"/>
    <x v="0"/>
    <s v="Ara"/>
    <s v="M"/>
    <n v="2.5"/>
    <n v="25.874999999999996"/>
    <x v="71"/>
    <x v="2"/>
    <x v="0"/>
    <s v="124 Sycamore Point, Norwalk"/>
    <s v="No"/>
    <s v="Grete"/>
    <s v="Holborn"/>
    <s v="Yes"/>
    <n v="15"/>
    <x v="3"/>
    <x v="1"/>
    <x v="78"/>
  </r>
  <r>
    <x v="146"/>
    <x v="137"/>
    <x v="146"/>
    <x v="37"/>
    <n v="3"/>
    <s v="Fielding Keinrat"/>
    <s v="fkeinrat4c@dailymail.co.uk"/>
    <x v="0"/>
    <s v="Ara"/>
    <s v="M"/>
    <n v="2.5"/>
    <n v="25.874999999999996"/>
    <x v="57"/>
    <x v="2"/>
    <x v="0"/>
    <s v="99382 Hagan Hill, Arlington"/>
    <s v="No"/>
    <s v="Fielding"/>
    <s v="Keinrat"/>
    <s v="Yes"/>
    <n v="7.5"/>
    <x v="4"/>
    <x v="7"/>
    <x v="62"/>
  </r>
  <r>
    <x v="147"/>
    <x v="138"/>
    <x v="147"/>
    <x v="11"/>
    <n v="3"/>
    <s v="Paulo Yea"/>
    <s v="pyea4d@aol.com"/>
    <x v="1"/>
    <s v="Rob"/>
    <s v="D"/>
    <n v="2.5"/>
    <n v="20.584999999999997"/>
    <x v="98"/>
    <x v="0"/>
    <x v="2"/>
    <s v="9760 Nelson Lane, Ashford"/>
    <s v="Yes"/>
    <s v="Paulo"/>
    <s v="Yea"/>
    <s v="No"/>
    <n v="7.5"/>
    <x v="6"/>
    <x v="1"/>
    <x v="113"/>
  </r>
  <r>
    <x v="148"/>
    <x v="139"/>
    <x v="148"/>
    <x v="11"/>
    <n v="6"/>
    <s v="Say Risborough"/>
    <s v="not provided"/>
    <x v="0"/>
    <s v="Rob"/>
    <s v="D"/>
    <n v="2.5"/>
    <n v="20.584999999999997"/>
    <x v="99"/>
    <x v="0"/>
    <x v="2"/>
    <s v="57914 Brentwood Junction, Chattanooga"/>
    <s v="No"/>
    <s v="Say"/>
    <s v="Risborough"/>
    <s v="Yes"/>
    <n v="15"/>
    <x v="2"/>
    <x v="0"/>
    <x v="114"/>
  </r>
  <r>
    <x v="149"/>
    <x v="140"/>
    <x v="149"/>
    <x v="26"/>
    <n v="6"/>
    <s v="Alexa Sizey"/>
    <s v="not provided"/>
    <x v="0"/>
    <s v="Lib"/>
    <s v="L"/>
    <n v="2.5"/>
    <n v="36.454999999999998"/>
    <x v="100"/>
    <x v="3"/>
    <x v="1"/>
    <s v="198 Lighthouse Bay Avenue, Portland"/>
    <s v="No"/>
    <s v="Alexa"/>
    <s v="Sizey"/>
    <s v="No"/>
    <n v="15"/>
    <x v="2"/>
    <x v="8"/>
    <x v="115"/>
  </r>
  <r>
    <x v="150"/>
    <x v="141"/>
    <x v="150"/>
    <x v="1"/>
    <n v="4"/>
    <s v="Kari Swede"/>
    <s v="kswede4g@addthis.com"/>
    <x v="0"/>
    <s v="Exc"/>
    <s v="M"/>
    <n v="0.5"/>
    <n v="8.25"/>
    <x v="101"/>
    <x v="1"/>
    <x v="0"/>
    <s v="94 Pleasure Circle, Oklahoma City"/>
    <s v="No"/>
    <s v="Kari"/>
    <s v="Swede"/>
    <s v="No"/>
    <n v="2"/>
    <x v="5"/>
    <x v="4"/>
    <x v="116"/>
  </r>
  <r>
    <x v="151"/>
    <x v="142"/>
    <x v="151"/>
    <x v="42"/>
    <n v="3"/>
    <s v="Leontine Rubrow"/>
    <s v="lrubrow4h@microsoft.com"/>
    <x v="0"/>
    <s v="Ara"/>
    <s v="L"/>
    <n v="0.5"/>
    <n v="7.77"/>
    <x v="102"/>
    <x v="2"/>
    <x v="1"/>
    <s v="352 Jana Center, Washington"/>
    <s v="No"/>
    <s v="Leontine"/>
    <s v="Rubrow"/>
    <s v="No"/>
    <n v="1.5"/>
    <x v="3"/>
    <x v="4"/>
    <x v="117"/>
  </r>
  <r>
    <x v="152"/>
    <x v="143"/>
    <x v="152"/>
    <x v="6"/>
    <n v="3"/>
    <s v="Dottie Tift"/>
    <s v="dtift4i@netvibes.com"/>
    <x v="0"/>
    <s v="Exc"/>
    <s v="D"/>
    <n v="0.5"/>
    <n v="7.29"/>
    <x v="6"/>
    <x v="1"/>
    <x v="2"/>
    <s v="581 Forest Run Avenue, Greensboro"/>
    <s v="No"/>
    <s v="Dottie"/>
    <s v="Tift"/>
    <s v="Yes"/>
    <n v="1.5"/>
    <x v="3"/>
    <x v="11"/>
    <x v="6"/>
  </r>
  <r>
    <x v="153"/>
    <x v="144"/>
    <x v="153"/>
    <x v="25"/>
    <n v="6"/>
    <s v="Gerardo Schonfeld"/>
    <s v="gschonfeld4j@oracle.com"/>
    <x v="0"/>
    <s v="Rob"/>
    <s v="D"/>
    <n v="0.2"/>
    <n v="2.6849999999999996"/>
    <x v="103"/>
    <x v="0"/>
    <x v="2"/>
    <s v="60 Spohn Plaza, Alexandria"/>
    <s v="No"/>
    <s v="Gerardo"/>
    <s v="Schonfeld"/>
    <s v="No"/>
    <n v="1.2000000000000002"/>
    <x v="3"/>
    <x v="1"/>
    <x v="118"/>
  </r>
  <r>
    <x v="154"/>
    <x v="145"/>
    <x v="154"/>
    <x v="6"/>
    <n v="4"/>
    <s v="Claiborne Feye"/>
    <s v="cfeye4k@google.co.jp"/>
    <x v="1"/>
    <s v="Exc"/>
    <s v="D"/>
    <n v="0.5"/>
    <n v="7.29"/>
    <x v="104"/>
    <x v="1"/>
    <x v="2"/>
    <s v="601 Northridge Circle, Castlebridge"/>
    <s v="Yes"/>
    <s v="Claiborne"/>
    <s v="Feye"/>
    <s v="No"/>
    <n v="2"/>
    <x v="0"/>
    <x v="9"/>
    <x v="119"/>
  </r>
  <r>
    <x v="155"/>
    <x v="146"/>
    <x v="155"/>
    <x v="39"/>
    <n v="6"/>
    <s v="Mina Elstone"/>
    <s v="not provided"/>
    <x v="0"/>
    <s v="Rob"/>
    <s v="D"/>
    <n v="1"/>
    <n v="8.9499999999999993"/>
    <x v="59"/>
    <x v="0"/>
    <x v="2"/>
    <s v="6 Manley Plaza, Racine"/>
    <s v="No"/>
    <s v="Mina"/>
    <s v="Elstone"/>
    <s v="Yes"/>
    <n v="6"/>
    <x v="6"/>
    <x v="10"/>
    <x v="64"/>
  </r>
  <r>
    <x v="156"/>
    <x v="147"/>
    <x v="156"/>
    <x v="34"/>
    <n v="5"/>
    <s v="Sherman Mewrcik"/>
    <s v="not provided"/>
    <x v="0"/>
    <s v="Rob"/>
    <s v="D"/>
    <n v="0.5"/>
    <n v="5.3699999999999992"/>
    <x v="51"/>
    <x v="0"/>
    <x v="2"/>
    <s v="44305 Scofield Park, Clearwater"/>
    <s v="No"/>
    <s v="Sherman"/>
    <s v="Mewrcik"/>
    <s v="Yes"/>
    <n v="2.5"/>
    <x v="3"/>
    <x v="6"/>
    <x v="55"/>
  </r>
  <r>
    <x v="157"/>
    <x v="148"/>
    <x v="157"/>
    <x v="1"/>
    <n v="5"/>
    <s v="Tamarah Fero"/>
    <s v="tfero4n@comsenz.com"/>
    <x v="0"/>
    <s v="Exc"/>
    <s v="M"/>
    <n v="0.5"/>
    <n v="8.25"/>
    <x v="1"/>
    <x v="1"/>
    <x v="0"/>
    <s v="6 Fisk Street, Racine"/>
    <s v="No"/>
    <s v="Tamarah"/>
    <s v="Fero"/>
    <s v="Yes"/>
    <n v="2.5"/>
    <x v="0"/>
    <x v="3"/>
    <x v="1"/>
  </r>
  <r>
    <x v="158"/>
    <x v="149"/>
    <x v="158"/>
    <x v="19"/>
    <n v="6"/>
    <s v="Stanislaus Valsler"/>
    <s v="not provided"/>
    <x v="1"/>
    <s v="Ara"/>
    <s v="M"/>
    <n v="0.5"/>
    <n v="6.75"/>
    <x v="61"/>
    <x v="2"/>
    <x v="0"/>
    <s v="95 Southridge Alley, Castlebridge"/>
    <s v="Yes"/>
    <s v="Stanislaus"/>
    <s v="Valsler"/>
    <s v="No"/>
    <n v="3"/>
    <x v="4"/>
    <x v="4"/>
    <x v="66"/>
  </r>
  <r>
    <x v="159"/>
    <x v="150"/>
    <x v="159"/>
    <x v="39"/>
    <n v="2"/>
    <s v="Felita Dauney"/>
    <s v="fdauney4p@sphinn.com"/>
    <x v="1"/>
    <s v="Rob"/>
    <s v="D"/>
    <n v="1"/>
    <n v="8.9499999999999993"/>
    <x v="105"/>
    <x v="0"/>
    <x v="2"/>
    <s v="22484 Tomscot Lane, Castlebellingham"/>
    <s v="Yes"/>
    <s v="Felita"/>
    <s v="Dauney"/>
    <s v="No"/>
    <n v="2"/>
    <x v="1"/>
    <x v="6"/>
    <x v="120"/>
  </r>
  <r>
    <x v="160"/>
    <x v="151"/>
    <x v="160"/>
    <x v="10"/>
    <n v="2"/>
    <s v="Serena Earley"/>
    <s v="searley4q@youku.com"/>
    <x v="2"/>
    <s v="Exc"/>
    <s v="L"/>
    <n v="2.5"/>
    <n v="34.154999999999994"/>
    <x v="93"/>
    <x v="1"/>
    <x v="1"/>
    <s v="66197 Onsgard Place, Craigavon"/>
    <s v="Yes"/>
    <s v="Serena"/>
    <s v="Earley"/>
    <s v="No"/>
    <n v="5"/>
    <x v="0"/>
    <x v="7"/>
    <x v="108"/>
  </r>
  <r>
    <x v="161"/>
    <x v="13"/>
    <x v="161"/>
    <x v="28"/>
    <n v="2"/>
    <s v="Minny Chamberlayne"/>
    <s v="mchamberlayne4r@bigcartel.com"/>
    <x v="0"/>
    <s v="Exc"/>
    <s v="M"/>
    <n v="2.5"/>
    <n v="31.624999999999996"/>
    <x v="40"/>
    <x v="1"/>
    <x v="0"/>
    <s v="1 Ridgeview Place, Tampa"/>
    <s v="No"/>
    <s v="Minny"/>
    <s v="Chamberlayne"/>
    <s v="Yes"/>
    <n v="5"/>
    <x v="1"/>
    <x v="6"/>
    <x v="41"/>
  </r>
  <r>
    <x v="162"/>
    <x v="79"/>
    <x v="162"/>
    <x v="6"/>
    <n v="3"/>
    <s v="Bartholemy Flaherty"/>
    <s v="bflaherty4s@moonfruit.com"/>
    <x v="1"/>
    <s v="Exc"/>
    <s v="D"/>
    <n v="0.5"/>
    <n v="7.29"/>
    <x v="6"/>
    <x v="1"/>
    <x v="2"/>
    <s v="045 Jana Place, Eadestown"/>
    <s v="Yes"/>
    <s v="Bartholemy"/>
    <s v="Flaherty"/>
    <s v="No"/>
    <n v="1.5"/>
    <x v="1"/>
    <x v="9"/>
    <x v="6"/>
  </r>
  <r>
    <x v="163"/>
    <x v="152"/>
    <x v="163"/>
    <x v="13"/>
    <n v="4"/>
    <s v="Oran Colbeck"/>
    <s v="ocolbeck4t@sina.com.cn"/>
    <x v="0"/>
    <s v="Rob"/>
    <s v="M"/>
    <n v="2.5"/>
    <n v="22.884999999999998"/>
    <x v="21"/>
    <x v="0"/>
    <x v="0"/>
    <s v="8984 Moulton Hill, Montgomery"/>
    <s v="No"/>
    <s v="Oran"/>
    <s v="Colbeck"/>
    <s v="No"/>
    <n v="10"/>
    <x v="1"/>
    <x v="1"/>
    <x v="22"/>
  </r>
  <r>
    <x v="164"/>
    <x v="153"/>
    <x v="164"/>
    <x v="10"/>
    <n v="6"/>
    <s v="Elysee Sketch"/>
    <s v="not provided"/>
    <x v="0"/>
    <s v="Exc"/>
    <s v="L"/>
    <n v="2.5"/>
    <n v="34.154999999999994"/>
    <x v="106"/>
    <x v="1"/>
    <x v="1"/>
    <s v="2 Gina Drive, Sparks"/>
    <s v="No"/>
    <s v="Elysee"/>
    <s v="Sketch"/>
    <s v="Yes"/>
    <n v="15"/>
    <x v="4"/>
    <x v="9"/>
    <x v="121"/>
  </r>
  <r>
    <x v="165"/>
    <x v="154"/>
    <x v="165"/>
    <x v="28"/>
    <n v="2"/>
    <s v="Ethelda Hobbing"/>
    <s v="ehobbing4v@nsw.gov.au"/>
    <x v="0"/>
    <s v="Exc"/>
    <s v="M"/>
    <n v="2.5"/>
    <n v="31.624999999999996"/>
    <x v="40"/>
    <x v="1"/>
    <x v="0"/>
    <s v="1 Debs Place, Macon"/>
    <s v="No"/>
    <s v="Ethelda"/>
    <s v="Hobbing"/>
    <s v="Yes"/>
    <n v="5"/>
    <x v="4"/>
    <x v="8"/>
    <x v="41"/>
  </r>
  <r>
    <x v="166"/>
    <x v="155"/>
    <x v="166"/>
    <x v="10"/>
    <n v="1"/>
    <s v="Odille Thynne"/>
    <s v="othynne4w@auda.org.au"/>
    <x v="0"/>
    <s v="Exc"/>
    <s v="L"/>
    <n v="2.5"/>
    <n v="34.154999999999994"/>
    <x v="107"/>
    <x v="1"/>
    <x v="1"/>
    <s v="26 Oakridge Way, Whittier"/>
    <s v="No"/>
    <s v="Odille"/>
    <s v="Thynne"/>
    <s v="Yes"/>
    <n v="2.5"/>
    <x v="5"/>
    <x v="6"/>
    <x v="122"/>
  </r>
  <r>
    <x v="167"/>
    <x v="156"/>
    <x v="167"/>
    <x v="4"/>
    <n v="4"/>
    <s v="Emlynne Heining"/>
    <s v="eheining4x@flickr.com"/>
    <x v="0"/>
    <s v="Rob"/>
    <s v="L"/>
    <n v="2.5"/>
    <n v="27.484999999999996"/>
    <x v="108"/>
    <x v="0"/>
    <x v="1"/>
    <s v="439 West Point, Johnson City"/>
    <s v="No"/>
    <s v="Emlynne"/>
    <s v="Heining"/>
    <s v="Yes"/>
    <n v="10"/>
    <x v="2"/>
    <x v="7"/>
    <x v="123"/>
  </r>
  <r>
    <x v="168"/>
    <x v="22"/>
    <x v="168"/>
    <x v="2"/>
    <n v="2"/>
    <s v="Katerina Melloi"/>
    <s v="kmelloi4y@imdb.com"/>
    <x v="0"/>
    <s v="Ara"/>
    <s v="L"/>
    <n v="1"/>
    <n v="12.95"/>
    <x v="109"/>
    <x v="2"/>
    <x v="1"/>
    <s v="1930 Haas Way, Rochester"/>
    <s v="No"/>
    <s v="Katerina"/>
    <s v="Melloi"/>
    <s v="No"/>
    <n v="2"/>
    <x v="5"/>
    <x v="7"/>
    <x v="124"/>
  </r>
  <r>
    <x v="169"/>
    <x v="157"/>
    <x v="169"/>
    <x v="16"/>
    <n v="1"/>
    <s v="Tiffany Scardafield"/>
    <s v="not provided"/>
    <x v="1"/>
    <s v="Ara"/>
    <s v="D"/>
    <n v="0.2"/>
    <n v="2.9849999999999999"/>
    <x v="55"/>
    <x v="2"/>
    <x v="2"/>
    <s v="69737 Hanover Center, Portarlington"/>
    <s v="Yes"/>
    <s v="Tiffany"/>
    <s v="Scardafield"/>
    <s v="No"/>
    <n v="0.2"/>
    <x v="5"/>
    <x v="9"/>
    <x v="81"/>
  </r>
  <r>
    <x v="170"/>
    <x v="158"/>
    <x v="170"/>
    <x v="46"/>
    <n v="5"/>
    <s v="Abrahan Mussen"/>
    <s v="amussen50@51.la"/>
    <x v="0"/>
    <s v="Exc"/>
    <s v="L"/>
    <n v="0.2"/>
    <n v="4.4550000000000001"/>
    <x v="110"/>
    <x v="1"/>
    <x v="1"/>
    <s v="22974 Beilfuss Plaza, Brooklyn"/>
    <s v="No"/>
    <s v="Abrahan"/>
    <s v="Mussen"/>
    <s v="No"/>
    <n v="1"/>
    <x v="2"/>
    <x v="6"/>
    <x v="125"/>
  </r>
  <r>
    <x v="170"/>
    <x v="158"/>
    <x v="170"/>
    <x v="20"/>
    <n v="5"/>
    <s v="Abrahan Mussen"/>
    <s v="amussen50@51.la"/>
    <x v="0"/>
    <s v="Ara"/>
    <s v="D"/>
    <n v="0.5"/>
    <n v="5.97"/>
    <x v="44"/>
    <x v="2"/>
    <x v="2"/>
    <s v="22974 Beilfuss Plaza, Brooklyn"/>
    <s v="No"/>
    <s v="Abrahan"/>
    <s v="Mussen"/>
    <s v="No"/>
    <n v="2.5"/>
    <x v="2"/>
    <x v="6"/>
    <x v="126"/>
  </r>
  <r>
    <x v="171"/>
    <x v="78"/>
    <x v="171"/>
    <x v="34"/>
    <n v="6"/>
    <s v="Anny Mundford"/>
    <s v="amundford52@nbcnews.com"/>
    <x v="0"/>
    <s v="Rob"/>
    <s v="D"/>
    <n v="0.5"/>
    <n v="5.3699999999999992"/>
    <x v="111"/>
    <x v="0"/>
    <x v="2"/>
    <s v="5097 Mitchell Plaza, Charlottesville"/>
    <s v="No"/>
    <s v="Anny"/>
    <s v="Mundford"/>
    <s v="No"/>
    <n v="3"/>
    <x v="3"/>
    <x v="6"/>
    <x v="127"/>
  </r>
  <r>
    <x v="172"/>
    <x v="159"/>
    <x v="172"/>
    <x v="18"/>
    <n v="2"/>
    <s v="Tory Walas"/>
    <s v="twalas53@google.ca"/>
    <x v="0"/>
    <s v="Exc"/>
    <s v="M"/>
    <n v="0.2"/>
    <n v="4.125"/>
    <x v="112"/>
    <x v="1"/>
    <x v="0"/>
    <s v="2673 Everett Place, Garland"/>
    <s v="No"/>
    <s v="Tory"/>
    <s v="Walas"/>
    <s v="No"/>
    <n v="0.4"/>
    <x v="2"/>
    <x v="11"/>
    <x v="128"/>
  </r>
  <r>
    <x v="173"/>
    <x v="160"/>
    <x v="173"/>
    <x v="42"/>
    <n v="4"/>
    <s v="Isa Blazewicz"/>
    <s v="iblazewicz54@thetimes.co.uk"/>
    <x v="0"/>
    <s v="Ara"/>
    <s v="L"/>
    <n v="0.5"/>
    <n v="7.77"/>
    <x v="113"/>
    <x v="2"/>
    <x v="1"/>
    <s v="4646 Graceland Circle, Minneapolis"/>
    <s v="No"/>
    <s v="Isa"/>
    <s v="Blazewicz"/>
    <s v="No"/>
    <n v="2"/>
    <x v="5"/>
    <x v="2"/>
    <x v="129"/>
  </r>
  <r>
    <x v="174"/>
    <x v="161"/>
    <x v="174"/>
    <x v="6"/>
    <n v="5"/>
    <s v="Angie Rizzetti"/>
    <s v="arizzetti55@naver.com"/>
    <x v="0"/>
    <s v="Exc"/>
    <s v="D"/>
    <n v="0.5"/>
    <n v="7.29"/>
    <x v="114"/>
    <x v="1"/>
    <x v="2"/>
    <s v="24 Mendota Junction, Lansing"/>
    <s v="No"/>
    <s v="Angie"/>
    <s v="Rizzetti"/>
    <s v="Yes"/>
    <n v="2.5"/>
    <x v="2"/>
    <x v="4"/>
    <x v="130"/>
  </r>
  <r>
    <x v="175"/>
    <x v="162"/>
    <x v="175"/>
    <x v="13"/>
    <n v="3"/>
    <s v="Mord Meriet"/>
    <s v="mmeriet56@noaa.gov"/>
    <x v="0"/>
    <s v="Rob"/>
    <s v="M"/>
    <n v="2.5"/>
    <n v="22.884999999999998"/>
    <x v="96"/>
    <x v="0"/>
    <x v="0"/>
    <s v="56000 Kedzie Alley, Grand Forks"/>
    <s v="No"/>
    <s v="Mord"/>
    <s v="Meriet"/>
    <s v="No"/>
    <n v="7.5"/>
    <x v="1"/>
    <x v="3"/>
    <x v="111"/>
  </r>
  <r>
    <x v="176"/>
    <x v="70"/>
    <x v="176"/>
    <x v="22"/>
    <n v="5"/>
    <s v="Lawrence Pratt"/>
    <s v="lpratt57@netvibes.com"/>
    <x v="0"/>
    <s v="Lib"/>
    <s v="M"/>
    <n v="0.5"/>
    <n v="8.73"/>
    <x v="34"/>
    <x v="3"/>
    <x v="0"/>
    <s v="57 Monterey Avenue, Anchorage"/>
    <s v="No"/>
    <s v="Lawrence"/>
    <s v="Pratt"/>
    <s v="Yes"/>
    <n v="2.5"/>
    <x v="6"/>
    <x v="6"/>
    <x v="35"/>
  </r>
  <r>
    <x v="177"/>
    <x v="163"/>
    <x v="177"/>
    <x v="46"/>
    <n v="1"/>
    <s v="Astrix Kitchingham"/>
    <s v="akitchingham58@com.com"/>
    <x v="0"/>
    <s v="Exc"/>
    <s v="L"/>
    <n v="0.2"/>
    <n v="4.4550000000000001"/>
    <x v="115"/>
    <x v="1"/>
    <x v="1"/>
    <s v="716 Shoshone Point, Oklahoma City"/>
    <s v="No"/>
    <s v="Astrix"/>
    <s v="Kitchingham"/>
    <s v="Yes"/>
    <n v="0.2"/>
    <x v="5"/>
    <x v="5"/>
    <x v="131"/>
  </r>
  <r>
    <x v="178"/>
    <x v="153"/>
    <x v="178"/>
    <x v="24"/>
    <n v="3"/>
    <s v="Burnard Bartholin"/>
    <s v="bbartholin59@xinhuanet.com"/>
    <x v="0"/>
    <s v="Lib"/>
    <s v="M"/>
    <n v="1"/>
    <n v="14.55"/>
    <x v="34"/>
    <x v="3"/>
    <x v="0"/>
    <s v="19600 Scofield Trail, Tulsa"/>
    <s v="No"/>
    <s v="Burnard"/>
    <s v="Bartholin"/>
    <s v="Yes"/>
    <n v="3"/>
    <x v="4"/>
    <x v="9"/>
    <x v="35"/>
  </r>
  <r>
    <x v="179"/>
    <x v="164"/>
    <x v="179"/>
    <x v="43"/>
    <n v="1"/>
    <s v="Madelene Prinn"/>
    <s v="mprinn5a@usa.gov"/>
    <x v="0"/>
    <s v="Lib"/>
    <s v="M"/>
    <n v="2.5"/>
    <n v="33.464999999999996"/>
    <x v="116"/>
    <x v="3"/>
    <x v="0"/>
    <s v="39 Dahle Road, Detroit"/>
    <s v="No"/>
    <s v="Madelene"/>
    <s v="Prinn"/>
    <s v="Yes"/>
    <n v="2.5"/>
    <x v="1"/>
    <x v="4"/>
    <x v="132"/>
  </r>
  <r>
    <x v="180"/>
    <x v="165"/>
    <x v="180"/>
    <x v="12"/>
    <n v="5"/>
    <s v="Alisun Baudino"/>
    <s v="abaudino5b@netvibes.com"/>
    <x v="0"/>
    <s v="Lib"/>
    <s v="D"/>
    <n v="0.2"/>
    <n v="3.8849999999999998"/>
    <x v="117"/>
    <x v="3"/>
    <x v="2"/>
    <s v="07 Charing Cross Circle, Washington"/>
    <s v="No"/>
    <s v="Alisun"/>
    <s v="Baudino"/>
    <s v="Yes"/>
    <n v="1"/>
    <x v="2"/>
    <x v="8"/>
    <x v="133"/>
  </r>
  <r>
    <x v="181"/>
    <x v="166"/>
    <x v="181"/>
    <x v="45"/>
    <n v="6"/>
    <s v="Philipa Petrushanko"/>
    <s v="ppetrushanko5c@blinklist.com"/>
    <x v="1"/>
    <s v="Exc"/>
    <s v="D"/>
    <n v="1"/>
    <n v="12.15"/>
    <x v="118"/>
    <x v="1"/>
    <x v="2"/>
    <s v="08 Laurel Trail, Nenagh"/>
    <s v="Yes"/>
    <s v="Philipa"/>
    <s v="Petrushanko"/>
    <s v="Yes"/>
    <n v="6"/>
    <x v="6"/>
    <x v="6"/>
    <x v="134"/>
  </r>
  <r>
    <x v="182"/>
    <x v="167"/>
    <x v="182"/>
    <x v="33"/>
    <n v="3"/>
    <s v="Kimberli Mustchin"/>
    <s v="not provided"/>
    <x v="0"/>
    <s v="Exc"/>
    <s v="L"/>
    <n v="1"/>
    <n v="14.85"/>
    <x v="69"/>
    <x v="1"/>
    <x v="1"/>
    <s v="0043 Arkansas Court, Mesa"/>
    <s v="No"/>
    <s v="Kimberli"/>
    <s v="Mustchin"/>
    <s v="No"/>
    <n v="3"/>
    <x v="0"/>
    <x v="6"/>
    <x v="76"/>
  </r>
  <r>
    <x v="183"/>
    <x v="168"/>
    <x v="183"/>
    <x v="6"/>
    <n v="5"/>
    <s v="Emlynne Laird"/>
    <s v="elaird5e@bing.com"/>
    <x v="0"/>
    <s v="Exc"/>
    <s v="D"/>
    <n v="0.5"/>
    <n v="7.29"/>
    <x v="114"/>
    <x v="1"/>
    <x v="2"/>
    <s v="43451 Doe Crossing Trail, Warren"/>
    <s v="No"/>
    <s v="Emlynne"/>
    <s v="Laird"/>
    <s v="No"/>
    <n v="2.5"/>
    <x v="1"/>
    <x v="2"/>
    <x v="130"/>
  </r>
  <r>
    <x v="184"/>
    <x v="169"/>
    <x v="184"/>
    <x v="2"/>
    <n v="3"/>
    <s v="Marlena Howsden"/>
    <s v="mhowsden5f@infoseek.co.jp"/>
    <x v="0"/>
    <s v="Ara"/>
    <s v="L"/>
    <n v="1"/>
    <n v="12.95"/>
    <x v="5"/>
    <x v="2"/>
    <x v="1"/>
    <s v="0410 Autumn Leaf Drive, Memphis"/>
    <s v="No"/>
    <s v="Marlena"/>
    <s v="Howsden"/>
    <s v="No"/>
    <n v="3"/>
    <x v="5"/>
    <x v="3"/>
    <x v="44"/>
  </r>
  <r>
    <x v="185"/>
    <x v="170"/>
    <x v="185"/>
    <x v="38"/>
    <n v="6"/>
    <s v="Nealson Cuttler"/>
    <s v="ncuttler5g@parallels.com"/>
    <x v="0"/>
    <s v="Exc"/>
    <s v="L"/>
    <n v="0.5"/>
    <n v="8.91"/>
    <x v="119"/>
    <x v="1"/>
    <x v="1"/>
    <s v="1 Melvin Circle, Washington"/>
    <s v="No"/>
    <s v="Nealson"/>
    <s v="Cuttler"/>
    <s v="No"/>
    <n v="3"/>
    <x v="6"/>
    <x v="5"/>
    <x v="135"/>
  </r>
  <r>
    <x v="185"/>
    <x v="170"/>
    <x v="185"/>
    <x v="27"/>
    <n v="2"/>
    <s v="Nealson Cuttler"/>
    <s v="ncuttler5g@parallels.com"/>
    <x v="0"/>
    <s v="Lib"/>
    <s v="D"/>
    <n v="2.5"/>
    <n v="29.784999999999997"/>
    <x v="120"/>
    <x v="3"/>
    <x v="2"/>
    <s v="1 Melvin Circle, Washington"/>
    <s v="No"/>
    <s v="Nealson"/>
    <s v="Cuttler"/>
    <s v="No"/>
    <n v="5"/>
    <x v="6"/>
    <x v="5"/>
    <x v="136"/>
  </r>
  <r>
    <x v="185"/>
    <x v="170"/>
    <x v="185"/>
    <x v="27"/>
    <n v="3"/>
    <s v="Nealson Cuttler"/>
    <s v="ncuttler5g@parallels.com"/>
    <x v="0"/>
    <s v="Lib"/>
    <s v="D"/>
    <n v="2.5"/>
    <n v="29.784999999999997"/>
    <x v="49"/>
    <x v="3"/>
    <x v="2"/>
    <s v="1 Melvin Circle, Washington"/>
    <s v="No"/>
    <s v="Nealson"/>
    <s v="Cuttler"/>
    <s v="No"/>
    <n v="7.5"/>
    <x v="6"/>
    <x v="5"/>
    <x v="52"/>
  </r>
  <r>
    <x v="185"/>
    <x v="170"/>
    <x v="185"/>
    <x v="23"/>
    <n v="4"/>
    <s v="Nealson Cuttler"/>
    <s v="ncuttler5g@parallels.com"/>
    <x v="0"/>
    <s v="Lib"/>
    <s v="L"/>
    <n v="0.5"/>
    <n v="9.51"/>
    <x v="82"/>
    <x v="3"/>
    <x v="1"/>
    <s v="1 Melvin Circle, Washington"/>
    <s v="No"/>
    <s v="Nealson"/>
    <s v="Cuttler"/>
    <s v="No"/>
    <n v="2"/>
    <x v="6"/>
    <x v="5"/>
    <x v="93"/>
  </r>
  <r>
    <x v="185"/>
    <x v="170"/>
    <x v="185"/>
    <x v="3"/>
    <n v="3"/>
    <s v="Nealson Cuttler"/>
    <s v="ncuttler5g@parallels.com"/>
    <x v="0"/>
    <s v="Exc"/>
    <s v="M"/>
    <n v="1"/>
    <n v="13.75"/>
    <x v="1"/>
    <x v="1"/>
    <x v="0"/>
    <s v="1 Melvin Circle, Washington"/>
    <s v="No"/>
    <s v="Nealson"/>
    <s v="Cuttler"/>
    <s v="No"/>
    <n v="3"/>
    <x v="6"/>
    <x v="5"/>
    <x v="1"/>
  </r>
  <r>
    <x v="186"/>
    <x v="171"/>
    <x v="186"/>
    <x v="23"/>
    <n v="6"/>
    <s v="Adriana Lazarus"/>
    <s v="not provided"/>
    <x v="0"/>
    <s v="Lib"/>
    <s v="L"/>
    <n v="0.5"/>
    <n v="9.51"/>
    <x v="30"/>
    <x v="3"/>
    <x v="1"/>
    <s v="9429 Porter Circle, Ogden"/>
    <s v="No"/>
    <s v="Adriana"/>
    <s v="Lazarus"/>
    <s v="No"/>
    <n v="3"/>
    <x v="0"/>
    <x v="8"/>
    <x v="31"/>
  </r>
  <r>
    <x v="187"/>
    <x v="172"/>
    <x v="187"/>
    <x v="27"/>
    <n v="6"/>
    <s v="Tallie felip"/>
    <s v="tfelip5m@typepad.com"/>
    <x v="0"/>
    <s v="Lib"/>
    <s v="D"/>
    <n v="2.5"/>
    <n v="29.784999999999997"/>
    <x v="39"/>
    <x v="3"/>
    <x v="2"/>
    <s v="9 Roth Point, Albany"/>
    <s v="No"/>
    <s v="Tallie"/>
    <s v="felip"/>
    <s v="Yes"/>
    <n v="15"/>
    <x v="6"/>
    <x v="7"/>
    <x v="40"/>
  </r>
  <r>
    <x v="188"/>
    <x v="173"/>
    <x v="188"/>
    <x v="7"/>
    <n v="1"/>
    <s v="Vanna Le - Count"/>
    <s v="vle5n@disqus.com"/>
    <x v="0"/>
    <s v="Lib"/>
    <s v="L"/>
    <n v="0.2"/>
    <n v="4.7549999999999999"/>
    <x v="7"/>
    <x v="3"/>
    <x v="1"/>
    <s v="69128 Ronald Regan Road, Spartanburg"/>
    <s v="No"/>
    <s v="Vanna"/>
    <s v="Le - Count"/>
    <s v="No"/>
    <n v="0.2"/>
    <x v="1"/>
    <x v="10"/>
    <x v="7"/>
  </r>
  <r>
    <x v="189"/>
    <x v="174"/>
    <x v="189"/>
    <x v="3"/>
    <n v="6"/>
    <s v="Sarette Ducarel"/>
    <s v="not provided"/>
    <x v="0"/>
    <s v="Exc"/>
    <s v="M"/>
    <n v="1"/>
    <n v="13.75"/>
    <x v="121"/>
    <x v="1"/>
    <x v="0"/>
    <s v="04922 Colorado Street, Staten Island"/>
    <s v="No"/>
    <s v="Sarette"/>
    <s v="Ducarel"/>
    <s v="No"/>
    <n v="6"/>
    <x v="1"/>
    <x v="2"/>
    <x v="137"/>
  </r>
  <r>
    <x v="190"/>
    <x v="175"/>
    <x v="190"/>
    <x v="25"/>
    <n v="3"/>
    <s v="Kendra Glison"/>
    <s v="not provided"/>
    <x v="0"/>
    <s v="Rob"/>
    <s v="D"/>
    <n v="0.2"/>
    <n v="2.6849999999999996"/>
    <x v="36"/>
    <x v="0"/>
    <x v="2"/>
    <s v="1 Kipling Lane, Washington"/>
    <s v="No"/>
    <s v="Kendra"/>
    <s v="Glison"/>
    <s v="Yes"/>
    <n v="0.60000000000000009"/>
    <x v="4"/>
    <x v="10"/>
    <x v="37"/>
  </r>
  <r>
    <x v="191"/>
    <x v="176"/>
    <x v="191"/>
    <x v="17"/>
    <n v="2"/>
    <s v="Nertie Poolman"/>
    <s v="npoolman5q@howstuffworks.com"/>
    <x v="0"/>
    <s v="Ara"/>
    <s v="M"/>
    <n v="1"/>
    <n v="11.25"/>
    <x v="122"/>
    <x v="2"/>
    <x v="0"/>
    <s v="356 Service Way, Charlotte"/>
    <s v="No"/>
    <s v="Nertie"/>
    <s v="Poolman"/>
    <s v="No"/>
    <n v="2"/>
    <x v="2"/>
    <x v="4"/>
    <x v="138"/>
  </r>
  <r>
    <x v="192"/>
    <x v="142"/>
    <x v="192"/>
    <x v="19"/>
    <n v="6"/>
    <s v="Orbadiah Duny"/>
    <s v="oduny5r@constantcontact.com"/>
    <x v="0"/>
    <s v="Ara"/>
    <s v="M"/>
    <n v="0.5"/>
    <n v="6.75"/>
    <x v="61"/>
    <x v="2"/>
    <x v="0"/>
    <s v="62772 Arkansas Pass, Lubbock"/>
    <s v="No"/>
    <s v="Orbadiah"/>
    <s v="Duny"/>
    <s v="Yes"/>
    <n v="3"/>
    <x v="3"/>
    <x v="4"/>
    <x v="66"/>
  </r>
  <r>
    <x v="193"/>
    <x v="177"/>
    <x v="193"/>
    <x v="6"/>
    <n v="4"/>
    <s v="Constance Halfhide"/>
    <s v="chalfhide5s@google.ru"/>
    <x v="1"/>
    <s v="Exc"/>
    <s v="D"/>
    <n v="0.5"/>
    <n v="7.29"/>
    <x v="104"/>
    <x v="1"/>
    <x v="2"/>
    <s v="75275 Sunnyside Center, Fermoy"/>
    <s v="Yes"/>
    <s v="Constance"/>
    <s v="Halfhide"/>
    <s v="Yes"/>
    <n v="2"/>
    <x v="2"/>
    <x v="8"/>
    <x v="119"/>
  </r>
  <r>
    <x v="194"/>
    <x v="178"/>
    <x v="194"/>
    <x v="19"/>
    <n v="1"/>
    <s v="Fransisco Malecky"/>
    <s v="fmalecky5t@list-manage.com"/>
    <x v="2"/>
    <s v="Ara"/>
    <s v="M"/>
    <n v="0.5"/>
    <n v="6.75"/>
    <x v="52"/>
    <x v="2"/>
    <x v="0"/>
    <s v="11 Dakota Lane, Whitwell"/>
    <s v="Yes"/>
    <s v="Fransisco"/>
    <s v="Malecky"/>
    <s v="No"/>
    <n v="0.5"/>
    <x v="0"/>
    <x v="7"/>
    <x v="56"/>
  </r>
  <r>
    <x v="195"/>
    <x v="179"/>
    <x v="195"/>
    <x v="5"/>
    <n v="4"/>
    <s v="Anselma Attwater"/>
    <s v="aattwater5u@wikia.com"/>
    <x v="0"/>
    <s v="Lib"/>
    <s v="D"/>
    <n v="1"/>
    <n v="12.95"/>
    <x v="67"/>
    <x v="3"/>
    <x v="2"/>
    <s v="72 Maryland Terrace, Charlottesville"/>
    <s v="No"/>
    <s v="Anselma"/>
    <s v="Attwater"/>
    <s v="Yes"/>
    <n v="4"/>
    <x v="3"/>
    <x v="7"/>
    <x v="139"/>
  </r>
  <r>
    <x v="196"/>
    <x v="180"/>
    <x v="196"/>
    <x v="38"/>
    <n v="6"/>
    <s v="Minette Whellans"/>
    <s v="mwhellans5v@mapquest.com"/>
    <x v="0"/>
    <s v="Exc"/>
    <s v="L"/>
    <n v="0.5"/>
    <n v="8.91"/>
    <x v="119"/>
    <x v="1"/>
    <x v="1"/>
    <s v="3 High Crossing Way, New York City"/>
    <s v="No"/>
    <s v="Minette"/>
    <s v="Whellans"/>
    <s v="No"/>
    <n v="3"/>
    <x v="6"/>
    <x v="6"/>
    <x v="135"/>
  </r>
  <r>
    <x v="197"/>
    <x v="181"/>
    <x v="197"/>
    <x v="15"/>
    <n v="4"/>
    <s v="Dael Camilletti"/>
    <s v="dcamilletti5w@businesswire.com"/>
    <x v="0"/>
    <s v="Exc"/>
    <s v="D"/>
    <n v="0.2"/>
    <n v="3.645"/>
    <x v="20"/>
    <x v="1"/>
    <x v="2"/>
    <s v="782 American Terrace, Roanoke"/>
    <s v="No"/>
    <s v="Dael"/>
    <s v="Camilletti"/>
    <s v="Yes"/>
    <n v="0.8"/>
    <x v="5"/>
    <x v="6"/>
    <x v="20"/>
  </r>
  <r>
    <x v="198"/>
    <x v="182"/>
    <x v="198"/>
    <x v="11"/>
    <n v="1"/>
    <s v="Emiline Galgey"/>
    <s v="egalgey5x@wufoo.com"/>
    <x v="0"/>
    <s v="Rob"/>
    <s v="D"/>
    <n v="2.5"/>
    <n v="20.584999999999997"/>
    <x v="123"/>
    <x v="0"/>
    <x v="2"/>
    <s v="6 Park Meadow Plaza, New York City"/>
    <s v="No"/>
    <s v="Emiline"/>
    <s v="Galgey"/>
    <s v="No"/>
    <n v="2.5"/>
    <x v="4"/>
    <x v="6"/>
    <x v="140"/>
  </r>
  <r>
    <x v="199"/>
    <x v="183"/>
    <x v="199"/>
    <x v="32"/>
    <n v="2"/>
    <s v="Murdock Hame"/>
    <s v="mhame5y@newsvine.com"/>
    <x v="1"/>
    <s v="Lib"/>
    <s v="L"/>
    <n v="1"/>
    <n v="15.85"/>
    <x v="124"/>
    <x v="3"/>
    <x v="1"/>
    <s v="0 Burning Wood Drive, Balally"/>
    <s v="Yes"/>
    <s v="Murdock"/>
    <s v="Hame"/>
    <s v="No"/>
    <n v="2"/>
    <x v="1"/>
    <x v="11"/>
    <x v="141"/>
  </r>
  <r>
    <x v="200"/>
    <x v="184"/>
    <x v="200"/>
    <x v="12"/>
    <n v="6"/>
    <s v="Ilka Gurnee"/>
    <s v="igurnee5z@usnews.com"/>
    <x v="0"/>
    <s v="Lib"/>
    <s v="D"/>
    <n v="0.2"/>
    <n v="3.8849999999999998"/>
    <x v="102"/>
    <x v="3"/>
    <x v="2"/>
    <s v="1 Troy Circle, Salt Lake City"/>
    <s v="No"/>
    <s v="Ilka"/>
    <s v="Gurnee"/>
    <s v="No"/>
    <n v="1.2000000000000002"/>
    <x v="3"/>
    <x v="9"/>
    <x v="142"/>
  </r>
  <r>
    <x v="201"/>
    <x v="185"/>
    <x v="201"/>
    <x v="24"/>
    <n v="4"/>
    <s v="Alfy Snowding"/>
    <s v="asnowding60@comsenz.com"/>
    <x v="0"/>
    <s v="Lib"/>
    <s v="M"/>
    <n v="1"/>
    <n v="14.55"/>
    <x v="125"/>
    <x v="3"/>
    <x v="0"/>
    <s v="1691 Comanche Lane, Toledo"/>
    <s v="No"/>
    <s v="Alfy"/>
    <s v="Snowding"/>
    <s v="Yes"/>
    <n v="4"/>
    <x v="2"/>
    <x v="7"/>
    <x v="143"/>
  </r>
  <r>
    <x v="202"/>
    <x v="186"/>
    <x v="202"/>
    <x v="38"/>
    <n v="4"/>
    <s v="Godfry Poinsett"/>
    <s v="gpoinsett61@berkeley.edu"/>
    <x v="0"/>
    <s v="Exc"/>
    <s v="L"/>
    <n v="0.5"/>
    <n v="8.91"/>
    <x v="70"/>
    <x v="1"/>
    <x v="1"/>
    <s v="75026 Monica Parkway, Pasadena"/>
    <s v="No"/>
    <s v="Godfry"/>
    <s v="Poinsett"/>
    <s v="No"/>
    <n v="2"/>
    <x v="1"/>
    <x v="9"/>
    <x v="77"/>
  </r>
  <r>
    <x v="203"/>
    <x v="187"/>
    <x v="203"/>
    <x v="17"/>
    <n v="5"/>
    <s v="Rem Furman"/>
    <s v="rfurman62@t.co"/>
    <x v="1"/>
    <s v="Ara"/>
    <s v="M"/>
    <n v="1"/>
    <n v="11.25"/>
    <x v="126"/>
    <x v="2"/>
    <x v="0"/>
    <s v="91239 Ilene Hill, Kinsale"/>
    <s v="Yes"/>
    <s v="Rem"/>
    <s v="Furman"/>
    <s v="Yes"/>
    <n v="5"/>
    <x v="4"/>
    <x v="5"/>
    <x v="144"/>
  </r>
  <r>
    <x v="204"/>
    <x v="148"/>
    <x v="204"/>
    <x v="40"/>
    <n v="3"/>
    <s v="Charis Crosier"/>
    <s v="ccrosier63@xrea.com"/>
    <x v="0"/>
    <s v="Rob"/>
    <s v="L"/>
    <n v="0.2"/>
    <n v="3.5849999999999995"/>
    <x v="127"/>
    <x v="0"/>
    <x v="1"/>
    <s v="54506 Arapahoe Center, Lees Summit"/>
    <s v="No"/>
    <s v="Charis"/>
    <s v="Crosier"/>
    <s v="No"/>
    <n v="0.60000000000000009"/>
    <x v="0"/>
    <x v="3"/>
    <x v="145"/>
  </r>
  <r>
    <x v="204"/>
    <x v="148"/>
    <x v="204"/>
    <x v="36"/>
    <n v="5"/>
    <s v="Charis Crosier"/>
    <s v="ccrosier63@xrea.com"/>
    <x v="0"/>
    <s v="Rob"/>
    <s v="M"/>
    <n v="0.2"/>
    <n v="2.9849999999999999"/>
    <x v="128"/>
    <x v="0"/>
    <x v="0"/>
    <s v="54506 Arapahoe Center, Lees Summit"/>
    <s v="No"/>
    <s v="Charis"/>
    <s v="Crosier"/>
    <s v="No"/>
    <n v="1"/>
    <x v="0"/>
    <x v="3"/>
    <x v="146"/>
  </r>
  <r>
    <x v="205"/>
    <x v="188"/>
    <x v="205"/>
    <x v="2"/>
    <n v="6"/>
    <s v="Lenka Rushmer"/>
    <s v="lrushmer65@europa.eu"/>
    <x v="0"/>
    <s v="Ara"/>
    <s v="L"/>
    <n v="1"/>
    <n v="12.95"/>
    <x v="17"/>
    <x v="2"/>
    <x v="1"/>
    <s v="70379 Canary Plaza, Irvine"/>
    <s v="No"/>
    <s v="Lenka"/>
    <s v="Rushmer"/>
    <s v="Yes"/>
    <n v="6"/>
    <x v="4"/>
    <x v="11"/>
    <x v="17"/>
  </r>
  <r>
    <x v="206"/>
    <x v="189"/>
    <x v="206"/>
    <x v="31"/>
    <n v="3"/>
    <s v="Waneta Edinborough"/>
    <s v="wedinborough66@github.io"/>
    <x v="0"/>
    <s v="Lib"/>
    <s v="D"/>
    <n v="0.5"/>
    <n v="7.77"/>
    <x v="102"/>
    <x v="3"/>
    <x v="2"/>
    <s v="1 Golden Leaf Hill, Hicksville"/>
    <s v="No"/>
    <s v="Waneta"/>
    <s v="Edinborough"/>
    <s v="No"/>
    <n v="1.5"/>
    <x v="1"/>
    <x v="0"/>
    <x v="142"/>
  </r>
  <r>
    <x v="207"/>
    <x v="190"/>
    <x v="207"/>
    <x v="33"/>
    <n v="4"/>
    <s v="Bobbe Piggott"/>
    <s v="not provided"/>
    <x v="0"/>
    <s v="Exc"/>
    <s v="L"/>
    <n v="1"/>
    <n v="14.85"/>
    <x v="48"/>
    <x v="1"/>
    <x v="1"/>
    <s v="812 Erie Court, Washington"/>
    <s v="No"/>
    <s v="Bobbe"/>
    <s v="Piggott"/>
    <s v="Yes"/>
    <n v="4"/>
    <x v="3"/>
    <x v="7"/>
    <x v="51"/>
  </r>
  <r>
    <x v="208"/>
    <x v="191"/>
    <x v="208"/>
    <x v="27"/>
    <n v="4"/>
    <s v="Ketty Bromehead"/>
    <s v="kbromehead68@un.org"/>
    <x v="0"/>
    <s v="Lib"/>
    <s v="D"/>
    <n v="2.5"/>
    <n v="29.784999999999997"/>
    <x v="129"/>
    <x v="3"/>
    <x v="2"/>
    <s v="69 Birchwood Place, New York City"/>
    <s v="No"/>
    <s v="Ketty"/>
    <s v="Bromehead"/>
    <s v="Yes"/>
    <n v="10"/>
    <x v="3"/>
    <x v="4"/>
    <x v="147"/>
  </r>
  <r>
    <x v="209"/>
    <x v="192"/>
    <x v="209"/>
    <x v="40"/>
    <n v="4"/>
    <s v="Elsbeth Westerman"/>
    <s v="ewesterman69@si.edu"/>
    <x v="1"/>
    <s v="Rob"/>
    <s v="L"/>
    <n v="0.2"/>
    <n v="3.5849999999999995"/>
    <x v="79"/>
    <x v="0"/>
    <x v="1"/>
    <s v="7 Packers Court, Newmarket on Fergus"/>
    <s v="Yes"/>
    <s v="Elsbeth"/>
    <s v="Westerman"/>
    <s v="No"/>
    <n v="0.8"/>
    <x v="2"/>
    <x v="5"/>
    <x v="90"/>
  </r>
  <r>
    <x v="210"/>
    <x v="193"/>
    <x v="210"/>
    <x v="37"/>
    <n v="5"/>
    <s v="Anabelle Hutchens"/>
    <s v="ahutchens6a@amazonaws.com"/>
    <x v="0"/>
    <s v="Ara"/>
    <s v="M"/>
    <n v="2.5"/>
    <n v="25.874999999999996"/>
    <x v="130"/>
    <x v="2"/>
    <x v="0"/>
    <s v="8 Russell Plaza, Shawnee Mission"/>
    <s v="No"/>
    <s v="Anabelle"/>
    <s v="Hutchens"/>
    <s v="No"/>
    <n v="12.5"/>
    <x v="1"/>
    <x v="10"/>
    <x v="148"/>
  </r>
  <r>
    <x v="211"/>
    <x v="194"/>
    <x v="211"/>
    <x v="25"/>
    <n v="6"/>
    <s v="Noak Wyvill"/>
    <s v="nwyvill6b@naver.com"/>
    <x v="2"/>
    <s v="Rob"/>
    <s v="D"/>
    <n v="0.2"/>
    <n v="2.6849999999999996"/>
    <x v="103"/>
    <x v="0"/>
    <x v="2"/>
    <s v="47 Declaration Alley, Edinburgh"/>
    <s v="Yes"/>
    <s v="Noak"/>
    <s v="Wyvill"/>
    <s v="Yes"/>
    <n v="1.2000000000000002"/>
    <x v="1"/>
    <x v="10"/>
    <x v="118"/>
  </r>
  <r>
    <x v="212"/>
    <x v="195"/>
    <x v="212"/>
    <x v="40"/>
    <n v="5"/>
    <s v="Beltran Mathon"/>
    <s v="bmathon6c@barnesandnoble.com"/>
    <x v="0"/>
    <s v="Rob"/>
    <s v="L"/>
    <n v="0.2"/>
    <n v="3.5849999999999995"/>
    <x v="131"/>
    <x v="0"/>
    <x v="1"/>
    <s v="6131 Huxley Pass, Sacramento"/>
    <s v="No"/>
    <s v="Beltran"/>
    <s v="Mathon"/>
    <s v="No"/>
    <n v="1"/>
    <x v="5"/>
    <x v="1"/>
    <x v="149"/>
  </r>
  <r>
    <x v="213"/>
    <x v="196"/>
    <x v="213"/>
    <x v="21"/>
    <n v="2"/>
    <s v="Kristos Streight"/>
    <s v="kstreight6d@about.com"/>
    <x v="0"/>
    <s v="Lib"/>
    <s v="M"/>
    <n v="0.2"/>
    <n v="4.3650000000000002"/>
    <x v="31"/>
    <x v="3"/>
    <x v="0"/>
    <s v="5 Anderson Court, Wilkes Barre"/>
    <s v="No"/>
    <s v="Kristos"/>
    <s v="Streight"/>
    <s v="No"/>
    <n v="0.4"/>
    <x v="4"/>
    <x v="6"/>
    <x v="32"/>
  </r>
  <r>
    <x v="214"/>
    <x v="197"/>
    <x v="214"/>
    <x v="37"/>
    <n v="2"/>
    <s v="Portie Cutchie"/>
    <s v="pcutchie6e@globo.com"/>
    <x v="0"/>
    <s v="Ara"/>
    <s v="M"/>
    <n v="2.5"/>
    <n v="25.874999999999996"/>
    <x v="95"/>
    <x v="2"/>
    <x v="0"/>
    <s v="5 Esch Parkway, Greensboro"/>
    <s v="No"/>
    <s v="Portie"/>
    <s v="Cutchie"/>
    <s v="No"/>
    <n v="5"/>
    <x v="1"/>
    <x v="7"/>
    <x v="110"/>
  </r>
  <r>
    <x v="215"/>
    <x v="198"/>
    <x v="215"/>
    <x v="21"/>
    <n v="2"/>
    <s v="Sinclare Edsell"/>
    <s v="not provided"/>
    <x v="0"/>
    <s v="Lib"/>
    <s v="M"/>
    <n v="0.2"/>
    <n v="4.3650000000000002"/>
    <x v="31"/>
    <x v="3"/>
    <x v="0"/>
    <s v="226 Harper Place, Newark"/>
    <s v="No"/>
    <s v="Sinclare"/>
    <s v="Edsell"/>
    <s v="Yes"/>
    <n v="0.4"/>
    <x v="1"/>
    <x v="1"/>
    <x v="32"/>
  </r>
  <r>
    <x v="216"/>
    <x v="199"/>
    <x v="216"/>
    <x v="7"/>
    <n v="5"/>
    <s v="Conny Gheraldi"/>
    <s v="cgheraldi6g@opera.com"/>
    <x v="2"/>
    <s v="Lib"/>
    <s v="L"/>
    <n v="0.2"/>
    <n v="4.7549999999999999"/>
    <x v="29"/>
    <x v="3"/>
    <x v="1"/>
    <s v="28998 Cottonwood Point, Kinloch"/>
    <s v="Yes"/>
    <s v="Conny"/>
    <s v="Gheraldi"/>
    <s v="No"/>
    <n v="1"/>
    <x v="6"/>
    <x v="1"/>
    <x v="30"/>
  </r>
  <r>
    <x v="217"/>
    <x v="200"/>
    <x v="217"/>
    <x v="18"/>
    <n v="5"/>
    <s v="Beryle Kenwell"/>
    <s v="bkenwell6h@over-blog.com"/>
    <x v="0"/>
    <s v="Exc"/>
    <s v="M"/>
    <n v="0.2"/>
    <n v="4.125"/>
    <x v="132"/>
    <x v="1"/>
    <x v="0"/>
    <s v="62 Dayton Drive, Honolulu"/>
    <s v="No"/>
    <s v="Beryle"/>
    <s v="Kenwell"/>
    <s v="No"/>
    <n v="1"/>
    <x v="5"/>
    <x v="6"/>
    <x v="150"/>
  </r>
  <r>
    <x v="218"/>
    <x v="201"/>
    <x v="218"/>
    <x v="26"/>
    <n v="1"/>
    <s v="Tomas Sutty"/>
    <s v="tsutty6i@google.es"/>
    <x v="0"/>
    <s v="Lib"/>
    <s v="L"/>
    <n v="2.5"/>
    <n v="36.454999999999998"/>
    <x v="133"/>
    <x v="3"/>
    <x v="1"/>
    <s v="736 Mosinee Court, New York City"/>
    <s v="No"/>
    <s v="Tomas"/>
    <s v="Sutty"/>
    <s v="No"/>
    <n v="2.5"/>
    <x v="0"/>
    <x v="10"/>
    <x v="151"/>
  </r>
  <r>
    <x v="219"/>
    <x v="202"/>
    <x v="219"/>
    <x v="26"/>
    <n v="5"/>
    <s v="Samuele Ales0"/>
    <s v="not provided"/>
    <x v="1"/>
    <s v="Lib"/>
    <s v="L"/>
    <n v="2.5"/>
    <n v="36.454999999999998"/>
    <x v="134"/>
    <x v="3"/>
    <x v="1"/>
    <s v="0023 Westport Terrace, Ballinroad"/>
    <s v="Yes"/>
    <s v="Samuele"/>
    <s v="Ales0"/>
    <s v="No"/>
    <n v="12.5"/>
    <x v="5"/>
    <x v="8"/>
    <x v="152"/>
  </r>
  <r>
    <x v="220"/>
    <x v="203"/>
    <x v="220"/>
    <x v="27"/>
    <n v="3"/>
    <s v="Carlie Harce"/>
    <s v="charce6k@cafepress.com"/>
    <x v="1"/>
    <s v="Lib"/>
    <s v="D"/>
    <n v="2.5"/>
    <n v="29.784999999999997"/>
    <x v="49"/>
    <x v="3"/>
    <x v="2"/>
    <s v="8 Melrose Center, D煤n Laoghaire"/>
    <s v="Yes"/>
    <s v="Carlie"/>
    <s v="Harce"/>
    <s v="No"/>
    <n v="7.5"/>
    <x v="1"/>
    <x v="10"/>
    <x v="52"/>
  </r>
  <r>
    <x v="221"/>
    <x v="204"/>
    <x v="221"/>
    <x v="40"/>
    <n v="1"/>
    <s v="Craggy Bril"/>
    <s v="not provided"/>
    <x v="0"/>
    <s v="Rob"/>
    <s v="L"/>
    <n v="0.2"/>
    <n v="3.5849999999999995"/>
    <x v="60"/>
    <x v="0"/>
    <x v="1"/>
    <s v="955 Ridge Oak Street, Cincinnati"/>
    <s v="No"/>
    <s v="Craggy"/>
    <s v="Bril"/>
    <s v="Yes"/>
    <n v="0.2"/>
    <x v="6"/>
    <x v="4"/>
    <x v="65"/>
  </r>
  <r>
    <x v="222"/>
    <x v="205"/>
    <x v="222"/>
    <x v="13"/>
    <n v="2"/>
    <s v="Friederike Drysdale"/>
    <s v="fdrysdale6m@symantec.com"/>
    <x v="0"/>
    <s v="Rob"/>
    <s v="M"/>
    <n v="2.5"/>
    <n v="22.884999999999998"/>
    <x v="135"/>
    <x v="0"/>
    <x v="0"/>
    <s v="0229 Hovde Hill, Midland"/>
    <s v="No"/>
    <s v="Friederike"/>
    <s v="Drysdale"/>
    <s v="Yes"/>
    <n v="5"/>
    <x v="3"/>
    <x v="9"/>
    <x v="153"/>
  </r>
  <r>
    <x v="223"/>
    <x v="206"/>
    <x v="223"/>
    <x v="33"/>
    <n v="4"/>
    <s v="Devon Magowan"/>
    <s v="dmagowan6n@fc2.com"/>
    <x v="0"/>
    <s v="Exc"/>
    <s v="L"/>
    <n v="1"/>
    <n v="14.85"/>
    <x v="48"/>
    <x v="1"/>
    <x v="1"/>
    <s v="42 Sloan Way, Cheyenne"/>
    <s v="No"/>
    <s v="Devon"/>
    <s v="Magowan"/>
    <s v="No"/>
    <n v="4"/>
    <x v="0"/>
    <x v="10"/>
    <x v="51"/>
  </r>
  <r>
    <x v="224"/>
    <x v="207"/>
    <x v="224"/>
    <x v="37"/>
    <n v="6"/>
    <s v="Codi Littrell"/>
    <s v="not provided"/>
    <x v="0"/>
    <s v="Ara"/>
    <s v="M"/>
    <n v="2.5"/>
    <n v="25.874999999999996"/>
    <x v="71"/>
    <x v="2"/>
    <x v="0"/>
    <s v="3 Colorado Lane, Atlanta"/>
    <s v="No"/>
    <s v="Codi"/>
    <s v="Littrell"/>
    <s v="Yes"/>
    <n v="15"/>
    <x v="0"/>
    <x v="1"/>
    <x v="78"/>
  </r>
  <r>
    <x v="225"/>
    <x v="208"/>
    <x v="225"/>
    <x v="13"/>
    <n v="2"/>
    <s v="Christel Speak"/>
    <s v="not provided"/>
    <x v="0"/>
    <s v="Rob"/>
    <s v="M"/>
    <n v="2.5"/>
    <n v="22.884999999999998"/>
    <x v="135"/>
    <x v="0"/>
    <x v="0"/>
    <s v="8 Crowley Place, Duluth"/>
    <s v="No"/>
    <s v="Christel"/>
    <s v="Speak"/>
    <s v="No"/>
    <n v="5"/>
    <x v="5"/>
    <x v="0"/>
    <x v="153"/>
  </r>
  <r>
    <x v="226"/>
    <x v="209"/>
    <x v="226"/>
    <x v="45"/>
    <n v="3"/>
    <s v="Sibella Rushbrooke"/>
    <s v="srushbrooke6q@youku.com"/>
    <x v="0"/>
    <s v="Exc"/>
    <s v="D"/>
    <n v="1"/>
    <n v="12.15"/>
    <x v="114"/>
    <x v="1"/>
    <x v="2"/>
    <s v="00901 Marquette Plaza, Sacramento"/>
    <s v="No"/>
    <s v="Sibella"/>
    <s v="Rushbrooke"/>
    <s v="Yes"/>
    <n v="3"/>
    <x v="4"/>
    <x v="6"/>
    <x v="130"/>
  </r>
  <r>
    <x v="227"/>
    <x v="210"/>
    <x v="227"/>
    <x v="6"/>
    <n v="4"/>
    <s v="Tammie Drynan"/>
    <s v="tdrynan6r@deviantart.com"/>
    <x v="0"/>
    <s v="Exc"/>
    <s v="D"/>
    <n v="0.5"/>
    <n v="7.29"/>
    <x v="104"/>
    <x v="1"/>
    <x v="2"/>
    <s v="5776 Coleman Circle, Tampa"/>
    <s v="No"/>
    <s v="Tammie"/>
    <s v="Drynan"/>
    <s v="Yes"/>
    <n v="2"/>
    <x v="4"/>
    <x v="7"/>
    <x v="119"/>
  </r>
  <r>
    <x v="228"/>
    <x v="211"/>
    <x v="228"/>
    <x v="43"/>
    <n v="4"/>
    <s v="Effie Yurkov"/>
    <s v="eyurkov6s@hud.gov"/>
    <x v="0"/>
    <s v="Lib"/>
    <s v="M"/>
    <n v="2.5"/>
    <n v="33.464999999999996"/>
    <x v="136"/>
    <x v="3"/>
    <x v="0"/>
    <s v="970 Northport Pass, Honolulu"/>
    <s v="No"/>
    <s v="Effie"/>
    <s v="Yurkov"/>
    <s v="No"/>
    <n v="10"/>
    <x v="4"/>
    <x v="5"/>
    <x v="154"/>
  </r>
  <r>
    <x v="229"/>
    <x v="212"/>
    <x v="229"/>
    <x v="7"/>
    <n v="5"/>
    <s v="Lexie Mallan"/>
    <s v="lmallan6t@state.gov"/>
    <x v="0"/>
    <s v="Lib"/>
    <s v="L"/>
    <n v="0.2"/>
    <n v="4.7549999999999999"/>
    <x v="29"/>
    <x v="3"/>
    <x v="1"/>
    <s v="43 Longview Center, Baton Rouge"/>
    <s v="No"/>
    <s v="Lexie"/>
    <s v="Mallan"/>
    <s v="Yes"/>
    <n v="1"/>
    <x v="0"/>
    <x v="8"/>
    <x v="30"/>
  </r>
  <r>
    <x v="230"/>
    <x v="213"/>
    <x v="230"/>
    <x v="5"/>
    <n v="3"/>
    <s v="Georgena Bentjens"/>
    <s v="gbentjens6u@netlog.com"/>
    <x v="2"/>
    <s v="Lib"/>
    <s v="D"/>
    <n v="1"/>
    <n v="12.95"/>
    <x v="5"/>
    <x v="3"/>
    <x v="2"/>
    <s v="4738 Bashford Crossing, Newbiggin"/>
    <s v="Yes"/>
    <s v="Georgena"/>
    <s v="Bentjens"/>
    <s v="No"/>
    <n v="3"/>
    <x v="6"/>
    <x v="9"/>
    <x v="5"/>
  </r>
  <r>
    <x v="231"/>
    <x v="63"/>
    <x v="231"/>
    <x v="40"/>
    <n v="6"/>
    <s v="Delmar Beasant"/>
    <s v="not provided"/>
    <x v="1"/>
    <s v="Rob"/>
    <s v="L"/>
    <n v="0.2"/>
    <n v="3.5849999999999995"/>
    <x v="137"/>
    <x v="0"/>
    <x v="1"/>
    <s v="856 Colorado Way, Kilkenny"/>
    <s v="Yes"/>
    <s v="Delmar"/>
    <s v="Beasant"/>
    <s v="Yes"/>
    <n v="1.2000000000000002"/>
    <x v="5"/>
    <x v="7"/>
    <x v="155"/>
  </r>
  <r>
    <x v="232"/>
    <x v="214"/>
    <x v="232"/>
    <x v="9"/>
    <n v="1"/>
    <s v="Lyn Entwistle"/>
    <s v="lentwistle6w@omniture.com"/>
    <x v="0"/>
    <s v="Ara"/>
    <s v="D"/>
    <n v="1"/>
    <n v="9.9499999999999993"/>
    <x v="138"/>
    <x v="2"/>
    <x v="2"/>
    <s v="54 Canary Terrace, Minneapolis"/>
    <s v="No"/>
    <s v="Lyn"/>
    <s v="Entwistle"/>
    <s v="Yes"/>
    <n v="1"/>
    <x v="5"/>
    <x v="2"/>
    <x v="156"/>
  </r>
  <r>
    <x v="233"/>
    <x v="215"/>
    <x v="233"/>
    <x v="32"/>
    <n v="1"/>
    <s v="Zacharias Kiffe"/>
    <s v="zkiffe74@cyberchimps.com"/>
    <x v="0"/>
    <s v="Lib"/>
    <s v="L"/>
    <n v="1"/>
    <n v="15.85"/>
    <x v="80"/>
    <x v="3"/>
    <x v="1"/>
    <s v="32764 Buell Pass, Milwaukee"/>
    <s v="No"/>
    <s v="Zacharias"/>
    <s v="Kiffe"/>
    <s v="Yes"/>
    <n v="1"/>
    <x v="2"/>
    <x v="4"/>
    <x v="91"/>
  </r>
  <r>
    <x v="234"/>
    <x v="216"/>
    <x v="234"/>
    <x v="36"/>
    <n v="1"/>
    <s v="Mercedes Acott"/>
    <s v="macott6y@pagesperso-orange.fr"/>
    <x v="0"/>
    <s v="Rob"/>
    <s v="M"/>
    <n v="0.2"/>
    <n v="2.9849999999999999"/>
    <x v="55"/>
    <x v="0"/>
    <x v="0"/>
    <s v="37340 Lerdahl Avenue, Charlotte"/>
    <s v="No"/>
    <s v="Mercedes"/>
    <s v="Acott"/>
    <s v="Yes"/>
    <n v="0.2"/>
    <x v="5"/>
    <x v="10"/>
    <x v="60"/>
  </r>
  <r>
    <x v="235"/>
    <x v="217"/>
    <x v="235"/>
    <x v="3"/>
    <n v="5"/>
    <s v="Connor Heaviside"/>
    <s v="cheaviside6z@rediff.com"/>
    <x v="0"/>
    <s v="Exc"/>
    <s v="M"/>
    <n v="1"/>
    <n v="13.75"/>
    <x v="85"/>
    <x v="1"/>
    <x v="0"/>
    <s v="941 Graceland Terrace, Phoenix"/>
    <s v="No"/>
    <s v="Connor"/>
    <s v="Heaviside"/>
    <s v="Yes"/>
    <n v="5"/>
    <x v="6"/>
    <x v="1"/>
    <x v="96"/>
  </r>
  <r>
    <x v="236"/>
    <x v="218"/>
    <x v="236"/>
    <x v="9"/>
    <n v="3"/>
    <s v="Devy Bulbrook"/>
    <s v="not provided"/>
    <x v="0"/>
    <s v="Ara"/>
    <s v="D"/>
    <n v="1"/>
    <n v="9.9499999999999993"/>
    <x v="44"/>
    <x v="2"/>
    <x v="2"/>
    <s v="567 Farmco Hill, Jamaica"/>
    <s v="No"/>
    <s v="Devy"/>
    <s v="Bulbrook"/>
    <s v="No"/>
    <n v="3"/>
    <x v="4"/>
    <x v="3"/>
    <x v="157"/>
  </r>
  <r>
    <x v="237"/>
    <x v="219"/>
    <x v="237"/>
    <x v="24"/>
    <n v="4"/>
    <s v="Leia Kernan"/>
    <s v="lkernan71@wsj.com"/>
    <x v="0"/>
    <s v="Lib"/>
    <s v="M"/>
    <n v="1"/>
    <n v="14.55"/>
    <x v="125"/>
    <x v="3"/>
    <x v="0"/>
    <s v="76 Briar Crest Avenue, Champaign"/>
    <s v="No"/>
    <s v="Leia"/>
    <s v="Kernan"/>
    <s v="No"/>
    <n v="4"/>
    <x v="5"/>
    <x v="11"/>
    <x v="143"/>
  </r>
  <r>
    <x v="238"/>
    <x v="220"/>
    <x v="238"/>
    <x v="35"/>
    <n v="4"/>
    <s v="Rosaline McLae"/>
    <s v="rmclae72@dailymotion.com"/>
    <x v="2"/>
    <s v="Rob"/>
    <s v="L"/>
    <n v="0.5"/>
    <n v="7.169999999999999"/>
    <x v="139"/>
    <x v="0"/>
    <x v="1"/>
    <s v="1065 Myrtle Center, Swindon"/>
    <s v="Yes"/>
    <s v="Rosaline"/>
    <s v="McLae"/>
    <s v="No"/>
    <n v="2"/>
    <x v="1"/>
    <x v="7"/>
    <x v="158"/>
  </r>
  <r>
    <x v="239"/>
    <x v="114"/>
    <x v="239"/>
    <x v="35"/>
    <n v="3"/>
    <s v="Cleve Blowfelde"/>
    <s v="cblowfelde73@ustream.tv"/>
    <x v="0"/>
    <s v="Rob"/>
    <s v="L"/>
    <n v="0.5"/>
    <n v="7.169999999999999"/>
    <x v="137"/>
    <x v="0"/>
    <x v="1"/>
    <s v="72657 Shelley Alley, Tucson"/>
    <s v="No"/>
    <s v="Cleve"/>
    <s v="Blowfelde"/>
    <s v="No"/>
    <n v="1.5"/>
    <x v="5"/>
    <x v="3"/>
    <x v="155"/>
  </r>
  <r>
    <x v="240"/>
    <x v="221"/>
    <x v="233"/>
    <x v="22"/>
    <n v="2"/>
    <s v="Zacharias Kiffe"/>
    <s v="zkiffe74@cyberchimps.com"/>
    <x v="0"/>
    <s v="Lib"/>
    <s v="M"/>
    <n v="0.5"/>
    <n v="8.73"/>
    <x v="92"/>
    <x v="3"/>
    <x v="0"/>
    <s v="32764 Buell Pass, Milwaukee"/>
    <s v="No"/>
    <s v="Zacharias"/>
    <s v="Kiffe"/>
    <s v="Yes"/>
    <n v="1"/>
    <x v="0"/>
    <x v="4"/>
    <x v="107"/>
  </r>
  <r>
    <x v="241"/>
    <x v="222"/>
    <x v="240"/>
    <x v="47"/>
    <n v="1"/>
    <s v="Denyse O'Calleran"/>
    <s v="docalleran75@ucla.edu"/>
    <x v="0"/>
    <s v="Exc"/>
    <s v="D"/>
    <n v="2.5"/>
    <n v="27.945"/>
    <x v="140"/>
    <x v="1"/>
    <x v="2"/>
    <s v="6384 Darwin Avenue, Pompano Beach"/>
    <s v="No"/>
    <s v="Denyse"/>
    <s v="O'Calleran"/>
    <s v="Yes"/>
    <n v="2.5"/>
    <x v="3"/>
    <x v="8"/>
    <x v="159"/>
  </r>
  <r>
    <x v="242"/>
    <x v="188"/>
    <x v="241"/>
    <x v="47"/>
    <n v="5"/>
    <s v="Cobby Cromwell"/>
    <s v="ccromwell76@desdev.cn"/>
    <x v="0"/>
    <s v="Exc"/>
    <s v="D"/>
    <n v="2.5"/>
    <n v="27.945"/>
    <x v="141"/>
    <x v="1"/>
    <x v="2"/>
    <s v="45604 Bunker Hill Court, Whittier"/>
    <s v="No"/>
    <s v="Cobby"/>
    <s v="Cromwell"/>
    <s v="No"/>
    <n v="12.5"/>
    <x v="4"/>
    <x v="11"/>
    <x v="160"/>
  </r>
  <r>
    <x v="243"/>
    <x v="223"/>
    <x v="242"/>
    <x v="36"/>
    <n v="2"/>
    <s v="Irv Hay"/>
    <s v="ihay77@lulu.com"/>
    <x v="2"/>
    <s v="Rob"/>
    <s v="M"/>
    <n v="0.2"/>
    <n v="2.9849999999999999"/>
    <x v="9"/>
    <x v="0"/>
    <x v="0"/>
    <s v="667 Florence Drive, Sheffield"/>
    <s v="Yes"/>
    <s v="Irv"/>
    <s v="Hay"/>
    <s v="No"/>
    <n v="0.4"/>
    <x v="5"/>
    <x v="1"/>
    <x v="9"/>
  </r>
  <r>
    <x v="244"/>
    <x v="224"/>
    <x v="243"/>
    <x v="4"/>
    <n v="1"/>
    <s v="Tani Taffarello"/>
    <s v="ttaffarello78@sciencedaily.com"/>
    <x v="0"/>
    <s v="Rob"/>
    <s v="L"/>
    <n v="2.5"/>
    <n v="27.484999999999996"/>
    <x v="142"/>
    <x v="0"/>
    <x v="1"/>
    <s v="26 Linden Center, Saint Louis"/>
    <s v="No"/>
    <s v="Tani"/>
    <s v="Taffarello"/>
    <s v="Yes"/>
    <n v="2.5"/>
    <x v="4"/>
    <x v="11"/>
    <x v="161"/>
  </r>
  <r>
    <x v="245"/>
    <x v="83"/>
    <x v="244"/>
    <x v="41"/>
    <n v="5"/>
    <s v="Monique Canty"/>
    <s v="mcanty79@jigsy.com"/>
    <x v="0"/>
    <s v="Rob"/>
    <s v="L"/>
    <n v="1"/>
    <n v="11.95"/>
    <x v="143"/>
    <x v="0"/>
    <x v="1"/>
    <s v="21342 Schiller Parkway, Erie"/>
    <s v="No"/>
    <s v="Monique"/>
    <s v="Canty"/>
    <s v="Yes"/>
    <n v="5"/>
    <x v="0"/>
    <x v="6"/>
    <x v="162"/>
  </r>
  <r>
    <x v="246"/>
    <x v="104"/>
    <x v="245"/>
    <x v="3"/>
    <n v="3"/>
    <s v="Javier Kopke"/>
    <s v="jkopke7a@auda.org.au"/>
    <x v="0"/>
    <s v="Exc"/>
    <s v="M"/>
    <n v="1"/>
    <n v="13.75"/>
    <x v="1"/>
    <x v="1"/>
    <x v="0"/>
    <s v="04 Hanson Junction, Tacoma"/>
    <s v="No"/>
    <s v="Javier"/>
    <s v="Kopke"/>
    <s v="No"/>
    <n v="3"/>
    <x v="2"/>
    <x v="3"/>
    <x v="1"/>
  </r>
  <r>
    <x v="247"/>
    <x v="225"/>
    <x v="246"/>
    <x v="43"/>
    <n v="4"/>
    <s v="Mar McIver"/>
    <s v="not provided"/>
    <x v="0"/>
    <s v="Lib"/>
    <s v="M"/>
    <n v="2.5"/>
    <n v="33.464999999999996"/>
    <x v="136"/>
    <x v="3"/>
    <x v="0"/>
    <s v="6 Carberry Pass, Richmond"/>
    <s v="No"/>
    <s v="Mar"/>
    <s v="McIver"/>
    <s v="No"/>
    <n v="10"/>
    <x v="3"/>
    <x v="8"/>
    <x v="154"/>
  </r>
  <r>
    <x v="248"/>
    <x v="226"/>
    <x v="247"/>
    <x v="41"/>
    <n v="5"/>
    <s v="Arabella Fransewich"/>
    <s v="not provided"/>
    <x v="1"/>
    <s v="Rob"/>
    <s v="L"/>
    <n v="1"/>
    <n v="11.95"/>
    <x v="143"/>
    <x v="0"/>
    <x v="1"/>
    <s v="675 Ruskin Road, Kinsealy-Drinan"/>
    <s v="Yes"/>
    <s v="Arabella"/>
    <s v="Fransewich"/>
    <s v="Yes"/>
    <n v="5"/>
    <x v="3"/>
    <x v="5"/>
    <x v="162"/>
  </r>
  <r>
    <x v="249"/>
    <x v="227"/>
    <x v="248"/>
    <x v="20"/>
    <n v="1"/>
    <s v="Violette Hellmore"/>
    <s v="vhellmore7d@bbc.co.uk"/>
    <x v="0"/>
    <s v="Ara"/>
    <s v="D"/>
    <n v="0.5"/>
    <n v="5.97"/>
    <x v="9"/>
    <x v="2"/>
    <x v="2"/>
    <s v="87597 Butternut Alley, Little Rock"/>
    <s v="No"/>
    <s v="Violette"/>
    <s v="Hellmore"/>
    <s v="Yes"/>
    <n v="0.5"/>
    <x v="5"/>
    <x v="10"/>
    <x v="79"/>
  </r>
  <r>
    <x v="250"/>
    <x v="180"/>
    <x v="249"/>
    <x v="45"/>
    <n v="2"/>
    <s v="Myles Seawright"/>
    <s v="mseawright7e@nbcnews.com"/>
    <x v="2"/>
    <s v="Exc"/>
    <s v="D"/>
    <n v="1"/>
    <n v="12.15"/>
    <x v="76"/>
    <x v="1"/>
    <x v="2"/>
    <s v="5021 Summit Drive, Newton"/>
    <s v="Yes"/>
    <s v="Myles"/>
    <s v="Seawright"/>
    <s v="No"/>
    <n v="2"/>
    <x v="6"/>
    <x v="6"/>
    <x v="86"/>
  </r>
  <r>
    <x v="251"/>
    <x v="228"/>
    <x v="250"/>
    <x v="15"/>
    <n v="6"/>
    <s v="Silvana Northeast"/>
    <s v="snortheast7f@mashable.com"/>
    <x v="0"/>
    <s v="Exc"/>
    <s v="D"/>
    <n v="0.2"/>
    <n v="3.645"/>
    <x v="6"/>
    <x v="1"/>
    <x v="2"/>
    <s v="4306 Northfield Place, Sparks"/>
    <s v="No"/>
    <s v="Silvana"/>
    <s v="Northeast"/>
    <s v="Yes"/>
    <n v="1.2000000000000002"/>
    <x v="4"/>
    <x v="5"/>
    <x v="6"/>
  </r>
  <r>
    <x v="252"/>
    <x v="229"/>
    <x v="195"/>
    <x v="9"/>
    <n v="2"/>
    <s v="Anselma Attwater"/>
    <s v="aattwater5u@wikia.com"/>
    <x v="0"/>
    <s v="Ara"/>
    <s v="D"/>
    <n v="1"/>
    <n v="9.9499999999999993"/>
    <x v="0"/>
    <x v="2"/>
    <x v="2"/>
    <s v="72 Maryland Terrace, Charlottesville"/>
    <s v="No"/>
    <s v="Anselma"/>
    <s v="Attwater"/>
    <s v="Yes"/>
    <n v="2"/>
    <x v="0"/>
    <x v="11"/>
    <x v="163"/>
  </r>
  <r>
    <x v="253"/>
    <x v="230"/>
    <x v="251"/>
    <x v="16"/>
    <n v="2"/>
    <s v="Monica Fearon"/>
    <s v="mfearon7h@reverbnation.com"/>
    <x v="0"/>
    <s v="Ara"/>
    <s v="D"/>
    <n v="0.2"/>
    <n v="2.9849999999999999"/>
    <x v="9"/>
    <x v="2"/>
    <x v="2"/>
    <s v="41524 Mandrake Center, Denton"/>
    <s v="No"/>
    <s v="Monica"/>
    <s v="Fearon"/>
    <s v="No"/>
    <n v="0.4"/>
    <x v="3"/>
    <x v="5"/>
    <x v="79"/>
  </r>
  <r>
    <x v="254"/>
    <x v="231"/>
    <x v="252"/>
    <x v="6"/>
    <n v="1"/>
    <s v="Barney Chisnell"/>
    <s v="not provided"/>
    <x v="1"/>
    <s v="Exc"/>
    <s v="D"/>
    <n v="0.5"/>
    <n v="7.29"/>
    <x v="35"/>
    <x v="1"/>
    <x v="2"/>
    <s v="5915 Hallows Court, Tullamore"/>
    <s v="Yes"/>
    <s v="Barney"/>
    <s v="Chisnell"/>
    <s v="Yes"/>
    <n v="0.5"/>
    <x v="5"/>
    <x v="2"/>
    <x v="36"/>
  </r>
  <r>
    <x v="255"/>
    <x v="80"/>
    <x v="253"/>
    <x v="16"/>
    <n v="4"/>
    <s v="Jasper Sisneros"/>
    <s v="jsisneros7j@a8.net"/>
    <x v="0"/>
    <s v="Ara"/>
    <s v="D"/>
    <n v="0.2"/>
    <n v="2.9849999999999999"/>
    <x v="22"/>
    <x v="2"/>
    <x v="2"/>
    <s v="38 Dryden Plaza, Raleigh"/>
    <s v="No"/>
    <s v="Jasper"/>
    <s v="Sisneros"/>
    <s v="Yes"/>
    <n v="0.8"/>
    <x v="1"/>
    <x v="5"/>
    <x v="23"/>
  </r>
  <r>
    <x v="256"/>
    <x v="232"/>
    <x v="254"/>
    <x v="41"/>
    <n v="6"/>
    <s v="Zachariah Carlson"/>
    <s v="zcarlson7k@bigcartel.com"/>
    <x v="1"/>
    <s v="Rob"/>
    <s v="L"/>
    <n v="1"/>
    <n v="11.95"/>
    <x v="144"/>
    <x v="0"/>
    <x v="1"/>
    <s v="4825 Bowman Crossing, Shankill"/>
    <s v="Yes"/>
    <s v="Zachariah"/>
    <s v="Carlson"/>
    <s v="Yes"/>
    <n v="6"/>
    <x v="2"/>
    <x v="3"/>
    <x v="164"/>
  </r>
  <r>
    <x v="257"/>
    <x v="233"/>
    <x v="255"/>
    <x v="29"/>
    <n v="2"/>
    <s v="Warner Maddox"/>
    <s v="wmaddox7l@timesonline.co.uk"/>
    <x v="0"/>
    <s v="Ara"/>
    <s v="L"/>
    <n v="0.2"/>
    <n v="3.8849999999999998"/>
    <x v="41"/>
    <x v="2"/>
    <x v="1"/>
    <s v="6223 North Hill, New York City"/>
    <s v="No"/>
    <s v="Warner"/>
    <s v="Maddox"/>
    <s v="No"/>
    <n v="0.4"/>
    <x v="4"/>
    <x v="8"/>
    <x v="42"/>
  </r>
  <r>
    <x v="258"/>
    <x v="234"/>
    <x v="256"/>
    <x v="37"/>
    <n v="1"/>
    <s v="Donnie Hedlestone"/>
    <s v="dhedlestone7m@craigslist.org"/>
    <x v="0"/>
    <s v="Ara"/>
    <s v="M"/>
    <n v="2.5"/>
    <n v="25.874999999999996"/>
    <x v="145"/>
    <x v="2"/>
    <x v="0"/>
    <s v="02670 Superior Way, Stamford"/>
    <s v="No"/>
    <s v="Donnie"/>
    <s v="Hedlestone"/>
    <s v="No"/>
    <n v="2.5"/>
    <x v="1"/>
    <x v="1"/>
    <x v="165"/>
  </r>
  <r>
    <x v="259"/>
    <x v="235"/>
    <x v="257"/>
    <x v="10"/>
    <n v="6"/>
    <s v="Teddi Crowthe"/>
    <s v="tcrowthe7n@europa.eu"/>
    <x v="0"/>
    <s v="Exc"/>
    <s v="L"/>
    <n v="2.5"/>
    <n v="34.154999999999994"/>
    <x v="106"/>
    <x v="1"/>
    <x v="1"/>
    <s v="7 Eastlawn Alley, Toledo"/>
    <s v="No"/>
    <s v="Teddi"/>
    <s v="Crowthe"/>
    <s v="No"/>
    <n v="15"/>
    <x v="3"/>
    <x v="1"/>
    <x v="121"/>
  </r>
  <r>
    <x v="260"/>
    <x v="236"/>
    <x v="258"/>
    <x v="4"/>
    <n v="4"/>
    <s v="Dorelia Bury"/>
    <s v="dbury7o@tinyurl.com"/>
    <x v="1"/>
    <s v="Rob"/>
    <s v="L"/>
    <n v="2.5"/>
    <n v="27.484999999999996"/>
    <x v="108"/>
    <x v="0"/>
    <x v="1"/>
    <s v="305 Holy Cross Way, Castleblayney"/>
    <s v="Yes"/>
    <s v="Dorelia"/>
    <s v="Bury"/>
    <s v="Yes"/>
    <n v="10"/>
    <x v="1"/>
    <x v="1"/>
    <x v="123"/>
  </r>
  <r>
    <x v="261"/>
    <x v="237"/>
    <x v="259"/>
    <x v="33"/>
    <n v="6"/>
    <s v="Gussy Broadbear"/>
    <s v="gbroadbear7p@omniture.com"/>
    <x v="0"/>
    <s v="Exc"/>
    <s v="L"/>
    <n v="1"/>
    <n v="14.85"/>
    <x v="146"/>
    <x v="1"/>
    <x v="1"/>
    <s v="0 Manitowish Hill, Columbia"/>
    <s v="No"/>
    <s v="Gussy"/>
    <s v="Broadbear"/>
    <s v="No"/>
    <n v="6"/>
    <x v="2"/>
    <x v="9"/>
    <x v="166"/>
  </r>
  <r>
    <x v="262"/>
    <x v="238"/>
    <x v="260"/>
    <x v="29"/>
    <n v="2"/>
    <s v="Emlynne Palfrey"/>
    <s v="epalfrey7q@devhub.com"/>
    <x v="0"/>
    <s v="Ara"/>
    <s v="L"/>
    <n v="0.2"/>
    <n v="3.8849999999999998"/>
    <x v="41"/>
    <x v="2"/>
    <x v="1"/>
    <s v="2793 Vera Point, Fort Wayne"/>
    <s v="No"/>
    <s v="Emlynne"/>
    <s v="Palfrey"/>
    <s v="Yes"/>
    <n v="0.4"/>
    <x v="4"/>
    <x v="3"/>
    <x v="42"/>
  </r>
  <r>
    <x v="263"/>
    <x v="52"/>
    <x v="261"/>
    <x v="43"/>
    <n v="1"/>
    <s v="Parsifal Metrick"/>
    <s v="pmetrick7r@rakuten.co.jp"/>
    <x v="0"/>
    <s v="Lib"/>
    <s v="M"/>
    <n v="2.5"/>
    <n v="33.464999999999996"/>
    <x v="116"/>
    <x v="3"/>
    <x v="0"/>
    <s v="091 Old Gate Road, Saint Louis"/>
    <s v="No"/>
    <s v="Parsifal"/>
    <s v="Metrick"/>
    <s v="Yes"/>
    <n v="2.5"/>
    <x v="3"/>
    <x v="10"/>
    <x v="132"/>
  </r>
  <r>
    <x v="264"/>
    <x v="146"/>
    <x v="262"/>
    <x v="1"/>
    <n v="5"/>
    <s v="Christopher Grieveson"/>
    <s v="not provided"/>
    <x v="0"/>
    <s v="Exc"/>
    <s v="M"/>
    <n v="0.5"/>
    <n v="8.25"/>
    <x v="1"/>
    <x v="1"/>
    <x v="0"/>
    <s v="91 Old Gate Road, Portland"/>
    <s v="No"/>
    <s v="Christopher"/>
    <s v="Grieveson"/>
    <s v="Yes"/>
    <n v="2.5"/>
    <x v="6"/>
    <x v="10"/>
    <x v="1"/>
  </r>
  <r>
    <x v="265"/>
    <x v="239"/>
    <x v="263"/>
    <x v="33"/>
    <n v="4"/>
    <s v="Karlan Karby"/>
    <s v="kkarby7t@sbwire.com"/>
    <x v="0"/>
    <s v="Exc"/>
    <s v="L"/>
    <n v="1"/>
    <n v="14.85"/>
    <x v="48"/>
    <x v="1"/>
    <x v="1"/>
    <s v="4 Linden Park, Boulder"/>
    <s v="No"/>
    <s v="Karlan"/>
    <s v="Karby"/>
    <s v="Yes"/>
    <n v="4"/>
    <x v="0"/>
    <x v="4"/>
    <x v="51"/>
  </r>
  <r>
    <x v="266"/>
    <x v="240"/>
    <x v="264"/>
    <x v="42"/>
    <n v="1"/>
    <s v="Flory Crumpe"/>
    <s v="fcrumpe7u@ftc.gov"/>
    <x v="2"/>
    <s v="Ara"/>
    <s v="L"/>
    <n v="0.5"/>
    <n v="7.77"/>
    <x v="41"/>
    <x v="2"/>
    <x v="1"/>
    <s v="1 Hanover Terrace, Norton"/>
    <s v="Yes"/>
    <s v="Flory"/>
    <s v="Crumpe"/>
    <s v="No"/>
    <n v="0.5"/>
    <x v="6"/>
    <x v="10"/>
    <x v="42"/>
  </r>
  <r>
    <x v="267"/>
    <x v="241"/>
    <x v="265"/>
    <x v="34"/>
    <n v="1"/>
    <s v="Amity Chatto"/>
    <s v="achatto7v@sakura.ne.jp"/>
    <x v="2"/>
    <s v="Rob"/>
    <s v="D"/>
    <n v="0.5"/>
    <n v="5.3699999999999992"/>
    <x v="147"/>
    <x v="0"/>
    <x v="2"/>
    <s v="2 Morrow Hill, Sheffield"/>
    <s v="Yes"/>
    <s v="Amity"/>
    <s v="Chatto"/>
    <s v="Yes"/>
    <n v="0.5"/>
    <x v="6"/>
    <x v="1"/>
    <x v="167"/>
  </r>
  <r>
    <x v="268"/>
    <x v="242"/>
    <x v="266"/>
    <x v="28"/>
    <n v="3"/>
    <s v="Nanine McCarthy"/>
    <s v="not provided"/>
    <x v="0"/>
    <s v="Exc"/>
    <s v="M"/>
    <n v="2.5"/>
    <n v="31.624999999999996"/>
    <x v="88"/>
    <x v="1"/>
    <x v="0"/>
    <s v="27 Pine View Crossing, Louisville"/>
    <s v="No"/>
    <s v="Nanine"/>
    <s v="McCarthy"/>
    <s v="No"/>
    <n v="7.5"/>
    <x v="4"/>
    <x v="5"/>
    <x v="102"/>
  </r>
  <r>
    <x v="269"/>
    <x v="243"/>
    <x v="267"/>
    <x v="26"/>
    <n v="1"/>
    <s v="Lyndsey Megany"/>
    <s v="not provided"/>
    <x v="0"/>
    <s v="Lib"/>
    <s v="L"/>
    <n v="2.5"/>
    <n v="36.454999999999998"/>
    <x v="133"/>
    <x v="3"/>
    <x v="1"/>
    <s v="7536 Homewood Place, Buffalo"/>
    <s v="No"/>
    <s v="Lyndsey"/>
    <s v="Megany"/>
    <s v="No"/>
    <n v="2.5"/>
    <x v="4"/>
    <x v="2"/>
    <x v="151"/>
  </r>
  <r>
    <x v="270"/>
    <x v="244"/>
    <x v="268"/>
    <x v="14"/>
    <n v="4"/>
    <s v="Byram Mergue"/>
    <s v="bmergue7y@umn.edu"/>
    <x v="0"/>
    <s v="Ara"/>
    <s v="M"/>
    <n v="0.2"/>
    <n v="3.375"/>
    <x v="72"/>
    <x v="2"/>
    <x v="0"/>
    <s v="801 Sloan Plaza, Canton"/>
    <s v="No"/>
    <s v="Byram"/>
    <s v="Mergue"/>
    <s v="Yes"/>
    <n v="0.8"/>
    <x v="0"/>
    <x v="7"/>
    <x v="80"/>
  </r>
  <r>
    <x v="271"/>
    <x v="245"/>
    <x v="269"/>
    <x v="40"/>
    <n v="4"/>
    <s v="Kerr Patise"/>
    <s v="kpatise7z@jigsy.com"/>
    <x v="0"/>
    <s v="Rob"/>
    <s v="L"/>
    <n v="0.2"/>
    <n v="3.5849999999999995"/>
    <x v="79"/>
    <x v="0"/>
    <x v="1"/>
    <s v="2469 Hayes Lane, Boston"/>
    <s v="No"/>
    <s v="Kerr"/>
    <s v="Patise"/>
    <s v="No"/>
    <n v="0.8"/>
    <x v="3"/>
    <x v="5"/>
    <x v="90"/>
  </r>
  <r>
    <x v="272"/>
    <x v="246"/>
    <x v="270"/>
    <x v="1"/>
    <n v="1"/>
    <s v="Mathew Goulter"/>
    <s v="not provided"/>
    <x v="1"/>
    <s v="Exc"/>
    <s v="M"/>
    <n v="0.5"/>
    <n v="8.25"/>
    <x v="112"/>
    <x v="1"/>
    <x v="0"/>
    <s v="3 Sunfield Terrace, Kinlough"/>
    <s v="Yes"/>
    <s v="Mathew"/>
    <s v="Goulter"/>
    <s v="Yes"/>
    <n v="0.5"/>
    <x v="1"/>
    <x v="6"/>
    <x v="128"/>
  </r>
  <r>
    <x v="273"/>
    <x v="247"/>
    <x v="271"/>
    <x v="25"/>
    <n v="5"/>
    <s v="Marris Grcic"/>
    <s v="not provided"/>
    <x v="0"/>
    <s v="Rob"/>
    <s v="D"/>
    <n v="0.2"/>
    <n v="2.6849999999999996"/>
    <x v="148"/>
    <x v="0"/>
    <x v="2"/>
    <s v="758 Acker Point, Lynchburg"/>
    <s v="No"/>
    <s v="Marris"/>
    <s v="Grcic"/>
    <s v="Yes"/>
    <n v="1"/>
    <x v="6"/>
    <x v="11"/>
    <x v="168"/>
  </r>
  <r>
    <x v="274"/>
    <x v="248"/>
    <x v="272"/>
    <x v="9"/>
    <n v="5"/>
    <s v="Domeniga Duke"/>
    <s v="dduke82@vkontakte.ru"/>
    <x v="0"/>
    <s v="Ara"/>
    <s v="D"/>
    <n v="1"/>
    <n v="9.9499999999999993"/>
    <x v="12"/>
    <x v="2"/>
    <x v="2"/>
    <s v="472 Mosinee Crossing, Los Angeles"/>
    <s v="No"/>
    <s v="Domeniga"/>
    <s v="Duke"/>
    <s v="No"/>
    <n v="5"/>
    <x v="0"/>
    <x v="7"/>
    <x v="169"/>
  </r>
  <r>
    <x v="275"/>
    <x v="249"/>
    <x v="273"/>
    <x v="1"/>
    <n v="2"/>
    <s v="Violante Skouling"/>
    <s v="not provided"/>
    <x v="1"/>
    <s v="Exc"/>
    <s v="M"/>
    <n v="0.5"/>
    <n v="8.25"/>
    <x v="38"/>
    <x v="1"/>
    <x v="0"/>
    <s v="9366 Bunting Center, Drumcondra"/>
    <s v="Yes"/>
    <s v="Violante"/>
    <s v="Skouling"/>
    <s v="No"/>
    <n v="1"/>
    <x v="1"/>
    <x v="9"/>
    <x v="39"/>
  </r>
  <r>
    <x v="276"/>
    <x v="250"/>
    <x v="274"/>
    <x v="20"/>
    <n v="3"/>
    <s v="Isidore Hussey"/>
    <s v="ihussey84@mapy.cz"/>
    <x v="0"/>
    <s v="Ara"/>
    <s v="D"/>
    <n v="0.5"/>
    <n v="5.97"/>
    <x v="8"/>
    <x v="2"/>
    <x v="2"/>
    <s v="641 Birchwood Place, Birmingham"/>
    <s v="No"/>
    <s v="Isidore"/>
    <s v="Hussey"/>
    <s v="No"/>
    <n v="1.5"/>
    <x v="3"/>
    <x v="11"/>
    <x v="21"/>
  </r>
  <r>
    <x v="277"/>
    <x v="251"/>
    <x v="275"/>
    <x v="20"/>
    <n v="5"/>
    <s v="Cassie Pinkerton"/>
    <s v="cpinkerton85@upenn.edu"/>
    <x v="0"/>
    <s v="Ara"/>
    <s v="D"/>
    <n v="0.5"/>
    <n v="5.97"/>
    <x v="44"/>
    <x v="2"/>
    <x v="2"/>
    <s v="5205 Graceland Point, Alexandria"/>
    <s v="No"/>
    <s v="Cassie"/>
    <s v="Pinkerton"/>
    <s v="No"/>
    <n v="2.5"/>
    <x v="4"/>
    <x v="6"/>
    <x v="126"/>
  </r>
  <r>
    <x v="278"/>
    <x v="177"/>
    <x v="276"/>
    <x v="33"/>
    <n v="3"/>
    <s v="Micki Fero"/>
    <s v="not provided"/>
    <x v="0"/>
    <s v="Exc"/>
    <s v="L"/>
    <n v="1"/>
    <n v="14.85"/>
    <x v="69"/>
    <x v="1"/>
    <x v="1"/>
    <s v="9 Burrows Way, Danbury"/>
    <s v="No"/>
    <s v="Micki"/>
    <s v="Fero"/>
    <s v="No"/>
    <n v="3"/>
    <x v="2"/>
    <x v="8"/>
    <x v="76"/>
  </r>
  <r>
    <x v="279"/>
    <x v="252"/>
    <x v="277"/>
    <x v="3"/>
    <n v="2"/>
    <s v="Cybill Graddell"/>
    <s v="not provided"/>
    <x v="0"/>
    <s v="Exc"/>
    <s v="M"/>
    <n v="1"/>
    <n v="13.75"/>
    <x v="3"/>
    <x v="1"/>
    <x v="0"/>
    <s v="8 Reindahl Alley, Albany"/>
    <s v="No"/>
    <s v="Cybill"/>
    <s v="Graddell"/>
    <s v="No"/>
    <n v="2"/>
    <x v="2"/>
    <x v="3"/>
    <x v="3"/>
  </r>
  <r>
    <x v="280"/>
    <x v="253"/>
    <x v="278"/>
    <x v="8"/>
    <n v="6"/>
    <s v="Dorian Vizor"/>
    <s v="dvizor88@furl.net"/>
    <x v="0"/>
    <s v="Rob"/>
    <s v="M"/>
    <n v="0.5"/>
    <n v="5.97"/>
    <x v="27"/>
    <x v="0"/>
    <x v="0"/>
    <s v="6023 Novick Parkway, Naples"/>
    <s v="No"/>
    <s v="Dorian"/>
    <s v="Vizor"/>
    <s v="Yes"/>
    <n v="3"/>
    <x v="6"/>
    <x v="5"/>
    <x v="57"/>
  </r>
  <r>
    <x v="281"/>
    <x v="254"/>
    <x v="279"/>
    <x v="34"/>
    <n v="3"/>
    <s v="Eddi Sedgebeer"/>
    <s v="esedgebeer89@oaic.gov.au"/>
    <x v="0"/>
    <s v="Rob"/>
    <s v="D"/>
    <n v="0.5"/>
    <n v="5.3699999999999992"/>
    <x v="103"/>
    <x v="0"/>
    <x v="2"/>
    <s v="9715 Shopko Hill, Miami Beach"/>
    <s v="No"/>
    <s v="Eddi"/>
    <s v="Sedgebeer"/>
    <s v="Yes"/>
    <n v="1.5"/>
    <x v="1"/>
    <x v="6"/>
    <x v="118"/>
  </r>
  <r>
    <x v="282"/>
    <x v="227"/>
    <x v="280"/>
    <x v="46"/>
    <n v="6"/>
    <s v="Ken Lestrange"/>
    <s v="klestrange8a@lulu.com"/>
    <x v="0"/>
    <s v="Exc"/>
    <s v="L"/>
    <n v="0.2"/>
    <n v="4.4550000000000001"/>
    <x v="149"/>
    <x v="1"/>
    <x v="1"/>
    <s v="1961 Sage Way, Atlanta"/>
    <s v="No"/>
    <s v="Ken"/>
    <s v="Lestrange"/>
    <s v="Yes"/>
    <n v="1.2000000000000002"/>
    <x v="5"/>
    <x v="10"/>
    <x v="170"/>
  </r>
  <r>
    <x v="283"/>
    <x v="110"/>
    <x v="281"/>
    <x v="10"/>
    <n v="6"/>
    <s v="Lacee Tanti"/>
    <s v="ltanti8b@techcrunch.com"/>
    <x v="0"/>
    <s v="Exc"/>
    <s v="L"/>
    <n v="2.5"/>
    <n v="34.154999999999994"/>
    <x v="106"/>
    <x v="1"/>
    <x v="1"/>
    <s v="29668 Bashford Trail, Corpus Christi"/>
    <s v="No"/>
    <s v="Lacee"/>
    <s v="Tanti"/>
    <s v="Yes"/>
    <n v="15"/>
    <x v="4"/>
    <x v="8"/>
    <x v="121"/>
  </r>
  <r>
    <x v="284"/>
    <x v="182"/>
    <x v="282"/>
    <x v="2"/>
    <n v="3"/>
    <s v="Arel De Lasci"/>
    <s v="ade8c@1und1.de"/>
    <x v="0"/>
    <s v="Ara"/>
    <s v="L"/>
    <n v="1"/>
    <n v="12.95"/>
    <x v="5"/>
    <x v="2"/>
    <x v="1"/>
    <s v="80254 Cherokee Alley, Honolulu"/>
    <s v="No"/>
    <s v="Arel"/>
    <s v="De Lasci"/>
    <s v="Yes"/>
    <n v="3"/>
    <x v="4"/>
    <x v="6"/>
    <x v="44"/>
  </r>
  <r>
    <x v="285"/>
    <x v="255"/>
    <x v="283"/>
    <x v="12"/>
    <n v="4"/>
    <s v="Trescha Jedrachowicz"/>
    <s v="tjedrachowicz8d@acquirethisname.com"/>
    <x v="0"/>
    <s v="Lib"/>
    <s v="D"/>
    <n v="0.2"/>
    <n v="3.8849999999999998"/>
    <x v="42"/>
    <x v="3"/>
    <x v="2"/>
    <s v="4019 Hagan Plaza, Austin"/>
    <s v="No"/>
    <s v="Trescha"/>
    <s v="Jedrachowicz"/>
    <s v="Yes"/>
    <n v="0.8"/>
    <x v="3"/>
    <x v="0"/>
    <x v="45"/>
  </r>
  <r>
    <x v="286"/>
    <x v="256"/>
    <x v="284"/>
    <x v="19"/>
    <n v="1"/>
    <s v="Perkin Stonner"/>
    <s v="pstonner8e@moonfruit.com"/>
    <x v="0"/>
    <s v="Ara"/>
    <s v="M"/>
    <n v="0.5"/>
    <n v="6.75"/>
    <x v="52"/>
    <x v="2"/>
    <x v="0"/>
    <s v="09771 Rigney Center, Baltimore"/>
    <s v="No"/>
    <s v="Perkin"/>
    <s v="Stonner"/>
    <s v="No"/>
    <n v="0.5"/>
    <x v="0"/>
    <x v="7"/>
    <x v="56"/>
  </r>
  <r>
    <x v="287"/>
    <x v="3"/>
    <x v="285"/>
    <x v="47"/>
    <n v="4"/>
    <s v="Darrin Tingly"/>
    <s v="dtingly8f@goo.ne.jp"/>
    <x v="0"/>
    <s v="Exc"/>
    <s v="D"/>
    <n v="2.5"/>
    <n v="27.945"/>
    <x v="150"/>
    <x v="1"/>
    <x v="2"/>
    <s v="6094 Dawn Junction, Lexington"/>
    <s v="No"/>
    <s v="Darrin"/>
    <s v="Tingly"/>
    <s v="Yes"/>
    <n v="10"/>
    <x v="1"/>
    <x v="3"/>
    <x v="171"/>
  </r>
  <r>
    <x v="288"/>
    <x v="257"/>
    <x v="286"/>
    <x v="29"/>
    <n v="1"/>
    <s v="Claudetta Rushe"/>
    <s v="crushe8n@about.me"/>
    <x v="0"/>
    <s v="Ara"/>
    <s v="L"/>
    <n v="0.2"/>
    <n v="3.8849999999999998"/>
    <x v="84"/>
    <x v="2"/>
    <x v="1"/>
    <s v="7 Corben Plaza, Charlotte"/>
    <s v="No"/>
    <s v="Claudetta"/>
    <s v="Rushe"/>
    <s v="Yes"/>
    <n v="0.2"/>
    <x v="6"/>
    <x v="9"/>
    <x v="95"/>
  </r>
  <r>
    <x v="289"/>
    <x v="258"/>
    <x v="287"/>
    <x v="21"/>
    <n v="5"/>
    <s v="Benn Checci"/>
    <s v="bchecci8h@usa.gov"/>
    <x v="2"/>
    <s v="Lib"/>
    <s v="M"/>
    <n v="0.2"/>
    <n v="4.3650000000000002"/>
    <x v="26"/>
    <x v="3"/>
    <x v="0"/>
    <s v="88 West Avenue, Eaton"/>
    <s v="Yes"/>
    <s v="Benn"/>
    <s v="Checci"/>
    <s v="No"/>
    <n v="1"/>
    <x v="1"/>
    <x v="11"/>
    <x v="27"/>
  </r>
  <r>
    <x v="290"/>
    <x v="259"/>
    <x v="288"/>
    <x v="36"/>
    <n v="5"/>
    <s v="Janifer Bagot"/>
    <s v="jbagot8i@mac.com"/>
    <x v="0"/>
    <s v="Rob"/>
    <s v="M"/>
    <n v="0.2"/>
    <n v="2.9849999999999999"/>
    <x v="128"/>
    <x v="0"/>
    <x v="0"/>
    <s v="8580 Autumn Leaf Trail, Lincoln"/>
    <s v="No"/>
    <s v="Janifer"/>
    <s v="Bagot"/>
    <s v="No"/>
    <n v="1"/>
    <x v="4"/>
    <x v="10"/>
    <x v="146"/>
  </r>
  <r>
    <x v="291"/>
    <x v="260"/>
    <x v="289"/>
    <x v="17"/>
    <n v="3"/>
    <s v="Ermin Beeble"/>
    <s v="ebeeble8j@soundcloud.com"/>
    <x v="0"/>
    <s v="Ara"/>
    <s v="M"/>
    <n v="1"/>
    <n v="11.25"/>
    <x v="65"/>
    <x v="2"/>
    <x v="0"/>
    <s v="14777 Leroy Avenue, Cincinnati"/>
    <s v="No"/>
    <s v="Ermin"/>
    <s v="Beeble"/>
    <s v="Yes"/>
    <n v="3"/>
    <x v="6"/>
    <x v="4"/>
    <x v="72"/>
  </r>
  <r>
    <x v="292"/>
    <x v="261"/>
    <x v="290"/>
    <x v="17"/>
    <n v="3"/>
    <s v="Cos Fluin"/>
    <s v="cfluin8k@flickr.com"/>
    <x v="2"/>
    <s v="Ara"/>
    <s v="M"/>
    <n v="1"/>
    <n v="11.25"/>
    <x v="65"/>
    <x v="2"/>
    <x v="0"/>
    <s v="88 Jenna Point, Sheffield"/>
    <s v="Yes"/>
    <s v="Cos"/>
    <s v="Fluin"/>
    <s v="No"/>
    <n v="3"/>
    <x v="2"/>
    <x v="1"/>
    <x v="72"/>
  </r>
  <r>
    <x v="293"/>
    <x v="262"/>
    <x v="291"/>
    <x v="21"/>
    <n v="6"/>
    <s v="Eveleen Bletsor"/>
    <s v="ebletsor8l@vinaora.com"/>
    <x v="0"/>
    <s v="Lib"/>
    <s v="M"/>
    <n v="0.2"/>
    <n v="4.3650000000000002"/>
    <x v="50"/>
    <x v="3"/>
    <x v="0"/>
    <s v="9076 Manley Center, West Hartford"/>
    <s v="No"/>
    <s v="Eveleen"/>
    <s v="Bletsor"/>
    <s v="Yes"/>
    <n v="1.2000000000000002"/>
    <x v="3"/>
    <x v="10"/>
    <x v="53"/>
  </r>
  <r>
    <x v="294"/>
    <x v="263"/>
    <x v="292"/>
    <x v="33"/>
    <n v="1"/>
    <s v="Paola Brydell"/>
    <s v="pbrydell8m@bloglovin.com"/>
    <x v="1"/>
    <s v="Exc"/>
    <s v="L"/>
    <n v="1"/>
    <n v="14.85"/>
    <x v="151"/>
    <x v="1"/>
    <x v="1"/>
    <s v="826 Judy Alley, Listowel"/>
    <s v="Yes"/>
    <s v="Paola"/>
    <s v="Brydell"/>
    <s v="No"/>
    <n v="1"/>
    <x v="5"/>
    <x v="4"/>
    <x v="172"/>
  </r>
  <r>
    <x v="295"/>
    <x v="212"/>
    <x v="286"/>
    <x v="28"/>
    <n v="6"/>
    <s v="Claudetta Rushe"/>
    <s v="crushe8n@about.me"/>
    <x v="0"/>
    <s v="Exc"/>
    <s v="M"/>
    <n v="2.5"/>
    <n v="31.624999999999996"/>
    <x v="152"/>
    <x v="1"/>
    <x v="0"/>
    <s v="7 Corben Plaza, Charlotte"/>
    <s v="No"/>
    <s v="Claudetta"/>
    <s v="Rushe"/>
    <s v="Yes"/>
    <n v="15"/>
    <x v="0"/>
    <x v="8"/>
    <x v="173"/>
  </r>
  <r>
    <x v="296"/>
    <x v="187"/>
    <x v="293"/>
    <x v="8"/>
    <n v="1"/>
    <s v="Natka Leethem"/>
    <s v="nleethem8o@mac.com"/>
    <x v="0"/>
    <s v="Rob"/>
    <s v="M"/>
    <n v="0.5"/>
    <n v="5.97"/>
    <x v="9"/>
    <x v="0"/>
    <x v="0"/>
    <s v="12 Stone Corner Avenue, Alexandria"/>
    <s v="No"/>
    <s v="Natka"/>
    <s v="Leethem"/>
    <s v="Yes"/>
    <n v="0.5"/>
    <x v="4"/>
    <x v="5"/>
    <x v="9"/>
  </r>
  <r>
    <x v="297"/>
    <x v="248"/>
    <x v="294"/>
    <x v="0"/>
    <n v="3"/>
    <s v="Ailene Nesfield"/>
    <s v="anesfield8p@people.com.cn"/>
    <x v="2"/>
    <s v="Rob"/>
    <s v="M"/>
    <n v="1"/>
    <n v="9.9499999999999993"/>
    <x v="44"/>
    <x v="0"/>
    <x v="0"/>
    <s v="59 Rieder Lane, Belfast"/>
    <s v="Yes"/>
    <s v="Ailene"/>
    <s v="Nesfield"/>
    <s v="Yes"/>
    <n v="3"/>
    <x v="0"/>
    <x v="7"/>
    <x v="47"/>
  </r>
  <r>
    <x v="298"/>
    <x v="264"/>
    <x v="295"/>
    <x v="39"/>
    <n v="5"/>
    <s v="Stacy Pickworth"/>
    <s v="not provided"/>
    <x v="0"/>
    <s v="Rob"/>
    <s v="D"/>
    <n v="1"/>
    <n v="8.9499999999999993"/>
    <x v="153"/>
    <x v="0"/>
    <x v="2"/>
    <s v="81014 Delladonna Terrace, Las Vegas"/>
    <s v="No"/>
    <s v="Stacy"/>
    <s v="Pickworth"/>
    <s v="No"/>
    <n v="5"/>
    <x v="6"/>
    <x v="3"/>
    <x v="174"/>
  </r>
  <r>
    <x v="299"/>
    <x v="265"/>
    <x v="296"/>
    <x v="10"/>
    <n v="1"/>
    <s v="Melli Brockway"/>
    <s v="mbrockway8r@ibm.com"/>
    <x v="0"/>
    <s v="Exc"/>
    <s v="L"/>
    <n v="2.5"/>
    <n v="34.154999999999994"/>
    <x v="107"/>
    <x v="1"/>
    <x v="1"/>
    <s v="0528 Thackeray Pass, Des Moines"/>
    <s v="No"/>
    <s v="Melli"/>
    <s v="Brockway"/>
    <s v="Yes"/>
    <n v="2.5"/>
    <x v="2"/>
    <x v="9"/>
    <x v="122"/>
  </r>
  <r>
    <x v="300"/>
    <x v="266"/>
    <x v="297"/>
    <x v="10"/>
    <n v="6"/>
    <s v="Nanny Lush"/>
    <s v="nlush8s@dedecms.com"/>
    <x v="1"/>
    <s v="Exc"/>
    <s v="L"/>
    <n v="2.5"/>
    <n v="34.154999999999994"/>
    <x v="106"/>
    <x v="1"/>
    <x v="1"/>
    <s v="1 Annamark Drive, Ballivor"/>
    <s v="Yes"/>
    <s v="Nanny"/>
    <s v="Lush"/>
    <s v="No"/>
    <n v="15"/>
    <x v="5"/>
    <x v="1"/>
    <x v="121"/>
  </r>
  <r>
    <x v="301"/>
    <x v="267"/>
    <x v="298"/>
    <x v="6"/>
    <n v="3"/>
    <s v="Selma McMillian"/>
    <s v="smcmillian8t@csmonitor.com"/>
    <x v="0"/>
    <s v="Exc"/>
    <s v="D"/>
    <n v="0.5"/>
    <n v="7.29"/>
    <x v="6"/>
    <x v="1"/>
    <x v="2"/>
    <s v="6404 Heffernan Junction, Akron"/>
    <s v="No"/>
    <s v="Selma"/>
    <s v="McMillian"/>
    <s v="No"/>
    <n v="1.5"/>
    <x v="4"/>
    <x v="6"/>
    <x v="6"/>
  </r>
  <r>
    <x v="302"/>
    <x v="204"/>
    <x v="299"/>
    <x v="37"/>
    <n v="2"/>
    <s v="Tess Bennison"/>
    <s v="tbennison8u@google.cn"/>
    <x v="0"/>
    <s v="Ara"/>
    <s v="M"/>
    <n v="2.5"/>
    <n v="25.874999999999996"/>
    <x v="95"/>
    <x v="2"/>
    <x v="0"/>
    <s v="00225 Fieldstone Center, West Palm Beach"/>
    <s v="No"/>
    <s v="Tess"/>
    <s v="Bennison"/>
    <s v="Yes"/>
    <n v="5"/>
    <x v="6"/>
    <x v="4"/>
    <x v="110"/>
  </r>
  <r>
    <x v="303"/>
    <x v="268"/>
    <x v="300"/>
    <x v="18"/>
    <n v="2"/>
    <s v="Gabie Tweed"/>
    <s v="gtweed8v@yolasite.com"/>
    <x v="0"/>
    <s v="Exc"/>
    <s v="M"/>
    <n v="0.2"/>
    <n v="4.125"/>
    <x v="112"/>
    <x v="1"/>
    <x v="0"/>
    <s v="0 Fairview Lane, Fresno"/>
    <s v="No"/>
    <s v="Gabie"/>
    <s v="Tweed"/>
    <s v="Yes"/>
    <n v="0.4"/>
    <x v="5"/>
    <x v="2"/>
    <x v="128"/>
  </r>
  <r>
    <x v="303"/>
    <x v="268"/>
    <x v="300"/>
    <x v="29"/>
    <n v="5"/>
    <s v="Gabie Tweed"/>
    <s v="gtweed8v@yolasite.com"/>
    <x v="0"/>
    <s v="Ara"/>
    <s v="L"/>
    <n v="0.2"/>
    <n v="3.8849999999999998"/>
    <x v="117"/>
    <x v="2"/>
    <x v="1"/>
    <s v="0 Fairview Lane, Fresno"/>
    <s v="No"/>
    <s v="Gabie"/>
    <s v="Tweed"/>
    <s v="Yes"/>
    <n v="1"/>
    <x v="5"/>
    <x v="2"/>
    <x v="175"/>
  </r>
  <r>
    <x v="304"/>
    <x v="269"/>
    <x v="301"/>
    <x v="14"/>
    <n v="6"/>
    <s v="Gaile Goggin"/>
    <s v="ggoggin8x@wix.com"/>
    <x v="1"/>
    <s v="Ara"/>
    <s v="M"/>
    <n v="0.2"/>
    <n v="3.375"/>
    <x v="16"/>
    <x v="2"/>
    <x v="0"/>
    <s v="654 Mandrake Plaza, Sandyford"/>
    <s v="Yes"/>
    <s v="Gaile"/>
    <s v="Goggin"/>
    <s v="Yes"/>
    <n v="1.2000000000000002"/>
    <x v="4"/>
    <x v="9"/>
    <x v="16"/>
  </r>
  <r>
    <x v="305"/>
    <x v="145"/>
    <x v="302"/>
    <x v="31"/>
    <n v="3"/>
    <s v="Skylar Jeyness"/>
    <s v="sjeyness8y@biglobe.ne.jp"/>
    <x v="1"/>
    <s v="Lib"/>
    <s v="D"/>
    <n v="0.5"/>
    <n v="7.77"/>
    <x v="102"/>
    <x v="3"/>
    <x v="2"/>
    <s v="43 Fremont Point, Dublin"/>
    <s v="Yes"/>
    <s v="Skylar"/>
    <s v="Jeyness"/>
    <s v="No"/>
    <n v="1.5"/>
    <x v="0"/>
    <x v="9"/>
    <x v="142"/>
  </r>
  <r>
    <x v="306"/>
    <x v="270"/>
    <x v="303"/>
    <x v="15"/>
    <n v="5"/>
    <s v="Donica Bonhome"/>
    <s v="dbonhome8z@shinystat.com"/>
    <x v="0"/>
    <s v="Exc"/>
    <s v="D"/>
    <n v="0.2"/>
    <n v="3.645"/>
    <x v="94"/>
    <x v="1"/>
    <x v="2"/>
    <s v="73509 Victoria Junction, Knoxville"/>
    <s v="No"/>
    <s v="Donica"/>
    <s v="Bonhome"/>
    <s v="Yes"/>
    <n v="1"/>
    <x v="4"/>
    <x v="1"/>
    <x v="109"/>
  </r>
  <r>
    <x v="307"/>
    <x v="271"/>
    <x v="304"/>
    <x v="3"/>
    <n v="1"/>
    <s v="Diena Peetermann"/>
    <s v="not provided"/>
    <x v="0"/>
    <s v="Exc"/>
    <s v="M"/>
    <n v="1"/>
    <n v="13.75"/>
    <x v="154"/>
    <x v="1"/>
    <x v="0"/>
    <s v="05926 Northfield Parkway, Shawnee Mission"/>
    <s v="No"/>
    <s v="Diena"/>
    <s v="Peetermann"/>
    <s v="No"/>
    <n v="1"/>
    <x v="4"/>
    <x v="2"/>
    <x v="176"/>
  </r>
  <r>
    <x v="308"/>
    <x v="272"/>
    <x v="305"/>
    <x v="44"/>
    <n v="1"/>
    <s v="Trina Le Sarr"/>
    <s v="tle91@epa.gov"/>
    <x v="0"/>
    <s v="Ara"/>
    <s v="L"/>
    <n v="2.5"/>
    <n v="29.784999999999997"/>
    <x v="91"/>
    <x v="2"/>
    <x v="1"/>
    <s v="96 Rigney Trail, San Francisco"/>
    <s v="No"/>
    <s v="Trina"/>
    <s v="Le Sarr"/>
    <s v="Yes"/>
    <n v="2.5"/>
    <x v="0"/>
    <x v="2"/>
    <x v="177"/>
  </r>
  <r>
    <x v="309"/>
    <x v="252"/>
    <x v="306"/>
    <x v="39"/>
    <n v="5"/>
    <s v="Flynn Antony"/>
    <s v="not provided"/>
    <x v="0"/>
    <s v="Rob"/>
    <s v="D"/>
    <n v="1"/>
    <n v="8.9499999999999993"/>
    <x v="153"/>
    <x v="0"/>
    <x v="2"/>
    <s v="5678 Doe Crossing Junction, Birmingham"/>
    <s v="No"/>
    <s v="Flynn"/>
    <s v="Antony"/>
    <s v="No"/>
    <n v="5"/>
    <x v="2"/>
    <x v="3"/>
    <x v="174"/>
  </r>
  <r>
    <x v="310"/>
    <x v="273"/>
    <x v="307"/>
    <x v="39"/>
    <n v="5"/>
    <s v="Baudoin Alldridge"/>
    <s v="balldridge93@yandex.ru"/>
    <x v="0"/>
    <s v="Rob"/>
    <s v="D"/>
    <n v="1"/>
    <n v="8.9499999999999993"/>
    <x v="153"/>
    <x v="0"/>
    <x v="2"/>
    <s v="14 Oriole Hill, Brooklyn"/>
    <s v="No"/>
    <s v="Baudoin"/>
    <s v="Alldridge"/>
    <s v="Yes"/>
    <n v="5"/>
    <x v="1"/>
    <x v="8"/>
    <x v="174"/>
  </r>
  <r>
    <x v="311"/>
    <x v="274"/>
    <x v="308"/>
    <x v="23"/>
    <n v="4"/>
    <s v="Homer Dulany"/>
    <s v="not provided"/>
    <x v="0"/>
    <s v="Lib"/>
    <s v="L"/>
    <n v="0.5"/>
    <n v="9.51"/>
    <x v="82"/>
    <x v="3"/>
    <x v="1"/>
    <s v="1988 Autumn Leaf Crossing, El Paso"/>
    <s v="No"/>
    <s v="Homer"/>
    <s v="Dulany"/>
    <s v="Yes"/>
    <n v="2"/>
    <x v="5"/>
    <x v="1"/>
    <x v="93"/>
  </r>
  <r>
    <x v="312"/>
    <x v="275"/>
    <x v="309"/>
    <x v="34"/>
    <n v="4"/>
    <s v="Lisa Goodger"/>
    <s v="lgoodger95@guardian.co.uk"/>
    <x v="0"/>
    <s v="Rob"/>
    <s v="D"/>
    <n v="0.5"/>
    <n v="5.3699999999999992"/>
    <x v="155"/>
    <x v="0"/>
    <x v="2"/>
    <s v="86634 Nova Plaza, Sacramento"/>
    <s v="No"/>
    <s v="Lisa"/>
    <s v="Goodger"/>
    <s v="Yes"/>
    <n v="2"/>
    <x v="3"/>
    <x v="3"/>
    <x v="178"/>
  </r>
  <r>
    <x v="313"/>
    <x v="276"/>
    <x v="298"/>
    <x v="34"/>
    <n v="3"/>
    <s v="Selma McMillian"/>
    <s v="smcmillian8t@csmonitor.com"/>
    <x v="0"/>
    <s v="Rob"/>
    <s v="D"/>
    <n v="0.5"/>
    <n v="5.3699999999999992"/>
    <x v="103"/>
    <x v="0"/>
    <x v="2"/>
    <s v="6404 Heffernan Junction, Akron"/>
    <s v="No"/>
    <s v="Selma"/>
    <s v="McMillian"/>
    <s v="No"/>
    <n v="1.5"/>
    <x v="1"/>
    <x v="11"/>
    <x v="118"/>
  </r>
  <r>
    <x v="314"/>
    <x v="277"/>
    <x v="310"/>
    <x v="13"/>
    <n v="1"/>
    <s v="Corine Drewett"/>
    <s v="cdrewett97@wikipedia.org"/>
    <x v="0"/>
    <s v="Rob"/>
    <s v="M"/>
    <n v="2.5"/>
    <n v="22.884999999999998"/>
    <x v="156"/>
    <x v="0"/>
    <x v="0"/>
    <s v="1881 Elgar Parkway, Boynton Beach"/>
    <s v="No"/>
    <s v="Corine"/>
    <s v="Drewett"/>
    <s v="Yes"/>
    <n v="2.5"/>
    <x v="6"/>
    <x v="1"/>
    <x v="179"/>
  </r>
  <r>
    <x v="315"/>
    <x v="278"/>
    <x v="311"/>
    <x v="20"/>
    <n v="3"/>
    <s v="Quinn Parsons"/>
    <s v="qparsons98@blogtalkradio.com"/>
    <x v="0"/>
    <s v="Ara"/>
    <s v="D"/>
    <n v="0.5"/>
    <n v="5.97"/>
    <x v="8"/>
    <x v="2"/>
    <x v="2"/>
    <s v="47 Farwell Park, Los Angeles"/>
    <s v="No"/>
    <s v="Quinn"/>
    <s v="Parsons"/>
    <s v="Yes"/>
    <n v="1.5"/>
    <x v="3"/>
    <x v="3"/>
    <x v="21"/>
  </r>
  <r>
    <x v="316"/>
    <x v="279"/>
    <x v="312"/>
    <x v="8"/>
    <n v="4"/>
    <s v="Vivyan Ceely"/>
    <s v="vceely99@auda.org.au"/>
    <x v="0"/>
    <s v="Rob"/>
    <s v="M"/>
    <n v="0.5"/>
    <n v="5.97"/>
    <x v="86"/>
    <x v="0"/>
    <x v="0"/>
    <s v="080 Stoughton Hill, Baltimore"/>
    <s v="No"/>
    <s v="Vivyan"/>
    <s v="Ceely"/>
    <s v="Yes"/>
    <n v="2"/>
    <x v="1"/>
    <x v="0"/>
    <x v="180"/>
  </r>
  <r>
    <x v="317"/>
    <x v="280"/>
    <x v="313"/>
    <x v="41"/>
    <n v="5"/>
    <s v="Elonore Goodings"/>
    <s v="not provided"/>
    <x v="0"/>
    <s v="Rob"/>
    <s v="L"/>
    <n v="1"/>
    <n v="11.95"/>
    <x v="143"/>
    <x v="0"/>
    <x v="1"/>
    <s v="7 Grim Point, Salt Lake City"/>
    <s v="No"/>
    <s v="Elonore"/>
    <s v="Goodings"/>
    <s v="No"/>
    <n v="5"/>
    <x v="2"/>
    <x v="7"/>
    <x v="162"/>
  </r>
  <r>
    <x v="318"/>
    <x v="281"/>
    <x v="314"/>
    <x v="7"/>
    <n v="6"/>
    <s v="Clement Vasiliev"/>
    <s v="cvasiliev9b@discuz.net"/>
    <x v="0"/>
    <s v="Lib"/>
    <s v="L"/>
    <n v="0.2"/>
    <n v="4.7549999999999999"/>
    <x v="32"/>
    <x v="3"/>
    <x v="1"/>
    <s v="49 Eliot Alley, Garland"/>
    <s v="No"/>
    <s v="Clement"/>
    <s v="Vasiliev"/>
    <s v="Yes"/>
    <n v="1.2000000000000002"/>
    <x v="3"/>
    <x v="10"/>
    <x v="33"/>
  </r>
  <r>
    <x v="319"/>
    <x v="282"/>
    <x v="315"/>
    <x v="17"/>
    <n v="4"/>
    <s v="Terencio O'Moylan"/>
    <s v="tomoylan9c@liveinternet.ru"/>
    <x v="2"/>
    <s v="Ara"/>
    <s v="M"/>
    <n v="1"/>
    <n v="11.25"/>
    <x v="157"/>
    <x v="2"/>
    <x v="0"/>
    <s v="19 Kings Pass, Church End"/>
    <s v="Yes"/>
    <s v="Terencio"/>
    <s v="O'Moylan"/>
    <s v="No"/>
    <n v="4"/>
    <x v="0"/>
    <x v="3"/>
    <x v="181"/>
  </r>
  <r>
    <x v="320"/>
    <x v="283"/>
    <x v="306"/>
    <x v="47"/>
    <n v="2"/>
    <s v="Flynn Antony"/>
    <s v="not provided"/>
    <x v="0"/>
    <s v="Exc"/>
    <s v="D"/>
    <n v="2.5"/>
    <n v="27.945"/>
    <x v="158"/>
    <x v="1"/>
    <x v="2"/>
    <s v="5678 Doe Crossing Junction, Birmingham"/>
    <s v="No"/>
    <s v="Flynn"/>
    <s v="Antony"/>
    <s v="No"/>
    <n v="5"/>
    <x v="6"/>
    <x v="7"/>
    <x v="182"/>
  </r>
  <r>
    <x v="321"/>
    <x v="284"/>
    <x v="316"/>
    <x v="33"/>
    <n v="4"/>
    <s v="Wyatan Fetherston"/>
    <s v="wfetherston9e@constantcontact.com"/>
    <x v="0"/>
    <s v="Exc"/>
    <s v="L"/>
    <n v="1"/>
    <n v="14.85"/>
    <x v="48"/>
    <x v="1"/>
    <x v="1"/>
    <s v="74 Morning Avenue, New York City"/>
    <s v="No"/>
    <s v="Wyatan"/>
    <s v="Fetherston"/>
    <s v="No"/>
    <n v="4"/>
    <x v="4"/>
    <x v="1"/>
    <x v="51"/>
  </r>
  <r>
    <x v="322"/>
    <x v="285"/>
    <x v="317"/>
    <x v="15"/>
    <n v="2"/>
    <s v="Emmaline Rasmus"/>
    <s v="erasmus9f@techcrunch.com"/>
    <x v="0"/>
    <s v="Exc"/>
    <s v="D"/>
    <n v="0.2"/>
    <n v="3.645"/>
    <x v="35"/>
    <x v="1"/>
    <x v="2"/>
    <s v="045 Jackson Junction, Boston"/>
    <s v="No"/>
    <s v="Emmaline"/>
    <s v="Rasmus"/>
    <s v="Yes"/>
    <n v="0.4"/>
    <x v="3"/>
    <x v="6"/>
    <x v="36"/>
  </r>
  <r>
    <x v="323"/>
    <x v="286"/>
    <x v="318"/>
    <x v="6"/>
    <n v="1"/>
    <s v="Wesley Giorgioni"/>
    <s v="wgiorgioni9g@wikipedia.org"/>
    <x v="0"/>
    <s v="Exc"/>
    <s v="D"/>
    <n v="0.5"/>
    <n v="7.29"/>
    <x v="35"/>
    <x v="1"/>
    <x v="2"/>
    <s v="45 Trailsway Avenue, San Francisco"/>
    <s v="No"/>
    <s v="Wesley"/>
    <s v="Giorgioni"/>
    <s v="Yes"/>
    <n v="0.5"/>
    <x v="3"/>
    <x v="6"/>
    <x v="36"/>
  </r>
  <r>
    <x v="324"/>
    <x v="287"/>
    <x v="319"/>
    <x v="38"/>
    <n v="2"/>
    <s v="Lucienne Scargle"/>
    <s v="lscargle9h@myspace.com"/>
    <x v="0"/>
    <s v="Exc"/>
    <s v="L"/>
    <n v="0.5"/>
    <n v="8.91"/>
    <x v="58"/>
    <x v="1"/>
    <x v="1"/>
    <s v="62 Pepper Wood Plaza, Indianapolis"/>
    <s v="No"/>
    <s v="Lucienne"/>
    <s v="Scargle"/>
    <s v="No"/>
    <n v="1"/>
    <x v="6"/>
    <x v="7"/>
    <x v="63"/>
  </r>
  <r>
    <x v="324"/>
    <x v="287"/>
    <x v="319"/>
    <x v="31"/>
    <n v="5"/>
    <s v="Lucienne Scargle"/>
    <s v="lscargle9h@myspace.com"/>
    <x v="0"/>
    <s v="Lib"/>
    <s v="D"/>
    <n v="0.5"/>
    <n v="7.77"/>
    <x v="5"/>
    <x v="3"/>
    <x v="2"/>
    <s v="62 Pepper Wood Plaza, Indianapolis"/>
    <s v="No"/>
    <s v="Lucienne"/>
    <s v="Scargle"/>
    <s v="No"/>
    <n v="2.5"/>
    <x v="6"/>
    <x v="7"/>
    <x v="5"/>
  </r>
  <r>
    <x v="325"/>
    <x v="288"/>
    <x v="320"/>
    <x v="34"/>
    <n v="6"/>
    <s v="Noam Climance"/>
    <s v="nclimance9j@europa.eu"/>
    <x v="0"/>
    <s v="Rob"/>
    <s v="D"/>
    <n v="0.5"/>
    <n v="5.3699999999999992"/>
    <x v="111"/>
    <x v="0"/>
    <x v="2"/>
    <s v="34 Orin Crossing, Seattle"/>
    <s v="No"/>
    <s v="Noam"/>
    <s v="Climance"/>
    <s v="No"/>
    <n v="3"/>
    <x v="0"/>
    <x v="3"/>
    <x v="127"/>
  </r>
  <r>
    <x v="326"/>
    <x v="250"/>
    <x v="321"/>
    <x v="0"/>
    <n v="2"/>
    <s v="Catarina Donn"/>
    <s v="not provided"/>
    <x v="1"/>
    <s v="Rob"/>
    <s v="M"/>
    <n v="1"/>
    <n v="9.9499999999999993"/>
    <x v="0"/>
    <x v="0"/>
    <x v="0"/>
    <s v="74 Logan Avenue, Dunmanway"/>
    <s v="Yes"/>
    <s v="Catarina"/>
    <s v="Donn"/>
    <s v="Yes"/>
    <n v="2"/>
    <x v="3"/>
    <x v="11"/>
    <x v="0"/>
  </r>
  <r>
    <x v="327"/>
    <x v="289"/>
    <x v="322"/>
    <x v="41"/>
    <n v="5"/>
    <s v="Ameline Snazle"/>
    <s v="asnazle9l@oracle.com"/>
    <x v="0"/>
    <s v="Rob"/>
    <s v="L"/>
    <n v="1"/>
    <n v="11.95"/>
    <x v="143"/>
    <x v="0"/>
    <x v="1"/>
    <s v="246 Katie Terrace, Montgomery"/>
    <s v="No"/>
    <s v="Ameline"/>
    <s v="Snazle"/>
    <s v="No"/>
    <n v="5"/>
    <x v="6"/>
    <x v="4"/>
    <x v="162"/>
  </r>
  <r>
    <x v="328"/>
    <x v="290"/>
    <x v="323"/>
    <x v="42"/>
    <n v="3"/>
    <s v="Rebeka Worg"/>
    <s v="rworg9m@arstechnica.com"/>
    <x v="0"/>
    <s v="Ara"/>
    <s v="L"/>
    <n v="0.5"/>
    <n v="7.77"/>
    <x v="102"/>
    <x v="2"/>
    <x v="1"/>
    <s v="8753 Texas Court, Dallas"/>
    <s v="No"/>
    <s v="Rebeka"/>
    <s v="Worg"/>
    <s v="Yes"/>
    <n v="1.5"/>
    <x v="2"/>
    <x v="5"/>
    <x v="117"/>
  </r>
  <r>
    <x v="329"/>
    <x v="291"/>
    <x v="324"/>
    <x v="24"/>
    <n v="3"/>
    <s v="Lewes Danes"/>
    <s v="ldanes9n@umn.edu"/>
    <x v="0"/>
    <s v="Lib"/>
    <s v="M"/>
    <n v="1"/>
    <n v="14.55"/>
    <x v="34"/>
    <x v="3"/>
    <x v="0"/>
    <s v="37 Graedel Court, Topeka"/>
    <s v="No"/>
    <s v="Lewes"/>
    <s v="Danes"/>
    <s v="No"/>
    <n v="3"/>
    <x v="4"/>
    <x v="4"/>
    <x v="35"/>
  </r>
  <r>
    <x v="330"/>
    <x v="292"/>
    <x v="325"/>
    <x v="10"/>
    <n v="6"/>
    <s v="Shelli Keynd"/>
    <s v="skeynd9o@narod.ru"/>
    <x v="0"/>
    <s v="Exc"/>
    <s v="L"/>
    <n v="2.5"/>
    <n v="34.154999999999994"/>
    <x v="106"/>
    <x v="1"/>
    <x v="1"/>
    <s v="9 Iowa Court, Tyler"/>
    <s v="No"/>
    <s v="Shelli"/>
    <s v="Keynd"/>
    <s v="No"/>
    <n v="15"/>
    <x v="1"/>
    <x v="9"/>
    <x v="121"/>
  </r>
  <r>
    <x v="331"/>
    <x v="293"/>
    <x v="326"/>
    <x v="40"/>
    <n v="4"/>
    <s v="Dell Daveridge"/>
    <s v="ddaveridge9p@arstechnica.com"/>
    <x v="0"/>
    <s v="Rob"/>
    <s v="L"/>
    <n v="0.2"/>
    <n v="3.5849999999999995"/>
    <x v="79"/>
    <x v="0"/>
    <x v="1"/>
    <s v="09652 Crowley Lane, Los Angeles"/>
    <s v="No"/>
    <s v="Dell"/>
    <s v="Daveridge"/>
    <s v="No"/>
    <n v="0.8"/>
    <x v="2"/>
    <x v="2"/>
    <x v="90"/>
  </r>
  <r>
    <x v="332"/>
    <x v="294"/>
    <x v="327"/>
    <x v="20"/>
    <n v="4"/>
    <s v="Joshuah Awdry"/>
    <s v="jawdry9q@utexas.edu"/>
    <x v="0"/>
    <s v="Ara"/>
    <s v="D"/>
    <n v="0.5"/>
    <n v="5.97"/>
    <x v="86"/>
    <x v="2"/>
    <x v="2"/>
    <s v="7961 Blackbird Road, Shreveport"/>
    <s v="No"/>
    <s v="Joshuah"/>
    <s v="Awdry"/>
    <s v="No"/>
    <n v="2"/>
    <x v="5"/>
    <x v="5"/>
    <x v="97"/>
  </r>
  <r>
    <x v="333"/>
    <x v="295"/>
    <x v="328"/>
    <x v="17"/>
    <n v="2"/>
    <s v="Ethel Ryles"/>
    <s v="eryles9r@fastcompany.com"/>
    <x v="0"/>
    <s v="Ara"/>
    <s v="M"/>
    <n v="1"/>
    <n v="11.25"/>
    <x v="122"/>
    <x v="2"/>
    <x v="0"/>
    <s v="8 Schurz Place, Boise"/>
    <s v="No"/>
    <s v="Ethel"/>
    <s v="Ryles"/>
    <s v="No"/>
    <n v="2"/>
    <x v="6"/>
    <x v="3"/>
    <x v="138"/>
  </r>
  <r>
    <x v="334"/>
    <x v="296"/>
    <x v="306"/>
    <x v="6"/>
    <n v="5"/>
    <s v="Flynn Antony"/>
    <s v="not provided"/>
    <x v="0"/>
    <s v="Exc"/>
    <s v="D"/>
    <n v="0.5"/>
    <n v="7.29"/>
    <x v="114"/>
    <x v="1"/>
    <x v="2"/>
    <s v="5678 Doe Crossing Junction, Birmingham"/>
    <s v="No"/>
    <s v="Flynn"/>
    <s v="Antony"/>
    <s v="No"/>
    <n v="2.5"/>
    <x v="5"/>
    <x v="1"/>
    <x v="130"/>
  </r>
  <r>
    <x v="335"/>
    <x v="297"/>
    <x v="329"/>
    <x v="19"/>
    <n v="4"/>
    <s v="Maitilde Boxill"/>
    <s v="not provided"/>
    <x v="0"/>
    <s v="Ara"/>
    <s v="M"/>
    <n v="0.5"/>
    <n v="6.75"/>
    <x v="25"/>
    <x v="2"/>
    <x v="0"/>
    <s v="65 Cardinal Plaza, Montgomery"/>
    <s v="No"/>
    <s v="Maitilde"/>
    <s v="Boxill"/>
    <s v="Yes"/>
    <n v="2"/>
    <x v="0"/>
    <x v="4"/>
    <x v="26"/>
  </r>
  <r>
    <x v="336"/>
    <x v="298"/>
    <x v="330"/>
    <x v="37"/>
    <n v="6"/>
    <s v="Jodee Caldicott"/>
    <s v="jcaldicott9u@usda.gov"/>
    <x v="0"/>
    <s v="Ara"/>
    <s v="M"/>
    <n v="2.5"/>
    <n v="25.874999999999996"/>
    <x v="71"/>
    <x v="2"/>
    <x v="0"/>
    <s v="2690 Oak Way, Fort Pierce"/>
    <s v="No"/>
    <s v="Jodee"/>
    <s v="Caldicott"/>
    <s v="No"/>
    <n v="15"/>
    <x v="4"/>
    <x v="10"/>
    <x v="78"/>
  </r>
  <r>
    <x v="337"/>
    <x v="299"/>
    <x v="331"/>
    <x v="30"/>
    <n v="5"/>
    <s v="Marianna Vedmore"/>
    <s v="mvedmore9v@a8.net"/>
    <x v="0"/>
    <s v="Ara"/>
    <s v="D"/>
    <n v="2.5"/>
    <n v="22.884999999999998"/>
    <x v="15"/>
    <x v="2"/>
    <x v="2"/>
    <s v="368 Waubesa Way, Greensboro"/>
    <s v="No"/>
    <s v="Marianna"/>
    <s v="Vedmore"/>
    <s v="Yes"/>
    <n v="12.5"/>
    <x v="2"/>
    <x v="1"/>
    <x v="54"/>
  </r>
  <r>
    <x v="338"/>
    <x v="300"/>
    <x v="332"/>
    <x v="5"/>
    <n v="4"/>
    <s v="Willey Romao"/>
    <s v="wromao9w@chronoengine.com"/>
    <x v="0"/>
    <s v="Lib"/>
    <s v="D"/>
    <n v="1"/>
    <n v="12.95"/>
    <x v="67"/>
    <x v="3"/>
    <x v="2"/>
    <s v="013 Vernon Way, Sacramento"/>
    <s v="No"/>
    <s v="Willey"/>
    <s v="Romao"/>
    <s v="Yes"/>
    <n v="4"/>
    <x v="2"/>
    <x v="6"/>
    <x v="139"/>
  </r>
  <r>
    <x v="339"/>
    <x v="301"/>
    <x v="333"/>
    <x v="37"/>
    <n v="6"/>
    <s v="Enriqueta Ixor"/>
    <s v="not provided"/>
    <x v="0"/>
    <s v="Ara"/>
    <s v="M"/>
    <n v="2.5"/>
    <n v="25.874999999999996"/>
    <x v="71"/>
    <x v="2"/>
    <x v="0"/>
    <s v="068 Meadow Ridge Lane, Round Rock"/>
    <s v="No"/>
    <s v="Enriqueta"/>
    <s v="Ixor"/>
    <s v="No"/>
    <n v="15"/>
    <x v="0"/>
    <x v="0"/>
    <x v="78"/>
  </r>
  <r>
    <x v="340"/>
    <x v="302"/>
    <x v="334"/>
    <x v="44"/>
    <n v="1"/>
    <s v="Tomasina Cotmore"/>
    <s v="tcotmore9y@amazonaws.com"/>
    <x v="0"/>
    <s v="Ara"/>
    <s v="L"/>
    <n v="2.5"/>
    <n v="29.784999999999997"/>
    <x v="91"/>
    <x v="2"/>
    <x v="1"/>
    <s v="2146 Helena Court, Reston"/>
    <s v="No"/>
    <s v="Tomasina"/>
    <s v="Cotmore"/>
    <s v="No"/>
    <n v="2.5"/>
    <x v="5"/>
    <x v="5"/>
    <x v="177"/>
  </r>
  <r>
    <x v="341"/>
    <x v="303"/>
    <x v="335"/>
    <x v="40"/>
    <n v="6"/>
    <s v="Yuma Skipsey"/>
    <s v="yskipsey9z@spotify.com"/>
    <x v="2"/>
    <s v="Rob"/>
    <s v="L"/>
    <n v="0.2"/>
    <n v="3.5849999999999995"/>
    <x v="137"/>
    <x v="0"/>
    <x v="1"/>
    <s v="321 Killdeer Center, Charlton"/>
    <s v="Yes"/>
    <s v="Yuma"/>
    <s v="Skipsey"/>
    <s v="No"/>
    <n v="1.2000000000000002"/>
    <x v="3"/>
    <x v="8"/>
    <x v="155"/>
  </r>
  <r>
    <x v="342"/>
    <x v="304"/>
    <x v="336"/>
    <x v="11"/>
    <n v="2"/>
    <s v="Nicko Corps"/>
    <s v="ncorpsa0@gmpg.org"/>
    <x v="0"/>
    <s v="Rob"/>
    <s v="D"/>
    <n v="2.5"/>
    <n v="20.584999999999997"/>
    <x v="13"/>
    <x v="0"/>
    <x v="2"/>
    <s v="119 Iowa Plaza, Columbia"/>
    <s v="No"/>
    <s v="Nicko"/>
    <s v="Corps"/>
    <s v="No"/>
    <n v="5"/>
    <x v="4"/>
    <x v="3"/>
    <x v="13"/>
  </r>
  <r>
    <x v="342"/>
    <x v="304"/>
    <x v="336"/>
    <x v="8"/>
    <n v="1"/>
    <s v="Nicko Corps"/>
    <s v="ncorpsa0@gmpg.org"/>
    <x v="0"/>
    <s v="Rob"/>
    <s v="M"/>
    <n v="0.5"/>
    <n v="5.97"/>
    <x v="9"/>
    <x v="0"/>
    <x v="0"/>
    <s v="119 Iowa Plaza, Columbia"/>
    <s v="No"/>
    <s v="Nicko"/>
    <s v="Corps"/>
    <s v="No"/>
    <n v="0.5"/>
    <x v="4"/>
    <x v="3"/>
    <x v="9"/>
  </r>
  <r>
    <x v="343"/>
    <x v="305"/>
    <x v="337"/>
    <x v="33"/>
    <n v="5"/>
    <s v="Feliks Babber"/>
    <s v="fbabbera2@stanford.edu"/>
    <x v="0"/>
    <s v="Exc"/>
    <s v="L"/>
    <n v="1"/>
    <n v="14.85"/>
    <x v="159"/>
    <x v="1"/>
    <x v="1"/>
    <s v="18 Helena Trail, Phoenix"/>
    <s v="No"/>
    <s v="Feliks"/>
    <s v="Babber"/>
    <s v="Yes"/>
    <n v="5"/>
    <x v="0"/>
    <x v="5"/>
    <x v="183"/>
  </r>
  <r>
    <x v="344"/>
    <x v="196"/>
    <x v="338"/>
    <x v="24"/>
    <n v="6"/>
    <s v="Kaja Loxton"/>
    <s v="kloxtona3@opensource.org"/>
    <x v="0"/>
    <s v="Lib"/>
    <s v="M"/>
    <n v="1"/>
    <n v="14.55"/>
    <x v="75"/>
    <x v="3"/>
    <x v="0"/>
    <s v="8477 East Trail, Miami"/>
    <s v="No"/>
    <s v="Kaja"/>
    <s v="Loxton"/>
    <s v="No"/>
    <n v="6"/>
    <x v="4"/>
    <x v="6"/>
    <x v="85"/>
  </r>
  <r>
    <x v="345"/>
    <x v="110"/>
    <x v="339"/>
    <x v="45"/>
    <n v="6"/>
    <s v="Parker Tofful"/>
    <s v="ptoffula4@posterous.com"/>
    <x v="0"/>
    <s v="Exc"/>
    <s v="D"/>
    <n v="1"/>
    <n v="12.15"/>
    <x v="118"/>
    <x v="1"/>
    <x v="2"/>
    <s v="97465 Almo Alley, Fresno"/>
    <s v="No"/>
    <s v="Parker"/>
    <s v="Tofful"/>
    <s v="Yes"/>
    <n v="6"/>
    <x v="4"/>
    <x v="8"/>
    <x v="134"/>
  </r>
  <r>
    <x v="346"/>
    <x v="24"/>
    <x v="340"/>
    <x v="31"/>
    <n v="1"/>
    <s v="Casi Gwinnett"/>
    <s v="cgwinnetta5@behance.net"/>
    <x v="0"/>
    <s v="Lib"/>
    <s v="D"/>
    <n v="0.5"/>
    <n v="7.77"/>
    <x v="41"/>
    <x v="3"/>
    <x v="2"/>
    <s v="0 Elgar Parkway, Anaheim"/>
    <s v="No"/>
    <s v="Casi"/>
    <s v="Gwinnett"/>
    <s v="No"/>
    <n v="0.5"/>
    <x v="4"/>
    <x v="0"/>
    <x v="87"/>
  </r>
  <r>
    <x v="347"/>
    <x v="306"/>
    <x v="341"/>
    <x v="6"/>
    <n v="6"/>
    <s v="Saree Ellesworth"/>
    <s v="not provided"/>
    <x v="0"/>
    <s v="Exc"/>
    <s v="D"/>
    <n v="0.5"/>
    <n v="7.29"/>
    <x v="160"/>
    <x v="1"/>
    <x v="2"/>
    <s v="715 Oxford Lane, Newport News"/>
    <s v="No"/>
    <s v="Saree"/>
    <s v="Ellesworth"/>
    <s v="No"/>
    <n v="3"/>
    <x v="0"/>
    <x v="10"/>
    <x v="184"/>
  </r>
  <r>
    <x v="348"/>
    <x v="307"/>
    <x v="342"/>
    <x v="21"/>
    <n v="2"/>
    <s v="Silvio Iorizzi"/>
    <s v="not provided"/>
    <x v="0"/>
    <s v="Lib"/>
    <s v="M"/>
    <n v="0.2"/>
    <n v="4.3650000000000002"/>
    <x v="31"/>
    <x v="3"/>
    <x v="0"/>
    <s v="5 Dwight Plaza, Spartanburg"/>
    <s v="No"/>
    <s v="Silvio"/>
    <s v="Iorizzi"/>
    <s v="Yes"/>
    <n v="0.4"/>
    <x v="2"/>
    <x v="2"/>
    <x v="32"/>
  </r>
  <r>
    <x v="349"/>
    <x v="308"/>
    <x v="343"/>
    <x v="28"/>
    <n v="2"/>
    <s v="Leesa Flaonier"/>
    <s v="lflaoniera8@wordpress.org"/>
    <x v="0"/>
    <s v="Exc"/>
    <s v="M"/>
    <n v="2.5"/>
    <n v="31.624999999999996"/>
    <x v="40"/>
    <x v="1"/>
    <x v="0"/>
    <s v="25 Saint Paul Drive, Staten Island"/>
    <s v="No"/>
    <s v="Leesa"/>
    <s v="Flaonier"/>
    <s v="No"/>
    <n v="5"/>
    <x v="1"/>
    <x v="5"/>
    <x v="41"/>
  </r>
  <r>
    <x v="350"/>
    <x v="309"/>
    <x v="344"/>
    <x v="38"/>
    <n v="1"/>
    <s v="Abba Pummell"/>
    <s v="not provided"/>
    <x v="0"/>
    <s v="Exc"/>
    <s v="L"/>
    <n v="0.5"/>
    <n v="8.91"/>
    <x v="161"/>
    <x v="1"/>
    <x v="1"/>
    <s v="3 Service Pass, Las Vegas"/>
    <s v="No"/>
    <s v="Abba"/>
    <s v="Pummell"/>
    <s v="Yes"/>
    <n v="0.5"/>
    <x v="3"/>
    <x v="10"/>
    <x v="185"/>
  </r>
  <r>
    <x v="351"/>
    <x v="310"/>
    <x v="345"/>
    <x v="45"/>
    <n v="2"/>
    <s v="Corinna Catcheside"/>
    <s v="ccatchesideaa@macromedia.com"/>
    <x v="0"/>
    <s v="Exc"/>
    <s v="D"/>
    <n v="1"/>
    <n v="12.15"/>
    <x v="76"/>
    <x v="1"/>
    <x v="2"/>
    <s v="8 Kim Street, Salt Lake City"/>
    <s v="No"/>
    <s v="Corinna"/>
    <s v="Catcheside"/>
    <s v="Yes"/>
    <n v="2"/>
    <x v="5"/>
    <x v="10"/>
    <x v="86"/>
  </r>
  <r>
    <x v="352"/>
    <x v="311"/>
    <x v="346"/>
    <x v="42"/>
    <n v="6"/>
    <s v="Cortney Gibbonson"/>
    <s v="cgibbonsonab@accuweather.com"/>
    <x v="0"/>
    <s v="Ara"/>
    <s v="L"/>
    <n v="0.5"/>
    <n v="7.77"/>
    <x v="162"/>
    <x v="2"/>
    <x v="1"/>
    <s v="861 David Crossing, Seattle"/>
    <s v="No"/>
    <s v="Cortney"/>
    <s v="Gibbonson"/>
    <s v="Yes"/>
    <n v="3"/>
    <x v="5"/>
    <x v="5"/>
    <x v="186"/>
  </r>
  <r>
    <x v="353"/>
    <x v="132"/>
    <x v="347"/>
    <x v="35"/>
    <n v="6"/>
    <s v="Terri Farra"/>
    <s v="tfarraac@behance.net"/>
    <x v="0"/>
    <s v="Rob"/>
    <s v="L"/>
    <n v="0.5"/>
    <n v="7.169999999999999"/>
    <x v="163"/>
    <x v="0"/>
    <x v="1"/>
    <s v="06448 Burrows Terrace, Odessa"/>
    <s v="No"/>
    <s v="Terri"/>
    <s v="Farra"/>
    <s v="No"/>
    <n v="3"/>
    <x v="6"/>
    <x v="7"/>
    <x v="187"/>
  </r>
  <r>
    <x v="354"/>
    <x v="312"/>
    <x v="348"/>
    <x v="20"/>
    <n v="3"/>
    <s v="Corney Curme"/>
    <s v="not provided"/>
    <x v="1"/>
    <s v="Ara"/>
    <s v="D"/>
    <n v="0.5"/>
    <n v="5.97"/>
    <x v="8"/>
    <x v="2"/>
    <x v="2"/>
    <s v="0535 Michigan Plaza, Castleknock"/>
    <s v="Yes"/>
    <s v="Corney"/>
    <s v="Curme"/>
    <s v="Yes"/>
    <n v="1.5"/>
    <x v="0"/>
    <x v="1"/>
    <x v="21"/>
  </r>
  <r>
    <x v="355"/>
    <x v="313"/>
    <x v="349"/>
    <x v="23"/>
    <n v="4"/>
    <s v="Gothart Bamfield"/>
    <s v="gbamfieldae@yellowpages.com"/>
    <x v="0"/>
    <s v="Lib"/>
    <s v="L"/>
    <n v="0.5"/>
    <n v="9.51"/>
    <x v="82"/>
    <x v="3"/>
    <x v="1"/>
    <s v="41203 Vernon Street, Irving"/>
    <s v="No"/>
    <s v="Gothart"/>
    <s v="Bamfield"/>
    <s v="Yes"/>
    <n v="2"/>
    <x v="1"/>
    <x v="7"/>
    <x v="93"/>
  </r>
  <r>
    <x v="356"/>
    <x v="156"/>
    <x v="350"/>
    <x v="14"/>
    <n v="2"/>
    <s v="Waylin Hollingdale"/>
    <s v="whollingdaleaf@about.me"/>
    <x v="0"/>
    <s v="Ara"/>
    <s v="M"/>
    <n v="0.2"/>
    <n v="3.375"/>
    <x v="52"/>
    <x v="2"/>
    <x v="0"/>
    <s v="3 Heath Trail, Dayton"/>
    <s v="No"/>
    <s v="Waylin"/>
    <s v="Hollingdale"/>
    <s v="Yes"/>
    <n v="0.4"/>
    <x v="2"/>
    <x v="7"/>
    <x v="56"/>
  </r>
  <r>
    <x v="357"/>
    <x v="314"/>
    <x v="351"/>
    <x v="8"/>
    <n v="1"/>
    <s v="Judd De Leek"/>
    <s v="jdeag@xrea.com"/>
    <x v="0"/>
    <s v="Rob"/>
    <s v="M"/>
    <n v="0.5"/>
    <n v="5.97"/>
    <x v="9"/>
    <x v="0"/>
    <x v="0"/>
    <s v="90 Saint Paul Plaza, Grand Rapids"/>
    <s v="No"/>
    <s v="Judd"/>
    <s v="De Leek"/>
    <s v="Yes"/>
    <n v="0.5"/>
    <x v="1"/>
    <x v="0"/>
    <x v="9"/>
  </r>
  <r>
    <x v="358"/>
    <x v="315"/>
    <x v="352"/>
    <x v="25"/>
    <n v="3"/>
    <s v="Vanya Skullet"/>
    <s v="vskulletah@tinyurl.com"/>
    <x v="1"/>
    <s v="Rob"/>
    <s v="D"/>
    <n v="0.2"/>
    <n v="2.6849999999999996"/>
    <x v="36"/>
    <x v="0"/>
    <x v="2"/>
    <s v="4 Grim Road, Balally"/>
    <s v="Yes"/>
    <s v="Vanya"/>
    <s v="Skullet"/>
    <s v="No"/>
    <n v="0.60000000000000009"/>
    <x v="2"/>
    <x v="6"/>
    <x v="37"/>
  </r>
  <r>
    <x v="359"/>
    <x v="316"/>
    <x v="353"/>
    <x v="42"/>
    <n v="3"/>
    <s v="Jany Rudeforth"/>
    <s v="jrudeforthai@wunderground.com"/>
    <x v="1"/>
    <s v="Ara"/>
    <s v="L"/>
    <n v="0.5"/>
    <n v="7.77"/>
    <x v="102"/>
    <x v="2"/>
    <x v="1"/>
    <s v="614 Commercial Center, Tullyallen"/>
    <s v="Yes"/>
    <s v="Jany"/>
    <s v="Rudeforth"/>
    <s v="Yes"/>
    <n v="1.5"/>
    <x v="1"/>
    <x v="1"/>
    <x v="117"/>
  </r>
  <r>
    <x v="360"/>
    <x v="317"/>
    <x v="354"/>
    <x v="35"/>
    <n v="6"/>
    <s v="Ashbey Tomaszewski"/>
    <s v="atomaszewskiaj@answers.com"/>
    <x v="2"/>
    <s v="Rob"/>
    <s v="L"/>
    <n v="0.5"/>
    <n v="7.169999999999999"/>
    <x v="163"/>
    <x v="0"/>
    <x v="1"/>
    <s v="7685 Oxford Crossing, Sutton"/>
    <s v="Yes"/>
    <s v="Ashbey"/>
    <s v="Tomaszewski"/>
    <s v="Yes"/>
    <n v="3"/>
    <x v="5"/>
    <x v="3"/>
    <x v="187"/>
  </r>
  <r>
    <x v="361"/>
    <x v="318"/>
    <x v="306"/>
    <x v="31"/>
    <n v="3"/>
    <s v="Flynn Antony"/>
    <s v="not provided"/>
    <x v="0"/>
    <s v="Lib"/>
    <s v="D"/>
    <n v="0.5"/>
    <n v="7.77"/>
    <x v="102"/>
    <x v="3"/>
    <x v="2"/>
    <s v="5678 Doe Crossing Junction, Birmingham"/>
    <s v="No"/>
    <s v="Flynn"/>
    <s v="Antony"/>
    <s v="No"/>
    <n v="1.5"/>
    <x v="3"/>
    <x v="10"/>
    <x v="142"/>
  </r>
  <r>
    <x v="362"/>
    <x v="182"/>
    <x v="355"/>
    <x v="16"/>
    <n v="5"/>
    <s v="Pren Bess"/>
    <s v="pbessal@qq.com"/>
    <x v="0"/>
    <s v="Ara"/>
    <s v="D"/>
    <n v="0.2"/>
    <n v="2.9849999999999999"/>
    <x v="128"/>
    <x v="2"/>
    <x v="2"/>
    <s v="36559 Sommers Parkway, Los Angeles"/>
    <s v="No"/>
    <s v="Pren"/>
    <s v="Bess"/>
    <s v="Yes"/>
    <n v="1"/>
    <x v="4"/>
    <x v="6"/>
    <x v="188"/>
  </r>
  <r>
    <x v="363"/>
    <x v="319"/>
    <x v="356"/>
    <x v="6"/>
    <n v="3"/>
    <s v="Elka Windress"/>
    <s v="ewindressam@marketwatch.com"/>
    <x v="0"/>
    <s v="Exc"/>
    <s v="D"/>
    <n v="0.5"/>
    <n v="7.29"/>
    <x v="6"/>
    <x v="1"/>
    <x v="2"/>
    <s v="78 Anderson Alley, Baltimore"/>
    <s v="No"/>
    <s v="Elka"/>
    <s v="Windress"/>
    <s v="No"/>
    <n v="1.5"/>
    <x v="2"/>
    <x v="4"/>
    <x v="6"/>
  </r>
  <r>
    <x v="364"/>
    <x v="320"/>
    <x v="357"/>
    <x v="38"/>
    <n v="6"/>
    <s v="Marty Kidstoun"/>
    <s v="not provided"/>
    <x v="0"/>
    <s v="Exc"/>
    <s v="L"/>
    <n v="0.5"/>
    <n v="8.91"/>
    <x v="119"/>
    <x v="1"/>
    <x v="1"/>
    <s v="4 Sundown Circle, Harrisburg"/>
    <s v="No"/>
    <s v="Marty"/>
    <s v="Kidstoun"/>
    <s v="Yes"/>
    <n v="3"/>
    <x v="1"/>
    <x v="5"/>
    <x v="135"/>
  </r>
  <r>
    <x v="365"/>
    <x v="321"/>
    <x v="358"/>
    <x v="44"/>
    <n v="4"/>
    <s v="Nickey Dimbleby"/>
    <s v="not provided"/>
    <x v="0"/>
    <s v="Ara"/>
    <s v="L"/>
    <n v="2.5"/>
    <n v="29.784999999999997"/>
    <x v="129"/>
    <x v="2"/>
    <x v="1"/>
    <s v="525 Warner Hill, Dallas"/>
    <s v="No"/>
    <s v="Nickey"/>
    <s v="Dimbleby"/>
    <s v="No"/>
    <n v="10"/>
    <x v="6"/>
    <x v="10"/>
    <x v="189"/>
  </r>
  <r>
    <x v="366"/>
    <x v="322"/>
    <x v="359"/>
    <x v="22"/>
    <n v="5"/>
    <s v="Virgil Baumadier"/>
    <s v="vbaumadierap@google.cn"/>
    <x v="0"/>
    <s v="Lib"/>
    <s v="M"/>
    <n v="0.5"/>
    <n v="8.73"/>
    <x v="34"/>
    <x v="3"/>
    <x v="0"/>
    <s v="89508 Atwood Way, Kansas City"/>
    <s v="No"/>
    <s v="Virgil"/>
    <s v="Baumadier"/>
    <s v="Yes"/>
    <n v="2.5"/>
    <x v="1"/>
    <x v="9"/>
    <x v="35"/>
  </r>
  <r>
    <x v="367"/>
    <x v="128"/>
    <x v="360"/>
    <x v="16"/>
    <n v="6"/>
    <s v="Lenore Messenbird"/>
    <s v="not provided"/>
    <x v="0"/>
    <s v="Ara"/>
    <s v="D"/>
    <n v="0.2"/>
    <n v="2.9849999999999999"/>
    <x v="8"/>
    <x v="2"/>
    <x v="2"/>
    <s v="7881 Dahle Center, Springfield"/>
    <s v="No"/>
    <s v="Lenore"/>
    <s v="Messenbird"/>
    <s v="Yes"/>
    <n v="1.2000000000000002"/>
    <x v="1"/>
    <x v="0"/>
    <x v="21"/>
  </r>
  <r>
    <x v="368"/>
    <x v="323"/>
    <x v="361"/>
    <x v="33"/>
    <n v="5"/>
    <s v="Shirleen Welds"/>
    <s v="sweldsar@wired.com"/>
    <x v="0"/>
    <s v="Exc"/>
    <s v="L"/>
    <n v="1"/>
    <n v="14.85"/>
    <x v="159"/>
    <x v="1"/>
    <x v="1"/>
    <s v="002 Summer Ridge Terrace, New Haven"/>
    <s v="No"/>
    <s v="Shirleen"/>
    <s v="Welds"/>
    <s v="Yes"/>
    <n v="5"/>
    <x v="0"/>
    <x v="0"/>
    <x v="183"/>
  </r>
  <r>
    <x v="369"/>
    <x v="324"/>
    <x v="362"/>
    <x v="12"/>
    <n v="3"/>
    <s v="Maisie Sarvar"/>
    <s v="msarvaras@artisteer.com"/>
    <x v="0"/>
    <s v="Lib"/>
    <s v="D"/>
    <n v="0.2"/>
    <n v="3.8849999999999998"/>
    <x v="14"/>
    <x v="3"/>
    <x v="2"/>
    <s v="83 Saint Paul Drive, Lawrenceville"/>
    <s v="No"/>
    <s v="Maisie"/>
    <s v="Sarvar"/>
    <s v="Yes"/>
    <n v="0.60000000000000009"/>
    <x v="3"/>
    <x v="7"/>
    <x v="14"/>
  </r>
  <r>
    <x v="370"/>
    <x v="325"/>
    <x v="363"/>
    <x v="31"/>
    <n v="3"/>
    <s v="Andrej Havick"/>
    <s v="ahavickat@nsw.gov.au"/>
    <x v="0"/>
    <s v="Lib"/>
    <s v="D"/>
    <n v="0.5"/>
    <n v="7.77"/>
    <x v="102"/>
    <x v="3"/>
    <x v="2"/>
    <s v="720 Pennsylvania Pass, Asheville"/>
    <s v="No"/>
    <s v="Andrej"/>
    <s v="Havick"/>
    <s v="Yes"/>
    <n v="1.5"/>
    <x v="5"/>
    <x v="6"/>
    <x v="142"/>
  </r>
  <r>
    <x v="371"/>
    <x v="326"/>
    <x v="364"/>
    <x v="6"/>
    <n v="2"/>
    <s v="Sloan Diviny"/>
    <s v="sdivinyau@ask.com"/>
    <x v="0"/>
    <s v="Exc"/>
    <s v="D"/>
    <n v="0.5"/>
    <n v="7.29"/>
    <x v="20"/>
    <x v="1"/>
    <x v="2"/>
    <s v="3904 Birchwood Terrace, Saint Paul"/>
    <s v="No"/>
    <s v="Sloan"/>
    <s v="Diviny"/>
    <s v="Yes"/>
    <n v="1"/>
    <x v="0"/>
    <x v="10"/>
    <x v="20"/>
  </r>
  <r>
    <x v="372"/>
    <x v="327"/>
    <x v="365"/>
    <x v="19"/>
    <n v="2"/>
    <s v="Itch Norquoy"/>
    <s v="inorquoyav@businessweek.com"/>
    <x v="0"/>
    <s v="Ara"/>
    <s v="M"/>
    <n v="0.5"/>
    <n v="6.75"/>
    <x v="72"/>
    <x v="2"/>
    <x v="0"/>
    <s v="1 Welch Court, Minneapolis"/>
    <s v="No"/>
    <s v="Itch"/>
    <s v="Norquoy"/>
    <s v="No"/>
    <n v="1"/>
    <x v="0"/>
    <x v="7"/>
    <x v="80"/>
  </r>
  <r>
    <x v="373"/>
    <x v="328"/>
    <x v="366"/>
    <x v="33"/>
    <n v="6"/>
    <s v="Anson Iddison"/>
    <s v="aiddisonaw@usa.gov"/>
    <x v="0"/>
    <s v="Exc"/>
    <s v="L"/>
    <n v="1"/>
    <n v="14.85"/>
    <x v="146"/>
    <x v="1"/>
    <x v="1"/>
    <s v="8 Steensland Junction, Santa Ana"/>
    <s v="No"/>
    <s v="Anson"/>
    <s v="Iddison"/>
    <s v="No"/>
    <n v="6"/>
    <x v="3"/>
    <x v="0"/>
    <x v="166"/>
  </r>
  <r>
    <x v="373"/>
    <x v="328"/>
    <x v="366"/>
    <x v="29"/>
    <n v="1"/>
    <s v="Anson Iddison"/>
    <s v="aiddisonaw@usa.gov"/>
    <x v="0"/>
    <s v="Ara"/>
    <s v="L"/>
    <n v="0.2"/>
    <n v="3.8849999999999998"/>
    <x v="84"/>
    <x v="2"/>
    <x v="1"/>
    <s v="8 Steensland Junction, Santa Ana"/>
    <s v="No"/>
    <s v="Anson"/>
    <s v="Iddison"/>
    <s v="No"/>
    <n v="0.2"/>
    <x v="3"/>
    <x v="0"/>
    <x v="95"/>
  </r>
  <r>
    <x v="374"/>
    <x v="128"/>
    <x v="367"/>
    <x v="4"/>
    <n v="4"/>
    <s v="Randal Longfield"/>
    <s v="rlongfielday@bluehost.com"/>
    <x v="0"/>
    <s v="Rob"/>
    <s v="L"/>
    <n v="2.5"/>
    <n v="27.484999999999996"/>
    <x v="108"/>
    <x v="0"/>
    <x v="1"/>
    <s v="513 Commercial Avenue, Minneapolis"/>
    <s v="No"/>
    <s v="Randal"/>
    <s v="Longfield"/>
    <s v="No"/>
    <n v="10"/>
    <x v="1"/>
    <x v="0"/>
    <x v="123"/>
  </r>
  <r>
    <x v="375"/>
    <x v="329"/>
    <x v="368"/>
    <x v="31"/>
    <n v="6"/>
    <s v="Gregorius Kislingbury"/>
    <s v="gkislingburyaz@samsung.com"/>
    <x v="0"/>
    <s v="Lib"/>
    <s v="D"/>
    <n v="0.5"/>
    <n v="7.77"/>
    <x v="162"/>
    <x v="3"/>
    <x v="2"/>
    <s v="4 Jenifer Street, Washington"/>
    <s v="No"/>
    <s v="Gregorius"/>
    <s v="Kislingbury"/>
    <s v="Yes"/>
    <n v="3"/>
    <x v="6"/>
    <x v="0"/>
    <x v="190"/>
  </r>
  <r>
    <x v="376"/>
    <x v="330"/>
    <x v="369"/>
    <x v="42"/>
    <n v="5"/>
    <s v="Xenos Gibbons"/>
    <s v="xgibbonsb0@artisteer.com"/>
    <x v="0"/>
    <s v="Ara"/>
    <s v="L"/>
    <n v="0.5"/>
    <n v="7.77"/>
    <x v="5"/>
    <x v="2"/>
    <x v="1"/>
    <s v="002 7th Junction, San Bernardino"/>
    <s v="No"/>
    <s v="Xenos"/>
    <s v="Gibbons"/>
    <s v="No"/>
    <n v="2.5"/>
    <x v="0"/>
    <x v="11"/>
    <x v="68"/>
  </r>
  <r>
    <x v="377"/>
    <x v="331"/>
    <x v="370"/>
    <x v="31"/>
    <n v="4"/>
    <s v="Fleur Parres"/>
    <s v="fparresb1@imageshack.us"/>
    <x v="0"/>
    <s v="Lib"/>
    <s v="D"/>
    <n v="0.5"/>
    <n v="7.77"/>
    <x v="113"/>
    <x v="3"/>
    <x v="2"/>
    <s v="641 Steensland Pass, Rochester"/>
    <s v="No"/>
    <s v="Fleur"/>
    <s v="Parres"/>
    <s v="Yes"/>
    <n v="2"/>
    <x v="0"/>
    <x v="0"/>
    <x v="191"/>
  </r>
  <r>
    <x v="378"/>
    <x v="332"/>
    <x v="371"/>
    <x v="16"/>
    <n v="6"/>
    <s v="Gran Sibray"/>
    <s v="gsibrayb2@wsj.com"/>
    <x v="0"/>
    <s v="Ara"/>
    <s v="D"/>
    <n v="0.2"/>
    <n v="2.9849999999999999"/>
    <x v="8"/>
    <x v="2"/>
    <x v="2"/>
    <s v="5018 Iowa Pass, Vancouver"/>
    <s v="No"/>
    <s v="Gran"/>
    <s v="Sibray"/>
    <s v="Yes"/>
    <n v="1.2000000000000002"/>
    <x v="1"/>
    <x v="2"/>
    <x v="21"/>
  </r>
  <r>
    <x v="379"/>
    <x v="333"/>
    <x v="372"/>
    <x v="47"/>
    <n v="6"/>
    <s v="Ingelbert Hotchkin"/>
    <s v="ihotchkinb3@mit.edu"/>
    <x v="2"/>
    <s v="Exc"/>
    <s v="D"/>
    <n v="2.5"/>
    <n v="27.945"/>
    <x v="164"/>
    <x v="1"/>
    <x v="2"/>
    <s v="322 Basil Pass, Preston"/>
    <s v="Yes"/>
    <s v="Ingelbert"/>
    <s v="Hotchkin"/>
    <s v="No"/>
    <n v="15"/>
    <x v="2"/>
    <x v="6"/>
    <x v="192"/>
  </r>
  <r>
    <x v="380"/>
    <x v="334"/>
    <x v="373"/>
    <x v="32"/>
    <n v="4"/>
    <s v="Neely Broadberrie"/>
    <s v="nbroadberrieb4@gnu.org"/>
    <x v="0"/>
    <s v="Lib"/>
    <s v="L"/>
    <n v="1"/>
    <n v="15.85"/>
    <x v="165"/>
    <x v="3"/>
    <x v="1"/>
    <s v="8571 Buena Vista Junction, Washington"/>
    <s v="No"/>
    <s v="Neely"/>
    <s v="Broadberrie"/>
    <s v="No"/>
    <n v="4"/>
    <x v="6"/>
    <x v="5"/>
    <x v="193"/>
  </r>
  <r>
    <x v="381"/>
    <x v="335"/>
    <x v="374"/>
    <x v="21"/>
    <n v="2"/>
    <s v="Rutger Pithcock"/>
    <s v="rpithcockb5@yellowbook.com"/>
    <x v="0"/>
    <s v="Lib"/>
    <s v="M"/>
    <n v="0.2"/>
    <n v="4.3650000000000002"/>
    <x v="31"/>
    <x v="3"/>
    <x v="0"/>
    <s v="2425 Corben Street, Knoxville"/>
    <s v="No"/>
    <s v="Rutger"/>
    <s v="Pithcock"/>
    <s v="Yes"/>
    <n v="0.4"/>
    <x v="3"/>
    <x v="5"/>
    <x v="32"/>
  </r>
  <r>
    <x v="382"/>
    <x v="336"/>
    <x v="375"/>
    <x v="39"/>
    <n v="3"/>
    <s v="Gale Croysdale"/>
    <s v="gcroysdaleb6@nih.gov"/>
    <x v="0"/>
    <s v="Rob"/>
    <s v="D"/>
    <n v="1"/>
    <n v="8.9499999999999993"/>
    <x v="166"/>
    <x v="0"/>
    <x v="2"/>
    <s v="1657 Delladonna Hill, Charleston"/>
    <s v="No"/>
    <s v="Gale"/>
    <s v="Croysdale"/>
    <s v="Yes"/>
    <n v="3"/>
    <x v="1"/>
    <x v="10"/>
    <x v="55"/>
  </r>
  <r>
    <x v="383"/>
    <x v="337"/>
    <x v="376"/>
    <x v="7"/>
    <n v="2"/>
    <s v="Benedetto Gozzett"/>
    <s v="bgozzettb7@github.com"/>
    <x v="0"/>
    <s v="Lib"/>
    <s v="L"/>
    <n v="0.2"/>
    <n v="4.7549999999999999"/>
    <x v="54"/>
    <x v="3"/>
    <x v="1"/>
    <s v="0389 Hintze Pass, Dallas"/>
    <s v="No"/>
    <s v="Benedetto"/>
    <s v="Gozzett"/>
    <s v="No"/>
    <n v="0.4"/>
    <x v="2"/>
    <x v="8"/>
    <x v="59"/>
  </r>
  <r>
    <x v="384"/>
    <x v="80"/>
    <x v="377"/>
    <x v="9"/>
    <n v="4"/>
    <s v="Tania Craggs"/>
    <s v="tcraggsb8@house.gov"/>
    <x v="1"/>
    <s v="Ara"/>
    <s v="D"/>
    <n v="1"/>
    <n v="9.9499999999999993"/>
    <x v="10"/>
    <x v="2"/>
    <x v="2"/>
    <s v="0 Eagan Parkway, Whitegate"/>
    <s v="Yes"/>
    <s v="Tania"/>
    <s v="Craggs"/>
    <s v="No"/>
    <n v="4"/>
    <x v="1"/>
    <x v="5"/>
    <x v="10"/>
  </r>
  <r>
    <x v="385"/>
    <x v="338"/>
    <x v="378"/>
    <x v="1"/>
    <n v="3"/>
    <s v="Leonie Cullrford"/>
    <s v="lcullrfordb9@xing.com"/>
    <x v="0"/>
    <s v="Exc"/>
    <s v="M"/>
    <n v="0.5"/>
    <n v="8.25"/>
    <x v="167"/>
    <x v="1"/>
    <x v="0"/>
    <s v="71 Sycamore Crossing, Chico"/>
    <s v="No"/>
    <s v="Leonie"/>
    <s v="Cullrford"/>
    <s v="Yes"/>
    <n v="1.5"/>
    <x v="1"/>
    <x v="9"/>
    <x v="194"/>
  </r>
  <r>
    <x v="386"/>
    <x v="339"/>
    <x v="379"/>
    <x v="3"/>
    <n v="5"/>
    <s v="Auguste Rizon"/>
    <s v="arizonba@xing.com"/>
    <x v="0"/>
    <s v="Exc"/>
    <s v="M"/>
    <n v="1"/>
    <n v="13.75"/>
    <x v="85"/>
    <x v="1"/>
    <x v="0"/>
    <s v="19 Merrick Pass, Little Rock"/>
    <s v="No"/>
    <s v="Auguste"/>
    <s v="Rizon"/>
    <s v="Yes"/>
    <n v="5"/>
    <x v="6"/>
    <x v="3"/>
    <x v="96"/>
  </r>
  <r>
    <x v="387"/>
    <x v="340"/>
    <x v="380"/>
    <x v="1"/>
    <n v="6"/>
    <s v="Lorin Guerrazzi"/>
    <s v="not provided"/>
    <x v="1"/>
    <s v="Exc"/>
    <s v="M"/>
    <n v="0.5"/>
    <n v="8.25"/>
    <x v="168"/>
    <x v="1"/>
    <x v="0"/>
    <s v="8244 La Follette Street, Balrothery"/>
    <s v="Yes"/>
    <s v="Lorin"/>
    <s v="Guerrazzi"/>
    <s v="No"/>
    <n v="3"/>
    <x v="0"/>
    <x v="10"/>
    <x v="195"/>
  </r>
  <r>
    <x v="388"/>
    <x v="177"/>
    <x v="381"/>
    <x v="37"/>
    <n v="2"/>
    <s v="Felice Miell"/>
    <s v="fmiellbc@spiegel.de"/>
    <x v="0"/>
    <s v="Ara"/>
    <s v="M"/>
    <n v="2.5"/>
    <n v="25.874999999999996"/>
    <x v="95"/>
    <x v="2"/>
    <x v="0"/>
    <s v="35 Hoepker Pass, New Brunswick"/>
    <s v="No"/>
    <s v="Felice"/>
    <s v="Miell"/>
    <s v="Yes"/>
    <n v="5"/>
    <x v="2"/>
    <x v="8"/>
    <x v="110"/>
  </r>
  <r>
    <x v="389"/>
    <x v="341"/>
    <x v="382"/>
    <x v="32"/>
    <n v="3"/>
    <s v="Hamish Skeech"/>
    <s v="not provided"/>
    <x v="1"/>
    <s v="Lib"/>
    <s v="L"/>
    <n v="1"/>
    <n v="15.85"/>
    <x v="46"/>
    <x v="3"/>
    <x v="1"/>
    <s v="5662 Messerschmidt Lane, Valleymount"/>
    <s v="Yes"/>
    <s v="Hamish"/>
    <s v="Skeech"/>
    <s v="Yes"/>
    <n v="3"/>
    <x v="0"/>
    <x v="4"/>
    <x v="49"/>
  </r>
  <r>
    <x v="390"/>
    <x v="342"/>
    <x v="383"/>
    <x v="29"/>
    <n v="4"/>
    <s v="Giordano Lorenzin"/>
    <s v="not provided"/>
    <x v="0"/>
    <s v="Ara"/>
    <s v="L"/>
    <n v="0.2"/>
    <n v="3.8849999999999998"/>
    <x v="42"/>
    <x v="2"/>
    <x v="1"/>
    <s v="577 Roth Pass, San Francisco"/>
    <s v="No"/>
    <s v="Giordano"/>
    <s v="Lorenzin"/>
    <s v="No"/>
    <n v="0.8"/>
    <x v="0"/>
    <x v="0"/>
    <x v="106"/>
  </r>
  <r>
    <x v="391"/>
    <x v="343"/>
    <x v="384"/>
    <x v="24"/>
    <n v="6"/>
    <s v="Harwilll Bishell"/>
    <s v="not provided"/>
    <x v="0"/>
    <s v="Lib"/>
    <s v="M"/>
    <n v="1"/>
    <n v="14.55"/>
    <x v="75"/>
    <x v="3"/>
    <x v="0"/>
    <s v="7960 Roth Center, Lafayette"/>
    <s v="No"/>
    <s v="Harwilll"/>
    <s v="Bishell"/>
    <s v="Yes"/>
    <n v="6"/>
    <x v="0"/>
    <x v="11"/>
    <x v="85"/>
  </r>
  <r>
    <x v="392"/>
    <x v="344"/>
    <x v="385"/>
    <x v="17"/>
    <n v="5"/>
    <s v="Freeland Missenden"/>
    <s v="not provided"/>
    <x v="0"/>
    <s v="Ara"/>
    <s v="M"/>
    <n v="1"/>
    <n v="11.25"/>
    <x v="126"/>
    <x v="2"/>
    <x v="0"/>
    <s v="1 Randy Place, San Diego"/>
    <s v="No"/>
    <s v="Freeland"/>
    <s v="Missenden"/>
    <s v="Yes"/>
    <n v="5"/>
    <x v="3"/>
    <x v="3"/>
    <x v="144"/>
  </r>
  <r>
    <x v="393"/>
    <x v="47"/>
    <x v="386"/>
    <x v="26"/>
    <n v="1"/>
    <s v="Waylan Springall"/>
    <s v="wspringallbh@jugem.jp"/>
    <x v="0"/>
    <s v="Lib"/>
    <s v="L"/>
    <n v="2.5"/>
    <n v="36.454999999999998"/>
    <x v="133"/>
    <x v="3"/>
    <x v="1"/>
    <s v="99 Schurz Pass, Alhambra"/>
    <s v="No"/>
    <s v="Waylan"/>
    <s v="Springall"/>
    <s v="Yes"/>
    <n v="2.5"/>
    <x v="3"/>
    <x v="4"/>
    <x v="151"/>
  </r>
  <r>
    <x v="394"/>
    <x v="345"/>
    <x v="387"/>
    <x v="40"/>
    <n v="3"/>
    <s v="Kiri Avramow"/>
    <s v="not provided"/>
    <x v="0"/>
    <s v="Rob"/>
    <s v="L"/>
    <n v="0.2"/>
    <n v="3.5849999999999995"/>
    <x v="127"/>
    <x v="0"/>
    <x v="1"/>
    <s v="2443 Bluejay Alley, Tyler"/>
    <s v="No"/>
    <s v="Kiri"/>
    <s v="Avramow"/>
    <s v="Yes"/>
    <n v="0.60000000000000009"/>
    <x v="5"/>
    <x v="9"/>
    <x v="145"/>
  </r>
  <r>
    <x v="395"/>
    <x v="169"/>
    <x v="388"/>
    <x v="36"/>
    <n v="3"/>
    <s v="Gregg Hawkyens"/>
    <s v="ghawkyensbj@census.gov"/>
    <x v="0"/>
    <s v="Rob"/>
    <s v="M"/>
    <n v="0.2"/>
    <n v="2.9849999999999999"/>
    <x v="169"/>
    <x v="0"/>
    <x v="0"/>
    <s v="48 Vidon Street, Lafayette"/>
    <s v="No"/>
    <s v="Gregg"/>
    <s v="Hawkyens"/>
    <s v="No"/>
    <n v="0.60000000000000009"/>
    <x v="5"/>
    <x v="3"/>
    <x v="196"/>
  </r>
  <r>
    <x v="396"/>
    <x v="346"/>
    <x v="389"/>
    <x v="42"/>
    <n v="3"/>
    <s v="Reggis Pracy"/>
    <s v="not provided"/>
    <x v="0"/>
    <s v="Ara"/>
    <s v="L"/>
    <n v="0.5"/>
    <n v="7.77"/>
    <x v="102"/>
    <x v="2"/>
    <x v="1"/>
    <s v="33211 Pleasure Circle, Dayton"/>
    <s v="No"/>
    <s v="Reggis"/>
    <s v="Pracy"/>
    <s v="Yes"/>
    <n v="1.5"/>
    <x v="1"/>
    <x v="6"/>
    <x v="117"/>
  </r>
  <r>
    <x v="397"/>
    <x v="347"/>
    <x v="390"/>
    <x v="44"/>
    <n v="1"/>
    <s v="Paula Denis"/>
    <s v="not provided"/>
    <x v="0"/>
    <s v="Ara"/>
    <s v="L"/>
    <n v="2.5"/>
    <n v="29.784999999999997"/>
    <x v="91"/>
    <x v="2"/>
    <x v="1"/>
    <s v="74 Texas Road, Phoenix"/>
    <s v="No"/>
    <s v="Paula"/>
    <s v="Denis"/>
    <s v="Yes"/>
    <n v="2.5"/>
    <x v="4"/>
    <x v="0"/>
    <x v="177"/>
  </r>
  <r>
    <x v="398"/>
    <x v="348"/>
    <x v="391"/>
    <x v="44"/>
    <n v="5"/>
    <s v="Broderick McGilvra"/>
    <s v="bmcgilvrabm@so-net.ne.jp"/>
    <x v="0"/>
    <s v="Ara"/>
    <s v="L"/>
    <n v="2.5"/>
    <n v="29.784999999999997"/>
    <x v="74"/>
    <x v="2"/>
    <x v="1"/>
    <s v="880 Mockingbird Plaza, Sacramento"/>
    <s v="No"/>
    <s v="Broderick"/>
    <s v="McGilvra"/>
    <s v="Yes"/>
    <n v="12.5"/>
    <x v="4"/>
    <x v="11"/>
    <x v="100"/>
  </r>
  <r>
    <x v="399"/>
    <x v="349"/>
    <x v="392"/>
    <x v="22"/>
    <n v="1"/>
    <s v="Annabella Danzey"/>
    <s v="adanzeybn@github.com"/>
    <x v="0"/>
    <s v="Lib"/>
    <s v="M"/>
    <n v="0.5"/>
    <n v="8.73"/>
    <x v="31"/>
    <x v="3"/>
    <x v="0"/>
    <s v="5692 Eastwood Hill, Lincoln"/>
    <s v="No"/>
    <s v="Annabella"/>
    <s v="Danzey"/>
    <s v="Yes"/>
    <n v="0.5"/>
    <x v="3"/>
    <x v="1"/>
    <x v="32"/>
  </r>
  <r>
    <x v="400"/>
    <x v="350"/>
    <x v="347"/>
    <x v="31"/>
    <n v="4"/>
    <s v="Terri Farra"/>
    <s v="tfarraac@behance.net"/>
    <x v="0"/>
    <s v="Lib"/>
    <s v="D"/>
    <n v="0.5"/>
    <n v="7.77"/>
    <x v="113"/>
    <x v="3"/>
    <x v="2"/>
    <s v="06448 Burrows Terrace, Odessa"/>
    <s v="No"/>
    <s v="Terri"/>
    <s v="Farra"/>
    <s v="No"/>
    <n v="2"/>
    <x v="1"/>
    <x v="10"/>
    <x v="191"/>
  </r>
  <r>
    <x v="400"/>
    <x v="350"/>
    <x v="347"/>
    <x v="30"/>
    <n v="6"/>
    <s v="Terri Farra"/>
    <s v="tfarraac@behance.net"/>
    <x v="0"/>
    <s v="Ara"/>
    <s v="D"/>
    <n v="2.5"/>
    <n v="22.884999999999998"/>
    <x v="170"/>
    <x v="2"/>
    <x v="2"/>
    <s v="06448 Burrows Terrace, Odessa"/>
    <s v="No"/>
    <s v="Terri"/>
    <s v="Farra"/>
    <s v="No"/>
    <n v="15"/>
    <x v="1"/>
    <x v="10"/>
    <x v="197"/>
  </r>
  <r>
    <x v="401"/>
    <x v="54"/>
    <x v="393"/>
    <x v="20"/>
    <n v="5"/>
    <s v="Nevins Glowacz"/>
    <s v="not provided"/>
    <x v="0"/>
    <s v="Ara"/>
    <s v="D"/>
    <n v="0.5"/>
    <n v="5.97"/>
    <x v="44"/>
    <x v="2"/>
    <x v="2"/>
    <s v="8103 Maywood Center, Madison"/>
    <s v="No"/>
    <s v="Nevins"/>
    <s v="Glowacz"/>
    <s v="No"/>
    <n v="2.5"/>
    <x v="2"/>
    <x v="10"/>
    <x v="126"/>
  </r>
  <r>
    <x v="402"/>
    <x v="237"/>
    <x v="394"/>
    <x v="8"/>
    <n v="3"/>
    <s v="Adelice Isabell"/>
    <s v="not provided"/>
    <x v="0"/>
    <s v="Rob"/>
    <s v="M"/>
    <n v="0.5"/>
    <n v="5.97"/>
    <x v="8"/>
    <x v="0"/>
    <x v="0"/>
    <s v="93 Hintze Point, Charleston"/>
    <s v="No"/>
    <s v="Adelice"/>
    <s v="Isabell"/>
    <s v="No"/>
    <n v="1.5"/>
    <x v="2"/>
    <x v="9"/>
    <x v="8"/>
  </r>
  <r>
    <x v="403"/>
    <x v="351"/>
    <x v="395"/>
    <x v="38"/>
    <n v="3"/>
    <s v="Yulma Dombrell"/>
    <s v="ydombrellbs@dedecms.com"/>
    <x v="0"/>
    <s v="Exc"/>
    <s v="L"/>
    <n v="0.5"/>
    <n v="8.91"/>
    <x v="149"/>
    <x v="1"/>
    <x v="1"/>
    <s v="83 Sunbrook Lane, Little Rock"/>
    <s v="No"/>
    <s v="Yulma"/>
    <s v="Dombrell"/>
    <s v="Yes"/>
    <n v="1.5"/>
    <x v="3"/>
    <x v="3"/>
    <x v="170"/>
  </r>
  <r>
    <x v="404"/>
    <x v="352"/>
    <x v="396"/>
    <x v="39"/>
    <n v="2"/>
    <s v="Alric Darth"/>
    <s v="adarthbt@t.co"/>
    <x v="0"/>
    <s v="Rob"/>
    <s v="D"/>
    <n v="1"/>
    <n v="8.9499999999999993"/>
    <x v="105"/>
    <x v="0"/>
    <x v="2"/>
    <s v="86 Pawling Court, Anchorage"/>
    <s v="No"/>
    <s v="Alric"/>
    <s v="Darth"/>
    <s v="No"/>
    <n v="2"/>
    <x v="2"/>
    <x v="3"/>
    <x v="120"/>
  </r>
  <r>
    <x v="405"/>
    <x v="102"/>
    <x v="397"/>
    <x v="40"/>
    <n v="4"/>
    <s v="Manuel Darrigoe"/>
    <s v="mdarrigoebu@hud.gov"/>
    <x v="1"/>
    <s v="Rob"/>
    <s v="L"/>
    <n v="0.2"/>
    <n v="3.5849999999999995"/>
    <x v="79"/>
    <x v="0"/>
    <x v="1"/>
    <s v="744 Prairie Rose Court, Longwood"/>
    <s v="Yes"/>
    <s v="Manuel"/>
    <s v="Darrigoe"/>
    <s v="Yes"/>
    <n v="0.8"/>
    <x v="3"/>
    <x v="8"/>
    <x v="90"/>
  </r>
  <r>
    <x v="406"/>
    <x v="353"/>
    <x v="398"/>
    <x v="37"/>
    <n v="3"/>
    <s v="Kynthia Berick"/>
    <s v="not provided"/>
    <x v="0"/>
    <s v="Ara"/>
    <s v="M"/>
    <n v="2.5"/>
    <n v="25.874999999999996"/>
    <x v="57"/>
    <x v="2"/>
    <x v="0"/>
    <s v="1678 Armistice Alley, San Francisco"/>
    <s v="No"/>
    <s v="Kynthia"/>
    <s v="Berick"/>
    <s v="Yes"/>
    <n v="7.5"/>
    <x v="0"/>
    <x v="4"/>
    <x v="62"/>
  </r>
  <r>
    <x v="407"/>
    <x v="354"/>
    <x v="399"/>
    <x v="41"/>
    <n v="5"/>
    <s v="Minetta Ackrill"/>
    <s v="mackrillbw@bandcamp.com"/>
    <x v="0"/>
    <s v="Rob"/>
    <s v="L"/>
    <n v="1"/>
    <n v="11.95"/>
    <x v="143"/>
    <x v="0"/>
    <x v="1"/>
    <s v="4 Arizona Road, Warren"/>
    <s v="No"/>
    <s v="Minetta"/>
    <s v="Ackrill"/>
    <s v="No"/>
    <n v="5"/>
    <x v="3"/>
    <x v="7"/>
    <x v="162"/>
  </r>
  <r>
    <x v="408"/>
    <x v="135"/>
    <x v="347"/>
    <x v="2"/>
    <n v="6"/>
    <s v="Terri Farra"/>
    <s v="tfarraac@behance.net"/>
    <x v="0"/>
    <s v="Ara"/>
    <s v="L"/>
    <n v="1"/>
    <n v="12.95"/>
    <x v="17"/>
    <x v="2"/>
    <x v="1"/>
    <s v="06448 Burrows Terrace, Odessa"/>
    <s v="No"/>
    <s v="Terri"/>
    <s v="Farra"/>
    <s v="No"/>
    <n v="6"/>
    <x v="6"/>
    <x v="1"/>
    <x v="17"/>
  </r>
  <r>
    <x v="409"/>
    <x v="343"/>
    <x v="400"/>
    <x v="25"/>
    <n v="2"/>
    <s v="Melosa Kippen"/>
    <s v="mkippenby@dion.ne.jp"/>
    <x v="0"/>
    <s v="Rob"/>
    <s v="D"/>
    <n v="0.2"/>
    <n v="2.6849999999999996"/>
    <x v="147"/>
    <x v="0"/>
    <x v="2"/>
    <s v="87 Brentwood Hill, Jackson"/>
    <s v="No"/>
    <s v="Melosa"/>
    <s v="Kippen"/>
    <s v="Yes"/>
    <n v="0.4"/>
    <x v="0"/>
    <x v="11"/>
    <x v="167"/>
  </r>
  <r>
    <x v="410"/>
    <x v="89"/>
    <x v="401"/>
    <x v="47"/>
    <n v="3"/>
    <s v="Witty Ranson"/>
    <s v="wransonbz@ted.com"/>
    <x v="1"/>
    <s v="Exc"/>
    <s v="D"/>
    <n v="2.5"/>
    <n v="27.945"/>
    <x v="171"/>
    <x v="1"/>
    <x v="2"/>
    <s v="012 Debra Center, Kildare"/>
    <s v="Yes"/>
    <s v="Witty"/>
    <s v="Ranson"/>
    <s v="Yes"/>
    <n v="7.5"/>
    <x v="3"/>
    <x v="8"/>
    <x v="198"/>
  </r>
  <r>
    <x v="411"/>
    <x v="355"/>
    <x v="402"/>
    <x v="17"/>
    <n v="2"/>
    <s v="Rod Gowdie"/>
    <s v="not provided"/>
    <x v="0"/>
    <s v="Ara"/>
    <s v="M"/>
    <n v="1"/>
    <n v="11.25"/>
    <x v="122"/>
    <x v="2"/>
    <x v="0"/>
    <s v="7 Hansons Trail, Milwaukee"/>
    <s v="No"/>
    <s v="Rod"/>
    <s v="Gowdie"/>
    <s v="No"/>
    <n v="2"/>
    <x v="3"/>
    <x v="9"/>
    <x v="138"/>
  </r>
  <r>
    <x v="412"/>
    <x v="204"/>
    <x v="403"/>
    <x v="43"/>
    <n v="6"/>
    <s v="Lemuel Rignold"/>
    <s v="lrignoldc1@miibeian.gov.cn"/>
    <x v="0"/>
    <s v="Lib"/>
    <s v="M"/>
    <n v="2.5"/>
    <n v="33.464999999999996"/>
    <x v="172"/>
    <x v="3"/>
    <x v="0"/>
    <s v="15027 Mcbride Pass, Sacramento"/>
    <s v="No"/>
    <s v="Lemuel"/>
    <s v="Rignold"/>
    <s v="Yes"/>
    <n v="15"/>
    <x v="6"/>
    <x v="4"/>
    <x v="199"/>
  </r>
  <r>
    <x v="413"/>
    <x v="356"/>
    <x v="404"/>
    <x v="17"/>
    <n v="6"/>
    <s v="Nevsa Fields"/>
    <s v="not provided"/>
    <x v="0"/>
    <s v="Ara"/>
    <s v="M"/>
    <n v="1"/>
    <n v="11.25"/>
    <x v="173"/>
    <x v="2"/>
    <x v="0"/>
    <s v="09 Lotheville Place, Boston"/>
    <s v="No"/>
    <s v="Nevsa"/>
    <s v="Fields"/>
    <s v="No"/>
    <n v="6"/>
    <x v="6"/>
    <x v="9"/>
    <x v="200"/>
  </r>
  <r>
    <x v="414"/>
    <x v="357"/>
    <x v="405"/>
    <x v="1"/>
    <n v="1"/>
    <s v="Chance Rowthorn"/>
    <s v="crowthornc3@msn.com"/>
    <x v="0"/>
    <s v="Exc"/>
    <s v="M"/>
    <n v="0.5"/>
    <n v="8.25"/>
    <x v="112"/>
    <x v="1"/>
    <x v="0"/>
    <s v="320 Rockefeller Alley, Topeka"/>
    <s v="No"/>
    <s v="Chance"/>
    <s v="Rowthorn"/>
    <s v="No"/>
    <n v="0.5"/>
    <x v="6"/>
    <x v="11"/>
    <x v="128"/>
  </r>
  <r>
    <x v="415"/>
    <x v="300"/>
    <x v="406"/>
    <x v="7"/>
    <n v="2"/>
    <s v="Orly Ryland"/>
    <s v="orylandc4@deviantart.com"/>
    <x v="0"/>
    <s v="Lib"/>
    <s v="L"/>
    <n v="0.2"/>
    <n v="4.7549999999999999"/>
    <x v="54"/>
    <x v="3"/>
    <x v="1"/>
    <s v="3513 Burning Wood Way, Fargo"/>
    <s v="No"/>
    <s v="Orly"/>
    <s v="Ryland"/>
    <s v="Yes"/>
    <n v="0.4"/>
    <x v="2"/>
    <x v="6"/>
    <x v="59"/>
  </r>
  <r>
    <x v="416"/>
    <x v="358"/>
    <x v="407"/>
    <x v="27"/>
    <n v="1"/>
    <s v="Willabella Abramski"/>
    <s v="not provided"/>
    <x v="0"/>
    <s v="Lib"/>
    <s v="D"/>
    <n v="2.5"/>
    <n v="29.784999999999997"/>
    <x v="91"/>
    <x v="3"/>
    <x v="2"/>
    <s v="40 Jenifer Alley, Houston"/>
    <s v="No"/>
    <s v="Willabella"/>
    <s v="Abramski"/>
    <s v="No"/>
    <n v="2.5"/>
    <x v="6"/>
    <x v="4"/>
    <x v="105"/>
  </r>
  <r>
    <x v="417"/>
    <x v="161"/>
    <x v="408"/>
    <x v="31"/>
    <n v="2"/>
    <s v="Morgen Seson"/>
    <s v="msesonck@census.gov"/>
    <x v="0"/>
    <s v="Lib"/>
    <s v="D"/>
    <n v="0.5"/>
    <n v="7.77"/>
    <x v="42"/>
    <x v="3"/>
    <x v="2"/>
    <s v="92847 Schlimgen Road, Seattle"/>
    <s v="No"/>
    <s v="Morgen"/>
    <s v="Seson"/>
    <s v="No"/>
    <n v="1"/>
    <x v="2"/>
    <x v="4"/>
    <x v="45"/>
  </r>
  <r>
    <x v="418"/>
    <x v="129"/>
    <x v="409"/>
    <x v="38"/>
    <n v="4"/>
    <s v="Chickie Ragless"/>
    <s v="craglessc7@webmd.com"/>
    <x v="1"/>
    <s v="Exc"/>
    <s v="L"/>
    <n v="0.5"/>
    <n v="8.91"/>
    <x v="70"/>
    <x v="1"/>
    <x v="1"/>
    <s v="98053 Elmside Drive, Caherconlish"/>
    <s v="Yes"/>
    <s v="Chickie"/>
    <s v="Ragless"/>
    <s v="No"/>
    <n v="2"/>
    <x v="6"/>
    <x v="8"/>
    <x v="77"/>
  </r>
  <r>
    <x v="419"/>
    <x v="359"/>
    <x v="410"/>
    <x v="37"/>
    <n v="4"/>
    <s v="Freda Hollows"/>
    <s v="fhollowsc8@blogtalkradio.com"/>
    <x v="0"/>
    <s v="Ara"/>
    <s v="M"/>
    <n v="2.5"/>
    <n v="25.874999999999996"/>
    <x v="68"/>
    <x v="2"/>
    <x v="0"/>
    <s v="353 Portage Center, Buffalo"/>
    <s v="No"/>
    <s v="Freda"/>
    <s v="Hollows"/>
    <s v="Yes"/>
    <n v="10"/>
    <x v="1"/>
    <x v="10"/>
    <x v="75"/>
  </r>
  <r>
    <x v="420"/>
    <x v="360"/>
    <x v="411"/>
    <x v="45"/>
    <n v="3"/>
    <s v="Livy Lathleiff"/>
    <s v="llathleiffc9@nationalgeographic.com"/>
    <x v="1"/>
    <s v="Exc"/>
    <s v="D"/>
    <n v="1"/>
    <n v="12.15"/>
    <x v="114"/>
    <x v="1"/>
    <x v="2"/>
    <s v="0671 Scoville Way, Shankill"/>
    <s v="Yes"/>
    <s v="Livy"/>
    <s v="Lathleiff"/>
    <s v="Yes"/>
    <n v="3"/>
    <x v="0"/>
    <x v="8"/>
    <x v="130"/>
  </r>
  <r>
    <x v="421"/>
    <x v="361"/>
    <x v="412"/>
    <x v="35"/>
    <n v="5"/>
    <s v="Koralle Heads"/>
    <s v="kheadsca@jalbum.net"/>
    <x v="0"/>
    <s v="Rob"/>
    <s v="L"/>
    <n v="0.5"/>
    <n v="7.169999999999999"/>
    <x v="66"/>
    <x v="0"/>
    <x v="1"/>
    <s v="2 Cherokee Hill, Bethlehem"/>
    <s v="No"/>
    <s v="Koralle"/>
    <s v="Heads"/>
    <s v="No"/>
    <n v="2.5"/>
    <x v="1"/>
    <x v="2"/>
    <x v="73"/>
  </r>
  <r>
    <x v="422"/>
    <x v="362"/>
    <x v="413"/>
    <x v="46"/>
    <n v="5"/>
    <s v="Theo Bowne"/>
    <s v="tbownecb@unicef.org"/>
    <x v="1"/>
    <s v="Exc"/>
    <s v="L"/>
    <n v="0.2"/>
    <n v="4.4550000000000001"/>
    <x v="110"/>
    <x v="1"/>
    <x v="1"/>
    <s v="79 Prairieview Point, Watergrasshill"/>
    <s v="Yes"/>
    <s v="Theo"/>
    <s v="Bowne"/>
    <s v="Yes"/>
    <n v="1"/>
    <x v="5"/>
    <x v="10"/>
    <x v="125"/>
  </r>
  <r>
    <x v="423"/>
    <x v="363"/>
    <x v="414"/>
    <x v="18"/>
    <n v="6"/>
    <s v="Rasia Jacquemard"/>
    <s v="rjacquemardcc@acquirethisname.com"/>
    <x v="1"/>
    <s v="Exc"/>
    <s v="M"/>
    <n v="0.2"/>
    <n v="4.125"/>
    <x v="167"/>
    <x v="1"/>
    <x v="0"/>
    <s v="415 Fremont Junction, Monasterevin"/>
    <s v="Yes"/>
    <s v="Rasia"/>
    <s v="Jacquemard"/>
    <s v="No"/>
    <n v="1.2000000000000002"/>
    <x v="5"/>
    <x v="3"/>
    <x v="194"/>
  </r>
  <r>
    <x v="424"/>
    <x v="364"/>
    <x v="415"/>
    <x v="43"/>
    <n v="2"/>
    <s v="Kizzie Warman"/>
    <s v="kwarmancd@printfriendly.com"/>
    <x v="1"/>
    <s v="Lib"/>
    <s v="M"/>
    <n v="2.5"/>
    <n v="33.464999999999996"/>
    <x v="174"/>
    <x v="3"/>
    <x v="0"/>
    <s v="67365 Homewood Center, Sandyford"/>
    <s v="Yes"/>
    <s v="Kizzie"/>
    <s v="Warman"/>
    <s v="Yes"/>
    <n v="5"/>
    <x v="2"/>
    <x v="11"/>
    <x v="201"/>
  </r>
  <r>
    <x v="425"/>
    <x v="85"/>
    <x v="416"/>
    <x v="22"/>
    <n v="1"/>
    <s v="Wain Cholomin"/>
    <s v="wcholomince@about.com"/>
    <x v="2"/>
    <s v="Lib"/>
    <s v="M"/>
    <n v="0.5"/>
    <n v="8.73"/>
    <x v="31"/>
    <x v="3"/>
    <x v="0"/>
    <s v="566 Arrowood Way, Birmingham"/>
    <s v="Yes"/>
    <s v="Wain"/>
    <s v="Cholomin"/>
    <s v="Yes"/>
    <n v="0.5"/>
    <x v="5"/>
    <x v="9"/>
    <x v="32"/>
  </r>
  <r>
    <x v="426"/>
    <x v="365"/>
    <x v="417"/>
    <x v="8"/>
    <n v="3"/>
    <s v="Arleen Braidman"/>
    <s v="abraidmancf@census.gov"/>
    <x v="0"/>
    <s v="Rob"/>
    <s v="M"/>
    <n v="0.5"/>
    <n v="5.97"/>
    <x v="8"/>
    <x v="0"/>
    <x v="0"/>
    <s v="4 Golf View Hill, Phoenix"/>
    <s v="No"/>
    <s v="Arleen"/>
    <s v="Braidman"/>
    <s v="No"/>
    <n v="1.5"/>
    <x v="1"/>
    <x v="6"/>
    <x v="8"/>
  </r>
  <r>
    <x v="427"/>
    <x v="366"/>
    <x v="418"/>
    <x v="35"/>
    <n v="1"/>
    <s v="Pru Durban"/>
    <s v="pdurbancg@symantec.com"/>
    <x v="1"/>
    <s v="Rob"/>
    <s v="L"/>
    <n v="0.5"/>
    <n v="7.169999999999999"/>
    <x v="53"/>
    <x v="0"/>
    <x v="1"/>
    <s v="2 Forest Street, Longford"/>
    <s v="Yes"/>
    <s v="Pru"/>
    <s v="Durban"/>
    <s v="No"/>
    <n v="0.5"/>
    <x v="3"/>
    <x v="1"/>
    <x v="58"/>
  </r>
  <r>
    <x v="428"/>
    <x v="367"/>
    <x v="419"/>
    <x v="25"/>
    <n v="2"/>
    <s v="Antone Harrold"/>
    <s v="aharroldch@miibeian.gov.cn"/>
    <x v="0"/>
    <s v="Rob"/>
    <s v="D"/>
    <n v="0.2"/>
    <n v="2.6849999999999996"/>
    <x v="147"/>
    <x v="0"/>
    <x v="2"/>
    <s v="90 Kensington Road, Toledo"/>
    <s v="No"/>
    <s v="Antone"/>
    <s v="Harrold"/>
    <s v="No"/>
    <n v="0.4"/>
    <x v="0"/>
    <x v="5"/>
    <x v="167"/>
  </r>
  <r>
    <x v="429"/>
    <x v="142"/>
    <x v="420"/>
    <x v="7"/>
    <n v="5"/>
    <s v="Sim Pamphilon"/>
    <s v="spamphilonci@mlb.com"/>
    <x v="1"/>
    <s v="Lib"/>
    <s v="L"/>
    <n v="0.2"/>
    <n v="4.7549999999999999"/>
    <x v="29"/>
    <x v="3"/>
    <x v="1"/>
    <s v="36194 Susan Street, Ballylinan"/>
    <s v="Yes"/>
    <s v="Sim"/>
    <s v="Pamphilon"/>
    <s v="No"/>
    <n v="1"/>
    <x v="3"/>
    <x v="4"/>
    <x v="30"/>
  </r>
  <r>
    <x v="430"/>
    <x v="368"/>
    <x v="421"/>
    <x v="11"/>
    <n v="2"/>
    <s v="Mohandis Spurden"/>
    <s v="mspurdencj@exblog.jp"/>
    <x v="0"/>
    <s v="Rob"/>
    <s v="D"/>
    <n v="2.5"/>
    <n v="20.584999999999997"/>
    <x v="13"/>
    <x v="0"/>
    <x v="2"/>
    <s v="55290 Manufacturers Lane, Charlotte"/>
    <s v="No"/>
    <s v="Mohandis"/>
    <s v="Spurden"/>
    <s v="Yes"/>
    <n v="5"/>
    <x v="2"/>
    <x v="10"/>
    <x v="13"/>
  </r>
  <r>
    <x v="431"/>
    <x v="31"/>
    <x v="408"/>
    <x v="29"/>
    <n v="3"/>
    <s v="Morgen Seson"/>
    <s v="msesonck@census.gov"/>
    <x v="0"/>
    <s v="Ara"/>
    <s v="L"/>
    <n v="0.2"/>
    <n v="3.8849999999999998"/>
    <x v="14"/>
    <x v="2"/>
    <x v="1"/>
    <s v="92847 Schlimgen Road, Seattle"/>
    <s v="No"/>
    <s v="Morgen"/>
    <s v="Seson"/>
    <s v="No"/>
    <n v="0.60000000000000009"/>
    <x v="1"/>
    <x v="11"/>
    <x v="202"/>
  </r>
  <r>
    <x v="432"/>
    <x v="369"/>
    <x v="422"/>
    <x v="23"/>
    <n v="4"/>
    <s v="Nalani Pirrone"/>
    <s v="npirronecl@weibo.com"/>
    <x v="0"/>
    <s v="Lib"/>
    <s v="L"/>
    <n v="0.5"/>
    <n v="9.51"/>
    <x v="82"/>
    <x v="3"/>
    <x v="1"/>
    <s v="1585 Bashford Center, Wilkes Barre"/>
    <s v="No"/>
    <s v="Nalani"/>
    <s v="Pirrone"/>
    <s v="No"/>
    <n v="2"/>
    <x v="5"/>
    <x v="4"/>
    <x v="93"/>
  </r>
  <r>
    <x v="433"/>
    <x v="370"/>
    <x v="423"/>
    <x v="11"/>
    <n v="4"/>
    <s v="Reube Cawley"/>
    <s v="rcawleycm@yellowbook.com"/>
    <x v="1"/>
    <s v="Rob"/>
    <s v="D"/>
    <n v="2.5"/>
    <n v="20.584999999999997"/>
    <x v="18"/>
    <x v="0"/>
    <x v="2"/>
    <s v="54210 Eagan Avenue, Ballyboden"/>
    <s v="Yes"/>
    <s v="Reube"/>
    <s v="Cawley"/>
    <s v="Yes"/>
    <n v="10"/>
    <x v="2"/>
    <x v="3"/>
    <x v="18"/>
  </r>
  <r>
    <x v="434"/>
    <x v="371"/>
    <x v="424"/>
    <x v="7"/>
    <n v="2"/>
    <s v="Stan Barribal"/>
    <s v="sbarribalcn@microsoft.com"/>
    <x v="1"/>
    <s v="Lib"/>
    <s v="L"/>
    <n v="0.2"/>
    <n v="4.7549999999999999"/>
    <x v="54"/>
    <x v="3"/>
    <x v="1"/>
    <s v="6743 Cascade Drive, Bagenalstown"/>
    <s v="Yes"/>
    <s v="Stan"/>
    <s v="Barribal"/>
    <s v="Yes"/>
    <n v="0.4"/>
    <x v="4"/>
    <x v="4"/>
    <x v="59"/>
  </r>
  <r>
    <x v="435"/>
    <x v="372"/>
    <x v="425"/>
    <x v="11"/>
    <n v="2"/>
    <s v="Agnes Adamides"/>
    <s v="aadamidesco@bizjournals.com"/>
    <x v="2"/>
    <s v="Rob"/>
    <s v="D"/>
    <n v="2.5"/>
    <n v="20.584999999999997"/>
    <x v="13"/>
    <x v="0"/>
    <x v="2"/>
    <s v="6338 Arkansas Drive, Liverpool"/>
    <s v="Yes"/>
    <s v="Agnes"/>
    <s v="Adamides"/>
    <s v="No"/>
    <n v="5"/>
    <x v="6"/>
    <x v="2"/>
    <x v="13"/>
  </r>
  <r>
    <x v="436"/>
    <x v="373"/>
    <x v="426"/>
    <x v="23"/>
    <n v="5"/>
    <s v="Carmelita Thowes"/>
    <s v="cthowescp@craigslist.org"/>
    <x v="0"/>
    <s v="Lib"/>
    <s v="L"/>
    <n v="0.5"/>
    <n v="9.51"/>
    <x v="46"/>
    <x v="3"/>
    <x v="1"/>
    <s v="33398 Hallows Circle, Rochester"/>
    <s v="No"/>
    <s v="Carmelita"/>
    <s v="Thowes"/>
    <s v="No"/>
    <n v="2.5"/>
    <x v="0"/>
    <x v="2"/>
    <x v="203"/>
  </r>
  <r>
    <x v="437"/>
    <x v="374"/>
    <x v="427"/>
    <x v="17"/>
    <n v="4"/>
    <s v="Rodolfo Willoway"/>
    <s v="rwillowaycq@admin.ch"/>
    <x v="0"/>
    <s v="Ara"/>
    <s v="M"/>
    <n v="1"/>
    <n v="11.25"/>
    <x v="157"/>
    <x v="2"/>
    <x v="0"/>
    <s v="58 Schlimgen Parkway, Tucson"/>
    <s v="No"/>
    <s v="Rodolfo"/>
    <s v="Willoway"/>
    <s v="No"/>
    <n v="4"/>
    <x v="0"/>
    <x v="5"/>
    <x v="181"/>
  </r>
  <r>
    <x v="438"/>
    <x v="319"/>
    <x v="428"/>
    <x v="7"/>
    <n v="5"/>
    <s v="Alvis Elwin"/>
    <s v="aelwincr@privacy.gov.au"/>
    <x v="0"/>
    <s v="Lib"/>
    <s v="L"/>
    <n v="0.2"/>
    <n v="4.7549999999999999"/>
    <x v="29"/>
    <x v="3"/>
    <x v="1"/>
    <s v="26 Everett Hill, Minneapolis"/>
    <s v="No"/>
    <s v="Alvis"/>
    <s v="Elwin"/>
    <s v="No"/>
    <n v="1"/>
    <x v="2"/>
    <x v="4"/>
    <x v="30"/>
  </r>
  <r>
    <x v="439"/>
    <x v="375"/>
    <x v="429"/>
    <x v="34"/>
    <n v="3"/>
    <s v="Araldo Bilbrook"/>
    <s v="abilbrookcs@booking.com"/>
    <x v="1"/>
    <s v="Rob"/>
    <s v="D"/>
    <n v="0.5"/>
    <n v="5.3699999999999992"/>
    <x v="103"/>
    <x v="0"/>
    <x v="2"/>
    <s v="4 Raven Alley, Ashbourne"/>
    <s v="Yes"/>
    <s v="Araldo"/>
    <s v="Bilbrook"/>
    <s v="Yes"/>
    <n v="1.5"/>
    <x v="2"/>
    <x v="5"/>
    <x v="118"/>
  </r>
  <r>
    <x v="440"/>
    <x v="376"/>
    <x v="430"/>
    <x v="25"/>
    <n v="4"/>
    <s v="Ransell McKall"/>
    <s v="rmckallct@sakura.ne.jp"/>
    <x v="2"/>
    <s v="Rob"/>
    <s v="D"/>
    <n v="0.2"/>
    <n v="2.6849999999999996"/>
    <x v="175"/>
    <x v="0"/>
    <x v="2"/>
    <s v="451 Nevada Terrace, Bristol"/>
    <s v="Yes"/>
    <s v="Ransell"/>
    <s v="McKall"/>
    <s v="Yes"/>
    <n v="0.8"/>
    <x v="2"/>
    <x v="2"/>
    <x v="204"/>
  </r>
  <r>
    <x v="441"/>
    <x v="377"/>
    <x v="431"/>
    <x v="9"/>
    <n v="5"/>
    <s v="Borg Daile"/>
    <s v="bdailecu@vistaprint.com"/>
    <x v="0"/>
    <s v="Ara"/>
    <s v="D"/>
    <n v="1"/>
    <n v="9.9499999999999993"/>
    <x v="12"/>
    <x v="2"/>
    <x v="2"/>
    <s v="385 Corben Parkway, Atlanta"/>
    <s v="No"/>
    <s v="Borg"/>
    <s v="Daile"/>
    <s v="Yes"/>
    <n v="5"/>
    <x v="5"/>
    <x v="7"/>
    <x v="169"/>
  </r>
  <r>
    <x v="442"/>
    <x v="378"/>
    <x v="432"/>
    <x v="3"/>
    <n v="2"/>
    <s v="Adolphe Treherne"/>
    <s v="atrehernecv@state.tx.us"/>
    <x v="1"/>
    <s v="Exc"/>
    <s v="M"/>
    <n v="1"/>
    <n v="13.75"/>
    <x v="3"/>
    <x v="1"/>
    <x v="0"/>
    <s v="66 Sundown Place, Farranacoush"/>
    <s v="Yes"/>
    <s v="Adolphe"/>
    <s v="Treherne"/>
    <s v="No"/>
    <n v="2"/>
    <x v="6"/>
    <x v="0"/>
    <x v="3"/>
  </r>
  <r>
    <x v="443"/>
    <x v="277"/>
    <x v="433"/>
    <x v="27"/>
    <n v="4"/>
    <s v="Annetta Brentnall"/>
    <s v="abrentnallcw@biglobe.ne.jp"/>
    <x v="2"/>
    <s v="Lib"/>
    <s v="D"/>
    <n v="2.5"/>
    <n v="29.784999999999997"/>
    <x v="129"/>
    <x v="3"/>
    <x v="2"/>
    <s v="00 Ludington Pass, East End"/>
    <s v="Yes"/>
    <s v="Annetta"/>
    <s v="Brentnall"/>
    <s v="No"/>
    <n v="10"/>
    <x v="6"/>
    <x v="1"/>
    <x v="147"/>
  </r>
  <r>
    <x v="444"/>
    <x v="379"/>
    <x v="434"/>
    <x v="11"/>
    <n v="1"/>
    <s v="Dick Drinkall"/>
    <s v="ddrinkallcx@psu.edu"/>
    <x v="0"/>
    <s v="Rob"/>
    <s v="D"/>
    <n v="2.5"/>
    <n v="20.584999999999997"/>
    <x v="123"/>
    <x v="0"/>
    <x v="2"/>
    <s v="82460 Grover Parkway, Knoxville"/>
    <s v="No"/>
    <s v="Dick"/>
    <s v="Drinkall"/>
    <s v="Yes"/>
    <n v="2.5"/>
    <x v="6"/>
    <x v="9"/>
    <x v="140"/>
  </r>
  <r>
    <x v="445"/>
    <x v="86"/>
    <x v="435"/>
    <x v="16"/>
    <n v="3"/>
    <s v="Dagny Kornel"/>
    <s v="dkornelcy@cyberchimps.com"/>
    <x v="0"/>
    <s v="Ara"/>
    <s v="D"/>
    <n v="0.2"/>
    <n v="2.9849999999999999"/>
    <x v="169"/>
    <x v="2"/>
    <x v="2"/>
    <s v="60360 Killdeer Alley, Saginaw"/>
    <s v="No"/>
    <s v="Dagny"/>
    <s v="Kornel"/>
    <s v="Yes"/>
    <n v="0.60000000000000009"/>
    <x v="6"/>
    <x v="9"/>
    <x v="205"/>
  </r>
  <r>
    <x v="446"/>
    <x v="380"/>
    <x v="436"/>
    <x v="20"/>
    <n v="1"/>
    <s v="Rhona Lequeux"/>
    <s v="rlequeuxcz@newyorker.com"/>
    <x v="0"/>
    <s v="Ara"/>
    <s v="D"/>
    <n v="0.5"/>
    <n v="5.97"/>
    <x v="9"/>
    <x v="2"/>
    <x v="2"/>
    <s v="093 Mayfield Place, Saint Augustine"/>
    <s v="No"/>
    <s v="Rhona"/>
    <s v="Lequeux"/>
    <s v="No"/>
    <n v="0.5"/>
    <x v="3"/>
    <x v="9"/>
    <x v="79"/>
  </r>
  <r>
    <x v="447"/>
    <x v="381"/>
    <x v="437"/>
    <x v="3"/>
    <n v="3"/>
    <s v="Julius Mccaull"/>
    <s v="jmccaulld0@parallels.com"/>
    <x v="0"/>
    <s v="Exc"/>
    <s v="M"/>
    <n v="1"/>
    <n v="13.75"/>
    <x v="1"/>
    <x v="1"/>
    <x v="0"/>
    <s v="89 Gulseth Circle, San Rafael"/>
    <s v="No"/>
    <s v="Julius"/>
    <s v="Mccaull"/>
    <s v="Yes"/>
    <n v="3"/>
    <x v="4"/>
    <x v="2"/>
    <x v="1"/>
  </r>
  <r>
    <x v="448"/>
    <x v="382"/>
    <x v="438"/>
    <x v="46"/>
    <n v="5"/>
    <s v="Ailey Brash"/>
    <s v="abrashda@plala.or.jp"/>
    <x v="0"/>
    <s v="Exc"/>
    <s v="L"/>
    <n v="0.2"/>
    <n v="4.4550000000000001"/>
    <x v="110"/>
    <x v="1"/>
    <x v="1"/>
    <s v="64700 Eagan Crossing, Flushing"/>
    <s v="No"/>
    <s v="Ailey"/>
    <s v="Brash"/>
    <s v="Yes"/>
    <n v="1"/>
    <x v="3"/>
    <x v="1"/>
    <x v="125"/>
  </r>
  <r>
    <x v="449"/>
    <x v="11"/>
    <x v="439"/>
    <x v="19"/>
    <n v="1"/>
    <s v="Alberto Hutchinson"/>
    <s v="ahutchinsond2@imgur.com"/>
    <x v="0"/>
    <s v="Ara"/>
    <s v="M"/>
    <n v="0.5"/>
    <n v="6.75"/>
    <x v="52"/>
    <x v="2"/>
    <x v="0"/>
    <s v="327 Erie Way, Lawrenceville"/>
    <s v="No"/>
    <s v="Alberto"/>
    <s v="Hutchinson"/>
    <s v="Yes"/>
    <n v="0.5"/>
    <x v="5"/>
    <x v="8"/>
    <x v="56"/>
  </r>
  <r>
    <x v="450"/>
    <x v="167"/>
    <x v="440"/>
    <x v="43"/>
    <n v="4"/>
    <s v="Lamond Gheeraert"/>
    <s v="not provided"/>
    <x v="0"/>
    <s v="Lib"/>
    <s v="M"/>
    <n v="2.5"/>
    <n v="33.464999999999996"/>
    <x v="136"/>
    <x v="3"/>
    <x v="0"/>
    <s v="02354 Melvin Parkway, Topeka"/>
    <s v="No"/>
    <s v="Lamond"/>
    <s v="Gheeraert"/>
    <s v="Yes"/>
    <n v="10"/>
    <x v="0"/>
    <x v="6"/>
    <x v="154"/>
  </r>
  <r>
    <x v="451"/>
    <x v="383"/>
    <x v="441"/>
    <x v="16"/>
    <n v="2"/>
    <s v="Roxine Drivers"/>
    <s v="rdriversd4@hexun.com"/>
    <x v="0"/>
    <s v="Ara"/>
    <s v="D"/>
    <n v="0.2"/>
    <n v="2.9849999999999999"/>
    <x v="9"/>
    <x v="2"/>
    <x v="2"/>
    <s v="842 Cardinal Court, Shawnee Mission"/>
    <s v="No"/>
    <s v="Roxine"/>
    <s v="Drivers"/>
    <s v="No"/>
    <n v="0.4"/>
    <x v="4"/>
    <x v="10"/>
    <x v="79"/>
  </r>
  <r>
    <x v="452"/>
    <x v="18"/>
    <x v="442"/>
    <x v="2"/>
    <n v="2"/>
    <s v="Heloise Zeal"/>
    <s v="hzeald5@google.de"/>
    <x v="0"/>
    <s v="Ara"/>
    <s v="L"/>
    <n v="1"/>
    <n v="12.95"/>
    <x v="109"/>
    <x v="2"/>
    <x v="1"/>
    <s v="0420 Schurz Parkway, Seattle"/>
    <s v="No"/>
    <s v="Heloise"/>
    <s v="Zeal"/>
    <s v="No"/>
    <n v="2"/>
    <x v="2"/>
    <x v="10"/>
    <x v="124"/>
  </r>
  <r>
    <x v="453"/>
    <x v="84"/>
    <x v="443"/>
    <x v="28"/>
    <n v="1"/>
    <s v="Granger Smallcombe"/>
    <s v="gsmallcombed6@ucla.edu"/>
    <x v="1"/>
    <s v="Exc"/>
    <s v="M"/>
    <n v="2.5"/>
    <n v="31.624999999999996"/>
    <x v="176"/>
    <x v="1"/>
    <x v="0"/>
    <s v="8448 Oxford Trail, Kilkenny"/>
    <s v="Yes"/>
    <s v="Granger"/>
    <s v="Smallcombe"/>
    <s v="Yes"/>
    <n v="2.5"/>
    <x v="0"/>
    <x v="2"/>
    <x v="206"/>
  </r>
  <r>
    <x v="454"/>
    <x v="384"/>
    <x v="444"/>
    <x v="21"/>
    <n v="2"/>
    <s v="Daryn Dibley"/>
    <s v="ddibleyd7@feedburner.com"/>
    <x v="0"/>
    <s v="Lib"/>
    <s v="M"/>
    <n v="0.2"/>
    <n v="4.3650000000000002"/>
    <x v="31"/>
    <x v="3"/>
    <x v="0"/>
    <s v="5676 Southridge Street, Kissimmee"/>
    <s v="No"/>
    <s v="Daryn"/>
    <s v="Dibley"/>
    <s v="No"/>
    <n v="0.4"/>
    <x v="3"/>
    <x v="2"/>
    <x v="32"/>
  </r>
  <r>
    <x v="455"/>
    <x v="385"/>
    <x v="445"/>
    <x v="46"/>
    <n v="6"/>
    <s v="Gardy Dimitriou"/>
    <s v="gdimitrioud8@chronoengine.com"/>
    <x v="0"/>
    <s v="Exc"/>
    <s v="L"/>
    <n v="0.2"/>
    <n v="4.4550000000000001"/>
    <x v="149"/>
    <x v="1"/>
    <x v="1"/>
    <s v="0 Gale Pass, Rochester"/>
    <s v="No"/>
    <s v="Gardy"/>
    <s v="Dimitriou"/>
    <s v="Yes"/>
    <n v="1.2000000000000002"/>
    <x v="2"/>
    <x v="6"/>
    <x v="170"/>
  </r>
  <r>
    <x v="456"/>
    <x v="386"/>
    <x v="446"/>
    <x v="21"/>
    <n v="6"/>
    <s v="Fanny Flanagan"/>
    <s v="fflanagand9@woothemes.com"/>
    <x v="0"/>
    <s v="Lib"/>
    <s v="M"/>
    <n v="0.2"/>
    <n v="4.3650000000000002"/>
    <x v="50"/>
    <x v="3"/>
    <x v="0"/>
    <s v="268 Northport Drive, Tyler"/>
    <s v="No"/>
    <s v="Fanny"/>
    <s v="Flanagan"/>
    <s v="No"/>
    <n v="1.2000000000000002"/>
    <x v="3"/>
    <x v="5"/>
    <x v="53"/>
  </r>
  <r>
    <x v="457"/>
    <x v="387"/>
    <x v="438"/>
    <x v="39"/>
    <n v="6"/>
    <s v="Ailey Brash"/>
    <s v="abrashda@plala.or.jp"/>
    <x v="0"/>
    <s v="Rob"/>
    <s v="D"/>
    <n v="1"/>
    <n v="8.9499999999999993"/>
    <x v="59"/>
    <x v="0"/>
    <x v="2"/>
    <s v="64700 Eagan Crossing, Flushing"/>
    <s v="No"/>
    <s v="Ailey"/>
    <s v="Brash"/>
    <s v="Yes"/>
    <n v="6"/>
    <x v="4"/>
    <x v="1"/>
    <x v="64"/>
  </r>
  <r>
    <x v="457"/>
    <x v="387"/>
    <x v="438"/>
    <x v="28"/>
    <n v="4"/>
    <s v="Ailey Brash"/>
    <s v="abrashda@plala.or.jp"/>
    <x v="0"/>
    <s v="Exc"/>
    <s v="M"/>
    <n v="2.5"/>
    <n v="31.624999999999996"/>
    <x v="177"/>
    <x v="1"/>
    <x v="0"/>
    <s v="64700 Eagan Crossing, Flushing"/>
    <s v="No"/>
    <s v="Ailey"/>
    <s v="Brash"/>
    <s v="Yes"/>
    <n v="10"/>
    <x v="4"/>
    <x v="1"/>
    <x v="207"/>
  </r>
  <r>
    <x v="457"/>
    <x v="387"/>
    <x v="438"/>
    <x v="18"/>
    <n v="1"/>
    <s v="Ailey Brash"/>
    <s v="abrashda@plala.or.jp"/>
    <x v="0"/>
    <s v="Exc"/>
    <s v="M"/>
    <n v="0.2"/>
    <n v="4.125"/>
    <x v="83"/>
    <x v="1"/>
    <x v="0"/>
    <s v="64700 Eagan Crossing, Flushing"/>
    <s v="No"/>
    <s v="Ailey"/>
    <s v="Brash"/>
    <s v="Yes"/>
    <n v="0.2"/>
    <x v="4"/>
    <x v="1"/>
    <x v="94"/>
  </r>
  <r>
    <x v="458"/>
    <x v="388"/>
    <x v="447"/>
    <x v="41"/>
    <n v="2"/>
    <s v="Nanny Izhakov"/>
    <s v="nizhakovdd@aol.com"/>
    <x v="2"/>
    <s v="Rob"/>
    <s v="L"/>
    <n v="1"/>
    <n v="11.95"/>
    <x v="178"/>
    <x v="0"/>
    <x v="1"/>
    <s v="013 Tennyson Terrace, Seaton"/>
    <s v="Yes"/>
    <s v="Nanny"/>
    <s v="Izhakov"/>
    <s v="No"/>
    <n v="2"/>
    <x v="1"/>
    <x v="7"/>
    <x v="208"/>
  </r>
  <r>
    <x v="459"/>
    <x v="389"/>
    <x v="448"/>
    <x v="47"/>
    <n v="5"/>
    <s v="Stanly Keets"/>
    <s v="skeetsde@answers.com"/>
    <x v="0"/>
    <s v="Exc"/>
    <s v="D"/>
    <n v="2.5"/>
    <n v="27.945"/>
    <x v="141"/>
    <x v="1"/>
    <x v="2"/>
    <s v="2500 Crest Line Plaza, Alexandria"/>
    <s v="No"/>
    <s v="Stanly"/>
    <s v="Keets"/>
    <s v="Yes"/>
    <n v="12.5"/>
    <x v="4"/>
    <x v="10"/>
    <x v="160"/>
  </r>
  <r>
    <x v="460"/>
    <x v="229"/>
    <x v="449"/>
    <x v="27"/>
    <n v="2"/>
    <s v="Orion Dyott"/>
    <s v="not provided"/>
    <x v="0"/>
    <s v="Lib"/>
    <s v="D"/>
    <n v="2.5"/>
    <n v="29.784999999999997"/>
    <x v="120"/>
    <x v="3"/>
    <x v="2"/>
    <s v="26 Londonderry Court, Salt Lake City"/>
    <s v="No"/>
    <s v="Orion"/>
    <s v="Dyott"/>
    <s v="Yes"/>
    <n v="5"/>
    <x v="0"/>
    <x v="11"/>
    <x v="136"/>
  </r>
  <r>
    <x v="461"/>
    <x v="390"/>
    <x v="450"/>
    <x v="23"/>
    <n v="6"/>
    <s v="Keefer Cake"/>
    <s v="kcakedg@huffingtonpost.com"/>
    <x v="0"/>
    <s v="Lib"/>
    <s v="L"/>
    <n v="0.5"/>
    <n v="9.51"/>
    <x v="30"/>
    <x v="3"/>
    <x v="1"/>
    <s v="1 Crowley Crossing, San Jose"/>
    <s v="No"/>
    <s v="Keefer"/>
    <s v="Cake"/>
    <s v="No"/>
    <n v="3"/>
    <x v="6"/>
    <x v="7"/>
    <x v="31"/>
  </r>
  <r>
    <x v="462"/>
    <x v="391"/>
    <x v="451"/>
    <x v="40"/>
    <n v="6"/>
    <s v="Morna Hansed"/>
    <s v="mhanseddh@instagram.com"/>
    <x v="1"/>
    <s v="Rob"/>
    <s v="L"/>
    <n v="0.2"/>
    <n v="3.5849999999999995"/>
    <x v="137"/>
    <x v="0"/>
    <x v="1"/>
    <s v="1 Dwight Point, Tr谩 Mh贸r"/>
    <s v="Yes"/>
    <s v="Morna"/>
    <s v="Hansed"/>
    <s v="Yes"/>
    <n v="1.2000000000000002"/>
    <x v="0"/>
    <x v="3"/>
    <x v="155"/>
  </r>
  <r>
    <x v="463"/>
    <x v="117"/>
    <x v="452"/>
    <x v="22"/>
    <n v="6"/>
    <s v="Franny Kienlein"/>
    <s v="fkienleindi@trellian.com"/>
    <x v="1"/>
    <s v="Lib"/>
    <s v="M"/>
    <n v="0.5"/>
    <n v="8.73"/>
    <x v="28"/>
    <x v="3"/>
    <x v="0"/>
    <s v="1 Manitowish Pass, Coolock"/>
    <s v="Yes"/>
    <s v="Franny"/>
    <s v="Kienlein"/>
    <s v="Yes"/>
    <n v="3"/>
    <x v="2"/>
    <x v="2"/>
    <x v="29"/>
  </r>
  <r>
    <x v="464"/>
    <x v="392"/>
    <x v="453"/>
    <x v="45"/>
    <n v="6"/>
    <s v="Klarika Egglestone"/>
    <s v="kegglestonedj@sphinn.com"/>
    <x v="1"/>
    <s v="Exc"/>
    <s v="D"/>
    <n v="1"/>
    <n v="12.15"/>
    <x v="118"/>
    <x v="1"/>
    <x v="2"/>
    <s v="2765 Sunfield Terrace, Coolock"/>
    <s v="Yes"/>
    <s v="Klarika"/>
    <s v="Egglestone"/>
    <s v="No"/>
    <n v="6"/>
    <x v="4"/>
    <x v="0"/>
    <x v="134"/>
  </r>
  <r>
    <x v="465"/>
    <x v="393"/>
    <x v="454"/>
    <x v="36"/>
    <n v="5"/>
    <s v="Becky Semkins"/>
    <s v="bsemkinsdk@unc.edu"/>
    <x v="1"/>
    <s v="Rob"/>
    <s v="M"/>
    <n v="0.2"/>
    <n v="2.9849999999999999"/>
    <x v="128"/>
    <x v="0"/>
    <x v="0"/>
    <s v="7219 Clemons Place, Kinnegad"/>
    <s v="Yes"/>
    <s v="Becky"/>
    <s v="Semkins"/>
    <s v="Yes"/>
    <n v="1"/>
    <x v="6"/>
    <x v="5"/>
    <x v="146"/>
  </r>
  <r>
    <x v="466"/>
    <x v="394"/>
    <x v="455"/>
    <x v="32"/>
    <n v="6"/>
    <s v="Sean Lorenzetti"/>
    <s v="slorenzettidl@is.gd"/>
    <x v="0"/>
    <s v="Lib"/>
    <s v="L"/>
    <n v="1"/>
    <n v="15.85"/>
    <x v="179"/>
    <x v="3"/>
    <x v="1"/>
    <s v="1104 Paget Lane, El Paso"/>
    <s v="No"/>
    <s v="Sean"/>
    <s v="Lorenzetti"/>
    <s v="No"/>
    <n v="6"/>
    <x v="3"/>
    <x v="2"/>
    <x v="209"/>
  </r>
  <r>
    <x v="467"/>
    <x v="137"/>
    <x v="456"/>
    <x v="31"/>
    <n v="2"/>
    <s v="Bob Giannazzi"/>
    <s v="bgiannazzidm@apple.com"/>
    <x v="0"/>
    <s v="Lib"/>
    <s v="D"/>
    <n v="0.5"/>
    <n v="7.77"/>
    <x v="42"/>
    <x v="3"/>
    <x v="2"/>
    <s v="57 Division Plaza, Fort Lauderdale"/>
    <s v="No"/>
    <s v="Bob"/>
    <s v="Giannazzi"/>
    <s v="No"/>
    <n v="1"/>
    <x v="4"/>
    <x v="7"/>
    <x v="45"/>
  </r>
  <r>
    <x v="468"/>
    <x v="395"/>
    <x v="457"/>
    <x v="12"/>
    <n v="6"/>
    <s v="Kendra Backshell"/>
    <s v="not provided"/>
    <x v="0"/>
    <s v="Lib"/>
    <s v="D"/>
    <n v="0.2"/>
    <n v="3.8849999999999998"/>
    <x v="102"/>
    <x v="3"/>
    <x v="2"/>
    <s v="47101 Northfield Lane, Indianapolis"/>
    <s v="No"/>
    <s v="Kendra"/>
    <s v="Backshell"/>
    <s v="No"/>
    <n v="1.2000000000000002"/>
    <x v="6"/>
    <x v="0"/>
    <x v="142"/>
  </r>
  <r>
    <x v="469"/>
    <x v="396"/>
    <x v="458"/>
    <x v="18"/>
    <n v="1"/>
    <s v="Uriah Lethbrig"/>
    <s v="ulethbrigdo@hc360.com"/>
    <x v="0"/>
    <s v="Exc"/>
    <s v="M"/>
    <n v="0.2"/>
    <n v="4.125"/>
    <x v="83"/>
    <x v="1"/>
    <x v="0"/>
    <s v="38 Carioca Center, Milwaukee"/>
    <s v="No"/>
    <s v="Uriah"/>
    <s v="Lethbrig"/>
    <s v="Yes"/>
    <n v="0.2"/>
    <x v="3"/>
    <x v="10"/>
    <x v="94"/>
  </r>
  <r>
    <x v="470"/>
    <x v="189"/>
    <x v="459"/>
    <x v="8"/>
    <n v="6"/>
    <s v="Sky Farnish"/>
    <s v="sfarnishdp@dmoz.org"/>
    <x v="2"/>
    <s v="Rob"/>
    <s v="M"/>
    <n v="0.5"/>
    <n v="5.97"/>
    <x v="27"/>
    <x v="0"/>
    <x v="0"/>
    <s v="170 Prentice Center, Eaton"/>
    <s v="Yes"/>
    <s v="Sky"/>
    <s v="Farnish"/>
    <s v="No"/>
    <n v="3"/>
    <x v="1"/>
    <x v="0"/>
    <x v="57"/>
  </r>
  <r>
    <x v="471"/>
    <x v="8"/>
    <x v="460"/>
    <x v="32"/>
    <n v="2"/>
    <s v="Felicia Jecock"/>
    <s v="fjecockdq@unicef.org"/>
    <x v="0"/>
    <s v="Lib"/>
    <s v="L"/>
    <n v="1"/>
    <n v="15.85"/>
    <x v="124"/>
    <x v="3"/>
    <x v="1"/>
    <s v="403 Vahlen Junction, Baton Rouge"/>
    <s v="No"/>
    <s v="Felicia"/>
    <s v="Jecock"/>
    <s v="No"/>
    <n v="2"/>
    <x v="1"/>
    <x v="7"/>
    <x v="141"/>
  </r>
  <r>
    <x v="472"/>
    <x v="397"/>
    <x v="461"/>
    <x v="32"/>
    <n v="5"/>
    <s v="Currey MacAllister"/>
    <s v="not provided"/>
    <x v="0"/>
    <s v="Lib"/>
    <s v="L"/>
    <n v="1"/>
    <n v="15.85"/>
    <x v="180"/>
    <x v="3"/>
    <x v="1"/>
    <s v="07300 Walton Point, Danbury"/>
    <s v="No"/>
    <s v="Currey"/>
    <s v="MacAllister"/>
    <s v="Yes"/>
    <n v="5"/>
    <x v="3"/>
    <x v="0"/>
    <x v="210"/>
  </r>
  <r>
    <x v="473"/>
    <x v="398"/>
    <x v="462"/>
    <x v="15"/>
    <n v="3"/>
    <s v="Hamlen Pallister"/>
    <s v="hpallisterds@ning.com"/>
    <x v="0"/>
    <s v="Exc"/>
    <s v="D"/>
    <n v="0.2"/>
    <n v="3.645"/>
    <x v="47"/>
    <x v="1"/>
    <x v="2"/>
    <s v="19513 Golf Course Junction, Pensacola"/>
    <s v="No"/>
    <s v="Hamlen"/>
    <s v="Pallister"/>
    <s v="No"/>
    <n v="0.60000000000000009"/>
    <x v="3"/>
    <x v="3"/>
    <x v="50"/>
  </r>
  <r>
    <x v="474"/>
    <x v="399"/>
    <x v="463"/>
    <x v="9"/>
    <n v="4"/>
    <s v="Chantal Mersh"/>
    <s v="cmershdt@drupal.org"/>
    <x v="1"/>
    <s v="Ara"/>
    <s v="D"/>
    <n v="1"/>
    <n v="9.9499999999999993"/>
    <x v="10"/>
    <x v="2"/>
    <x v="2"/>
    <s v="52843 Longview Street, Milltown"/>
    <s v="Yes"/>
    <s v="Chantal"/>
    <s v="Mersh"/>
    <s v="No"/>
    <n v="4"/>
    <x v="2"/>
    <x v="1"/>
    <x v="10"/>
  </r>
  <r>
    <x v="475"/>
    <x v="400"/>
    <x v="464"/>
    <x v="0"/>
    <n v="5"/>
    <s v="Marja Urion"/>
    <s v="murione5@alexa.com"/>
    <x v="1"/>
    <s v="Rob"/>
    <s v="M"/>
    <n v="1"/>
    <n v="9.9499999999999993"/>
    <x v="12"/>
    <x v="0"/>
    <x v="0"/>
    <s v="2 Sycamore Avenue, Virginia"/>
    <s v="Yes"/>
    <s v="Marja"/>
    <s v="Urion"/>
    <s v="Yes"/>
    <n v="5"/>
    <x v="5"/>
    <x v="11"/>
    <x v="12"/>
  </r>
  <r>
    <x v="476"/>
    <x v="401"/>
    <x v="465"/>
    <x v="25"/>
    <n v="3"/>
    <s v="Malynda Purbrick"/>
    <s v="not provided"/>
    <x v="1"/>
    <s v="Rob"/>
    <s v="D"/>
    <n v="0.2"/>
    <n v="2.6849999999999996"/>
    <x v="36"/>
    <x v="0"/>
    <x v="2"/>
    <s v="9233 3rd Avenue, Balally"/>
    <s v="Yes"/>
    <s v="Malynda"/>
    <s v="Purbrick"/>
    <s v="Yes"/>
    <n v="0.60000000000000009"/>
    <x v="6"/>
    <x v="1"/>
    <x v="37"/>
  </r>
  <r>
    <x v="477"/>
    <x v="402"/>
    <x v="466"/>
    <x v="41"/>
    <n v="4"/>
    <s v="Alf Housaman"/>
    <s v="not provided"/>
    <x v="0"/>
    <s v="Rob"/>
    <s v="L"/>
    <n v="1"/>
    <n v="11.95"/>
    <x v="62"/>
    <x v="0"/>
    <x v="1"/>
    <s v="8581 Mcguire Road, Grand Rapids"/>
    <s v="No"/>
    <s v="Alf"/>
    <s v="Housaman"/>
    <s v="No"/>
    <n v="4"/>
    <x v="3"/>
    <x v="2"/>
    <x v="67"/>
  </r>
  <r>
    <x v="478"/>
    <x v="6"/>
    <x v="467"/>
    <x v="36"/>
    <n v="4"/>
    <s v="Gladi Ducker"/>
    <s v="gduckerdx@patch.com"/>
    <x v="2"/>
    <s v="Rob"/>
    <s v="M"/>
    <n v="0.2"/>
    <n v="2.9849999999999999"/>
    <x v="22"/>
    <x v="0"/>
    <x v="0"/>
    <s v="5069 Boyd Parkway, Belfast"/>
    <s v="Yes"/>
    <s v="Gladi"/>
    <s v="Ducker"/>
    <s v="No"/>
    <n v="0.8"/>
    <x v="1"/>
    <x v="4"/>
    <x v="84"/>
  </r>
  <r>
    <x v="478"/>
    <x v="6"/>
    <x v="467"/>
    <x v="18"/>
    <n v="4"/>
    <s v="Gladi Ducker"/>
    <s v="gduckerdx@patch.com"/>
    <x v="2"/>
    <s v="Exc"/>
    <s v="M"/>
    <n v="0.2"/>
    <n v="4.125"/>
    <x v="38"/>
    <x v="1"/>
    <x v="0"/>
    <s v="5069 Boyd Parkway, Belfast"/>
    <s v="Yes"/>
    <s v="Gladi"/>
    <s v="Ducker"/>
    <s v="No"/>
    <n v="0.8"/>
    <x v="1"/>
    <x v="4"/>
    <x v="39"/>
  </r>
  <r>
    <x v="478"/>
    <x v="6"/>
    <x v="467"/>
    <x v="5"/>
    <n v="4"/>
    <s v="Gladi Ducker"/>
    <s v="gduckerdx@patch.com"/>
    <x v="2"/>
    <s v="Lib"/>
    <s v="D"/>
    <n v="1"/>
    <n v="12.95"/>
    <x v="67"/>
    <x v="3"/>
    <x v="2"/>
    <s v="5069 Boyd Parkway, Belfast"/>
    <s v="Yes"/>
    <s v="Gladi"/>
    <s v="Ducker"/>
    <s v="No"/>
    <n v="4"/>
    <x v="1"/>
    <x v="4"/>
    <x v="139"/>
  </r>
  <r>
    <x v="478"/>
    <x v="6"/>
    <x v="467"/>
    <x v="7"/>
    <n v="3"/>
    <s v="Gladi Ducker"/>
    <s v="gduckerdx@patch.com"/>
    <x v="2"/>
    <s v="Lib"/>
    <s v="L"/>
    <n v="0.2"/>
    <n v="4.7549999999999999"/>
    <x v="181"/>
    <x v="3"/>
    <x v="1"/>
    <s v="5069 Boyd Parkway, Belfast"/>
    <s v="Yes"/>
    <s v="Gladi"/>
    <s v="Ducker"/>
    <s v="No"/>
    <n v="0.60000000000000009"/>
    <x v="1"/>
    <x v="4"/>
    <x v="211"/>
  </r>
  <r>
    <x v="479"/>
    <x v="403"/>
    <x v="468"/>
    <x v="21"/>
    <n v="6"/>
    <s v="Wain Stearley"/>
    <s v="wstearleye1@census.gov"/>
    <x v="0"/>
    <s v="Lib"/>
    <s v="M"/>
    <n v="0.2"/>
    <n v="4.3650000000000002"/>
    <x v="50"/>
    <x v="3"/>
    <x v="0"/>
    <s v="7 La Follette Road, High Point"/>
    <s v="No"/>
    <s v="Wain"/>
    <s v="Stearley"/>
    <s v="No"/>
    <n v="1.2000000000000002"/>
    <x v="0"/>
    <x v="10"/>
    <x v="53"/>
  </r>
  <r>
    <x v="480"/>
    <x v="404"/>
    <x v="469"/>
    <x v="2"/>
    <n v="2"/>
    <s v="Diane-marie Wincer"/>
    <s v="dwincere2@marriott.com"/>
    <x v="0"/>
    <s v="Ara"/>
    <s v="L"/>
    <n v="1"/>
    <n v="12.95"/>
    <x v="109"/>
    <x v="2"/>
    <x v="1"/>
    <s v="04 Stuart Way, El Paso"/>
    <s v="No"/>
    <s v="Diane-marie"/>
    <s v="Wincer"/>
    <s v="Yes"/>
    <n v="2"/>
    <x v="4"/>
    <x v="9"/>
    <x v="124"/>
  </r>
  <r>
    <x v="481"/>
    <x v="21"/>
    <x v="470"/>
    <x v="44"/>
    <n v="3"/>
    <s v="Perry Lyfield"/>
    <s v="plyfielde3@baidu.com"/>
    <x v="0"/>
    <s v="Ara"/>
    <s v="L"/>
    <n v="2.5"/>
    <n v="29.784999999999997"/>
    <x v="49"/>
    <x v="2"/>
    <x v="1"/>
    <s v="1263 Thackeray Parkway, Cleveland"/>
    <s v="No"/>
    <s v="Perry"/>
    <s v="Lyfield"/>
    <s v="Yes"/>
    <n v="7.5"/>
    <x v="1"/>
    <x v="10"/>
    <x v="71"/>
  </r>
  <r>
    <x v="482"/>
    <x v="239"/>
    <x v="471"/>
    <x v="31"/>
    <n v="6"/>
    <s v="Heall Perris"/>
    <s v="hperrise4@studiopress.com"/>
    <x v="1"/>
    <s v="Lib"/>
    <s v="D"/>
    <n v="0.5"/>
    <n v="7.77"/>
    <x v="162"/>
    <x v="3"/>
    <x v="2"/>
    <s v="043 Bashford Point, Ballymahon"/>
    <s v="Yes"/>
    <s v="Heall"/>
    <s v="Perris"/>
    <s v="No"/>
    <n v="3"/>
    <x v="0"/>
    <x v="4"/>
    <x v="190"/>
  </r>
  <r>
    <x v="483"/>
    <x v="405"/>
    <x v="464"/>
    <x v="9"/>
    <n v="3"/>
    <s v="Marja Urion"/>
    <s v="murione5@alexa.com"/>
    <x v="1"/>
    <s v="Ara"/>
    <s v="D"/>
    <n v="1"/>
    <n v="9.9499999999999993"/>
    <x v="44"/>
    <x v="2"/>
    <x v="2"/>
    <s v="2 Sycamore Avenue, Virginia"/>
    <s v="Yes"/>
    <s v="Marja"/>
    <s v="Urion"/>
    <s v="Yes"/>
    <n v="3"/>
    <x v="4"/>
    <x v="11"/>
    <x v="157"/>
  </r>
  <r>
    <x v="484"/>
    <x v="292"/>
    <x v="472"/>
    <x v="40"/>
    <n v="3"/>
    <s v="Camellia Kid"/>
    <s v="ckide6@narod.ru"/>
    <x v="1"/>
    <s v="Rob"/>
    <s v="L"/>
    <n v="0.2"/>
    <n v="3.5849999999999995"/>
    <x v="127"/>
    <x v="0"/>
    <x v="1"/>
    <s v="37515 Wayridge Lane, Whitegate"/>
    <s v="Yes"/>
    <s v="Camellia"/>
    <s v="Kid"/>
    <s v="Yes"/>
    <n v="0.60000000000000009"/>
    <x v="1"/>
    <x v="9"/>
    <x v="145"/>
  </r>
  <r>
    <x v="485"/>
    <x v="117"/>
    <x v="473"/>
    <x v="14"/>
    <n v="4"/>
    <s v="Carolann Beine"/>
    <s v="cbeinee7@xinhuanet.com"/>
    <x v="0"/>
    <s v="Ara"/>
    <s v="M"/>
    <n v="0.2"/>
    <n v="3.375"/>
    <x v="72"/>
    <x v="2"/>
    <x v="0"/>
    <s v="81 West Plaza, Birmingham"/>
    <s v="No"/>
    <s v="Carolann"/>
    <s v="Beine"/>
    <s v="Yes"/>
    <n v="0.8"/>
    <x v="2"/>
    <x v="2"/>
    <x v="80"/>
  </r>
  <r>
    <x v="486"/>
    <x v="406"/>
    <x v="474"/>
    <x v="32"/>
    <n v="3"/>
    <s v="Celia Bakeup"/>
    <s v="cbakeupe8@globo.com"/>
    <x v="0"/>
    <s v="Lib"/>
    <s v="L"/>
    <n v="1"/>
    <n v="15.85"/>
    <x v="46"/>
    <x v="3"/>
    <x v="1"/>
    <s v="73 Bellgrove Circle, Saint Cloud"/>
    <s v="No"/>
    <s v="Celia"/>
    <s v="Bakeup"/>
    <s v="No"/>
    <n v="3"/>
    <x v="3"/>
    <x v="6"/>
    <x v="49"/>
  </r>
  <r>
    <x v="487"/>
    <x v="407"/>
    <x v="475"/>
    <x v="32"/>
    <n v="5"/>
    <s v="Nataniel Helkin"/>
    <s v="nhelkine9@example.com"/>
    <x v="0"/>
    <s v="Lib"/>
    <s v="L"/>
    <n v="1"/>
    <n v="15.85"/>
    <x v="180"/>
    <x v="3"/>
    <x v="1"/>
    <s v="9 Loftsgordon Pass, Philadelphia"/>
    <s v="No"/>
    <s v="Nataniel"/>
    <s v="Helkin"/>
    <s v="No"/>
    <n v="5"/>
    <x v="5"/>
    <x v="5"/>
    <x v="210"/>
  </r>
  <r>
    <x v="488"/>
    <x v="408"/>
    <x v="476"/>
    <x v="21"/>
    <n v="6"/>
    <s v="Pippo Witherington"/>
    <s v="pwitheringtonea@networkadvertising.org"/>
    <x v="0"/>
    <s v="Lib"/>
    <s v="M"/>
    <n v="0.2"/>
    <n v="4.3650000000000002"/>
    <x v="50"/>
    <x v="3"/>
    <x v="0"/>
    <s v="63 School Crossing, Detroit"/>
    <s v="No"/>
    <s v="Pippo"/>
    <s v="Witherington"/>
    <s v="Yes"/>
    <n v="1.2000000000000002"/>
    <x v="4"/>
    <x v="9"/>
    <x v="53"/>
  </r>
  <r>
    <x v="489"/>
    <x v="409"/>
    <x v="477"/>
    <x v="35"/>
    <n v="3"/>
    <s v="Tildie Tilzey"/>
    <s v="ttilzeyeb@hostgator.com"/>
    <x v="0"/>
    <s v="Rob"/>
    <s v="L"/>
    <n v="0.5"/>
    <n v="7.169999999999999"/>
    <x v="137"/>
    <x v="0"/>
    <x v="1"/>
    <s v="2812 Westend Hill, Saint Louis"/>
    <s v="No"/>
    <s v="Tildie"/>
    <s v="Tilzey"/>
    <s v="No"/>
    <n v="1.5"/>
    <x v="2"/>
    <x v="8"/>
    <x v="155"/>
  </r>
  <r>
    <x v="490"/>
    <x v="410"/>
    <x v="478"/>
    <x v="11"/>
    <n v="5"/>
    <s v="Cindra Burling"/>
    <s v="not provided"/>
    <x v="0"/>
    <s v="Rob"/>
    <s v="D"/>
    <n v="2.5"/>
    <n v="20.584999999999997"/>
    <x v="182"/>
    <x v="0"/>
    <x v="2"/>
    <s v="5461 Anniversary Crossing, Schenectady"/>
    <s v="No"/>
    <s v="Cindra"/>
    <s v="Burling"/>
    <s v="Yes"/>
    <n v="12.5"/>
    <x v="4"/>
    <x v="1"/>
    <x v="212"/>
  </r>
  <r>
    <x v="491"/>
    <x v="127"/>
    <x v="479"/>
    <x v="12"/>
    <n v="2"/>
    <s v="Channa Belamy"/>
    <s v="not provided"/>
    <x v="0"/>
    <s v="Lib"/>
    <s v="D"/>
    <n v="0.2"/>
    <n v="3.8849999999999998"/>
    <x v="41"/>
    <x v="3"/>
    <x v="2"/>
    <s v="14 American Ash Parkway, Lakeland"/>
    <s v="No"/>
    <s v="Channa"/>
    <s v="Belamy"/>
    <s v="No"/>
    <n v="0.4"/>
    <x v="1"/>
    <x v="8"/>
    <x v="87"/>
  </r>
  <r>
    <x v="492"/>
    <x v="411"/>
    <x v="480"/>
    <x v="47"/>
    <n v="5"/>
    <s v="Karl Imorts"/>
    <s v="kimortsee@alexa.com"/>
    <x v="0"/>
    <s v="Exc"/>
    <s v="D"/>
    <n v="2.5"/>
    <n v="27.945"/>
    <x v="141"/>
    <x v="1"/>
    <x v="2"/>
    <s v="250 Elmside Junction, Melbourne"/>
    <s v="No"/>
    <s v="Karl"/>
    <s v="Imorts"/>
    <s v="No"/>
    <n v="12.5"/>
    <x v="5"/>
    <x v="9"/>
    <x v="160"/>
  </r>
  <r>
    <x v="493"/>
    <x v="112"/>
    <x v="464"/>
    <x v="20"/>
    <n v="2"/>
    <s v="Marja Urion"/>
    <s v="murione5@alexa.com"/>
    <x v="1"/>
    <s v="Ara"/>
    <s v="D"/>
    <n v="0.5"/>
    <n v="5.97"/>
    <x v="22"/>
    <x v="2"/>
    <x v="2"/>
    <s v="2 Sycamore Avenue, Virginia"/>
    <s v="Yes"/>
    <s v="Marja"/>
    <s v="Urion"/>
    <s v="Yes"/>
    <n v="1"/>
    <x v="5"/>
    <x v="2"/>
    <x v="23"/>
  </r>
  <r>
    <x v="494"/>
    <x v="412"/>
    <x v="481"/>
    <x v="12"/>
    <n v="1"/>
    <s v="Mag Armistead"/>
    <s v="marmisteadeg@blogtalkradio.com"/>
    <x v="0"/>
    <s v="Lib"/>
    <s v="D"/>
    <n v="0.2"/>
    <n v="3.8849999999999998"/>
    <x v="84"/>
    <x v="3"/>
    <x v="2"/>
    <s v="805 Kenwood Plaza, New Orleans"/>
    <s v="No"/>
    <s v="Mag"/>
    <s v="Armistead"/>
    <s v="No"/>
    <n v="0.2"/>
    <x v="5"/>
    <x v="0"/>
    <x v="213"/>
  </r>
  <r>
    <x v="494"/>
    <x v="412"/>
    <x v="481"/>
    <x v="0"/>
    <n v="4"/>
    <s v="Mag Armistead"/>
    <s v="marmisteadeg@blogtalkradio.com"/>
    <x v="0"/>
    <s v="Rob"/>
    <s v="M"/>
    <n v="1"/>
    <n v="9.9499999999999993"/>
    <x v="10"/>
    <x v="0"/>
    <x v="0"/>
    <s v="805 Kenwood Plaza, New Orleans"/>
    <s v="No"/>
    <s v="Mag"/>
    <s v="Armistead"/>
    <s v="No"/>
    <n v="4"/>
    <x v="5"/>
    <x v="0"/>
    <x v="214"/>
  </r>
  <r>
    <x v="495"/>
    <x v="413"/>
    <x v="482"/>
    <x v="8"/>
    <n v="5"/>
    <s v="Vasili Upstone"/>
    <s v="vupstoneei@google.pl"/>
    <x v="0"/>
    <s v="Rob"/>
    <s v="M"/>
    <n v="0.5"/>
    <n v="5.97"/>
    <x v="44"/>
    <x v="0"/>
    <x v="0"/>
    <s v="7 Dunning Trail, Topeka"/>
    <s v="No"/>
    <s v="Vasili"/>
    <s v="Upstone"/>
    <s v="No"/>
    <n v="2.5"/>
    <x v="6"/>
    <x v="1"/>
    <x v="47"/>
  </r>
  <r>
    <x v="496"/>
    <x v="414"/>
    <x v="483"/>
    <x v="27"/>
    <n v="1"/>
    <s v="Berty Beelby"/>
    <s v="bbeelbyej@rediff.com"/>
    <x v="1"/>
    <s v="Lib"/>
    <s v="D"/>
    <n v="2.5"/>
    <n v="29.784999999999997"/>
    <x v="91"/>
    <x v="3"/>
    <x v="2"/>
    <s v="844 Sachs Avenue, Lucan"/>
    <s v="Yes"/>
    <s v="Berty"/>
    <s v="Beelby"/>
    <s v="No"/>
    <n v="2.5"/>
    <x v="6"/>
    <x v="7"/>
    <x v="105"/>
  </r>
  <r>
    <x v="497"/>
    <x v="415"/>
    <x v="484"/>
    <x v="26"/>
    <n v="2"/>
    <s v="Erny Stenyng"/>
    <s v="not provided"/>
    <x v="0"/>
    <s v="Lib"/>
    <s v="L"/>
    <n v="2.5"/>
    <n v="36.454999999999998"/>
    <x v="37"/>
    <x v="3"/>
    <x v="1"/>
    <s v="8 Pond Parkway, Springfield"/>
    <s v="No"/>
    <s v="Erny"/>
    <s v="Stenyng"/>
    <s v="No"/>
    <n v="5"/>
    <x v="6"/>
    <x v="10"/>
    <x v="38"/>
  </r>
  <r>
    <x v="498"/>
    <x v="416"/>
    <x v="485"/>
    <x v="25"/>
    <n v="5"/>
    <s v="Edin Yantsurev"/>
    <s v="not provided"/>
    <x v="0"/>
    <s v="Rob"/>
    <s v="D"/>
    <n v="0.2"/>
    <n v="2.6849999999999996"/>
    <x v="148"/>
    <x v="0"/>
    <x v="2"/>
    <s v="208 Main Park, Camden"/>
    <s v="No"/>
    <s v="Edin"/>
    <s v="Yantsurev"/>
    <s v="Yes"/>
    <n v="1"/>
    <x v="6"/>
    <x v="2"/>
    <x v="168"/>
  </r>
  <r>
    <x v="499"/>
    <x v="417"/>
    <x v="486"/>
    <x v="28"/>
    <n v="4"/>
    <s v="Webb Speechly"/>
    <s v="wspeechlyem@amazon.com"/>
    <x v="0"/>
    <s v="Exc"/>
    <s v="M"/>
    <n v="2.5"/>
    <n v="31.624999999999996"/>
    <x v="177"/>
    <x v="1"/>
    <x v="0"/>
    <s v="5 Helena Center, Seattle"/>
    <s v="No"/>
    <s v="Webb"/>
    <s v="Speechly"/>
    <s v="Yes"/>
    <n v="10"/>
    <x v="6"/>
    <x v="1"/>
    <x v="207"/>
  </r>
  <r>
    <x v="500"/>
    <x v="418"/>
    <x v="487"/>
    <x v="1"/>
    <n v="5"/>
    <s v="Irvine Phillpot"/>
    <s v="iphillpoten@buzzfeed.com"/>
    <x v="2"/>
    <s v="Exc"/>
    <s v="M"/>
    <n v="0.5"/>
    <n v="8.25"/>
    <x v="1"/>
    <x v="1"/>
    <x v="0"/>
    <s v="07208 Eastlawn Drive, Wootton"/>
    <s v="Yes"/>
    <s v="Irvine"/>
    <s v="Phillpot"/>
    <s v="No"/>
    <n v="2.5"/>
    <x v="0"/>
    <x v="10"/>
    <x v="1"/>
  </r>
  <r>
    <x v="501"/>
    <x v="419"/>
    <x v="488"/>
    <x v="38"/>
    <n v="6"/>
    <s v="Lem Pennacci"/>
    <s v="lpennaccieo@statcounter.com"/>
    <x v="0"/>
    <s v="Exc"/>
    <s v="L"/>
    <n v="0.5"/>
    <n v="8.91"/>
    <x v="119"/>
    <x v="1"/>
    <x v="1"/>
    <s v="23 Kinsman Way, Waco"/>
    <s v="No"/>
    <s v="Lem"/>
    <s v="Pennacci"/>
    <s v="No"/>
    <n v="3"/>
    <x v="6"/>
    <x v="8"/>
    <x v="135"/>
  </r>
  <r>
    <x v="502"/>
    <x v="420"/>
    <x v="489"/>
    <x v="0"/>
    <n v="6"/>
    <s v="Starr Arpin"/>
    <s v="sarpinep@moonfruit.com"/>
    <x v="0"/>
    <s v="Rob"/>
    <s v="M"/>
    <n v="1"/>
    <n v="9.9499999999999993"/>
    <x v="33"/>
    <x v="0"/>
    <x v="0"/>
    <s v="12 Bobwhite Road, Richmond"/>
    <s v="No"/>
    <s v="Starr"/>
    <s v="Arpin"/>
    <s v="No"/>
    <n v="6"/>
    <x v="0"/>
    <x v="4"/>
    <x v="34"/>
  </r>
  <r>
    <x v="503"/>
    <x v="421"/>
    <x v="490"/>
    <x v="0"/>
    <n v="6"/>
    <s v="Donny Fries"/>
    <s v="dfrieseq@cargocollective.com"/>
    <x v="0"/>
    <s v="Rob"/>
    <s v="M"/>
    <n v="1"/>
    <n v="9.9499999999999993"/>
    <x v="33"/>
    <x v="0"/>
    <x v="0"/>
    <s v="404 Granby Trail, Toledo"/>
    <s v="No"/>
    <s v="Donny"/>
    <s v="Fries"/>
    <s v="No"/>
    <n v="6"/>
    <x v="5"/>
    <x v="8"/>
    <x v="34"/>
  </r>
  <r>
    <x v="504"/>
    <x v="422"/>
    <x v="491"/>
    <x v="39"/>
    <n v="5"/>
    <s v="Rana Sharer"/>
    <s v="rsharerer@flavors.me"/>
    <x v="0"/>
    <s v="Rob"/>
    <s v="D"/>
    <n v="1"/>
    <n v="8.9499999999999993"/>
    <x v="153"/>
    <x v="0"/>
    <x v="2"/>
    <s v="0 Granby Parkway, Huntington"/>
    <s v="No"/>
    <s v="Rana"/>
    <s v="Sharer"/>
    <s v="No"/>
    <n v="5"/>
    <x v="6"/>
    <x v="4"/>
    <x v="174"/>
  </r>
  <r>
    <x v="505"/>
    <x v="423"/>
    <x v="492"/>
    <x v="1"/>
    <n v="2"/>
    <s v="Nannie Naseby"/>
    <s v="nnasebyes@umich.edu"/>
    <x v="0"/>
    <s v="Exc"/>
    <s v="M"/>
    <n v="0.5"/>
    <n v="8.25"/>
    <x v="38"/>
    <x v="1"/>
    <x v="0"/>
    <s v="84666 Melvin Street, Winter Haven"/>
    <s v="No"/>
    <s v="Nannie"/>
    <s v="Naseby"/>
    <s v="Yes"/>
    <n v="1"/>
    <x v="2"/>
    <x v="5"/>
    <x v="39"/>
  </r>
  <r>
    <x v="506"/>
    <x v="109"/>
    <x v="493"/>
    <x v="34"/>
    <n v="4"/>
    <s v="Rea Offell"/>
    <s v="not provided"/>
    <x v="0"/>
    <s v="Rob"/>
    <s v="D"/>
    <n v="0.5"/>
    <n v="5.3699999999999992"/>
    <x v="155"/>
    <x v="0"/>
    <x v="2"/>
    <s v="3356 Ruskin Way, Dallas"/>
    <s v="No"/>
    <s v="Rea"/>
    <s v="Offell"/>
    <s v="No"/>
    <n v="2"/>
    <x v="6"/>
    <x v="1"/>
    <x v="178"/>
  </r>
  <r>
    <x v="507"/>
    <x v="204"/>
    <x v="494"/>
    <x v="13"/>
    <n v="2"/>
    <s v="Kris O'Cullen"/>
    <s v="koculleneu@ca.gov"/>
    <x v="1"/>
    <s v="Rob"/>
    <s v="M"/>
    <n v="2.5"/>
    <n v="22.884999999999998"/>
    <x v="135"/>
    <x v="0"/>
    <x v="0"/>
    <s v="39 Chinook Crossing, Adare"/>
    <s v="Yes"/>
    <s v="Kris"/>
    <s v="O'Cullen"/>
    <s v="Yes"/>
    <n v="5"/>
    <x v="6"/>
    <x v="4"/>
    <x v="153"/>
  </r>
  <r>
    <x v="508"/>
    <x v="424"/>
    <x v="495"/>
    <x v="7"/>
    <n v="2"/>
    <s v="Timoteo Glisane"/>
    <s v="not provided"/>
    <x v="1"/>
    <s v="Lib"/>
    <s v="L"/>
    <n v="0.2"/>
    <n v="4.7549999999999999"/>
    <x v="54"/>
    <x v="3"/>
    <x v="1"/>
    <s v="2 Coolidge Crossing, Ballivor"/>
    <s v="Yes"/>
    <s v="Timoteo"/>
    <s v="Glisane"/>
    <s v="No"/>
    <n v="0.4"/>
    <x v="3"/>
    <x v="4"/>
    <x v="59"/>
  </r>
  <r>
    <x v="509"/>
    <x v="13"/>
    <x v="464"/>
    <x v="25"/>
    <n v="3"/>
    <s v="Marja Urion"/>
    <s v="murione5@alexa.com"/>
    <x v="1"/>
    <s v="Rob"/>
    <s v="D"/>
    <n v="0.2"/>
    <n v="2.6849999999999996"/>
    <x v="36"/>
    <x v="0"/>
    <x v="2"/>
    <s v="2 Sycamore Avenue, Virginia"/>
    <s v="Yes"/>
    <s v="Marja"/>
    <s v="Urion"/>
    <s v="Yes"/>
    <n v="0.60000000000000009"/>
    <x v="1"/>
    <x v="6"/>
    <x v="37"/>
  </r>
  <r>
    <x v="510"/>
    <x v="224"/>
    <x v="496"/>
    <x v="47"/>
    <n v="4"/>
    <s v="Hildegarde Brangan"/>
    <s v="hbranganex@woothemes.com"/>
    <x v="0"/>
    <s v="Exc"/>
    <s v="D"/>
    <n v="2.5"/>
    <n v="27.945"/>
    <x v="150"/>
    <x v="1"/>
    <x v="2"/>
    <s v="5 Pleasure Junction, Evansville"/>
    <s v="No"/>
    <s v="Hildegarde"/>
    <s v="Brangan"/>
    <s v="Yes"/>
    <n v="10"/>
    <x v="4"/>
    <x v="11"/>
    <x v="171"/>
  </r>
  <r>
    <x v="511"/>
    <x v="220"/>
    <x v="497"/>
    <x v="25"/>
    <n v="4"/>
    <s v="Amii Gallyon"/>
    <s v="agallyoney@engadget.com"/>
    <x v="0"/>
    <s v="Rob"/>
    <s v="D"/>
    <n v="0.2"/>
    <n v="2.6849999999999996"/>
    <x v="175"/>
    <x v="0"/>
    <x v="2"/>
    <s v="229 Spohn Center, Naperville"/>
    <s v="No"/>
    <s v="Amii"/>
    <s v="Gallyon"/>
    <s v="Yes"/>
    <n v="0.8"/>
    <x v="1"/>
    <x v="7"/>
    <x v="204"/>
  </r>
  <r>
    <x v="512"/>
    <x v="91"/>
    <x v="498"/>
    <x v="34"/>
    <n v="5"/>
    <s v="Birgit Domange"/>
    <s v="bdomangeez@yahoo.co.jp"/>
    <x v="0"/>
    <s v="Rob"/>
    <s v="D"/>
    <n v="0.5"/>
    <n v="5.3699999999999992"/>
    <x v="51"/>
    <x v="0"/>
    <x v="2"/>
    <s v="5 Sherman Drive, Charleston"/>
    <s v="No"/>
    <s v="Birgit"/>
    <s v="Domange"/>
    <s v="No"/>
    <n v="2.5"/>
    <x v="5"/>
    <x v="7"/>
    <x v="55"/>
  </r>
  <r>
    <x v="513"/>
    <x v="425"/>
    <x v="499"/>
    <x v="32"/>
    <n v="4"/>
    <s v="Killian Osler"/>
    <s v="koslerf0@gmpg.org"/>
    <x v="0"/>
    <s v="Lib"/>
    <s v="L"/>
    <n v="1"/>
    <n v="15.85"/>
    <x v="165"/>
    <x v="3"/>
    <x v="1"/>
    <s v="81 Stuart Street, Lansing"/>
    <s v="No"/>
    <s v="Killian"/>
    <s v="Osler"/>
    <s v="Yes"/>
    <n v="4"/>
    <x v="3"/>
    <x v="8"/>
    <x v="193"/>
  </r>
  <r>
    <x v="514"/>
    <x v="426"/>
    <x v="500"/>
    <x v="30"/>
    <n v="1"/>
    <s v="Lora Dukes"/>
    <s v="not provided"/>
    <x v="1"/>
    <s v="Ara"/>
    <s v="D"/>
    <n v="2.5"/>
    <n v="22.884999999999998"/>
    <x v="156"/>
    <x v="2"/>
    <x v="2"/>
    <s v="4 Lakewood Gardens Lane, Boyle"/>
    <s v="Yes"/>
    <s v="Lora"/>
    <s v="Dukes"/>
    <s v="Yes"/>
    <n v="2.5"/>
    <x v="4"/>
    <x v="7"/>
    <x v="215"/>
  </r>
  <r>
    <x v="515"/>
    <x v="427"/>
    <x v="501"/>
    <x v="37"/>
    <n v="4"/>
    <s v="Zack Pellett"/>
    <s v="zpellettf2@dailymotion.com"/>
    <x v="0"/>
    <s v="Ara"/>
    <s v="M"/>
    <n v="2.5"/>
    <n v="25.874999999999996"/>
    <x v="68"/>
    <x v="2"/>
    <x v="0"/>
    <s v="0 Lukken Court, Shreveport"/>
    <s v="No"/>
    <s v="Zack"/>
    <s v="Pellett"/>
    <s v="No"/>
    <n v="10"/>
    <x v="1"/>
    <x v="5"/>
    <x v="75"/>
  </r>
  <r>
    <x v="516"/>
    <x v="428"/>
    <x v="502"/>
    <x v="4"/>
    <n v="2"/>
    <s v="Ilaire Sprakes"/>
    <s v="isprakesf3@spiegel.de"/>
    <x v="0"/>
    <s v="Rob"/>
    <s v="L"/>
    <n v="2.5"/>
    <n v="27.484999999999996"/>
    <x v="4"/>
    <x v="0"/>
    <x v="1"/>
    <s v="1969 Lakeland Avenue, San Jose"/>
    <s v="No"/>
    <s v="Ilaire"/>
    <s v="Sprakes"/>
    <s v="No"/>
    <n v="5"/>
    <x v="4"/>
    <x v="2"/>
    <x v="4"/>
  </r>
  <r>
    <x v="517"/>
    <x v="383"/>
    <x v="503"/>
    <x v="42"/>
    <n v="2"/>
    <s v="Heda Fromant"/>
    <s v="hfromantf4@ucsd.edu"/>
    <x v="0"/>
    <s v="Ara"/>
    <s v="L"/>
    <n v="0.5"/>
    <n v="7.77"/>
    <x v="42"/>
    <x v="2"/>
    <x v="1"/>
    <s v="3341 Cascade Park, Philadelphia"/>
    <s v="No"/>
    <s v="Heda"/>
    <s v="Fromant"/>
    <s v="No"/>
    <n v="1"/>
    <x v="4"/>
    <x v="10"/>
    <x v="106"/>
  </r>
  <r>
    <x v="518"/>
    <x v="156"/>
    <x v="504"/>
    <x v="12"/>
    <n v="4"/>
    <s v="Rufus Flear"/>
    <s v="rflearf5@artisteer.com"/>
    <x v="2"/>
    <s v="Lib"/>
    <s v="D"/>
    <n v="0.2"/>
    <n v="3.8849999999999998"/>
    <x v="42"/>
    <x v="3"/>
    <x v="2"/>
    <s v="30 Mayer Terrace, Sheffield"/>
    <s v="Yes"/>
    <s v="Rufus"/>
    <s v="Flear"/>
    <s v="No"/>
    <n v="0.8"/>
    <x v="2"/>
    <x v="7"/>
    <x v="45"/>
  </r>
  <r>
    <x v="519"/>
    <x v="429"/>
    <x v="505"/>
    <x v="47"/>
    <n v="3"/>
    <s v="Dom Milella"/>
    <s v="not provided"/>
    <x v="1"/>
    <s v="Exc"/>
    <s v="D"/>
    <n v="2.5"/>
    <n v="27.945"/>
    <x v="171"/>
    <x v="1"/>
    <x v="2"/>
    <s v="87 Cascade Crossing, Manorhamilton"/>
    <s v="Yes"/>
    <s v="Dom"/>
    <s v="Milella"/>
    <s v="No"/>
    <n v="7.5"/>
    <x v="2"/>
    <x v="7"/>
    <x v="198"/>
  </r>
  <r>
    <x v="520"/>
    <x v="103"/>
    <x v="506"/>
    <x v="40"/>
    <n v="3"/>
    <s v="Wilek Lightollers"/>
    <s v="wlightollersf9@baidu.com"/>
    <x v="0"/>
    <s v="Rob"/>
    <s v="L"/>
    <n v="0.2"/>
    <n v="3.5849999999999995"/>
    <x v="127"/>
    <x v="0"/>
    <x v="1"/>
    <s v="8 Sunnyside Lane, New York City"/>
    <s v="No"/>
    <s v="Wilek"/>
    <s v="Lightollers"/>
    <s v="Yes"/>
    <n v="0.60000000000000009"/>
    <x v="1"/>
    <x v="6"/>
    <x v="145"/>
  </r>
  <r>
    <x v="521"/>
    <x v="361"/>
    <x v="507"/>
    <x v="46"/>
    <n v="3"/>
    <s v="Bette-ann Munden"/>
    <s v="bmundenf8@elpais.com"/>
    <x v="0"/>
    <s v="Exc"/>
    <s v="L"/>
    <n v="0.2"/>
    <n v="4.4550000000000001"/>
    <x v="77"/>
    <x v="1"/>
    <x v="1"/>
    <s v="465 Oxford Street, Oklahoma City"/>
    <s v="No"/>
    <s v="Bette-ann"/>
    <s v="Munden"/>
    <s v="Yes"/>
    <n v="0.60000000000000009"/>
    <x v="1"/>
    <x v="2"/>
    <x v="88"/>
  </r>
  <r>
    <x v="522"/>
    <x v="120"/>
    <x v="506"/>
    <x v="46"/>
    <n v="4"/>
    <s v="Wilek Lightollers"/>
    <s v="wlightollersf9@baidu.com"/>
    <x v="0"/>
    <s v="Exc"/>
    <s v="L"/>
    <n v="0.2"/>
    <n v="4.4550000000000001"/>
    <x v="58"/>
    <x v="1"/>
    <x v="1"/>
    <s v="8 Sunnyside Lane, New York City"/>
    <s v="No"/>
    <s v="Wilek"/>
    <s v="Lightollers"/>
    <s v="Yes"/>
    <n v="0.8"/>
    <x v="2"/>
    <x v="10"/>
    <x v="63"/>
  </r>
  <r>
    <x v="523"/>
    <x v="430"/>
    <x v="508"/>
    <x v="12"/>
    <n v="6"/>
    <s v="Nick Brakespear"/>
    <s v="nbrakespearfa@rediff.com"/>
    <x v="0"/>
    <s v="Lib"/>
    <s v="D"/>
    <n v="0.2"/>
    <n v="3.8849999999999998"/>
    <x v="102"/>
    <x v="3"/>
    <x v="2"/>
    <s v="2 Jenna Hill, Newark"/>
    <s v="No"/>
    <s v="Nick"/>
    <s v="Brakespear"/>
    <s v="Yes"/>
    <n v="1.2000000000000002"/>
    <x v="2"/>
    <x v="9"/>
    <x v="142"/>
  </r>
  <r>
    <x v="524"/>
    <x v="125"/>
    <x v="509"/>
    <x v="15"/>
    <n v="2"/>
    <s v="Malynda Glawsop"/>
    <s v="mglawsopfb@reverbnation.com"/>
    <x v="0"/>
    <s v="Exc"/>
    <s v="D"/>
    <n v="0.2"/>
    <n v="3.645"/>
    <x v="35"/>
    <x v="1"/>
    <x v="2"/>
    <s v="682 Express Court, New Haven"/>
    <s v="No"/>
    <s v="Malynda"/>
    <s v="Glawsop"/>
    <s v="No"/>
    <n v="0.4"/>
    <x v="2"/>
    <x v="5"/>
    <x v="36"/>
  </r>
  <r>
    <x v="525"/>
    <x v="431"/>
    <x v="510"/>
    <x v="46"/>
    <n v="4"/>
    <s v="Granville Alberts"/>
    <s v="galbertsfc@etsy.com"/>
    <x v="2"/>
    <s v="Exc"/>
    <s v="L"/>
    <n v="0.2"/>
    <n v="4.4550000000000001"/>
    <x v="58"/>
    <x v="1"/>
    <x v="1"/>
    <s v="0 Pierstorff Center, Belfast"/>
    <s v="Yes"/>
    <s v="Granville"/>
    <s v="Alberts"/>
    <s v="Yes"/>
    <n v="0.8"/>
    <x v="1"/>
    <x v="7"/>
    <x v="63"/>
  </r>
  <r>
    <x v="526"/>
    <x v="40"/>
    <x v="511"/>
    <x v="3"/>
    <n v="5"/>
    <s v="Vasily Polglase"/>
    <s v="vpolglasefd@about.me"/>
    <x v="0"/>
    <s v="Exc"/>
    <s v="M"/>
    <n v="1"/>
    <n v="13.75"/>
    <x v="85"/>
    <x v="1"/>
    <x v="0"/>
    <s v="63 Maryland Trail, Toledo"/>
    <s v="No"/>
    <s v="Vasily"/>
    <s v="Polglase"/>
    <s v="No"/>
    <n v="5"/>
    <x v="2"/>
    <x v="0"/>
    <x v="96"/>
  </r>
  <r>
    <x v="527"/>
    <x v="432"/>
    <x v="512"/>
    <x v="4"/>
    <n v="2"/>
    <s v="Madelaine Sharples"/>
    <s v="not provided"/>
    <x v="2"/>
    <s v="Rob"/>
    <s v="L"/>
    <n v="2.5"/>
    <n v="27.484999999999996"/>
    <x v="4"/>
    <x v="0"/>
    <x v="1"/>
    <s v="0 Mayfield Avenue, Newton"/>
    <s v="Yes"/>
    <s v="Madelaine"/>
    <s v="Sharples"/>
    <s v="Yes"/>
    <n v="5"/>
    <x v="6"/>
    <x v="0"/>
    <x v="4"/>
  </r>
  <r>
    <x v="528"/>
    <x v="254"/>
    <x v="513"/>
    <x v="3"/>
    <n v="6"/>
    <s v="Sigfrid Busch"/>
    <s v="sbuschff@so-net.ne.jp"/>
    <x v="1"/>
    <s v="Exc"/>
    <s v="M"/>
    <n v="1"/>
    <n v="13.75"/>
    <x v="121"/>
    <x v="1"/>
    <x v="0"/>
    <s v="6666 Express Pass, Bantry"/>
    <s v="Yes"/>
    <s v="Sigfrid"/>
    <s v="Busch"/>
    <s v="No"/>
    <n v="6"/>
    <x v="1"/>
    <x v="6"/>
    <x v="137"/>
  </r>
  <r>
    <x v="529"/>
    <x v="219"/>
    <x v="514"/>
    <x v="21"/>
    <n v="2"/>
    <s v="Cissiee Raisbeck"/>
    <s v="craisbeckfg@webnode.com"/>
    <x v="0"/>
    <s v="Lib"/>
    <s v="M"/>
    <n v="0.2"/>
    <n v="4.3650000000000002"/>
    <x v="31"/>
    <x v="3"/>
    <x v="0"/>
    <s v="8026 Nobel Parkway, Shreveport"/>
    <s v="No"/>
    <s v="Cissiee"/>
    <s v="Raisbeck"/>
    <s v="Yes"/>
    <n v="0.4"/>
    <x v="5"/>
    <x v="11"/>
    <x v="32"/>
  </r>
  <r>
    <x v="530"/>
    <x v="433"/>
    <x v="464"/>
    <x v="33"/>
    <n v="4"/>
    <s v="Marja Urion"/>
    <s v="murione5@alexa.com"/>
    <x v="1"/>
    <s v="Exc"/>
    <s v="L"/>
    <n v="1"/>
    <n v="14.85"/>
    <x v="48"/>
    <x v="1"/>
    <x v="1"/>
    <s v="2 Sycamore Avenue, Virginia"/>
    <s v="Yes"/>
    <s v="Marja"/>
    <s v="Urion"/>
    <s v="Yes"/>
    <n v="4"/>
    <x v="4"/>
    <x v="11"/>
    <x v="51"/>
  </r>
  <r>
    <x v="531"/>
    <x v="434"/>
    <x v="515"/>
    <x v="12"/>
    <n v="4"/>
    <s v="Kenton Wetherick"/>
    <s v="not provided"/>
    <x v="0"/>
    <s v="Lib"/>
    <s v="D"/>
    <n v="0.2"/>
    <n v="3.8849999999999998"/>
    <x v="42"/>
    <x v="3"/>
    <x v="2"/>
    <s v="6976 Knutson Lane, Lexington"/>
    <s v="No"/>
    <s v="Kenton"/>
    <s v="Wetherick"/>
    <s v="Yes"/>
    <n v="0.8"/>
    <x v="2"/>
    <x v="4"/>
    <x v="45"/>
  </r>
  <r>
    <x v="532"/>
    <x v="435"/>
    <x v="516"/>
    <x v="2"/>
    <n v="3"/>
    <s v="Reamonn Aynold"/>
    <s v="raynoldfj@ustream.tv"/>
    <x v="0"/>
    <s v="Ara"/>
    <s v="L"/>
    <n v="1"/>
    <n v="12.95"/>
    <x v="5"/>
    <x v="2"/>
    <x v="1"/>
    <s v="0380 Orin Road, Milwaukee"/>
    <s v="No"/>
    <s v="Reamonn"/>
    <s v="Aynold"/>
    <s v="Yes"/>
    <n v="3"/>
    <x v="4"/>
    <x v="8"/>
    <x v="44"/>
  </r>
  <r>
    <x v="533"/>
    <x v="436"/>
    <x v="517"/>
    <x v="28"/>
    <n v="6"/>
    <s v="Hatty Dovydenas"/>
    <s v="not provided"/>
    <x v="0"/>
    <s v="Exc"/>
    <s v="M"/>
    <n v="2.5"/>
    <n v="31.624999999999996"/>
    <x v="152"/>
    <x v="1"/>
    <x v="0"/>
    <s v="227 Huxley Hill, Amarillo"/>
    <s v="No"/>
    <s v="Hatty"/>
    <s v="Dovydenas"/>
    <s v="Yes"/>
    <n v="15"/>
    <x v="4"/>
    <x v="2"/>
    <x v="173"/>
  </r>
  <r>
    <x v="534"/>
    <x v="437"/>
    <x v="518"/>
    <x v="16"/>
    <n v="6"/>
    <s v="Nathaniel Bloxland"/>
    <s v="not provided"/>
    <x v="1"/>
    <s v="Ara"/>
    <s v="D"/>
    <n v="0.2"/>
    <n v="2.9849999999999999"/>
    <x v="8"/>
    <x v="2"/>
    <x v="2"/>
    <s v="04385 Tony Alley, Daingean"/>
    <s v="Yes"/>
    <s v="Nathaniel"/>
    <s v="Bloxland"/>
    <s v="Yes"/>
    <n v="1.2000000000000002"/>
    <x v="6"/>
    <x v="3"/>
    <x v="21"/>
  </r>
  <r>
    <x v="535"/>
    <x v="438"/>
    <x v="519"/>
    <x v="7"/>
    <n v="6"/>
    <s v="Brendan Grece"/>
    <s v="bgrecefm@naver.com"/>
    <x v="2"/>
    <s v="Lib"/>
    <s v="L"/>
    <n v="0.2"/>
    <n v="4.7549999999999999"/>
    <x v="32"/>
    <x v="3"/>
    <x v="1"/>
    <s v="5 Butterfield Plaza, Halton"/>
    <s v="Yes"/>
    <s v="Brendan"/>
    <s v="Grece"/>
    <s v="No"/>
    <n v="1.2000000000000002"/>
    <x v="5"/>
    <x v="2"/>
    <x v="33"/>
  </r>
  <r>
    <x v="536"/>
    <x v="439"/>
    <x v="520"/>
    <x v="3"/>
    <n v="6"/>
    <s v="Don Flintiff"/>
    <s v="dflintiffg1@e-recht24.de"/>
    <x v="2"/>
    <s v="Exc"/>
    <s v="M"/>
    <n v="1"/>
    <n v="13.75"/>
    <x v="121"/>
    <x v="1"/>
    <x v="0"/>
    <s v="7 Helena Junction, London"/>
    <s v="Yes"/>
    <s v="Don"/>
    <s v="Flintiff"/>
    <s v="No"/>
    <n v="6"/>
    <x v="5"/>
    <x v="1"/>
    <x v="137"/>
  </r>
  <r>
    <x v="537"/>
    <x v="175"/>
    <x v="521"/>
    <x v="35"/>
    <n v="2"/>
    <s v="Abbe Thys"/>
    <s v="athysfo@cdc.gov"/>
    <x v="0"/>
    <s v="Rob"/>
    <s v="L"/>
    <n v="0.5"/>
    <n v="7.169999999999999"/>
    <x v="79"/>
    <x v="0"/>
    <x v="1"/>
    <s v="847 Sloan Parkway, Knoxville"/>
    <s v="No"/>
    <s v="Abbe"/>
    <s v="Thys"/>
    <s v="No"/>
    <n v="1"/>
    <x v="4"/>
    <x v="10"/>
    <x v="90"/>
  </r>
  <r>
    <x v="538"/>
    <x v="440"/>
    <x v="522"/>
    <x v="11"/>
    <n v="4"/>
    <s v="Jackquelin Chugg"/>
    <s v="jchuggfp@about.me"/>
    <x v="0"/>
    <s v="Rob"/>
    <s v="D"/>
    <n v="2.5"/>
    <n v="20.584999999999997"/>
    <x v="18"/>
    <x v="0"/>
    <x v="2"/>
    <s v="973 Kings Hill, Shawnee Mission"/>
    <s v="No"/>
    <s v="Jackquelin"/>
    <s v="Chugg"/>
    <s v="No"/>
    <n v="10"/>
    <x v="6"/>
    <x v="2"/>
    <x v="18"/>
  </r>
  <r>
    <x v="539"/>
    <x v="441"/>
    <x v="523"/>
    <x v="14"/>
    <n v="6"/>
    <s v="Audra Kelston"/>
    <s v="akelstonfq@sakura.ne.jp"/>
    <x v="0"/>
    <s v="Ara"/>
    <s v="M"/>
    <n v="0.2"/>
    <n v="3.375"/>
    <x v="16"/>
    <x v="2"/>
    <x v="0"/>
    <s v="9522 Oak Valley Way, Fort Lauderdale"/>
    <s v="No"/>
    <s v="Audra"/>
    <s v="Kelston"/>
    <s v="Yes"/>
    <n v="1.2000000000000002"/>
    <x v="3"/>
    <x v="0"/>
    <x v="16"/>
  </r>
  <r>
    <x v="540"/>
    <x v="442"/>
    <x v="524"/>
    <x v="4"/>
    <n v="6"/>
    <s v="Elvina Angel"/>
    <s v="not provided"/>
    <x v="1"/>
    <s v="Rob"/>
    <s v="L"/>
    <n v="2.5"/>
    <n v="27.484999999999996"/>
    <x v="183"/>
    <x v="0"/>
    <x v="1"/>
    <s v="4 Hanson Parkway, Tralee"/>
    <s v="Yes"/>
    <s v="Elvina"/>
    <s v="Angel"/>
    <s v="No"/>
    <n v="15"/>
    <x v="6"/>
    <x v="5"/>
    <x v="216"/>
  </r>
  <r>
    <x v="541"/>
    <x v="443"/>
    <x v="525"/>
    <x v="7"/>
    <n v="4"/>
    <s v="Claiborne Mottram"/>
    <s v="cmottramfs@harvard.edu"/>
    <x v="0"/>
    <s v="Lib"/>
    <s v="L"/>
    <n v="0.2"/>
    <n v="4.7549999999999999"/>
    <x v="81"/>
    <x v="3"/>
    <x v="1"/>
    <s v="5 Monument Point, Austin"/>
    <s v="No"/>
    <s v="Claiborne"/>
    <s v="Mottram"/>
    <s v="Yes"/>
    <n v="0.8"/>
    <x v="2"/>
    <x v="11"/>
    <x v="92"/>
  </r>
  <r>
    <x v="542"/>
    <x v="216"/>
    <x v="520"/>
    <x v="30"/>
    <n v="6"/>
    <s v="Don Flintiff"/>
    <s v="dflintiffg1@e-recht24.de"/>
    <x v="2"/>
    <s v="Ara"/>
    <s v="D"/>
    <n v="2.5"/>
    <n v="22.884999999999998"/>
    <x v="170"/>
    <x v="2"/>
    <x v="2"/>
    <s v="7 Helena Junction, London"/>
    <s v="Yes"/>
    <s v="Don"/>
    <s v="Flintiff"/>
    <s v="No"/>
    <n v="15"/>
    <x v="5"/>
    <x v="10"/>
    <x v="197"/>
  </r>
  <r>
    <x v="543"/>
    <x v="444"/>
    <x v="526"/>
    <x v="19"/>
    <n v="4"/>
    <s v="Donalt Sangwin"/>
    <s v="dsangwinfu@weebly.com"/>
    <x v="0"/>
    <s v="Ara"/>
    <s v="M"/>
    <n v="0.5"/>
    <n v="6.75"/>
    <x v="25"/>
    <x v="2"/>
    <x v="0"/>
    <s v="47 Granby Junction, Hyattsville"/>
    <s v="No"/>
    <s v="Donalt"/>
    <s v="Sangwin"/>
    <s v="No"/>
    <n v="2"/>
    <x v="5"/>
    <x v="8"/>
    <x v="26"/>
  </r>
  <r>
    <x v="544"/>
    <x v="37"/>
    <x v="527"/>
    <x v="38"/>
    <n v="4"/>
    <s v="Elizabet Aizikowitz"/>
    <s v="eaizikowitzfv@virginia.edu"/>
    <x v="2"/>
    <s v="Exc"/>
    <s v="L"/>
    <n v="0.5"/>
    <n v="8.91"/>
    <x v="70"/>
    <x v="1"/>
    <x v="1"/>
    <s v="7835 Namekagon Alley, Ashley"/>
    <s v="Yes"/>
    <s v="Elizabet"/>
    <s v="Aizikowitz"/>
    <s v="No"/>
    <n v="2"/>
    <x v="3"/>
    <x v="4"/>
    <x v="77"/>
  </r>
  <r>
    <x v="545"/>
    <x v="445"/>
    <x v="528"/>
    <x v="16"/>
    <n v="2"/>
    <s v="Herbie Peppard"/>
    <s v="not provided"/>
    <x v="0"/>
    <s v="Ara"/>
    <s v="D"/>
    <n v="0.2"/>
    <n v="2.9849999999999999"/>
    <x v="9"/>
    <x v="2"/>
    <x v="2"/>
    <s v="2 International Lane, Pasadena"/>
    <s v="No"/>
    <s v="Herbie"/>
    <s v="Peppard"/>
    <s v="Yes"/>
    <n v="0.4"/>
    <x v="5"/>
    <x v="10"/>
    <x v="79"/>
  </r>
  <r>
    <x v="546"/>
    <x v="446"/>
    <x v="529"/>
    <x v="17"/>
    <n v="6"/>
    <s v="Cornie Venour"/>
    <s v="cvenourfx@ask.com"/>
    <x v="0"/>
    <s v="Ara"/>
    <s v="M"/>
    <n v="1"/>
    <n v="11.25"/>
    <x v="173"/>
    <x v="2"/>
    <x v="0"/>
    <s v="90 Commercial Pass, Shreveport"/>
    <s v="No"/>
    <s v="Cornie"/>
    <s v="Venour"/>
    <s v="No"/>
    <n v="6"/>
    <x v="5"/>
    <x v="11"/>
    <x v="200"/>
  </r>
  <r>
    <x v="547"/>
    <x v="245"/>
    <x v="530"/>
    <x v="40"/>
    <n v="6"/>
    <s v="Maggy Harby"/>
    <s v="mharbyfy@163.com"/>
    <x v="0"/>
    <s v="Rob"/>
    <s v="L"/>
    <n v="0.2"/>
    <n v="3.5849999999999995"/>
    <x v="137"/>
    <x v="0"/>
    <x v="1"/>
    <s v="69 Jackson Junction, Pensacola"/>
    <s v="No"/>
    <s v="Maggy"/>
    <s v="Harby"/>
    <s v="Yes"/>
    <n v="1.2000000000000002"/>
    <x v="3"/>
    <x v="5"/>
    <x v="155"/>
  </r>
  <r>
    <x v="548"/>
    <x v="447"/>
    <x v="531"/>
    <x v="43"/>
    <n v="2"/>
    <s v="Reggie Thickpenny"/>
    <s v="rthickpennyfz@cafepress.com"/>
    <x v="0"/>
    <s v="Lib"/>
    <s v="M"/>
    <n v="2.5"/>
    <n v="33.464999999999996"/>
    <x v="174"/>
    <x v="3"/>
    <x v="0"/>
    <s v="791 School Center, Los Angeles"/>
    <s v="No"/>
    <s v="Reggie"/>
    <s v="Thickpenny"/>
    <s v="No"/>
    <n v="5"/>
    <x v="2"/>
    <x v="10"/>
    <x v="201"/>
  </r>
  <r>
    <x v="549"/>
    <x v="448"/>
    <x v="532"/>
    <x v="16"/>
    <n v="6"/>
    <s v="Phyllys Ormerod"/>
    <s v="pormerodg0@redcross.org"/>
    <x v="0"/>
    <s v="Ara"/>
    <s v="D"/>
    <n v="0.2"/>
    <n v="2.9849999999999999"/>
    <x v="8"/>
    <x v="2"/>
    <x v="2"/>
    <s v="04 Arrowood Court, Durham"/>
    <s v="No"/>
    <s v="Phyllys"/>
    <s v="Ormerod"/>
    <s v="No"/>
    <n v="1.2000000000000002"/>
    <x v="6"/>
    <x v="8"/>
    <x v="21"/>
  </r>
  <r>
    <x v="550"/>
    <x v="344"/>
    <x v="520"/>
    <x v="24"/>
    <n v="4"/>
    <s v="Don Flintiff"/>
    <s v="dflintiffg1@e-recht24.de"/>
    <x v="2"/>
    <s v="Lib"/>
    <s v="M"/>
    <n v="1"/>
    <n v="14.55"/>
    <x v="125"/>
    <x v="3"/>
    <x v="0"/>
    <s v="7 Helena Junction, London"/>
    <s v="Yes"/>
    <s v="Don"/>
    <s v="Flintiff"/>
    <s v="No"/>
    <n v="4"/>
    <x v="3"/>
    <x v="3"/>
    <x v="143"/>
  </r>
  <r>
    <x v="551"/>
    <x v="152"/>
    <x v="533"/>
    <x v="46"/>
    <n v="3"/>
    <s v="Tymon Zanetti"/>
    <s v="tzanettig2@gravatar.com"/>
    <x v="1"/>
    <s v="Exc"/>
    <s v="L"/>
    <n v="0.2"/>
    <n v="4.4550000000000001"/>
    <x v="77"/>
    <x v="1"/>
    <x v="1"/>
    <s v="561 Cherokee Trail, Loughrea"/>
    <s v="Yes"/>
    <s v="Tymon"/>
    <s v="Zanetti"/>
    <s v="No"/>
    <n v="0.60000000000000009"/>
    <x v="1"/>
    <x v="1"/>
    <x v="88"/>
  </r>
  <r>
    <x v="551"/>
    <x v="152"/>
    <x v="533"/>
    <x v="19"/>
    <n v="5"/>
    <s v="Tymon Zanetti"/>
    <s v="tzanettig2@gravatar.com"/>
    <x v="1"/>
    <s v="Ara"/>
    <s v="M"/>
    <n v="0.5"/>
    <n v="6.75"/>
    <x v="65"/>
    <x v="2"/>
    <x v="0"/>
    <s v="561 Cherokee Trail, Loughrea"/>
    <s v="Yes"/>
    <s v="Tymon"/>
    <s v="Zanetti"/>
    <s v="No"/>
    <n v="2.5"/>
    <x v="1"/>
    <x v="1"/>
    <x v="72"/>
  </r>
  <r>
    <x v="552"/>
    <x v="449"/>
    <x v="534"/>
    <x v="33"/>
    <n v="3"/>
    <s v="Reinaldos Kirtley"/>
    <s v="rkirtleyg4@hatena.ne.jp"/>
    <x v="0"/>
    <s v="Exc"/>
    <s v="L"/>
    <n v="1"/>
    <n v="14.85"/>
    <x v="69"/>
    <x v="1"/>
    <x v="1"/>
    <s v="6356 Di Loreto Road, Whittier"/>
    <s v="No"/>
    <s v="Reinaldos"/>
    <s v="Kirtley"/>
    <s v="Yes"/>
    <n v="3"/>
    <x v="0"/>
    <x v="5"/>
    <x v="76"/>
  </r>
  <r>
    <x v="553"/>
    <x v="450"/>
    <x v="535"/>
    <x v="38"/>
    <n v="5"/>
    <s v="Carney Clemencet"/>
    <s v="cclemencetg5@weather.com"/>
    <x v="2"/>
    <s v="Exc"/>
    <s v="L"/>
    <n v="0.5"/>
    <n v="8.91"/>
    <x v="69"/>
    <x v="1"/>
    <x v="1"/>
    <s v="09240 Arkansas Point, Birmingham"/>
    <s v="Yes"/>
    <s v="Carney"/>
    <s v="Clemencet"/>
    <s v="Yes"/>
    <n v="2.5"/>
    <x v="2"/>
    <x v="9"/>
    <x v="76"/>
  </r>
  <r>
    <x v="554"/>
    <x v="451"/>
    <x v="536"/>
    <x v="45"/>
    <n v="5"/>
    <s v="Russell Donet"/>
    <s v="rdonetg6@oakley.com"/>
    <x v="0"/>
    <s v="Exc"/>
    <s v="D"/>
    <n v="1"/>
    <n v="12.15"/>
    <x v="184"/>
    <x v="1"/>
    <x v="2"/>
    <s v="1 Petterle Terrace, Richmond"/>
    <s v="No"/>
    <s v="Russell"/>
    <s v="Donet"/>
    <s v="No"/>
    <n v="5"/>
    <x v="3"/>
    <x v="2"/>
    <x v="217"/>
  </r>
  <r>
    <x v="555"/>
    <x v="83"/>
    <x v="537"/>
    <x v="40"/>
    <n v="1"/>
    <s v="Sidney Gawen"/>
    <s v="sgaweng7@creativecommons.org"/>
    <x v="0"/>
    <s v="Rob"/>
    <s v="L"/>
    <n v="0.2"/>
    <n v="3.5849999999999995"/>
    <x v="60"/>
    <x v="0"/>
    <x v="1"/>
    <s v="9231 Stang Drive, Sterling"/>
    <s v="No"/>
    <s v="Sidney"/>
    <s v="Gawen"/>
    <s v="Yes"/>
    <n v="0.2"/>
    <x v="0"/>
    <x v="6"/>
    <x v="65"/>
  </r>
  <r>
    <x v="556"/>
    <x v="452"/>
    <x v="538"/>
    <x v="40"/>
    <n v="6"/>
    <s v="Rickey Readie"/>
    <s v="rreadieg8@guardian.co.uk"/>
    <x v="0"/>
    <s v="Rob"/>
    <s v="L"/>
    <n v="0.2"/>
    <n v="3.5849999999999995"/>
    <x v="137"/>
    <x v="0"/>
    <x v="1"/>
    <s v="8 Everett Court, Carson City"/>
    <s v="No"/>
    <s v="Rickey"/>
    <s v="Readie"/>
    <s v="No"/>
    <n v="1.2000000000000002"/>
    <x v="6"/>
    <x v="6"/>
    <x v="155"/>
  </r>
  <r>
    <x v="557"/>
    <x v="453"/>
    <x v="539"/>
    <x v="1"/>
    <n v="2"/>
    <s v="Cody Verissimo"/>
    <s v="cverissimogh@theglobeandmail.com"/>
    <x v="2"/>
    <s v="Exc"/>
    <s v="M"/>
    <n v="0.5"/>
    <n v="8.25"/>
    <x v="38"/>
    <x v="1"/>
    <x v="0"/>
    <s v="18 Bluestem Avenue, Upton"/>
    <s v="Yes"/>
    <s v="Cody"/>
    <s v="Verissimo"/>
    <s v="Yes"/>
    <n v="1"/>
    <x v="2"/>
    <x v="11"/>
    <x v="39"/>
  </r>
  <r>
    <x v="558"/>
    <x v="454"/>
    <x v="540"/>
    <x v="4"/>
    <n v="3"/>
    <s v="Zilvia Claisse"/>
    <s v="not provided"/>
    <x v="0"/>
    <s v="Rob"/>
    <s v="L"/>
    <n v="2.5"/>
    <n v="27.484999999999996"/>
    <x v="185"/>
    <x v="0"/>
    <x v="1"/>
    <s v="529 Judy Circle, Saint Paul"/>
    <s v="No"/>
    <s v="Zilvia"/>
    <s v="Claisse"/>
    <s v="No"/>
    <n v="7.5"/>
    <x v="0"/>
    <x v="10"/>
    <x v="218"/>
  </r>
  <r>
    <x v="559"/>
    <x v="455"/>
    <x v="541"/>
    <x v="31"/>
    <n v="1"/>
    <s v="Bar O' Mahony"/>
    <s v="bogb@elpais.com"/>
    <x v="0"/>
    <s v="Lib"/>
    <s v="D"/>
    <n v="0.5"/>
    <n v="7.77"/>
    <x v="41"/>
    <x v="3"/>
    <x v="2"/>
    <s v="478 Harper Junction, Huntsville"/>
    <s v="No"/>
    <s v="Bar"/>
    <s v="O' Mahony"/>
    <s v="Yes"/>
    <n v="0.5"/>
    <x v="2"/>
    <x v="6"/>
    <x v="87"/>
  </r>
  <r>
    <x v="560"/>
    <x v="456"/>
    <x v="542"/>
    <x v="8"/>
    <n v="2"/>
    <s v="Valenka Stansbury"/>
    <s v="vstansburygc@unblog.fr"/>
    <x v="0"/>
    <s v="Rob"/>
    <s v="M"/>
    <n v="0.5"/>
    <n v="5.97"/>
    <x v="22"/>
    <x v="0"/>
    <x v="0"/>
    <s v="10283 Ramsey Hill, El Paso"/>
    <s v="No"/>
    <s v="Valenka"/>
    <s v="Stansbury"/>
    <s v="Yes"/>
    <n v="1"/>
    <x v="3"/>
    <x v="3"/>
    <x v="84"/>
  </r>
  <r>
    <x v="561"/>
    <x v="373"/>
    <x v="543"/>
    <x v="10"/>
    <n v="6"/>
    <s v="Daniel Heinonen"/>
    <s v="dheinonengd@printfriendly.com"/>
    <x v="0"/>
    <s v="Exc"/>
    <s v="L"/>
    <n v="2.5"/>
    <n v="34.154999999999994"/>
    <x v="106"/>
    <x v="1"/>
    <x v="1"/>
    <s v="715 Kropf Hill, Decatur"/>
    <s v="No"/>
    <s v="Daniel"/>
    <s v="Heinonen"/>
    <s v="No"/>
    <n v="15"/>
    <x v="0"/>
    <x v="2"/>
    <x v="121"/>
  </r>
  <r>
    <x v="562"/>
    <x v="457"/>
    <x v="544"/>
    <x v="28"/>
    <n v="2"/>
    <s v="Jewelle Shenton"/>
    <s v="jshentonge@google.com.hk"/>
    <x v="0"/>
    <s v="Exc"/>
    <s v="M"/>
    <n v="2.5"/>
    <n v="31.624999999999996"/>
    <x v="40"/>
    <x v="1"/>
    <x v="0"/>
    <s v="46367 Waubesa Hill, Orange"/>
    <s v="No"/>
    <s v="Jewelle"/>
    <s v="Shenton"/>
    <s v="Yes"/>
    <n v="5"/>
    <x v="1"/>
    <x v="8"/>
    <x v="41"/>
  </r>
  <r>
    <x v="563"/>
    <x v="458"/>
    <x v="545"/>
    <x v="25"/>
    <n v="3"/>
    <s v="Jennifer Wilkisson"/>
    <s v="jwilkissongf@nba.com"/>
    <x v="0"/>
    <s v="Rob"/>
    <s v="D"/>
    <n v="0.2"/>
    <n v="2.6849999999999996"/>
    <x v="36"/>
    <x v="0"/>
    <x v="2"/>
    <s v="26051 Golf Course Road, Huntington Beach"/>
    <s v="No"/>
    <s v="Jennifer"/>
    <s v="Wilkisson"/>
    <s v="Yes"/>
    <n v="0.60000000000000009"/>
    <x v="0"/>
    <x v="5"/>
    <x v="37"/>
  </r>
  <r>
    <x v="564"/>
    <x v="264"/>
    <x v="546"/>
    <x v="37"/>
    <n v="2"/>
    <s v="Kylie Mowat"/>
    <s v="not provided"/>
    <x v="0"/>
    <s v="Ara"/>
    <s v="M"/>
    <n v="2.5"/>
    <n v="25.874999999999996"/>
    <x v="95"/>
    <x v="2"/>
    <x v="0"/>
    <s v="06512 Shopko Court, Milwaukee"/>
    <s v="No"/>
    <s v="Kylie"/>
    <s v="Mowat"/>
    <s v="No"/>
    <n v="5"/>
    <x v="6"/>
    <x v="3"/>
    <x v="110"/>
  </r>
  <r>
    <x v="565"/>
    <x v="459"/>
    <x v="539"/>
    <x v="47"/>
    <n v="1"/>
    <s v="Cody Verissimo"/>
    <s v="cverissimogh@theglobeandmail.com"/>
    <x v="2"/>
    <s v="Exc"/>
    <s v="D"/>
    <n v="2.5"/>
    <n v="27.945"/>
    <x v="140"/>
    <x v="1"/>
    <x v="2"/>
    <s v="18 Bluestem Avenue, Upton"/>
    <s v="Yes"/>
    <s v="Cody"/>
    <s v="Verissimo"/>
    <s v="Yes"/>
    <n v="2.5"/>
    <x v="2"/>
    <x v="6"/>
    <x v="159"/>
  </r>
  <r>
    <x v="566"/>
    <x v="460"/>
    <x v="547"/>
    <x v="44"/>
    <n v="2"/>
    <s v="Gabriel Starcks"/>
    <s v="gstarcksgi@abc.net.au"/>
    <x v="0"/>
    <s v="Ara"/>
    <s v="L"/>
    <n v="2.5"/>
    <n v="29.784999999999997"/>
    <x v="120"/>
    <x v="2"/>
    <x v="1"/>
    <s v="5 Northland Alley, Chattanooga"/>
    <s v="No"/>
    <s v="Gabriel"/>
    <s v="Starcks"/>
    <s v="No"/>
    <n v="5"/>
    <x v="4"/>
    <x v="10"/>
    <x v="219"/>
  </r>
  <r>
    <x v="567"/>
    <x v="461"/>
    <x v="548"/>
    <x v="33"/>
    <n v="1"/>
    <s v="Darby Dummer"/>
    <s v="not provided"/>
    <x v="2"/>
    <s v="Exc"/>
    <s v="L"/>
    <n v="1"/>
    <n v="14.85"/>
    <x v="151"/>
    <x v="1"/>
    <x v="1"/>
    <s v="6664 Huxley Place, Manchester"/>
    <s v="Yes"/>
    <s v="Darby"/>
    <s v="Dummer"/>
    <s v="No"/>
    <n v="1"/>
    <x v="4"/>
    <x v="11"/>
    <x v="172"/>
  </r>
  <r>
    <x v="568"/>
    <x v="219"/>
    <x v="549"/>
    <x v="19"/>
    <n v="5"/>
    <s v="Kienan Scholard"/>
    <s v="kscholardgk@sbwire.com"/>
    <x v="0"/>
    <s v="Ara"/>
    <s v="M"/>
    <n v="0.5"/>
    <n v="6.75"/>
    <x v="65"/>
    <x v="2"/>
    <x v="0"/>
    <s v="47910 Longview Place, Columbus"/>
    <s v="No"/>
    <s v="Kienan"/>
    <s v="Scholard"/>
    <s v="No"/>
    <n v="2.5"/>
    <x v="5"/>
    <x v="11"/>
    <x v="72"/>
  </r>
  <r>
    <x v="569"/>
    <x v="462"/>
    <x v="550"/>
    <x v="26"/>
    <n v="4"/>
    <s v="Bo Kindley"/>
    <s v="bkindleygl@wikimedia.org"/>
    <x v="0"/>
    <s v="Lib"/>
    <s v="L"/>
    <n v="2.5"/>
    <n v="36.454999999999998"/>
    <x v="43"/>
    <x v="3"/>
    <x v="1"/>
    <s v="2 Village Plaza, Pasadena"/>
    <s v="No"/>
    <s v="Bo"/>
    <s v="Kindley"/>
    <s v="Yes"/>
    <n v="10"/>
    <x v="0"/>
    <x v="9"/>
    <x v="46"/>
  </r>
  <r>
    <x v="570"/>
    <x v="463"/>
    <x v="551"/>
    <x v="36"/>
    <n v="4"/>
    <s v="Krissie Hammett"/>
    <s v="khammettgm@dmoz.org"/>
    <x v="0"/>
    <s v="Rob"/>
    <s v="M"/>
    <n v="0.2"/>
    <n v="2.9849999999999999"/>
    <x v="22"/>
    <x v="0"/>
    <x v="0"/>
    <s v="798 Grover Lane, San Francisco"/>
    <s v="No"/>
    <s v="Krissie"/>
    <s v="Hammett"/>
    <s v="Yes"/>
    <n v="0.8"/>
    <x v="6"/>
    <x v="4"/>
    <x v="84"/>
  </r>
  <r>
    <x v="571"/>
    <x v="464"/>
    <x v="552"/>
    <x v="16"/>
    <n v="4"/>
    <s v="Alisha Hulburt"/>
    <s v="ahulburtgn@fda.gov"/>
    <x v="0"/>
    <s v="Ara"/>
    <s v="D"/>
    <n v="0.2"/>
    <n v="2.9849999999999999"/>
    <x v="22"/>
    <x v="2"/>
    <x v="2"/>
    <s v="7997 Artisan Crossing, Shreveport"/>
    <s v="No"/>
    <s v="Alisha"/>
    <s v="Hulburt"/>
    <s v="Yes"/>
    <n v="0.8"/>
    <x v="1"/>
    <x v="5"/>
    <x v="23"/>
  </r>
  <r>
    <x v="572"/>
    <x v="465"/>
    <x v="553"/>
    <x v="31"/>
    <n v="1"/>
    <s v="Peyter Lauritzen"/>
    <s v="plauritzengo@photobucket.com"/>
    <x v="0"/>
    <s v="Lib"/>
    <s v="D"/>
    <n v="0.5"/>
    <n v="7.77"/>
    <x v="41"/>
    <x v="3"/>
    <x v="2"/>
    <s v="833 Monument Circle, Philadelphia"/>
    <s v="No"/>
    <s v="Peyter"/>
    <s v="Lauritzen"/>
    <s v="No"/>
    <n v="0.5"/>
    <x v="4"/>
    <x v="7"/>
    <x v="87"/>
  </r>
  <r>
    <x v="573"/>
    <x v="466"/>
    <x v="554"/>
    <x v="4"/>
    <n v="4"/>
    <s v="Aurelia Burgwin"/>
    <s v="aburgwingp@redcross.org"/>
    <x v="0"/>
    <s v="Rob"/>
    <s v="L"/>
    <n v="2.5"/>
    <n v="27.484999999999996"/>
    <x v="108"/>
    <x v="0"/>
    <x v="1"/>
    <s v="0 Amoth Alley, Migrate"/>
    <s v="No"/>
    <s v="Aurelia"/>
    <s v="Burgwin"/>
    <s v="Yes"/>
    <n v="10"/>
    <x v="3"/>
    <x v="9"/>
    <x v="123"/>
  </r>
  <r>
    <x v="574"/>
    <x v="467"/>
    <x v="555"/>
    <x v="46"/>
    <n v="5"/>
    <s v="Emalee Rolin"/>
    <s v="erolingq@google.fr"/>
    <x v="0"/>
    <s v="Exc"/>
    <s v="L"/>
    <n v="0.2"/>
    <n v="4.4550000000000001"/>
    <x v="110"/>
    <x v="1"/>
    <x v="1"/>
    <s v="2 Merry Center, Toledo"/>
    <s v="No"/>
    <s v="Emalee"/>
    <s v="Rolin"/>
    <s v="Yes"/>
    <n v="1"/>
    <x v="4"/>
    <x v="5"/>
    <x v="125"/>
  </r>
  <r>
    <x v="575"/>
    <x v="468"/>
    <x v="556"/>
    <x v="36"/>
    <n v="3"/>
    <s v="Donavon Fowle"/>
    <s v="dfowlegr@epa.gov"/>
    <x v="0"/>
    <s v="Rob"/>
    <s v="M"/>
    <n v="0.2"/>
    <n v="2.9849999999999999"/>
    <x v="169"/>
    <x v="0"/>
    <x v="0"/>
    <s v="1 Mockingbird Trail, Colorado Springs"/>
    <s v="No"/>
    <s v="Donavon"/>
    <s v="Fowle"/>
    <s v="No"/>
    <n v="0.60000000000000009"/>
    <x v="6"/>
    <x v="2"/>
    <x v="196"/>
  </r>
  <r>
    <x v="576"/>
    <x v="469"/>
    <x v="557"/>
    <x v="27"/>
    <n v="4"/>
    <s v="Jorge Bettison"/>
    <s v="not provided"/>
    <x v="1"/>
    <s v="Lib"/>
    <s v="D"/>
    <n v="2.5"/>
    <n v="29.784999999999997"/>
    <x v="129"/>
    <x v="3"/>
    <x v="2"/>
    <s v="3336 Lien Plaza, Longwood"/>
    <s v="Yes"/>
    <s v="Jorge"/>
    <s v="Bettison"/>
    <s v="No"/>
    <n v="10"/>
    <x v="2"/>
    <x v="11"/>
    <x v="147"/>
  </r>
  <r>
    <x v="577"/>
    <x v="470"/>
    <x v="558"/>
    <x v="44"/>
    <n v="5"/>
    <s v="Wang Powlesland"/>
    <s v="wpowleslandgt@soundcloud.com"/>
    <x v="0"/>
    <s v="Ara"/>
    <s v="L"/>
    <n v="2.5"/>
    <n v="29.784999999999997"/>
    <x v="74"/>
    <x v="2"/>
    <x v="1"/>
    <s v="2 Novick Junction, Pittsburgh"/>
    <s v="No"/>
    <s v="Wang"/>
    <s v="Powlesland"/>
    <s v="Yes"/>
    <n v="12.5"/>
    <x v="0"/>
    <x v="2"/>
    <x v="100"/>
  </r>
  <r>
    <x v="578"/>
    <x v="471"/>
    <x v="539"/>
    <x v="26"/>
    <n v="3"/>
    <s v="Cody Verissimo"/>
    <s v="cverissimogh@theglobeandmail.com"/>
    <x v="2"/>
    <s v="Lib"/>
    <s v="L"/>
    <n v="2.5"/>
    <n v="36.454999999999998"/>
    <x v="63"/>
    <x v="3"/>
    <x v="1"/>
    <s v="18 Bluestem Avenue, Upton"/>
    <s v="Yes"/>
    <s v="Cody"/>
    <s v="Verissimo"/>
    <s v="Yes"/>
    <n v="7.5"/>
    <x v="5"/>
    <x v="11"/>
    <x v="69"/>
  </r>
  <r>
    <x v="579"/>
    <x v="472"/>
    <x v="559"/>
    <x v="15"/>
    <n v="1"/>
    <s v="Laurence Ellingham"/>
    <s v="lellinghamgv@sciencedaily.com"/>
    <x v="0"/>
    <s v="Exc"/>
    <s v="D"/>
    <n v="0.2"/>
    <n v="3.645"/>
    <x v="186"/>
    <x v="1"/>
    <x v="2"/>
    <s v="4286 Kingsford Crossing, Shreveport"/>
    <s v="No"/>
    <s v="Laurence"/>
    <s v="Ellingham"/>
    <s v="Yes"/>
    <n v="0.2"/>
    <x v="6"/>
    <x v="6"/>
    <x v="220"/>
  </r>
  <r>
    <x v="580"/>
    <x v="173"/>
    <x v="560"/>
    <x v="47"/>
    <n v="2"/>
    <s v="Billy Neiland"/>
    <s v="not provided"/>
    <x v="0"/>
    <s v="Exc"/>
    <s v="D"/>
    <n v="2.5"/>
    <n v="27.945"/>
    <x v="158"/>
    <x v="1"/>
    <x v="2"/>
    <s v="02971 Alpine Court, Cleveland"/>
    <s v="No"/>
    <s v="Billy"/>
    <s v="Neiland"/>
    <s v="No"/>
    <n v="5"/>
    <x v="1"/>
    <x v="10"/>
    <x v="182"/>
  </r>
  <r>
    <x v="581"/>
    <x v="473"/>
    <x v="561"/>
    <x v="21"/>
    <n v="6"/>
    <s v="Ancell Fendt"/>
    <s v="afendtgx@forbes.com"/>
    <x v="0"/>
    <s v="Lib"/>
    <s v="M"/>
    <n v="0.2"/>
    <n v="4.3650000000000002"/>
    <x v="50"/>
    <x v="3"/>
    <x v="0"/>
    <s v="6 Rutledge Trail, Milwaukee"/>
    <s v="No"/>
    <s v="Ancell"/>
    <s v="Fendt"/>
    <s v="Yes"/>
    <n v="1.2000000000000002"/>
    <x v="0"/>
    <x v="11"/>
    <x v="53"/>
  </r>
  <r>
    <x v="582"/>
    <x v="474"/>
    <x v="562"/>
    <x v="0"/>
    <n v="4"/>
    <s v="Angelia Cleyburn"/>
    <s v="acleyburngy@lycos.com"/>
    <x v="0"/>
    <s v="Rob"/>
    <s v="M"/>
    <n v="1"/>
    <n v="9.9499999999999993"/>
    <x v="10"/>
    <x v="0"/>
    <x v="0"/>
    <s v="45127 Melvin Avenue, Fort Lauderdale"/>
    <s v="No"/>
    <s v="Angelia"/>
    <s v="Cleyburn"/>
    <s v="No"/>
    <n v="4"/>
    <x v="4"/>
    <x v="7"/>
    <x v="214"/>
  </r>
  <r>
    <x v="583"/>
    <x v="475"/>
    <x v="563"/>
    <x v="10"/>
    <n v="2"/>
    <s v="Temple Castiglione"/>
    <s v="tcastiglionegz@xing.com"/>
    <x v="0"/>
    <s v="Exc"/>
    <s v="L"/>
    <n v="2.5"/>
    <n v="34.154999999999994"/>
    <x v="93"/>
    <x v="1"/>
    <x v="1"/>
    <s v="0915 Novick Avenue, Shreveport"/>
    <s v="No"/>
    <s v="Temple"/>
    <s v="Castiglione"/>
    <s v="No"/>
    <n v="5"/>
    <x v="5"/>
    <x v="7"/>
    <x v="108"/>
  </r>
  <r>
    <x v="584"/>
    <x v="476"/>
    <x v="564"/>
    <x v="14"/>
    <n v="4"/>
    <s v="Betti Lacasa"/>
    <s v="not provided"/>
    <x v="1"/>
    <s v="Ara"/>
    <s v="M"/>
    <n v="0.2"/>
    <n v="3.375"/>
    <x v="72"/>
    <x v="2"/>
    <x v="0"/>
    <s v="4 Lindbergh Trail, Beaumont"/>
    <s v="Yes"/>
    <s v="Betti"/>
    <s v="Lacasa"/>
    <s v="No"/>
    <n v="0.8"/>
    <x v="2"/>
    <x v="6"/>
    <x v="80"/>
  </r>
  <r>
    <x v="585"/>
    <x v="431"/>
    <x v="565"/>
    <x v="8"/>
    <n v="1"/>
    <s v="Gunilla Lynch"/>
    <s v="not provided"/>
    <x v="0"/>
    <s v="Rob"/>
    <s v="M"/>
    <n v="0.5"/>
    <n v="5.97"/>
    <x v="9"/>
    <x v="0"/>
    <x v="0"/>
    <s v="9945 Eagan Circle, Sacramento"/>
    <s v="No"/>
    <s v="Gunilla"/>
    <s v="Lynch"/>
    <s v="No"/>
    <n v="0.5"/>
    <x v="1"/>
    <x v="7"/>
    <x v="9"/>
  </r>
  <r>
    <x v="586"/>
    <x v="477"/>
    <x v="539"/>
    <x v="8"/>
    <n v="5"/>
    <s v="Cody Verissimo"/>
    <s v="cverissimogh@theglobeandmail.com"/>
    <x v="2"/>
    <s v="Rob"/>
    <s v="M"/>
    <n v="0.5"/>
    <n v="5.97"/>
    <x v="44"/>
    <x v="0"/>
    <x v="0"/>
    <s v="18 Bluestem Avenue, Upton"/>
    <s v="Yes"/>
    <s v="Cody"/>
    <s v="Verissimo"/>
    <s v="Yes"/>
    <n v="2.5"/>
    <x v="0"/>
    <x v="8"/>
    <x v="47"/>
  </r>
  <r>
    <x v="587"/>
    <x v="478"/>
    <x v="566"/>
    <x v="26"/>
    <n v="2"/>
    <s v="Shay Couronne"/>
    <s v="scouronneh3@mozilla.org"/>
    <x v="0"/>
    <s v="Lib"/>
    <s v="L"/>
    <n v="2.5"/>
    <n v="36.454999999999998"/>
    <x v="37"/>
    <x v="3"/>
    <x v="1"/>
    <s v="67 David Lane, Fargo"/>
    <s v="No"/>
    <s v="Shay"/>
    <s v="Couronne"/>
    <s v="Yes"/>
    <n v="5"/>
    <x v="1"/>
    <x v="1"/>
    <x v="38"/>
  </r>
  <r>
    <x v="588"/>
    <x v="45"/>
    <x v="567"/>
    <x v="28"/>
    <n v="4"/>
    <s v="Linus Flippelli"/>
    <s v="lflippellih4@github.io"/>
    <x v="2"/>
    <s v="Exc"/>
    <s v="M"/>
    <n v="2.5"/>
    <n v="31.624999999999996"/>
    <x v="177"/>
    <x v="1"/>
    <x v="0"/>
    <s v="3657 International Terrace, Middleton"/>
    <s v="Yes"/>
    <s v="Linus"/>
    <s v="Flippelli"/>
    <s v="No"/>
    <n v="10"/>
    <x v="5"/>
    <x v="6"/>
    <x v="207"/>
  </r>
  <r>
    <x v="589"/>
    <x v="444"/>
    <x v="568"/>
    <x v="43"/>
    <n v="1"/>
    <s v="Rachelle Elizabeth"/>
    <s v="relizabethh5@live.com"/>
    <x v="0"/>
    <s v="Lib"/>
    <s v="M"/>
    <n v="2.5"/>
    <n v="33.464999999999996"/>
    <x v="116"/>
    <x v="3"/>
    <x v="0"/>
    <s v="2668 Dixon Plaza, Tulsa"/>
    <s v="No"/>
    <s v="Rachelle"/>
    <s v="Elizabeth"/>
    <s v="No"/>
    <n v="2.5"/>
    <x v="5"/>
    <x v="8"/>
    <x v="132"/>
  </r>
  <r>
    <x v="590"/>
    <x v="479"/>
    <x v="569"/>
    <x v="45"/>
    <n v="6"/>
    <s v="Innis Renhard"/>
    <s v="irenhardh6@i2i.jp"/>
    <x v="0"/>
    <s v="Exc"/>
    <s v="D"/>
    <n v="1"/>
    <n v="12.15"/>
    <x v="118"/>
    <x v="1"/>
    <x v="2"/>
    <s v="73184 Fieldstone Junction, New York City"/>
    <s v="No"/>
    <s v="Innis"/>
    <s v="Renhard"/>
    <s v="Yes"/>
    <n v="6"/>
    <x v="0"/>
    <x v="0"/>
    <x v="134"/>
  </r>
  <r>
    <x v="591"/>
    <x v="480"/>
    <x v="570"/>
    <x v="31"/>
    <n v="2"/>
    <s v="Winne Roche"/>
    <s v="wrocheh7@xinhuanet.com"/>
    <x v="0"/>
    <s v="Lib"/>
    <s v="D"/>
    <n v="0.5"/>
    <n v="7.77"/>
    <x v="42"/>
    <x v="3"/>
    <x v="2"/>
    <s v="378 Scofield Place, Seminole"/>
    <s v="No"/>
    <s v="Winne"/>
    <s v="Roche"/>
    <s v="Yes"/>
    <n v="1"/>
    <x v="6"/>
    <x v="5"/>
    <x v="45"/>
  </r>
  <r>
    <x v="592"/>
    <x v="481"/>
    <x v="571"/>
    <x v="14"/>
    <n v="6"/>
    <s v="Linn Alaway"/>
    <s v="lalawayhh@weather.com"/>
    <x v="0"/>
    <s v="Ara"/>
    <s v="M"/>
    <n v="0.2"/>
    <n v="3.375"/>
    <x v="16"/>
    <x v="2"/>
    <x v="0"/>
    <s v="5602 Florence Avenue, Fort Lauderdale"/>
    <s v="No"/>
    <s v="Linn"/>
    <s v="Alaway"/>
    <s v="No"/>
    <n v="1.2000000000000002"/>
    <x v="0"/>
    <x v="4"/>
    <x v="16"/>
  </r>
  <r>
    <x v="593"/>
    <x v="478"/>
    <x v="572"/>
    <x v="2"/>
    <n v="6"/>
    <s v="Cordy Odgaard"/>
    <s v="codgaardh9@nsw.gov.au"/>
    <x v="0"/>
    <s v="Ara"/>
    <s v="L"/>
    <n v="1"/>
    <n v="12.95"/>
    <x v="17"/>
    <x v="2"/>
    <x v="1"/>
    <s v="5 Florence Court, Portland"/>
    <s v="No"/>
    <s v="Cordy"/>
    <s v="Odgaard"/>
    <s v="No"/>
    <n v="6"/>
    <x v="1"/>
    <x v="1"/>
    <x v="17"/>
  </r>
  <r>
    <x v="594"/>
    <x v="482"/>
    <x v="573"/>
    <x v="43"/>
    <n v="4"/>
    <s v="Bertine Byrd"/>
    <s v="bbyrdha@4shared.com"/>
    <x v="0"/>
    <s v="Lib"/>
    <s v="M"/>
    <n v="2.5"/>
    <n v="33.464999999999996"/>
    <x v="136"/>
    <x v="3"/>
    <x v="0"/>
    <s v="3482 Morning Circle, Las Vegas"/>
    <s v="No"/>
    <s v="Bertine"/>
    <s v="Byrd"/>
    <s v="No"/>
    <n v="10"/>
    <x v="6"/>
    <x v="6"/>
    <x v="154"/>
  </r>
  <r>
    <x v="595"/>
    <x v="353"/>
    <x v="574"/>
    <x v="45"/>
    <n v="1"/>
    <s v="Nelie Garnson"/>
    <s v="not provided"/>
    <x v="2"/>
    <s v="Exc"/>
    <s v="D"/>
    <n v="1"/>
    <n v="12.15"/>
    <x v="87"/>
    <x v="1"/>
    <x v="2"/>
    <s v="821 Annamark Park, Merton"/>
    <s v="Yes"/>
    <s v="Nelie"/>
    <s v="Garnson"/>
    <s v="No"/>
    <n v="1"/>
    <x v="0"/>
    <x v="4"/>
    <x v="99"/>
  </r>
  <r>
    <x v="596"/>
    <x v="199"/>
    <x v="575"/>
    <x v="28"/>
    <n v="2"/>
    <s v="Dianne Chardin"/>
    <s v="dchardinhc@nhs.uk"/>
    <x v="1"/>
    <s v="Exc"/>
    <s v="M"/>
    <n v="2.5"/>
    <n v="31.624999999999996"/>
    <x v="40"/>
    <x v="1"/>
    <x v="0"/>
    <s v="6495 Warrior Point, Ballybofey"/>
    <s v="Yes"/>
    <s v="Dianne"/>
    <s v="Chardin"/>
    <s v="Yes"/>
    <n v="5"/>
    <x v="6"/>
    <x v="1"/>
    <x v="41"/>
  </r>
  <r>
    <x v="597"/>
    <x v="372"/>
    <x v="576"/>
    <x v="35"/>
    <n v="5"/>
    <s v="Hailee Radbone"/>
    <s v="hradbonehd@newsvine.com"/>
    <x v="0"/>
    <s v="Rob"/>
    <s v="L"/>
    <n v="0.5"/>
    <n v="7.169999999999999"/>
    <x v="66"/>
    <x v="0"/>
    <x v="1"/>
    <s v="265 Maple Parkway, San Francisco"/>
    <s v="No"/>
    <s v="Hailee"/>
    <s v="Radbone"/>
    <s v="No"/>
    <n v="2.5"/>
    <x v="6"/>
    <x v="2"/>
    <x v="73"/>
  </r>
  <r>
    <x v="598"/>
    <x v="267"/>
    <x v="577"/>
    <x v="37"/>
    <n v="3"/>
    <s v="Wallis Bernth"/>
    <s v="wbernthhe@miitbeian.gov.cn"/>
    <x v="0"/>
    <s v="Ara"/>
    <s v="M"/>
    <n v="2.5"/>
    <n v="25.874999999999996"/>
    <x v="57"/>
    <x v="2"/>
    <x v="0"/>
    <s v="5 Ramsey Plaza, Pittsburgh"/>
    <s v="No"/>
    <s v="Wallis"/>
    <s v="Bernth"/>
    <s v="No"/>
    <n v="7.5"/>
    <x v="4"/>
    <x v="6"/>
    <x v="62"/>
  </r>
  <r>
    <x v="599"/>
    <x v="480"/>
    <x v="578"/>
    <x v="28"/>
    <n v="2"/>
    <s v="Byron Acarson"/>
    <s v="bacarsonhf@cnn.com"/>
    <x v="0"/>
    <s v="Exc"/>
    <s v="M"/>
    <n v="2.5"/>
    <n v="31.624999999999996"/>
    <x v="40"/>
    <x v="1"/>
    <x v="0"/>
    <s v="0 Bay Center, Houston"/>
    <s v="No"/>
    <s v="Byron"/>
    <s v="Acarson"/>
    <s v="Yes"/>
    <n v="5"/>
    <x v="6"/>
    <x v="5"/>
    <x v="41"/>
  </r>
  <r>
    <x v="600"/>
    <x v="483"/>
    <x v="579"/>
    <x v="46"/>
    <n v="6"/>
    <s v="Faunie Brigham"/>
    <s v="fbrighamhg@blog.com"/>
    <x v="1"/>
    <s v="Exc"/>
    <s v="L"/>
    <n v="0.2"/>
    <n v="4.4550000000000001"/>
    <x v="149"/>
    <x v="1"/>
    <x v="1"/>
    <s v="7246 Green Pass, Castlerea"/>
    <s v="Yes"/>
    <s v="Faunie"/>
    <s v="Brigham"/>
    <s v="Yes"/>
    <n v="1.2000000000000002"/>
    <x v="2"/>
    <x v="8"/>
    <x v="170"/>
  </r>
  <r>
    <x v="600"/>
    <x v="483"/>
    <x v="579"/>
    <x v="31"/>
    <n v="4"/>
    <s v="Faunie Brigham"/>
    <s v="fbrighamhg@blog.com"/>
    <x v="1"/>
    <s v="Lib"/>
    <s v="D"/>
    <n v="0.5"/>
    <n v="7.77"/>
    <x v="113"/>
    <x v="3"/>
    <x v="2"/>
    <s v="7246 Green Pass, Castlerea"/>
    <s v="Yes"/>
    <s v="Faunie"/>
    <s v="Brigham"/>
    <s v="Yes"/>
    <n v="2"/>
    <x v="2"/>
    <x v="8"/>
    <x v="191"/>
  </r>
  <r>
    <x v="600"/>
    <x v="483"/>
    <x v="579"/>
    <x v="16"/>
    <n v="1"/>
    <s v="Faunie Brigham"/>
    <s v="fbrighamhg@blog.com"/>
    <x v="1"/>
    <s v="Ara"/>
    <s v="D"/>
    <n v="0.2"/>
    <n v="2.9849999999999999"/>
    <x v="55"/>
    <x v="2"/>
    <x v="2"/>
    <s v="7246 Green Pass, Castlerea"/>
    <s v="Yes"/>
    <s v="Faunie"/>
    <s v="Brigham"/>
    <s v="Yes"/>
    <n v="0.2"/>
    <x v="2"/>
    <x v="8"/>
    <x v="81"/>
  </r>
  <r>
    <x v="600"/>
    <x v="483"/>
    <x v="579"/>
    <x v="11"/>
    <n v="5"/>
    <s v="Faunie Brigham"/>
    <s v="fbrighamhg@blog.com"/>
    <x v="1"/>
    <s v="Rob"/>
    <s v="D"/>
    <n v="2.5"/>
    <n v="20.584999999999997"/>
    <x v="182"/>
    <x v="0"/>
    <x v="2"/>
    <s v="7246 Green Pass, Castlerea"/>
    <s v="Yes"/>
    <s v="Faunie"/>
    <s v="Brigham"/>
    <s v="Yes"/>
    <n v="12.5"/>
    <x v="2"/>
    <x v="8"/>
    <x v="212"/>
  </r>
  <r>
    <x v="601"/>
    <x v="484"/>
    <x v="580"/>
    <x v="38"/>
    <n v="4"/>
    <s v="Marjorie Yoxen"/>
    <s v="myoxenhk@google.com"/>
    <x v="0"/>
    <s v="Exc"/>
    <s v="L"/>
    <n v="0.5"/>
    <n v="8.91"/>
    <x v="70"/>
    <x v="1"/>
    <x v="1"/>
    <s v="84 Oak Valley Drive, Los Angeles"/>
    <s v="No"/>
    <s v="Marjorie"/>
    <s v="Yoxen"/>
    <s v="No"/>
    <n v="2"/>
    <x v="0"/>
    <x v="3"/>
    <x v="77"/>
  </r>
  <r>
    <x v="602"/>
    <x v="485"/>
    <x v="581"/>
    <x v="41"/>
    <n v="4"/>
    <s v="Gaspar McGavin"/>
    <s v="gmcgavinhl@histats.com"/>
    <x v="0"/>
    <s v="Rob"/>
    <s v="L"/>
    <n v="1"/>
    <n v="11.95"/>
    <x v="62"/>
    <x v="0"/>
    <x v="1"/>
    <s v="573 Anhalt Park, Wilkes Barre"/>
    <s v="No"/>
    <s v="Gaspar"/>
    <s v="McGavin"/>
    <s v="No"/>
    <n v="4"/>
    <x v="4"/>
    <x v="9"/>
    <x v="67"/>
  </r>
  <r>
    <x v="603"/>
    <x v="486"/>
    <x v="582"/>
    <x v="24"/>
    <n v="3"/>
    <s v="Lindy Uttermare"/>
    <s v="luttermarehm@engadget.com"/>
    <x v="0"/>
    <s v="Lib"/>
    <s v="M"/>
    <n v="1"/>
    <n v="14.55"/>
    <x v="34"/>
    <x v="3"/>
    <x v="0"/>
    <s v="77 Lake View Road, Denton"/>
    <s v="No"/>
    <s v="Lindy"/>
    <s v="Uttermare"/>
    <s v="No"/>
    <n v="3"/>
    <x v="6"/>
    <x v="8"/>
    <x v="35"/>
  </r>
  <r>
    <x v="604"/>
    <x v="487"/>
    <x v="583"/>
    <x v="38"/>
    <n v="4"/>
    <s v="Eal D'Ambrogio"/>
    <s v="edambrogiohn@techcrunch.com"/>
    <x v="0"/>
    <s v="Exc"/>
    <s v="L"/>
    <n v="0.5"/>
    <n v="8.91"/>
    <x v="70"/>
    <x v="1"/>
    <x v="1"/>
    <s v="32 Darwin Court, Lees Summit"/>
    <s v="No"/>
    <s v="Eal"/>
    <s v="D'Ambrogio"/>
    <s v="Yes"/>
    <n v="2"/>
    <x v="3"/>
    <x v="4"/>
    <x v="77"/>
  </r>
  <r>
    <x v="605"/>
    <x v="488"/>
    <x v="584"/>
    <x v="32"/>
    <n v="6"/>
    <s v="Carolee Winchcombe"/>
    <s v="cwinchcombeho@jiathis.com"/>
    <x v="0"/>
    <s v="Lib"/>
    <s v="L"/>
    <n v="1"/>
    <n v="15.85"/>
    <x v="179"/>
    <x v="3"/>
    <x v="1"/>
    <s v="687 Bluestem Point, Little Rock"/>
    <s v="No"/>
    <s v="Carolee"/>
    <s v="Winchcombe"/>
    <s v="Yes"/>
    <n v="6"/>
    <x v="5"/>
    <x v="4"/>
    <x v="209"/>
  </r>
  <r>
    <x v="606"/>
    <x v="489"/>
    <x v="585"/>
    <x v="28"/>
    <n v="1"/>
    <s v="Benedikta Paumier"/>
    <s v="bpaumierhp@umn.edu"/>
    <x v="1"/>
    <s v="Exc"/>
    <s v="M"/>
    <n v="2.5"/>
    <n v="31.624999999999996"/>
    <x v="176"/>
    <x v="1"/>
    <x v="0"/>
    <s v="319 Carioca Alley, Ballisodare"/>
    <s v="Yes"/>
    <s v="Benedikta"/>
    <s v="Paumier"/>
    <s v="Yes"/>
    <n v="2.5"/>
    <x v="2"/>
    <x v="10"/>
    <x v="206"/>
  </r>
  <r>
    <x v="607"/>
    <x v="162"/>
    <x v="586"/>
    <x v="37"/>
    <n v="3"/>
    <s v="Neville Piatto"/>
    <s v="not provided"/>
    <x v="1"/>
    <s v="Ara"/>
    <s v="M"/>
    <n v="2.5"/>
    <n v="25.874999999999996"/>
    <x v="57"/>
    <x v="2"/>
    <x v="0"/>
    <s v="118 Vermont Junction, Daingean"/>
    <s v="Yes"/>
    <s v="Neville"/>
    <s v="Piatto"/>
    <s v="Yes"/>
    <n v="7.5"/>
    <x v="1"/>
    <x v="3"/>
    <x v="62"/>
  </r>
  <r>
    <x v="608"/>
    <x v="490"/>
    <x v="587"/>
    <x v="12"/>
    <n v="1"/>
    <s v="Jeno Capey"/>
    <s v="jcapeyhr@bravesites.com"/>
    <x v="0"/>
    <s v="Lib"/>
    <s v="D"/>
    <n v="0.2"/>
    <n v="3.8849999999999998"/>
    <x v="84"/>
    <x v="3"/>
    <x v="2"/>
    <s v="9 Evergreen Circle, Erie"/>
    <s v="No"/>
    <s v="Jeno"/>
    <s v="Capey"/>
    <s v="Yes"/>
    <n v="0.2"/>
    <x v="4"/>
    <x v="5"/>
    <x v="213"/>
  </r>
  <r>
    <x v="609"/>
    <x v="491"/>
    <x v="588"/>
    <x v="4"/>
    <n v="5"/>
    <s v="Tuckie Mathonnet"/>
    <s v="tmathonneti0@google.co.jp"/>
    <x v="0"/>
    <s v="Rob"/>
    <s v="L"/>
    <n v="2.5"/>
    <n v="27.484999999999996"/>
    <x v="187"/>
    <x v="0"/>
    <x v="1"/>
    <s v="407 Roth Circle, Columbus"/>
    <s v="No"/>
    <s v="Tuckie"/>
    <s v="Mathonnet"/>
    <s v="No"/>
    <n v="12.5"/>
    <x v="2"/>
    <x v="9"/>
    <x v="221"/>
  </r>
  <r>
    <x v="610"/>
    <x v="301"/>
    <x v="589"/>
    <x v="41"/>
    <n v="3"/>
    <s v="Yardley Basill"/>
    <s v="ybasillht@theguardian.com"/>
    <x v="0"/>
    <s v="Rob"/>
    <s v="L"/>
    <n v="1"/>
    <n v="11.95"/>
    <x v="66"/>
    <x v="0"/>
    <x v="1"/>
    <s v="10675 Loomis Place, Pittsburgh"/>
    <s v="No"/>
    <s v="Yardley"/>
    <s v="Basill"/>
    <s v="Yes"/>
    <n v="3"/>
    <x v="0"/>
    <x v="0"/>
    <x v="73"/>
  </r>
  <r>
    <x v="611"/>
    <x v="194"/>
    <x v="590"/>
    <x v="18"/>
    <n v="2"/>
    <s v="Maggy Baistow"/>
    <s v="mbaistowhu@i2i.jp"/>
    <x v="2"/>
    <s v="Exc"/>
    <s v="M"/>
    <n v="0.2"/>
    <n v="4.125"/>
    <x v="112"/>
    <x v="1"/>
    <x v="0"/>
    <s v="9531 Dexter Drive, Ford"/>
    <s v="Yes"/>
    <s v="Maggy"/>
    <s v="Baistow"/>
    <s v="Yes"/>
    <n v="0.4"/>
    <x v="1"/>
    <x v="10"/>
    <x v="128"/>
  </r>
  <r>
    <x v="612"/>
    <x v="26"/>
    <x v="591"/>
    <x v="10"/>
    <n v="3"/>
    <s v="Courtney Pallant"/>
    <s v="cpallanthv@typepad.com"/>
    <x v="0"/>
    <s v="Exc"/>
    <s v="L"/>
    <n v="2.5"/>
    <n v="34.154999999999994"/>
    <x v="89"/>
    <x v="1"/>
    <x v="1"/>
    <s v="117 American Ash Crossing, Dallas"/>
    <s v="No"/>
    <s v="Courtney"/>
    <s v="Pallant"/>
    <s v="Yes"/>
    <n v="7.5"/>
    <x v="3"/>
    <x v="1"/>
    <x v="103"/>
  </r>
  <r>
    <x v="613"/>
    <x v="125"/>
    <x v="592"/>
    <x v="11"/>
    <n v="2"/>
    <s v="Marne Mingey"/>
    <s v="not provided"/>
    <x v="0"/>
    <s v="Rob"/>
    <s v="D"/>
    <n v="2.5"/>
    <n v="20.584999999999997"/>
    <x v="13"/>
    <x v="0"/>
    <x v="2"/>
    <s v="7 South Parkway, Miami"/>
    <s v="No"/>
    <s v="Marne"/>
    <s v="Mingey"/>
    <s v="No"/>
    <n v="5"/>
    <x v="2"/>
    <x v="5"/>
    <x v="13"/>
  </r>
  <r>
    <x v="614"/>
    <x v="492"/>
    <x v="593"/>
    <x v="30"/>
    <n v="3"/>
    <s v="Denny O' Ronan"/>
    <s v="dohx@redcross.org"/>
    <x v="0"/>
    <s v="Ara"/>
    <s v="D"/>
    <n v="2.5"/>
    <n v="22.884999999999998"/>
    <x v="96"/>
    <x v="2"/>
    <x v="2"/>
    <s v="92 Kingsford Court, San Angelo"/>
    <s v="No"/>
    <s v="Denny"/>
    <s v="O' Ronan"/>
    <s v="Yes"/>
    <n v="7.5"/>
    <x v="2"/>
    <x v="7"/>
    <x v="222"/>
  </r>
  <r>
    <x v="615"/>
    <x v="462"/>
    <x v="594"/>
    <x v="9"/>
    <n v="1"/>
    <s v="Dottie Rallin"/>
    <s v="drallinhy@howstuffworks.com"/>
    <x v="0"/>
    <s v="Ara"/>
    <s v="D"/>
    <n v="1"/>
    <n v="9.9499999999999993"/>
    <x v="138"/>
    <x v="2"/>
    <x v="2"/>
    <s v="13617 Harbort Lane, Albany"/>
    <s v="No"/>
    <s v="Dottie"/>
    <s v="Rallin"/>
    <s v="Yes"/>
    <n v="1"/>
    <x v="0"/>
    <x v="9"/>
    <x v="156"/>
  </r>
  <r>
    <x v="616"/>
    <x v="493"/>
    <x v="595"/>
    <x v="23"/>
    <n v="3"/>
    <s v="Ardith Chill"/>
    <s v="achillhz@epa.gov"/>
    <x v="2"/>
    <s v="Lib"/>
    <s v="L"/>
    <n v="0.5"/>
    <n v="9.51"/>
    <x v="32"/>
    <x v="3"/>
    <x v="1"/>
    <s v="677 Bartillon Avenue, Thorpe"/>
    <s v="Yes"/>
    <s v="Ardith"/>
    <s v="Chill"/>
    <s v="Yes"/>
    <n v="1.5"/>
    <x v="5"/>
    <x v="11"/>
    <x v="33"/>
  </r>
  <r>
    <x v="617"/>
    <x v="494"/>
    <x v="588"/>
    <x v="25"/>
    <n v="6"/>
    <s v="Tuckie Mathonnet"/>
    <s v="tmathonneti0@google.co.jp"/>
    <x v="0"/>
    <s v="Rob"/>
    <s v="D"/>
    <n v="0.2"/>
    <n v="2.6849999999999996"/>
    <x v="103"/>
    <x v="0"/>
    <x v="2"/>
    <s v="407 Roth Circle, Columbus"/>
    <s v="No"/>
    <s v="Tuckie"/>
    <s v="Mathonnet"/>
    <s v="No"/>
    <n v="1.2000000000000002"/>
    <x v="6"/>
    <x v="10"/>
    <x v="118"/>
  </r>
  <r>
    <x v="618"/>
    <x v="495"/>
    <x v="596"/>
    <x v="32"/>
    <n v="6"/>
    <s v="Charmane Denys"/>
    <s v="cdenysi1@is.gd"/>
    <x v="2"/>
    <s v="Lib"/>
    <s v="L"/>
    <n v="1"/>
    <n v="15.85"/>
    <x v="179"/>
    <x v="3"/>
    <x v="1"/>
    <s v="480 Shopko Street, Carlton"/>
    <s v="Yes"/>
    <s v="Charmane"/>
    <s v="Denys"/>
    <s v="No"/>
    <n v="6"/>
    <x v="2"/>
    <x v="2"/>
    <x v="209"/>
  </r>
  <r>
    <x v="619"/>
    <x v="496"/>
    <x v="597"/>
    <x v="34"/>
    <n v="1"/>
    <s v="Cecily Stebbings"/>
    <s v="cstebbingsi2@drupal.org"/>
    <x v="0"/>
    <s v="Rob"/>
    <s v="D"/>
    <n v="0.5"/>
    <n v="5.3699999999999992"/>
    <x v="147"/>
    <x v="0"/>
    <x v="2"/>
    <s v="6 Green Ridge Drive, Corona"/>
    <s v="No"/>
    <s v="Cecily"/>
    <s v="Stebbings"/>
    <s v="Yes"/>
    <n v="0.5"/>
    <x v="3"/>
    <x v="10"/>
    <x v="167"/>
  </r>
  <r>
    <x v="620"/>
    <x v="497"/>
    <x v="598"/>
    <x v="41"/>
    <n v="4"/>
    <s v="Giana Tonnesen"/>
    <s v="not provided"/>
    <x v="0"/>
    <s v="Rob"/>
    <s v="L"/>
    <n v="1"/>
    <n v="11.95"/>
    <x v="62"/>
    <x v="0"/>
    <x v="1"/>
    <s v="041 Lighthouse Bay Center, Washington"/>
    <s v="No"/>
    <s v="Giana"/>
    <s v="Tonnesen"/>
    <s v="No"/>
    <n v="4"/>
    <x v="0"/>
    <x v="0"/>
    <x v="67"/>
  </r>
  <r>
    <x v="621"/>
    <x v="498"/>
    <x v="599"/>
    <x v="32"/>
    <n v="4"/>
    <s v="Rhetta Zywicki"/>
    <s v="rzywickii4@ifeng.com"/>
    <x v="1"/>
    <s v="Lib"/>
    <s v="L"/>
    <n v="1"/>
    <n v="15.85"/>
    <x v="165"/>
    <x v="3"/>
    <x v="1"/>
    <s v="18 Ruskin Plaza, Ballinteer"/>
    <s v="Yes"/>
    <s v="Rhetta"/>
    <s v="Zywicki"/>
    <s v="No"/>
    <n v="4"/>
    <x v="3"/>
    <x v="6"/>
    <x v="193"/>
  </r>
  <r>
    <x v="622"/>
    <x v="382"/>
    <x v="600"/>
    <x v="37"/>
    <n v="4"/>
    <s v="Almeria Burgett"/>
    <s v="aburgetti5@moonfruit.com"/>
    <x v="0"/>
    <s v="Ara"/>
    <s v="M"/>
    <n v="2.5"/>
    <n v="25.874999999999996"/>
    <x v="68"/>
    <x v="2"/>
    <x v="0"/>
    <s v="50879 Reindahl Road, Toledo"/>
    <s v="No"/>
    <s v="Almeria"/>
    <s v="Burgett"/>
    <s v="No"/>
    <n v="10"/>
    <x v="3"/>
    <x v="1"/>
    <x v="75"/>
  </r>
  <r>
    <x v="623"/>
    <x v="499"/>
    <x v="601"/>
    <x v="30"/>
    <n v="3"/>
    <s v="Marvin Malloy"/>
    <s v="mmalloyi6@seattletimes.com"/>
    <x v="0"/>
    <s v="Ara"/>
    <s v="D"/>
    <n v="2.5"/>
    <n v="22.884999999999998"/>
    <x v="96"/>
    <x v="2"/>
    <x v="2"/>
    <s v="2 Ohio Drive, Washington"/>
    <s v="No"/>
    <s v="Marvin"/>
    <s v="Malloy"/>
    <s v="No"/>
    <n v="7.5"/>
    <x v="2"/>
    <x v="4"/>
    <x v="222"/>
  </r>
  <r>
    <x v="624"/>
    <x v="500"/>
    <x v="602"/>
    <x v="13"/>
    <n v="2"/>
    <s v="Maxim McParland"/>
    <s v="mmcparlandi7@w3.org"/>
    <x v="0"/>
    <s v="Rob"/>
    <s v="M"/>
    <n v="2.5"/>
    <n v="22.884999999999998"/>
    <x v="135"/>
    <x v="0"/>
    <x v="0"/>
    <s v="17 Valley Edge Terrace, Cedar Rapids"/>
    <s v="No"/>
    <s v="Maxim"/>
    <s v="McParland"/>
    <s v="Yes"/>
    <n v="5"/>
    <x v="2"/>
    <x v="0"/>
    <x v="153"/>
  </r>
  <r>
    <x v="625"/>
    <x v="501"/>
    <x v="603"/>
    <x v="5"/>
    <n v="4"/>
    <s v="Sylas Jennaroy"/>
    <s v="sjennaroyi8@purevolume.com"/>
    <x v="0"/>
    <s v="Lib"/>
    <s v="D"/>
    <n v="1"/>
    <n v="12.95"/>
    <x v="67"/>
    <x v="3"/>
    <x v="2"/>
    <s v="22 South Court, Aurora"/>
    <s v="No"/>
    <s v="Sylas"/>
    <s v="Jennaroy"/>
    <s v="No"/>
    <n v="4"/>
    <x v="4"/>
    <x v="7"/>
    <x v="139"/>
  </r>
  <r>
    <x v="626"/>
    <x v="502"/>
    <x v="604"/>
    <x v="19"/>
    <n v="2"/>
    <s v="Wren Place"/>
    <s v="wplacei9@wsj.com"/>
    <x v="0"/>
    <s v="Ara"/>
    <s v="M"/>
    <n v="0.5"/>
    <n v="6.75"/>
    <x v="72"/>
    <x v="2"/>
    <x v="0"/>
    <s v="9 Artisan Avenue, Sunnyvale"/>
    <s v="No"/>
    <s v="Wren"/>
    <s v="Place"/>
    <s v="Yes"/>
    <n v="1"/>
    <x v="1"/>
    <x v="4"/>
    <x v="80"/>
  </r>
  <r>
    <x v="627"/>
    <x v="503"/>
    <x v="605"/>
    <x v="1"/>
    <n v="3"/>
    <s v="Janella Millett"/>
    <s v="jmillettik@addtoany.com"/>
    <x v="0"/>
    <s v="Exc"/>
    <s v="M"/>
    <n v="0.5"/>
    <n v="8.25"/>
    <x v="167"/>
    <x v="1"/>
    <x v="0"/>
    <s v="3 Novick Alley, Durham"/>
    <s v="No"/>
    <s v="Janella"/>
    <s v="Millett"/>
    <s v="Yes"/>
    <n v="1.5"/>
    <x v="0"/>
    <x v="6"/>
    <x v="194"/>
  </r>
  <r>
    <x v="628"/>
    <x v="504"/>
    <x v="606"/>
    <x v="30"/>
    <n v="2"/>
    <s v="Dollie Gadsden"/>
    <s v="dgadsdenib@google.com.hk"/>
    <x v="1"/>
    <s v="Ara"/>
    <s v="D"/>
    <n v="2.5"/>
    <n v="22.884999999999998"/>
    <x v="135"/>
    <x v="2"/>
    <x v="2"/>
    <s v="70 Ludington Terrace, Cluain Meala"/>
    <s v="Yes"/>
    <s v="Dollie"/>
    <s v="Gadsden"/>
    <s v="Yes"/>
    <n v="5"/>
    <x v="0"/>
    <x v="5"/>
    <x v="111"/>
  </r>
  <r>
    <x v="629"/>
    <x v="497"/>
    <x v="607"/>
    <x v="38"/>
    <n v="6"/>
    <s v="Val Wakelin"/>
    <s v="vwakelinic@unesco.org"/>
    <x v="0"/>
    <s v="Exc"/>
    <s v="L"/>
    <n v="0.5"/>
    <n v="8.91"/>
    <x v="119"/>
    <x v="1"/>
    <x v="1"/>
    <s v="2003 Muir Lane, Lansing"/>
    <s v="No"/>
    <s v="Val"/>
    <s v="Wakelin"/>
    <s v="No"/>
    <n v="3"/>
    <x v="0"/>
    <x v="0"/>
    <x v="135"/>
  </r>
  <r>
    <x v="630"/>
    <x v="501"/>
    <x v="608"/>
    <x v="14"/>
    <n v="6"/>
    <s v="Annie Campsall"/>
    <s v="acampsallid@zimbio.com"/>
    <x v="0"/>
    <s v="Ara"/>
    <s v="M"/>
    <n v="0.2"/>
    <n v="3.375"/>
    <x v="16"/>
    <x v="2"/>
    <x v="0"/>
    <s v="52003 Burning Wood Plaza, Houston"/>
    <s v="No"/>
    <s v="Annie"/>
    <s v="Campsall"/>
    <s v="Yes"/>
    <n v="1.2000000000000002"/>
    <x v="4"/>
    <x v="7"/>
    <x v="16"/>
  </r>
  <r>
    <x v="631"/>
    <x v="1"/>
    <x v="609"/>
    <x v="27"/>
    <n v="5"/>
    <s v="Shermy Moseby"/>
    <s v="smosebyie@stanford.edu"/>
    <x v="0"/>
    <s v="Lib"/>
    <s v="D"/>
    <n v="2.5"/>
    <n v="29.784999999999997"/>
    <x v="74"/>
    <x v="3"/>
    <x v="2"/>
    <s v="463 Mandrake Terrace, Murfreesboro"/>
    <s v="No"/>
    <s v="Shermy"/>
    <s v="Moseby"/>
    <s v="No"/>
    <n v="12.5"/>
    <x v="0"/>
    <x v="1"/>
    <x v="83"/>
  </r>
  <r>
    <x v="632"/>
    <x v="505"/>
    <x v="610"/>
    <x v="17"/>
    <n v="6"/>
    <s v="Corrie Wass"/>
    <s v="cwassif@prweb.com"/>
    <x v="0"/>
    <s v="Ara"/>
    <s v="M"/>
    <n v="1"/>
    <n v="11.25"/>
    <x v="173"/>
    <x v="2"/>
    <x v="0"/>
    <s v="9978 Monterey Crossing, Charleston"/>
    <s v="No"/>
    <s v="Corrie"/>
    <s v="Wass"/>
    <s v="No"/>
    <n v="6"/>
    <x v="4"/>
    <x v="6"/>
    <x v="200"/>
  </r>
  <r>
    <x v="633"/>
    <x v="506"/>
    <x v="611"/>
    <x v="45"/>
    <n v="6"/>
    <s v="Ira Sjostrom"/>
    <s v="isjostromig@pbs.org"/>
    <x v="0"/>
    <s v="Exc"/>
    <s v="D"/>
    <n v="1"/>
    <n v="12.15"/>
    <x v="118"/>
    <x v="1"/>
    <x v="2"/>
    <s v="68502 Stoughton Court, Erie"/>
    <s v="No"/>
    <s v="Ira"/>
    <s v="Sjostrom"/>
    <s v="No"/>
    <n v="6"/>
    <x v="6"/>
    <x v="9"/>
    <x v="134"/>
  </r>
  <r>
    <x v="633"/>
    <x v="506"/>
    <x v="611"/>
    <x v="12"/>
    <n v="2"/>
    <s v="Ira Sjostrom"/>
    <s v="isjostromig@pbs.org"/>
    <x v="0"/>
    <s v="Lib"/>
    <s v="D"/>
    <n v="0.2"/>
    <n v="3.8849999999999998"/>
    <x v="41"/>
    <x v="3"/>
    <x v="2"/>
    <s v="68502 Stoughton Court, Erie"/>
    <s v="No"/>
    <s v="Ira"/>
    <s v="Sjostrom"/>
    <s v="No"/>
    <n v="0.4"/>
    <x v="6"/>
    <x v="9"/>
    <x v="87"/>
  </r>
  <r>
    <x v="634"/>
    <x v="507"/>
    <x v="612"/>
    <x v="30"/>
    <n v="4"/>
    <s v="Jermaine Branchett"/>
    <s v="jbranchettii@bravesites.com"/>
    <x v="0"/>
    <s v="Ara"/>
    <s v="D"/>
    <n v="2.5"/>
    <n v="22.884999999999998"/>
    <x v="21"/>
    <x v="2"/>
    <x v="2"/>
    <s v="55287 Atwood Alley, Lubbock"/>
    <s v="No"/>
    <s v="Jermaine"/>
    <s v="Branchett"/>
    <s v="No"/>
    <n v="10"/>
    <x v="2"/>
    <x v="1"/>
    <x v="43"/>
  </r>
  <r>
    <x v="635"/>
    <x v="508"/>
    <x v="613"/>
    <x v="9"/>
    <n v="6"/>
    <s v="Nissie Rudland"/>
    <s v="nrudlandij@blogs.com"/>
    <x v="1"/>
    <s v="Ara"/>
    <s v="D"/>
    <n v="1"/>
    <n v="9.9499999999999993"/>
    <x v="33"/>
    <x v="2"/>
    <x v="2"/>
    <s v="60371 Doe Crossing Place, Gorey"/>
    <s v="Yes"/>
    <s v="Nissie"/>
    <s v="Rudland"/>
    <s v="No"/>
    <n v="6"/>
    <x v="6"/>
    <x v="0"/>
    <x v="223"/>
  </r>
  <r>
    <x v="636"/>
    <x v="509"/>
    <x v="605"/>
    <x v="4"/>
    <n v="5"/>
    <s v="Janella Millett"/>
    <s v="jmillettik@addtoany.com"/>
    <x v="0"/>
    <s v="Rob"/>
    <s v="L"/>
    <n v="2.5"/>
    <n v="27.484999999999996"/>
    <x v="187"/>
    <x v="0"/>
    <x v="1"/>
    <s v="3 Novick Alley, Durham"/>
    <s v="No"/>
    <s v="Janella"/>
    <s v="Millett"/>
    <s v="Yes"/>
    <n v="12.5"/>
    <x v="1"/>
    <x v="6"/>
    <x v="221"/>
  </r>
  <r>
    <x v="637"/>
    <x v="131"/>
    <x v="614"/>
    <x v="43"/>
    <n v="2"/>
    <s v="Ferdie Tourry"/>
    <s v="ftourryil@google.de"/>
    <x v="0"/>
    <s v="Lib"/>
    <s v="M"/>
    <n v="2.5"/>
    <n v="33.464999999999996"/>
    <x v="174"/>
    <x v="3"/>
    <x v="0"/>
    <s v="9422 Forest Dale Circle, Florence"/>
    <s v="No"/>
    <s v="Ferdie"/>
    <s v="Tourry"/>
    <s v="No"/>
    <n v="5"/>
    <x v="5"/>
    <x v="9"/>
    <x v="201"/>
  </r>
  <r>
    <x v="638"/>
    <x v="510"/>
    <x v="615"/>
    <x v="21"/>
    <n v="3"/>
    <s v="Cecil Weatherall"/>
    <s v="cweatherallim@toplist.cz"/>
    <x v="0"/>
    <s v="Lib"/>
    <s v="M"/>
    <n v="0.2"/>
    <n v="4.3650000000000002"/>
    <x v="73"/>
    <x v="3"/>
    <x v="0"/>
    <s v="218 5th Plaza, Syracuse"/>
    <s v="No"/>
    <s v="Cecil"/>
    <s v="Weatherall"/>
    <s v="Yes"/>
    <n v="0.60000000000000009"/>
    <x v="5"/>
    <x v="5"/>
    <x v="82"/>
  </r>
  <r>
    <x v="639"/>
    <x v="511"/>
    <x v="616"/>
    <x v="41"/>
    <n v="5"/>
    <s v="Gale Heindrick"/>
    <s v="gheindrickin@usda.gov"/>
    <x v="0"/>
    <s v="Rob"/>
    <s v="L"/>
    <n v="1"/>
    <n v="11.95"/>
    <x v="143"/>
    <x v="0"/>
    <x v="1"/>
    <s v="37 Schiller Place, Lawrenceville"/>
    <s v="No"/>
    <s v="Gale"/>
    <s v="Heindrick"/>
    <s v="No"/>
    <n v="5"/>
    <x v="5"/>
    <x v="7"/>
    <x v="162"/>
  </r>
  <r>
    <x v="640"/>
    <x v="512"/>
    <x v="617"/>
    <x v="22"/>
    <n v="5"/>
    <s v="Layne Imason"/>
    <s v="limasonio@discuz.net"/>
    <x v="0"/>
    <s v="Lib"/>
    <s v="M"/>
    <n v="0.5"/>
    <n v="8.73"/>
    <x v="34"/>
    <x v="3"/>
    <x v="0"/>
    <s v="9 Village Green Parkway, Houston"/>
    <s v="No"/>
    <s v="Layne"/>
    <s v="Imason"/>
    <s v="Yes"/>
    <n v="2.5"/>
    <x v="0"/>
    <x v="6"/>
    <x v="35"/>
  </r>
  <r>
    <x v="641"/>
    <x v="513"/>
    <x v="618"/>
    <x v="3"/>
    <n v="6"/>
    <s v="Hazel Saill"/>
    <s v="hsaillip@odnoklassniki.ru"/>
    <x v="0"/>
    <s v="Exc"/>
    <s v="M"/>
    <n v="1"/>
    <n v="13.75"/>
    <x v="121"/>
    <x v="1"/>
    <x v="0"/>
    <s v="3186 Bay Lane, Kansas City"/>
    <s v="No"/>
    <s v="Hazel"/>
    <s v="Saill"/>
    <s v="Yes"/>
    <n v="6"/>
    <x v="1"/>
    <x v="7"/>
    <x v="137"/>
  </r>
  <r>
    <x v="642"/>
    <x v="514"/>
    <x v="619"/>
    <x v="44"/>
    <n v="6"/>
    <s v="Hermann Larvor"/>
    <s v="hlarvoriq@last.fm"/>
    <x v="0"/>
    <s v="Ara"/>
    <s v="L"/>
    <n v="2.5"/>
    <n v="29.784999999999997"/>
    <x v="39"/>
    <x v="2"/>
    <x v="1"/>
    <s v="65129 Becker Drive, Bradenton"/>
    <s v="No"/>
    <s v="Hermann"/>
    <s v="Larvor"/>
    <s v="Yes"/>
    <n v="15"/>
    <x v="3"/>
    <x v="9"/>
    <x v="224"/>
  </r>
  <r>
    <x v="643"/>
    <x v="7"/>
    <x v="620"/>
    <x v="27"/>
    <n v="4"/>
    <s v="Terri Lyford"/>
    <s v="not provided"/>
    <x v="0"/>
    <s v="Lib"/>
    <s v="D"/>
    <n v="2.5"/>
    <n v="29.784999999999997"/>
    <x v="129"/>
    <x v="3"/>
    <x v="2"/>
    <s v="00 Buell Avenue, Allentown"/>
    <s v="No"/>
    <s v="Terri"/>
    <s v="Lyford"/>
    <s v="Yes"/>
    <n v="10"/>
    <x v="3"/>
    <x v="6"/>
    <x v="147"/>
  </r>
  <r>
    <x v="644"/>
    <x v="481"/>
    <x v="621"/>
    <x v="23"/>
    <n v="5"/>
    <s v="Gabey Cogan"/>
    <s v="not provided"/>
    <x v="0"/>
    <s v="Lib"/>
    <s v="L"/>
    <n v="0.5"/>
    <n v="9.51"/>
    <x v="46"/>
    <x v="3"/>
    <x v="1"/>
    <s v="05001 Continental Crossing, Hampton"/>
    <s v="No"/>
    <s v="Gabey"/>
    <s v="Cogan"/>
    <s v="No"/>
    <n v="2.5"/>
    <x v="0"/>
    <x v="4"/>
    <x v="203"/>
  </r>
  <r>
    <x v="645"/>
    <x v="515"/>
    <x v="622"/>
    <x v="22"/>
    <n v="5"/>
    <s v="Charin Penwarden"/>
    <s v="cpenwardenit@mlb.com"/>
    <x v="1"/>
    <s v="Lib"/>
    <s v="M"/>
    <n v="0.5"/>
    <n v="8.73"/>
    <x v="34"/>
    <x v="3"/>
    <x v="0"/>
    <s v="1 Nobel Terrace, Whitegate"/>
    <s v="Yes"/>
    <s v="Charin"/>
    <s v="Penwarden"/>
    <s v="No"/>
    <n v="2.5"/>
    <x v="6"/>
    <x v="4"/>
    <x v="35"/>
  </r>
  <r>
    <x v="646"/>
    <x v="516"/>
    <x v="623"/>
    <x v="44"/>
    <n v="6"/>
    <s v="Milty Middis"/>
    <s v="mmiddisiu@dmoz.org"/>
    <x v="0"/>
    <s v="Ara"/>
    <s v="L"/>
    <n v="2.5"/>
    <n v="29.784999999999997"/>
    <x v="39"/>
    <x v="2"/>
    <x v="1"/>
    <s v="8 Schiller Point, Wichita"/>
    <s v="No"/>
    <s v="Milty"/>
    <s v="Middis"/>
    <s v="Yes"/>
    <n v="15"/>
    <x v="2"/>
    <x v="6"/>
    <x v="224"/>
  </r>
  <r>
    <x v="647"/>
    <x v="517"/>
    <x v="624"/>
    <x v="4"/>
    <n v="1"/>
    <s v="Adrianne Vairow"/>
    <s v="avairowiv@studiopress.com"/>
    <x v="2"/>
    <s v="Rob"/>
    <s v="L"/>
    <n v="2.5"/>
    <n v="27.484999999999996"/>
    <x v="142"/>
    <x v="0"/>
    <x v="1"/>
    <s v="73486 Cardinal Terrace, Thorpe"/>
    <s v="Yes"/>
    <s v="Adrianne"/>
    <s v="Vairow"/>
    <s v="No"/>
    <n v="2.5"/>
    <x v="2"/>
    <x v="6"/>
    <x v="161"/>
  </r>
  <r>
    <x v="648"/>
    <x v="518"/>
    <x v="625"/>
    <x v="17"/>
    <n v="5"/>
    <s v="Anjanette Goldie"/>
    <s v="agoldieiw@goo.gl"/>
    <x v="0"/>
    <s v="Ara"/>
    <s v="M"/>
    <n v="1"/>
    <n v="11.25"/>
    <x v="126"/>
    <x v="2"/>
    <x v="0"/>
    <s v="3729 Susan Drive, Danbury"/>
    <s v="No"/>
    <s v="Anjanette"/>
    <s v="Goldie"/>
    <s v="No"/>
    <n v="5"/>
    <x v="0"/>
    <x v="2"/>
    <x v="144"/>
  </r>
  <r>
    <x v="649"/>
    <x v="519"/>
    <x v="626"/>
    <x v="7"/>
    <n v="2"/>
    <s v="Nicky Ayris"/>
    <s v="nayrisix@t-online.de"/>
    <x v="2"/>
    <s v="Lib"/>
    <s v="L"/>
    <n v="0.2"/>
    <n v="4.7549999999999999"/>
    <x v="54"/>
    <x v="3"/>
    <x v="1"/>
    <s v="7 Reinke Circle, Kinloch"/>
    <s v="Yes"/>
    <s v="Nicky"/>
    <s v="Ayris"/>
    <s v="Yes"/>
    <n v="0.4"/>
    <x v="6"/>
    <x v="0"/>
    <x v="59"/>
  </r>
  <r>
    <x v="650"/>
    <x v="520"/>
    <x v="627"/>
    <x v="18"/>
    <n v="2"/>
    <s v="Laryssa Benediktovich"/>
    <s v="lbenediktovichiy@wunderground.com"/>
    <x v="0"/>
    <s v="Exc"/>
    <s v="M"/>
    <n v="0.2"/>
    <n v="4.125"/>
    <x v="112"/>
    <x v="1"/>
    <x v="0"/>
    <s v="5 Prairieview Drive, Jacksonville"/>
    <s v="No"/>
    <s v="Laryssa"/>
    <s v="Benediktovich"/>
    <s v="Yes"/>
    <n v="0.4"/>
    <x v="4"/>
    <x v="9"/>
    <x v="128"/>
  </r>
  <r>
    <x v="651"/>
    <x v="521"/>
    <x v="628"/>
    <x v="31"/>
    <n v="6"/>
    <s v="Theo Jacobovitz"/>
    <s v="tjacobovitziz@cbc.ca"/>
    <x v="0"/>
    <s v="Lib"/>
    <s v="D"/>
    <n v="0.5"/>
    <n v="7.77"/>
    <x v="162"/>
    <x v="3"/>
    <x v="2"/>
    <s v="21597 Bonner Pass, Houston"/>
    <s v="No"/>
    <s v="Theo"/>
    <s v="Jacobovitz"/>
    <s v="No"/>
    <n v="3"/>
    <x v="3"/>
    <x v="8"/>
    <x v="190"/>
  </r>
  <r>
    <x v="652"/>
    <x v="418"/>
    <x v="629"/>
    <x v="41"/>
    <n v="6"/>
    <s v="Becca Ableson"/>
    <s v="not provided"/>
    <x v="0"/>
    <s v="Rob"/>
    <s v="L"/>
    <n v="1"/>
    <n v="11.95"/>
    <x v="144"/>
    <x v="0"/>
    <x v="1"/>
    <s v="69493 Hanson Place, Portland"/>
    <s v="No"/>
    <s v="Becca"/>
    <s v="Ableson"/>
    <s v="No"/>
    <n v="6"/>
    <x v="0"/>
    <x v="10"/>
    <x v="164"/>
  </r>
  <r>
    <x v="653"/>
    <x v="122"/>
    <x v="630"/>
    <x v="26"/>
    <n v="2"/>
    <s v="Jeno Druitt"/>
    <s v="jdruittj1@feedburner.com"/>
    <x v="0"/>
    <s v="Lib"/>
    <s v="L"/>
    <n v="2.5"/>
    <n v="36.454999999999998"/>
    <x v="37"/>
    <x v="3"/>
    <x v="1"/>
    <s v="1726 1st Drive, Pasadena"/>
    <s v="No"/>
    <s v="Jeno"/>
    <s v="Druitt"/>
    <s v="Yes"/>
    <n v="5"/>
    <x v="0"/>
    <x v="6"/>
    <x v="38"/>
  </r>
  <r>
    <x v="654"/>
    <x v="423"/>
    <x v="631"/>
    <x v="25"/>
    <n v="3"/>
    <s v="Deonne Shortall"/>
    <s v="dshortallj2@wikipedia.org"/>
    <x v="0"/>
    <s v="Rob"/>
    <s v="D"/>
    <n v="0.2"/>
    <n v="2.6849999999999996"/>
    <x v="36"/>
    <x v="0"/>
    <x v="2"/>
    <s v="0 Kropf Lane, Santa Ana"/>
    <s v="No"/>
    <s v="Deonne"/>
    <s v="Shortall"/>
    <s v="Yes"/>
    <n v="0.60000000000000009"/>
    <x v="2"/>
    <x v="5"/>
    <x v="37"/>
  </r>
  <r>
    <x v="655"/>
    <x v="463"/>
    <x v="632"/>
    <x v="1"/>
    <n v="2"/>
    <s v="Wilton Cottier"/>
    <s v="wcottierj3@cafepress.com"/>
    <x v="0"/>
    <s v="Exc"/>
    <s v="M"/>
    <n v="0.5"/>
    <n v="8.25"/>
    <x v="38"/>
    <x v="1"/>
    <x v="0"/>
    <s v="341 Oak Point, San Jose"/>
    <s v="No"/>
    <s v="Wilton"/>
    <s v="Cottier"/>
    <s v="No"/>
    <n v="1"/>
    <x v="6"/>
    <x v="4"/>
    <x v="39"/>
  </r>
  <r>
    <x v="656"/>
    <x v="273"/>
    <x v="633"/>
    <x v="2"/>
    <n v="5"/>
    <s v="Kevan Grinsted"/>
    <s v="kgrinstedj4@google.com.br"/>
    <x v="1"/>
    <s v="Ara"/>
    <s v="L"/>
    <n v="1"/>
    <n v="12.95"/>
    <x v="188"/>
    <x v="2"/>
    <x v="1"/>
    <s v="3 Kennedy Plaza, Tallaght"/>
    <s v="Yes"/>
    <s v="Kevan"/>
    <s v="Grinsted"/>
    <s v="No"/>
    <n v="5"/>
    <x v="1"/>
    <x v="8"/>
    <x v="225"/>
  </r>
  <r>
    <x v="657"/>
    <x v="522"/>
    <x v="634"/>
    <x v="19"/>
    <n v="5"/>
    <s v="Dionne Skyner"/>
    <s v="dskynerj5@hubpages.com"/>
    <x v="0"/>
    <s v="Ara"/>
    <s v="M"/>
    <n v="0.5"/>
    <n v="6.75"/>
    <x v="65"/>
    <x v="2"/>
    <x v="0"/>
    <s v="39 Kings Junction, Colorado Springs"/>
    <s v="No"/>
    <s v="Dionne"/>
    <s v="Skyner"/>
    <s v="No"/>
    <n v="2.5"/>
    <x v="6"/>
    <x v="5"/>
    <x v="72"/>
  </r>
  <r>
    <x v="658"/>
    <x v="523"/>
    <x v="635"/>
    <x v="27"/>
    <n v="6"/>
    <s v="Francesco Dressel"/>
    <s v="not provided"/>
    <x v="0"/>
    <s v="Lib"/>
    <s v="D"/>
    <n v="2.5"/>
    <n v="29.784999999999997"/>
    <x v="39"/>
    <x v="3"/>
    <x v="2"/>
    <s v="1 Fulton Road, Toledo"/>
    <s v="No"/>
    <s v="Francesco"/>
    <s v="Dressel"/>
    <s v="No"/>
    <n v="15"/>
    <x v="5"/>
    <x v="2"/>
    <x v="40"/>
  </r>
  <r>
    <x v="659"/>
    <x v="260"/>
    <x v="636"/>
    <x v="17"/>
    <n v="2"/>
    <s v="Jimmy Dymoke"/>
    <s v="jdymokeje@prnewswire.com"/>
    <x v="1"/>
    <s v="Ara"/>
    <s v="M"/>
    <n v="1"/>
    <n v="11.25"/>
    <x v="122"/>
    <x v="2"/>
    <x v="0"/>
    <s v="8424 Milwaukee Court, Beaumont"/>
    <s v="Yes"/>
    <s v="Jimmy"/>
    <s v="Dymoke"/>
    <s v="No"/>
    <n v="2"/>
    <x v="6"/>
    <x v="4"/>
    <x v="138"/>
  </r>
  <r>
    <x v="660"/>
    <x v="331"/>
    <x v="637"/>
    <x v="5"/>
    <n v="1"/>
    <s v="Ambrosio Weinmann"/>
    <s v="aweinmannj8@shinystat.com"/>
    <x v="0"/>
    <s v="Lib"/>
    <s v="D"/>
    <n v="1"/>
    <n v="12.95"/>
    <x v="2"/>
    <x v="3"/>
    <x v="2"/>
    <s v="8 Waywood Alley, Cincinnati"/>
    <s v="No"/>
    <s v="Ambrosio"/>
    <s v="Weinmann"/>
    <s v="No"/>
    <n v="1"/>
    <x v="0"/>
    <x v="0"/>
    <x v="101"/>
  </r>
  <r>
    <x v="661"/>
    <x v="524"/>
    <x v="638"/>
    <x v="37"/>
    <n v="2"/>
    <s v="Elden Andriessen"/>
    <s v="eandriessenj9@europa.eu"/>
    <x v="0"/>
    <s v="Ara"/>
    <s v="M"/>
    <n v="2.5"/>
    <n v="25.874999999999996"/>
    <x v="95"/>
    <x v="2"/>
    <x v="0"/>
    <s v="64390 Sommers Road, Saint Louis"/>
    <s v="No"/>
    <s v="Elden"/>
    <s v="Andriessen"/>
    <s v="Yes"/>
    <n v="5"/>
    <x v="5"/>
    <x v="1"/>
    <x v="110"/>
  </r>
  <r>
    <x v="662"/>
    <x v="525"/>
    <x v="639"/>
    <x v="6"/>
    <n v="5"/>
    <s v="Roxie Deaconson"/>
    <s v="rdeaconsonja@archive.org"/>
    <x v="0"/>
    <s v="Exc"/>
    <s v="D"/>
    <n v="0.5"/>
    <n v="7.29"/>
    <x v="114"/>
    <x v="1"/>
    <x v="2"/>
    <s v="70166 Marcy Center, Yonkers"/>
    <s v="No"/>
    <s v="Roxie"/>
    <s v="Deaconson"/>
    <s v="No"/>
    <n v="2.5"/>
    <x v="1"/>
    <x v="6"/>
    <x v="130"/>
  </r>
  <r>
    <x v="663"/>
    <x v="526"/>
    <x v="640"/>
    <x v="26"/>
    <n v="5"/>
    <s v="Davida Caro"/>
    <s v="dcarojb@twitter.com"/>
    <x v="0"/>
    <s v="Lib"/>
    <s v="L"/>
    <n v="2.5"/>
    <n v="36.454999999999998"/>
    <x v="134"/>
    <x v="3"/>
    <x v="1"/>
    <s v="476 Hoepker Place, Baltimore"/>
    <s v="No"/>
    <s v="Davida"/>
    <s v="Caro"/>
    <s v="Yes"/>
    <n v="12.5"/>
    <x v="1"/>
    <x v="8"/>
    <x v="152"/>
  </r>
  <r>
    <x v="664"/>
    <x v="104"/>
    <x v="641"/>
    <x v="31"/>
    <n v="4"/>
    <s v="Johna Bluck"/>
    <s v="jbluckjc@imageshack.us"/>
    <x v="0"/>
    <s v="Lib"/>
    <s v="D"/>
    <n v="0.5"/>
    <n v="7.77"/>
    <x v="113"/>
    <x v="3"/>
    <x v="2"/>
    <s v="8387 Del Sol Drive, Jacksonville"/>
    <s v="No"/>
    <s v="Johna"/>
    <s v="Bluck"/>
    <s v="No"/>
    <n v="2"/>
    <x v="2"/>
    <x v="3"/>
    <x v="191"/>
  </r>
  <r>
    <x v="665"/>
    <x v="491"/>
    <x v="642"/>
    <x v="19"/>
    <n v="3"/>
    <s v="Myrle Dearden"/>
    <s v="not provided"/>
    <x v="1"/>
    <s v="Ara"/>
    <s v="M"/>
    <n v="0.5"/>
    <n v="6.75"/>
    <x v="16"/>
    <x v="2"/>
    <x v="0"/>
    <s v="06 Scoville Alley, Bayside"/>
    <s v="Yes"/>
    <s v="Myrle"/>
    <s v="Dearden"/>
    <s v="No"/>
    <n v="1.5"/>
    <x v="2"/>
    <x v="9"/>
    <x v="16"/>
  </r>
  <r>
    <x v="666"/>
    <x v="157"/>
    <x v="636"/>
    <x v="5"/>
    <n v="2"/>
    <s v="Jimmy Dymoke"/>
    <s v="jdymokeje@prnewswire.com"/>
    <x v="1"/>
    <s v="Lib"/>
    <s v="D"/>
    <n v="1"/>
    <n v="12.95"/>
    <x v="109"/>
    <x v="3"/>
    <x v="2"/>
    <s v="8424 Milwaukee Court, Beaumont"/>
    <s v="Yes"/>
    <s v="Jimmy"/>
    <s v="Dymoke"/>
    <s v="No"/>
    <n v="2"/>
    <x v="5"/>
    <x v="9"/>
    <x v="226"/>
  </r>
  <r>
    <x v="667"/>
    <x v="527"/>
    <x v="643"/>
    <x v="20"/>
    <n v="4"/>
    <s v="Orland Tadman"/>
    <s v="otadmanjf@ft.com"/>
    <x v="0"/>
    <s v="Ara"/>
    <s v="D"/>
    <n v="0.5"/>
    <n v="5.97"/>
    <x v="86"/>
    <x v="2"/>
    <x v="2"/>
    <s v="94 John Wall Terrace, Miami"/>
    <s v="No"/>
    <s v="Orland"/>
    <s v="Tadman"/>
    <s v="Yes"/>
    <n v="2"/>
    <x v="3"/>
    <x v="8"/>
    <x v="97"/>
  </r>
  <r>
    <x v="668"/>
    <x v="528"/>
    <x v="644"/>
    <x v="23"/>
    <n v="2"/>
    <s v="Barrett Gudde"/>
    <s v="bguddejg@dailymotion.com"/>
    <x v="0"/>
    <s v="Lib"/>
    <s v="L"/>
    <n v="0.5"/>
    <n v="9.51"/>
    <x v="81"/>
    <x v="3"/>
    <x v="1"/>
    <s v="1 Buhler Trail, San Francisco"/>
    <s v="No"/>
    <s v="Barrett"/>
    <s v="Gudde"/>
    <s v="No"/>
    <n v="1"/>
    <x v="4"/>
    <x v="0"/>
    <x v="92"/>
  </r>
  <r>
    <x v="669"/>
    <x v="99"/>
    <x v="645"/>
    <x v="20"/>
    <n v="5"/>
    <s v="Nathan Sictornes"/>
    <s v="nsictornesjh@buzzfeed.com"/>
    <x v="1"/>
    <s v="Ara"/>
    <s v="D"/>
    <n v="0.5"/>
    <n v="5.97"/>
    <x v="44"/>
    <x v="2"/>
    <x v="2"/>
    <s v="26 Little Fleur Trail, Sandyford"/>
    <s v="Yes"/>
    <s v="Nathan"/>
    <s v="Sictornes"/>
    <s v="Yes"/>
    <n v="2.5"/>
    <x v="1"/>
    <x v="1"/>
    <x v="126"/>
  </r>
  <r>
    <x v="670"/>
    <x v="529"/>
    <x v="646"/>
    <x v="42"/>
    <n v="1"/>
    <s v="Vivyan Dunning"/>
    <s v="vdunningji@independent.co.uk"/>
    <x v="0"/>
    <s v="Ara"/>
    <s v="L"/>
    <n v="0.5"/>
    <n v="7.77"/>
    <x v="41"/>
    <x v="2"/>
    <x v="1"/>
    <s v="9681 Dapin Center, Punta Gorda"/>
    <s v="No"/>
    <s v="Vivyan"/>
    <s v="Dunning"/>
    <s v="Yes"/>
    <n v="0.5"/>
    <x v="3"/>
    <x v="2"/>
    <x v="42"/>
  </r>
  <r>
    <x v="671"/>
    <x v="530"/>
    <x v="647"/>
    <x v="27"/>
    <n v="4"/>
    <s v="Doralin Baison"/>
    <s v="not provided"/>
    <x v="1"/>
    <s v="Lib"/>
    <s v="D"/>
    <n v="2.5"/>
    <n v="29.784999999999997"/>
    <x v="129"/>
    <x v="3"/>
    <x v="2"/>
    <s v="9 Dayton Park, Ballivor"/>
    <s v="Yes"/>
    <s v="Doralin"/>
    <s v="Baison"/>
    <s v="Yes"/>
    <n v="10"/>
    <x v="6"/>
    <x v="10"/>
    <x v="147"/>
  </r>
  <r>
    <x v="672"/>
    <x v="531"/>
    <x v="648"/>
    <x v="15"/>
    <n v="6"/>
    <s v="Josefina Ferens"/>
    <s v="not provided"/>
    <x v="0"/>
    <s v="Exc"/>
    <s v="D"/>
    <n v="0.2"/>
    <n v="3.645"/>
    <x v="6"/>
    <x v="1"/>
    <x v="2"/>
    <s v="51 Bluejay Point, New York City"/>
    <s v="No"/>
    <s v="Josefina"/>
    <s v="Ferens"/>
    <s v="Yes"/>
    <n v="1.2000000000000002"/>
    <x v="4"/>
    <x v="1"/>
    <x v="6"/>
  </r>
  <r>
    <x v="673"/>
    <x v="210"/>
    <x v="649"/>
    <x v="38"/>
    <n v="2"/>
    <s v="Shelley Gehring"/>
    <s v="sgehringjl@gnu.org"/>
    <x v="0"/>
    <s v="Exc"/>
    <s v="L"/>
    <n v="0.5"/>
    <n v="8.91"/>
    <x v="58"/>
    <x v="1"/>
    <x v="1"/>
    <s v="663 Westend Hill, Spartanburg"/>
    <s v="No"/>
    <s v="Shelley"/>
    <s v="Gehring"/>
    <s v="No"/>
    <n v="1"/>
    <x v="4"/>
    <x v="7"/>
    <x v="63"/>
  </r>
  <r>
    <x v="674"/>
    <x v="532"/>
    <x v="650"/>
    <x v="18"/>
    <n v="3"/>
    <s v="Barrie Fallowes"/>
    <s v="bfallowesjm@purevolume.com"/>
    <x v="0"/>
    <s v="Exc"/>
    <s v="M"/>
    <n v="0.2"/>
    <n v="4.125"/>
    <x v="24"/>
    <x v="1"/>
    <x v="0"/>
    <s v="1768 Hoepker Place, Bakersfield"/>
    <s v="No"/>
    <s v="Barrie"/>
    <s v="Fallowes"/>
    <s v="No"/>
    <n v="0.60000000000000009"/>
    <x v="6"/>
    <x v="1"/>
    <x v="25"/>
  </r>
  <r>
    <x v="675"/>
    <x v="533"/>
    <x v="651"/>
    <x v="5"/>
    <n v="2"/>
    <s v="Nicolas Aiton"/>
    <s v="not provided"/>
    <x v="1"/>
    <s v="Lib"/>
    <s v="D"/>
    <n v="1"/>
    <n v="12.95"/>
    <x v="109"/>
    <x v="3"/>
    <x v="2"/>
    <s v="4 Colorado Center, Dungarvan"/>
    <s v="Yes"/>
    <s v="Nicolas"/>
    <s v="Aiton"/>
    <s v="No"/>
    <n v="2"/>
    <x v="4"/>
    <x v="6"/>
    <x v="226"/>
  </r>
  <r>
    <x v="676"/>
    <x v="534"/>
    <x v="652"/>
    <x v="19"/>
    <n v="2"/>
    <s v="Shelli De Banke"/>
    <s v="sdejo@newsvine.com"/>
    <x v="0"/>
    <s v="Ara"/>
    <s v="M"/>
    <n v="0.5"/>
    <n v="6.75"/>
    <x v="72"/>
    <x v="2"/>
    <x v="0"/>
    <s v="290 Ridgeview Way, Saint Louis"/>
    <s v="No"/>
    <s v="Shelli"/>
    <s v="De Banke"/>
    <s v="Yes"/>
    <n v="1"/>
    <x v="0"/>
    <x v="9"/>
    <x v="80"/>
  </r>
  <r>
    <x v="677"/>
    <x v="535"/>
    <x v="653"/>
    <x v="38"/>
    <n v="2"/>
    <s v="Lyell Murch"/>
    <s v="not provided"/>
    <x v="0"/>
    <s v="Exc"/>
    <s v="L"/>
    <n v="0.5"/>
    <n v="8.91"/>
    <x v="58"/>
    <x v="1"/>
    <x v="1"/>
    <s v="18 Darwin Park, Fort Wayne"/>
    <s v="No"/>
    <s v="Lyell"/>
    <s v="Murch"/>
    <s v="Yes"/>
    <n v="1"/>
    <x v="6"/>
    <x v="4"/>
    <x v="63"/>
  </r>
  <r>
    <x v="678"/>
    <x v="536"/>
    <x v="654"/>
    <x v="1"/>
    <n v="3"/>
    <s v="Stearne Count"/>
    <s v="scountjq@nba.com"/>
    <x v="0"/>
    <s v="Exc"/>
    <s v="M"/>
    <n v="0.5"/>
    <n v="8.25"/>
    <x v="167"/>
    <x v="1"/>
    <x v="0"/>
    <s v="31 Holy Cross Lane, Young America"/>
    <s v="No"/>
    <s v="Stearne"/>
    <s v="Count"/>
    <s v="No"/>
    <n v="1.5"/>
    <x v="3"/>
    <x v="8"/>
    <x v="194"/>
  </r>
  <r>
    <x v="679"/>
    <x v="537"/>
    <x v="655"/>
    <x v="36"/>
    <n v="6"/>
    <s v="Selia Ragles"/>
    <s v="sraglesjr@blogtalkradio.com"/>
    <x v="0"/>
    <s v="Rob"/>
    <s v="M"/>
    <n v="0.2"/>
    <n v="2.9849999999999999"/>
    <x v="8"/>
    <x v="0"/>
    <x v="0"/>
    <s v="214 Dwight Hill, Fort Smith"/>
    <s v="No"/>
    <s v="Selia"/>
    <s v="Ragles"/>
    <s v="No"/>
    <n v="1.2000000000000002"/>
    <x v="5"/>
    <x v="10"/>
    <x v="8"/>
  </r>
  <r>
    <x v="680"/>
    <x v="61"/>
    <x v="656"/>
    <x v="1"/>
    <n v="2"/>
    <s v="Silas Deehan"/>
    <s v="not provided"/>
    <x v="2"/>
    <s v="Exc"/>
    <s v="M"/>
    <n v="0.5"/>
    <n v="8.25"/>
    <x v="38"/>
    <x v="1"/>
    <x v="0"/>
    <s v="77 Sycamore Pass, Charlton"/>
    <s v="Yes"/>
    <s v="Silas"/>
    <s v="Deehan"/>
    <s v="No"/>
    <n v="1"/>
    <x v="6"/>
    <x v="1"/>
    <x v="39"/>
  </r>
  <r>
    <x v="681"/>
    <x v="242"/>
    <x v="657"/>
    <x v="36"/>
    <n v="1"/>
    <s v="Sacha Bruun"/>
    <s v="sbruunjt@blogtalkradio.com"/>
    <x v="0"/>
    <s v="Rob"/>
    <s v="M"/>
    <n v="0.2"/>
    <n v="2.9849999999999999"/>
    <x v="55"/>
    <x v="0"/>
    <x v="0"/>
    <s v="44 Northview Lane, Stockton"/>
    <s v="No"/>
    <s v="Sacha"/>
    <s v="Bruun"/>
    <s v="No"/>
    <n v="0.2"/>
    <x v="4"/>
    <x v="5"/>
    <x v="60"/>
  </r>
  <r>
    <x v="682"/>
    <x v="299"/>
    <x v="658"/>
    <x v="15"/>
    <n v="4"/>
    <s v="Alon Pllu"/>
    <s v="aplluju@dagondesign.com"/>
    <x v="1"/>
    <s v="Exc"/>
    <s v="D"/>
    <n v="0.2"/>
    <n v="3.645"/>
    <x v="20"/>
    <x v="1"/>
    <x v="2"/>
    <s v="043 American Circle, Navan"/>
    <s v="Yes"/>
    <s v="Alon"/>
    <s v="Pllu"/>
    <s v="Yes"/>
    <n v="0.8"/>
    <x v="2"/>
    <x v="1"/>
    <x v="20"/>
  </r>
  <r>
    <x v="683"/>
    <x v="343"/>
    <x v="659"/>
    <x v="33"/>
    <n v="6"/>
    <s v="Gilberto Cornier"/>
    <s v="gcornierjv@techcrunch.com"/>
    <x v="0"/>
    <s v="Exc"/>
    <s v="L"/>
    <n v="1"/>
    <n v="14.85"/>
    <x v="146"/>
    <x v="1"/>
    <x v="1"/>
    <s v="39353 Northview Avenue, Tampa"/>
    <s v="No"/>
    <s v="Gilberto"/>
    <s v="Cornier"/>
    <s v="No"/>
    <n v="6"/>
    <x v="0"/>
    <x v="11"/>
    <x v="166"/>
  </r>
  <r>
    <x v="684"/>
    <x v="538"/>
    <x v="636"/>
    <x v="41"/>
    <n v="3"/>
    <s v="Jimmy Dymoke"/>
    <s v="jdymokeje@prnewswire.com"/>
    <x v="1"/>
    <s v="Rob"/>
    <s v="L"/>
    <n v="1"/>
    <n v="11.95"/>
    <x v="66"/>
    <x v="0"/>
    <x v="1"/>
    <s v="8424 Milwaukee Court, Beaumont"/>
    <s v="Yes"/>
    <s v="Jimmy"/>
    <s v="Dymoke"/>
    <s v="No"/>
    <n v="3"/>
    <x v="6"/>
    <x v="10"/>
    <x v="73"/>
  </r>
  <r>
    <x v="685"/>
    <x v="539"/>
    <x v="660"/>
    <x v="30"/>
    <n v="3"/>
    <s v="Willabella Harvison"/>
    <s v="wharvisonjx@gizmodo.com"/>
    <x v="0"/>
    <s v="Ara"/>
    <s v="D"/>
    <n v="2.5"/>
    <n v="22.884999999999998"/>
    <x v="96"/>
    <x v="2"/>
    <x v="2"/>
    <s v="0 Sachs Way, Philadelphia"/>
    <s v="No"/>
    <s v="Willabella"/>
    <s v="Harvison"/>
    <s v="No"/>
    <n v="7.5"/>
    <x v="1"/>
    <x v="2"/>
    <x v="222"/>
  </r>
  <r>
    <x v="686"/>
    <x v="27"/>
    <x v="661"/>
    <x v="5"/>
    <n v="3"/>
    <s v="Darice Heaford"/>
    <s v="dheafordjy@twitpic.com"/>
    <x v="0"/>
    <s v="Lib"/>
    <s v="D"/>
    <n v="1"/>
    <n v="12.95"/>
    <x v="5"/>
    <x v="3"/>
    <x v="2"/>
    <s v="43 Grasskamp Junction, San Angelo"/>
    <s v="No"/>
    <s v="Darice"/>
    <s v="Heaford"/>
    <s v="No"/>
    <n v="3"/>
    <x v="5"/>
    <x v="1"/>
    <x v="5"/>
  </r>
  <r>
    <x v="687"/>
    <x v="540"/>
    <x v="662"/>
    <x v="32"/>
    <n v="5"/>
    <s v="Granger Fantham"/>
    <s v="gfanthamjz@hexun.com"/>
    <x v="0"/>
    <s v="Lib"/>
    <s v="L"/>
    <n v="1"/>
    <n v="15.85"/>
    <x v="180"/>
    <x v="3"/>
    <x v="1"/>
    <s v="46555 Graceland Court, Los Angeles"/>
    <s v="No"/>
    <s v="Granger"/>
    <s v="Fantham"/>
    <s v="Yes"/>
    <n v="5"/>
    <x v="6"/>
    <x v="11"/>
    <x v="210"/>
  </r>
  <r>
    <x v="688"/>
    <x v="541"/>
    <x v="663"/>
    <x v="6"/>
    <n v="5"/>
    <s v="Reynolds Crookshanks"/>
    <s v="rcrookshanksk0@unc.edu"/>
    <x v="0"/>
    <s v="Exc"/>
    <s v="D"/>
    <n v="0.5"/>
    <n v="7.29"/>
    <x v="114"/>
    <x v="1"/>
    <x v="2"/>
    <s v="52495 Pawling Place, Lansing"/>
    <s v="No"/>
    <s v="Reynolds"/>
    <s v="Crookshanks"/>
    <s v="Yes"/>
    <n v="2.5"/>
    <x v="5"/>
    <x v="4"/>
    <x v="130"/>
  </r>
  <r>
    <x v="689"/>
    <x v="390"/>
    <x v="664"/>
    <x v="36"/>
    <n v="3"/>
    <s v="Niels Leake"/>
    <s v="nleakek1@cmu.edu"/>
    <x v="0"/>
    <s v="Rob"/>
    <s v="M"/>
    <n v="0.2"/>
    <n v="2.9849999999999999"/>
    <x v="169"/>
    <x v="0"/>
    <x v="0"/>
    <s v="1138 Vermont Alley, Clearwater"/>
    <s v="No"/>
    <s v="Niels"/>
    <s v="Leake"/>
    <s v="Yes"/>
    <n v="0.60000000000000009"/>
    <x v="6"/>
    <x v="7"/>
    <x v="196"/>
  </r>
  <r>
    <x v="690"/>
    <x v="396"/>
    <x v="665"/>
    <x v="45"/>
    <n v="2"/>
    <s v="Hetti Measures"/>
    <s v="not provided"/>
    <x v="0"/>
    <s v="Exc"/>
    <s v="D"/>
    <n v="1"/>
    <n v="12.15"/>
    <x v="76"/>
    <x v="1"/>
    <x v="2"/>
    <s v="3287 Corry Plaza, Whittier"/>
    <s v="No"/>
    <s v="Hetti"/>
    <s v="Measures"/>
    <s v="No"/>
    <n v="2"/>
    <x v="3"/>
    <x v="10"/>
    <x v="86"/>
  </r>
  <r>
    <x v="691"/>
    <x v="185"/>
    <x v="666"/>
    <x v="28"/>
    <n v="2"/>
    <s v="Gay Eilhersen"/>
    <s v="geilhersenk3@networksolutions.com"/>
    <x v="0"/>
    <s v="Exc"/>
    <s v="M"/>
    <n v="2.5"/>
    <n v="31.624999999999996"/>
    <x v="40"/>
    <x v="1"/>
    <x v="0"/>
    <s v="60707 Hallows Point, Fresno"/>
    <s v="No"/>
    <s v="Gay"/>
    <s v="Eilhersen"/>
    <s v="No"/>
    <n v="5"/>
    <x v="2"/>
    <x v="7"/>
    <x v="41"/>
  </r>
  <r>
    <x v="692"/>
    <x v="542"/>
    <x v="667"/>
    <x v="14"/>
    <n v="2"/>
    <s v="Nico Hubert"/>
    <s v="not provided"/>
    <x v="0"/>
    <s v="Ara"/>
    <s v="M"/>
    <n v="0.2"/>
    <n v="3.375"/>
    <x v="52"/>
    <x v="2"/>
    <x v="0"/>
    <s v="027 Village Avenue, New York City"/>
    <s v="No"/>
    <s v="Nico"/>
    <s v="Hubert"/>
    <s v="Yes"/>
    <n v="0.4"/>
    <x v="1"/>
    <x v="0"/>
    <x v="56"/>
  </r>
  <r>
    <x v="693"/>
    <x v="117"/>
    <x v="668"/>
    <x v="29"/>
    <n v="6"/>
    <s v="Cristina Aleixo"/>
    <s v="caleixok5@globo.com"/>
    <x v="0"/>
    <s v="Ara"/>
    <s v="L"/>
    <n v="0.2"/>
    <n v="3.8849999999999998"/>
    <x v="102"/>
    <x v="2"/>
    <x v="1"/>
    <s v="9 Lindbergh Center, Colorado Springs"/>
    <s v="No"/>
    <s v="Cristina"/>
    <s v="Aleixo"/>
    <s v="No"/>
    <n v="1.2000000000000002"/>
    <x v="2"/>
    <x v="2"/>
    <x v="117"/>
  </r>
  <r>
    <x v="694"/>
    <x v="543"/>
    <x v="669"/>
    <x v="26"/>
    <n v="4"/>
    <s v="Derrek Allpress"/>
    <s v="not provided"/>
    <x v="0"/>
    <s v="Lib"/>
    <s v="L"/>
    <n v="2.5"/>
    <n v="36.454999999999998"/>
    <x v="43"/>
    <x v="3"/>
    <x v="1"/>
    <s v="66 Lakeland Trail, Long Beach"/>
    <s v="No"/>
    <s v="Derrek"/>
    <s v="Allpress"/>
    <s v="No"/>
    <n v="10"/>
    <x v="3"/>
    <x v="4"/>
    <x v="46"/>
  </r>
  <r>
    <x v="695"/>
    <x v="544"/>
    <x v="670"/>
    <x v="8"/>
    <n v="5"/>
    <s v="Rikki Tomkowicz"/>
    <s v="rtomkowiczk7@bravesites.com"/>
    <x v="1"/>
    <s v="Rob"/>
    <s v="M"/>
    <n v="0.5"/>
    <n v="5.97"/>
    <x v="44"/>
    <x v="0"/>
    <x v="0"/>
    <s v="76 Larry Junction, Lusk"/>
    <s v="Yes"/>
    <s v="Rikki"/>
    <s v="Tomkowicz"/>
    <s v="Yes"/>
    <n v="2.5"/>
    <x v="5"/>
    <x v="6"/>
    <x v="47"/>
  </r>
  <r>
    <x v="696"/>
    <x v="545"/>
    <x v="671"/>
    <x v="6"/>
    <n v="3"/>
    <s v="Rochette Huscroft"/>
    <s v="rhuscroftk8@jimdo.com"/>
    <x v="0"/>
    <s v="Exc"/>
    <s v="D"/>
    <n v="0.5"/>
    <n v="7.29"/>
    <x v="6"/>
    <x v="1"/>
    <x v="2"/>
    <s v="6111 Bobwhite Way, Reno"/>
    <s v="No"/>
    <s v="Rochette"/>
    <s v="Huscroft"/>
    <s v="Yes"/>
    <n v="1.5"/>
    <x v="2"/>
    <x v="11"/>
    <x v="6"/>
  </r>
  <r>
    <x v="697"/>
    <x v="546"/>
    <x v="672"/>
    <x v="21"/>
    <n v="1"/>
    <s v="Selle Scurrer"/>
    <s v="sscurrerk9@flavors.me"/>
    <x v="2"/>
    <s v="Lib"/>
    <s v="M"/>
    <n v="0.2"/>
    <n v="4.3650000000000002"/>
    <x v="189"/>
    <x v="3"/>
    <x v="0"/>
    <s v="99 Mariners Cove Trail, Upton"/>
    <s v="Yes"/>
    <s v="Selle"/>
    <s v="Scurrer"/>
    <s v="No"/>
    <n v="0.2"/>
    <x v="3"/>
    <x v="6"/>
    <x v="227"/>
  </r>
  <r>
    <x v="698"/>
    <x v="420"/>
    <x v="673"/>
    <x v="26"/>
    <n v="1"/>
    <s v="Andie Rudram"/>
    <s v="arudramka@prnewswire.com"/>
    <x v="0"/>
    <s v="Lib"/>
    <s v="L"/>
    <n v="2.5"/>
    <n v="36.454999999999998"/>
    <x v="133"/>
    <x v="3"/>
    <x v="1"/>
    <s v="5600 Bultman Court, Las Vegas"/>
    <s v="No"/>
    <s v="Andie"/>
    <s v="Rudram"/>
    <s v="No"/>
    <n v="2.5"/>
    <x v="0"/>
    <x v="4"/>
    <x v="151"/>
  </r>
  <r>
    <x v="699"/>
    <x v="547"/>
    <x v="674"/>
    <x v="12"/>
    <n v="4"/>
    <s v="Leta Clarricoates"/>
    <s v="not provided"/>
    <x v="0"/>
    <s v="Lib"/>
    <s v="D"/>
    <n v="0.2"/>
    <n v="3.8849999999999998"/>
    <x v="42"/>
    <x v="3"/>
    <x v="2"/>
    <s v="12504 Westport Hill, Wilmington"/>
    <s v="No"/>
    <s v="Leta"/>
    <s v="Clarricoates"/>
    <s v="Yes"/>
    <n v="0.8"/>
    <x v="5"/>
    <x v="4"/>
    <x v="45"/>
  </r>
  <r>
    <x v="700"/>
    <x v="548"/>
    <x v="675"/>
    <x v="46"/>
    <n v="2"/>
    <s v="Jacquelyn Maha"/>
    <s v="jmahakc@cyberchimps.com"/>
    <x v="0"/>
    <s v="Exc"/>
    <s v="L"/>
    <n v="0.2"/>
    <n v="4.4550000000000001"/>
    <x v="161"/>
    <x v="1"/>
    <x v="1"/>
    <s v="604 Hintze Place, Reno"/>
    <s v="No"/>
    <s v="Jacquelyn"/>
    <s v="Maha"/>
    <s v="No"/>
    <n v="0.4"/>
    <x v="3"/>
    <x v="8"/>
    <x v="185"/>
  </r>
  <r>
    <x v="701"/>
    <x v="549"/>
    <x v="676"/>
    <x v="43"/>
    <n v="3"/>
    <s v="Glory Clemon"/>
    <s v="gclemonkd@networksolutions.com"/>
    <x v="0"/>
    <s v="Lib"/>
    <s v="M"/>
    <n v="2.5"/>
    <n v="33.464999999999996"/>
    <x v="64"/>
    <x v="3"/>
    <x v="0"/>
    <s v="5 Pleasure Point, Tuscaloosa"/>
    <s v="No"/>
    <s v="Glory"/>
    <s v="Clemon"/>
    <s v="Yes"/>
    <n v="7.5"/>
    <x v="5"/>
    <x v="4"/>
    <x v="70"/>
  </r>
  <r>
    <x v="702"/>
    <x v="550"/>
    <x v="677"/>
    <x v="25"/>
    <n v="5"/>
    <s v="Alica Kift"/>
    <s v="not provided"/>
    <x v="0"/>
    <s v="Rob"/>
    <s v="D"/>
    <n v="0.2"/>
    <n v="2.6849999999999996"/>
    <x v="148"/>
    <x v="0"/>
    <x v="2"/>
    <s v="4214 Amoth Avenue, Garden Grove"/>
    <s v="No"/>
    <s v="Alica"/>
    <s v="Kift"/>
    <s v="No"/>
    <n v="1"/>
    <x v="5"/>
    <x v="3"/>
    <x v="168"/>
  </r>
  <r>
    <x v="703"/>
    <x v="551"/>
    <x v="678"/>
    <x v="15"/>
    <n v="6"/>
    <s v="Babb Pollins"/>
    <s v="bpollinskf@shinystat.com"/>
    <x v="0"/>
    <s v="Exc"/>
    <s v="D"/>
    <n v="0.2"/>
    <n v="3.645"/>
    <x v="6"/>
    <x v="1"/>
    <x v="2"/>
    <s v="76 Ilene Way, Shawnee Mission"/>
    <s v="No"/>
    <s v="Babb"/>
    <s v="Pollins"/>
    <s v="No"/>
    <n v="1.2000000000000002"/>
    <x v="2"/>
    <x v="2"/>
    <x v="6"/>
  </r>
  <r>
    <x v="704"/>
    <x v="552"/>
    <x v="679"/>
    <x v="5"/>
    <n v="2"/>
    <s v="Jarret Toye"/>
    <s v="jtoyekg@pinterest.com"/>
    <x v="1"/>
    <s v="Lib"/>
    <s v="D"/>
    <n v="1"/>
    <n v="12.95"/>
    <x v="109"/>
    <x v="3"/>
    <x v="2"/>
    <s v="89789 Sachtjen Hill, Ballivor"/>
    <s v="Yes"/>
    <s v="Jarret"/>
    <s v="Toye"/>
    <s v="Yes"/>
    <n v="2"/>
    <x v="5"/>
    <x v="10"/>
    <x v="226"/>
  </r>
  <r>
    <x v="705"/>
    <x v="553"/>
    <x v="680"/>
    <x v="17"/>
    <n v="5"/>
    <s v="Carlie Linskill"/>
    <s v="clinskillkh@sphinn.com"/>
    <x v="0"/>
    <s v="Ara"/>
    <s v="M"/>
    <n v="1"/>
    <n v="11.25"/>
    <x v="126"/>
    <x v="2"/>
    <x v="0"/>
    <s v="05296 Debra Alley, Cincinnati"/>
    <s v="No"/>
    <s v="Carlie"/>
    <s v="Linskill"/>
    <s v="No"/>
    <n v="5"/>
    <x v="1"/>
    <x v="0"/>
    <x v="144"/>
  </r>
  <r>
    <x v="706"/>
    <x v="554"/>
    <x v="681"/>
    <x v="40"/>
    <n v="3"/>
    <s v="Natal Vigrass"/>
    <s v="nvigrasski@ezinearticles.com"/>
    <x v="2"/>
    <s v="Rob"/>
    <s v="L"/>
    <n v="0.2"/>
    <n v="3.5849999999999995"/>
    <x v="127"/>
    <x v="0"/>
    <x v="1"/>
    <s v="1375 Parkside Junction, Whitwell"/>
    <s v="Yes"/>
    <s v="Natal"/>
    <s v="Vigrass"/>
    <s v="No"/>
    <n v="0.60000000000000009"/>
    <x v="2"/>
    <x v="9"/>
    <x v="145"/>
  </r>
  <r>
    <x v="707"/>
    <x v="555"/>
    <x v="636"/>
    <x v="15"/>
    <n v="5"/>
    <s v="Jimmy Dymoke"/>
    <s v="jdymokeje@prnewswire.com"/>
    <x v="1"/>
    <s v="Exc"/>
    <s v="D"/>
    <n v="0.2"/>
    <n v="3.645"/>
    <x v="94"/>
    <x v="1"/>
    <x v="2"/>
    <s v="8424 Milwaukee Court, Beaumont"/>
    <s v="Yes"/>
    <s v="Jimmy"/>
    <s v="Dymoke"/>
    <s v="No"/>
    <n v="1"/>
    <x v="1"/>
    <x v="3"/>
    <x v="109"/>
  </r>
  <r>
    <x v="708"/>
    <x v="150"/>
    <x v="682"/>
    <x v="35"/>
    <n v="4"/>
    <s v="Kandace Cragell"/>
    <s v="kcragellkk@google.com"/>
    <x v="1"/>
    <s v="Rob"/>
    <s v="L"/>
    <n v="0.5"/>
    <n v="7.169999999999999"/>
    <x v="139"/>
    <x v="0"/>
    <x v="1"/>
    <s v="772 Buhler Point, Dungarvan"/>
    <s v="Yes"/>
    <s v="Kandace"/>
    <s v="Cragell"/>
    <s v="No"/>
    <n v="2"/>
    <x v="1"/>
    <x v="6"/>
    <x v="158"/>
  </r>
  <r>
    <x v="709"/>
    <x v="556"/>
    <x v="683"/>
    <x v="21"/>
    <n v="2"/>
    <s v="Lyon Ibert"/>
    <s v="libertkl@huffingtonpost.com"/>
    <x v="0"/>
    <s v="Lib"/>
    <s v="M"/>
    <n v="0.2"/>
    <n v="4.3650000000000002"/>
    <x v="31"/>
    <x v="3"/>
    <x v="0"/>
    <s v="623 Paget Crossing, Sunnyvale"/>
    <s v="No"/>
    <s v="Lyon"/>
    <s v="Ibert"/>
    <s v="No"/>
    <n v="0.4"/>
    <x v="0"/>
    <x v="8"/>
    <x v="32"/>
  </r>
  <r>
    <x v="710"/>
    <x v="327"/>
    <x v="684"/>
    <x v="24"/>
    <n v="4"/>
    <s v="Reese Lidgey"/>
    <s v="rlidgeykm@vimeo.com"/>
    <x v="0"/>
    <s v="Lib"/>
    <s v="M"/>
    <n v="1"/>
    <n v="14.55"/>
    <x v="125"/>
    <x v="3"/>
    <x v="0"/>
    <s v="22 Northwestern Alley, Memphis"/>
    <s v="No"/>
    <s v="Reese"/>
    <s v="Lidgey"/>
    <s v="No"/>
    <n v="4"/>
    <x v="0"/>
    <x v="7"/>
    <x v="143"/>
  </r>
  <r>
    <x v="711"/>
    <x v="557"/>
    <x v="685"/>
    <x v="20"/>
    <n v="3"/>
    <s v="Tersina Castagne"/>
    <s v="tcastagnekn@wikia.com"/>
    <x v="0"/>
    <s v="Ara"/>
    <s v="D"/>
    <n v="0.5"/>
    <n v="5.97"/>
    <x v="8"/>
    <x v="2"/>
    <x v="2"/>
    <s v="403 Mifflin Pass, Orlando"/>
    <s v="No"/>
    <s v="Tersina"/>
    <s v="Castagne"/>
    <s v="No"/>
    <n v="1.5"/>
    <x v="0"/>
    <x v="2"/>
    <x v="21"/>
  </r>
  <r>
    <x v="712"/>
    <x v="333"/>
    <x v="686"/>
    <x v="36"/>
    <n v="6"/>
    <s v="Samuele Klaaassen"/>
    <s v="not provided"/>
    <x v="0"/>
    <s v="Rob"/>
    <s v="M"/>
    <n v="0.2"/>
    <n v="2.9849999999999999"/>
    <x v="8"/>
    <x v="0"/>
    <x v="0"/>
    <s v="52 2nd Road, Detroit"/>
    <s v="No"/>
    <s v="Samuele"/>
    <s v="Klaaassen"/>
    <s v="Yes"/>
    <n v="1.2000000000000002"/>
    <x v="2"/>
    <x v="6"/>
    <x v="8"/>
  </r>
  <r>
    <x v="713"/>
    <x v="558"/>
    <x v="687"/>
    <x v="6"/>
    <n v="2"/>
    <s v="Jordana Halden"/>
    <s v="jhaldenkp@comcast.net"/>
    <x v="1"/>
    <s v="Exc"/>
    <s v="D"/>
    <n v="0.5"/>
    <n v="7.29"/>
    <x v="20"/>
    <x v="1"/>
    <x v="2"/>
    <s v="70 Oriole Lane, Clones"/>
    <s v="Yes"/>
    <s v="Jordana"/>
    <s v="Halden"/>
    <s v="No"/>
    <n v="1"/>
    <x v="3"/>
    <x v="9"/>
    <x v="20"/>
  </r>
  <r>
    <x v="714"/>
    <x v="559"/>
    <x v="688"/>
    <x v="17"/>
    <n v="3"/>
    <s v="Hussein Olliff"/>
    <s v="holliffkq@sciencedirect.com"/>
    <x v="1"/>
    <s v="Ara"/>
    <s v="M"/>
    <n v="1"/>
    <n v="11.25"/>
    <x v="65"/>
    <x v="2"/>
    <x v="0"/>
    <s v="251 Shoshone Terrace, Stradbally"/>
    <s v="Yes"/>
    <s v="Hussein"/>
    <s v="Olliff"/>
    <s v="No"/>
    <n v="3"/>
    <x v="0"/>
    <x v="7"/>
    <x v="72"/>
  </r>
  <r>
    <x v="715"/>
    <x v="310"/>
    <x v="689"/>
    <x v="22"/>
    <n v="4"/>
    <s v="Teddi Quadri"/>
    <s v="tquadrikr@opensource.org"/>
    <x v="1"/>
    <s v="Lib"/>
    <s v="M"/>
    <n v="0.5"/>
    <n v="8.73"/>
    <x v="190"/>
    <x v="3"/>
    <x v="0"/>
    <s v="35 Meadow Vale Circle, Ballina"/>
    <s v="Yes"/>
    <s v="Teddi"/>
    <s v="Quadri"/>
    <s v="Yes"/>
    <n v="2"/>
    <x v="5"/>
    <x v="10"/>
    <x v="228"/>
  </r>
  <r>
    <x v="716"/>
    <x v="560"/>
    <x v="690"/>
    <x v="6"/>
    <n v="2"/>
    <s v="Felita Eshmade"/>
    <s v="feshmadeks@umn.edu"/>
    <x v="0"/>
    <s v="Exc"/>
    <s v="D"/>
    <n v="0.5"/>
    <n v="7.29"/>
    <x v="20"/>
    <x v="1"/>
    <x v="2"/>
    <s v="08 Shopko Park, Richmond"/>
    <s v="No"/>
    <s v="Felita"/>
    <s v="Eshmade"/>
    <s v="No"/>
    <n v="1"/>
    <x v="3"/>
    <x v="3"/>
    <x v="20"/>
  </r>
  <r>
    <x v="717"/>
    <x v="561"/>
    <x v="691"/>
    <x v="25"/>
    <n v="2"/>
    <s v="Melodie OIlier"/>
    <s v="moilierkt@paginegialle.it"/>
    <x v="1"/>
    <s v="Rob"/>
    <s v="D"/>
    <n v="0.2"/>
    <n v="2.6849999999999996"/>
    <x v="147"/>
    <x v="0"/>
    <x v="2"/>
    <s v="146 Waxwing Point, Glasnevin"/>
    <s v="Yes"/>
    <s v="Melodie"/>
    <s v="OIlier"/>
    <s v="Yes"/>
    <n v="0.4"/>
    <x v="1"/>
    <x v="4"/>
    <x v="167"/>
  </r>
  <r>
    <x v="718"/>
    <x v="562"/>
    <x v="692"/>
    <x v="8"/>
    <n v="1"/>
    <s v="Hazel Iacopini"/>
    <s v="not provided"/>
    <x v="0"/>
    <s v="Rob"/>
    <s v="M"/>
    <n v="0.5"/>
    <n v="5.97"/>
    <x v="9"/>
    <x v="0"/>
    <x v="0"/>
    <s v="7594 Hollow Ridge Road, Fort Worth"/>
    <s v="No"/>
    <s v="Hazel"/>
    <s v="Iacopini"/>
    <s v="Yes"/>
    <n v="0.5"/>
    <x v="3"/>
    <x v="6"/>
    <x v="9"/>
  </r>
  <r>
    <x v="719"/>
    <x v="563"/>
    <x v="693"/>
    <x v="23"/>
    <n v="2"/>
    <s v="Vinny Shoebotham"/>
    <s v="vshoebothamkv@redcross.org"/>
    <x v="0"/>
    <s v="Lib"/>
    <s v="L"/>
    <n v="0.5"/>
    <n v="9.51"/>
    <x v="81"/>
    <x v="3"/>
    <x v="1"/>
    <s v="93569 Hintze Way, Brooklyn"/>
    <s v="No"/>
    <s v="Vinny"/>
    <s v="Shoebotham"/>
    <s v="No"/>
    <n v="1"/>
    <x v="2"/>
    <x v="4"/>
    <x v="92"/>
  </r>
  <r>
    <x v="720"/>
    <x v="564"/>
    <x v="694"/>
    <x v="3"/>
    <n v="2"/>
    <s v="Bran Sterke"/>
    <s v="bsterkekw@biblegateway.com"/>
    <x v="0"/>
    <s v="Exc"/>
    <s v="M"/>
    <n v="1"/>
    <n v="13.75"/>
    <x v="3"/>
    <x v="1"/>
    <x v="0"/>
    <s v="0066 Hanover Avenue, Fort Worth"/>
    <s v="No"/>
    <s v="Bran"/>
    <s v="Sterke"/>
    <s v="Yes"/>
    <n v="2"/>
    <x v="5"/>
    <x v="2"/>
    <x v="3"/>
  </r>
  <r>
    <x v="721"/>
    <x v="565"/>
    <x v="695"/>
    <x v="20"/>
    <n v="5"/>
    <s v="Simone Capon"/>
    <s v="scaponkx@craigslist.org"/>
    <x v="0"/>
    <s v="Ara"/>
    <s v="D"/>
    <n v="0.5"/>
    <n v="5.97"/>
    <x v="44"/>
    <x v="2"/>
    <x v="2"/>
    <s v="0616 Utah Parkway, Phoenix"/>
    <s v="No"/>
    <s v="Simone"/>
    <s v="Capon"/>
    <s v="No"/>
    <n v="2.5"/>
    <x v="3"/>
    <x v="5"/>
    <x v="126"/>
  </r>
  <r>
    <x v="722"/>
    <x v="566"/>
    <x v="636"/>
    <x v="16"/>
    <n v="6"/>
    <s v="Jimmy Dymoke"/>
    <s v="jdymokeje@prnewswire.com"/>
    <x v="1"/>
    <s v="Ara"/>
    <s v="D"/>
    <n v="0.2"/>
    <n v="2.9849999999999999"/>
    <x v="8"/>
    <x v="2"/>
    <x v="2"/>
    <s v="8424 Milwaukee Court, Beaumont"/>
    <s v="Yes"/>
    <s v="Jimmy"/>
    <s v="Dymoke"/>
    <s v="No"/>
    <n v="1.2000000000000002"/>
    <x v="5"/>
    <x v="1"/>
    <x v="21"/>
  </r>
  <r>
    <x v="723"/>
    <x v="160"/>
    <x v="696"/>
    <x v="7"/>
    <n v="6"/>
    <s v="Foster Constance"/>
    <s v="fconstancekz@ifeng.com"/>
    <x v="0"/>
    <s v="Lib"/>
    <s v="L"/>
    <n v="0.2"/>
    <n v="4.7549999999999999"/>
    <x v="32"/>
    <x v="3"/>
    <x v="1"/>
    <s v="2236 Mitchell Trail, Dallas"/>
    <s v="No"/>
    <s v="Foster"/>
    <s v="Constance"/>
    <s v="No"/>
    <n v="1.2000000000000002"/>
    <x v="5"/>
    <x v="2"/>
    <x v="33"/>
  </r>
  <r>
    <x v="724"/>
    <x v="567"/>
    <x v="697"/>
    <x v="39"/>
    <n v="4"/>
    <s v="Fernando Sulman"/>
    <s v="fsulmanl0@washington.edu"/>
    <x v="0"/>
    <s v="Rob"/>
    <s v="D"/>
    <n v="1"/>
    <n v="8.9499999999999993"/>
    <x v="191"/>
    <x v="0"/>
    <x v="2"/>
    <s v="45 Village Terrace, Asheville"/>
    <s v="No"/>
    <s v="Fernando"/>
    <s v="Sulman"/>
    <s v="Yes"/>
    <n v="4"/>
    <x v="2"/>
    <x v="1"/>
    <x v="229"/>
  </r>
  <r>
    <x v="725"/>
    <x v="568"/>
    <x v="698"/>
    <x v="20"/>
    <n v="3"/>
    <s v="Dorotea Hollyman"/>
    <s v="dhollymanl1@ibm.com"/>
    <x v="0"/>
    <s v="Ara"/>
    <s v="D"/>
    <n v="0.5"/>
    <n v="5.97"/>
    <x v="8"/>
    <x v="2"/>
    <x v="2"/>
    <s v="46861 Esker Avenue, Billings"/>
    <s v="No"/>
    <s v="Dorotea"/>
    <s v="Hollyman"/>
    <s v="Yes"/>
    <n v="1.5"/>
    <x v="5"/>
    <x v="5"/>
    <x v="21"/>
  </r>
  <r>
    <x v="726"/>
    <x v="569"/>
    <x v="699"/>
    <x v="39"/>
    <n v="1"/>
    <s v="Lorelei Nardoni"/>
    <s v="lnardonil2@hao123.com"/>
    <x v="0"/>
    <s v="Rob"/>
    <s v="D"/>
    <n v="1"/>
    <n v="8.9499999999999993"/>
    <x v="192"/>
    <x v="0"/>
    <x v="2"/>
    <s v="77724 Roxbury Road, Saint Louis"/>
    <s v="No"/>
    <s v="Lorelei"/>
    <s v="Nardoni"/>
    <s v="No"/>
    <n v="1"/>
    <x v="2"/>
    <x v="2"/>
    <x v="230"/>
  </r>
  <r>
    <x v="727"/>
    <x v="570"/>
    <x v="700"/>
    <x v="27"/>
    <n v="1"/>
    <s v="Dallas Yarham"/>
    <s v="dyarhaml3@moonfruit.com"/>
    <x v="0"/>
    <s v="Lib"/>
    <s v="D"/>
    <n v="2.5"/>
    <n v="29.784999999999997"/>
    <x v="91"/>
    <x v="3"/>
    <x v="2"/>
    <s v="689 8th Hill, Independence"/>
    <s v="No"/>
    <s v="Dallas"/>
    <s v="Yarham"/>
    <s v="Yes"/>
    <n v="2.5"/>
    <x v="0"/>
    <x v="7"/>
    <x v="105"/>
  </r>
  <r>
    <x v="728"/>
    <x v="571"/>
    <x v="701"/>
    <x v="38"/>
    <n v="5"/>
    <s v="Arlana Ferrea"/>
    <s v="aferreal4@wikia.com"/>
    <x v="0"/>
    <s v="Exc"/>
    <s v="L"/>
    <n v="0.5"/>
    <n v="8.91"/>
    <x v="69"/>
    <x v="1"/>
    <x v="1"/>
    <s v="5299 Springs Park, Greensboro"/>
    <s v="No"/>
    <s v="Arlana"/>
    <s v="Ferrea"/>
    <s v="No"/>
    <n v="2.5"/>
    <x v="0"/>
    <x v="9"/>
    <x v="76"/>
  </r>
  <r>
    <x v="729"/>
    <x v="139"/>
    <x v="702"/>
    <x v="33"/>
    <n v="6"/>
    <s v="Chuck Kendrick"/>
    <s v="ckendrickl5@webnode.com"/>
    <x v="0"/>
    <s v="Exc"/>
    <s v="L"/>
    <n v="1"/>
    <n v="14.85"/>
    <x v="146"/>
    <x v="1"/>
    <x v="1"/>
    <s v="74028 Hansons Crossing, Monroe"/>
    <s v="No"/>
    <s v="Chuck"/>
    <s v="Kendrick"/>
    <s v="Yes"/>
    <n v="6"/>
    <x v="2"/>
    <x v="0"/>
    <x v="166"/>
  </r>
  <r>
    <x v="730"/>
    <x v="303"/>
    <x v="703"/>
    <x v="22"/>
    <n v="5"/>
    <s v="Sharona Danilchik"/>
    <s v="sdanilchikl6@mit.edu"/>
    <x v="2"/>
    <s v="Lib"/>
    <s v="M"/>
    <n v="0.5"/>
    <n v="8.73"/>
    <x v="34"/>
    <x v="3"/>
    <x v="0"/>
    <s v="273 Nelson Parkway, Halton"/>
    <s v="Yes"/>
    <s v="Sharona"/>
    <s v="Danilchik"/>
    <s v="No"/>
    <n v="2.5"/>
    <x v="3"/>
    <x v="8"/>
    <x v="35"/>
  </r>
  <r>
    <x v="731"/>
    <x v="572"/>
    <x v="704"/>
    <x v="42"/>
    <n v="3"/>
    <s v="Sarajane Potter"/>
    <s v="not provided"/>
    <x v="0"/>
    <s v="Ara"/>
    <s v="L"/>
    <n v="0.5"/>
    <n v="7.77"/>
    <x v="102"/>
    <x v="2"/>
    <x v="1"/>
    <s v="5 Hermina Drive, Fort Worth"/>
    <s v="No"/>
    <s v="Sarajane"/>
    <s v="Potter"/>
    <s v="No"/>
    <n v="1.5"/>
    <x v="1"/>
    <x v="4"/>
    <x v="117"/>
  </r>
  <r>
    <x v="732"/>
    <x v="573"/>
    <x v="705"/>
    <x v="44"/>
    <n v="6"/>
    <s v="Bobby Folomkin"/>
    <s v="bfolomkinl8@yolasite.com"/>
    <x v="0"/>
    <s v="Ara"/>
    <s v="L"/>
    <n v="2.5"/>
    <n v="29.784999999999997"/>
    <x v="39"/>
    <x v="2"/>
    <x v="1"/>
    <s v="2676 Alpine Lane, Fargo"/>
    <s v="No"/>
    <s v="Bobby"/>
    <s v="Folomkin"/>
    <s v="Yes"/>
    <n v="15"/>
    <x v="0"/>
    <x v="11"/>
    <x v="224"/>
  </r>
  <r>
    <x v="733"/>
    <x v="574"/>
    <x v="706"/>
    <x v="0"/>
    <n v="6"/>
    <s v="Rafferty Pursglove"/>
    <s v="rpursglovel9@biblegateway.com"/>
    <x v="0"/>
    <s v="Rob"/>
    <s v="M"/>
    <n v="1"/>
    <n v="9.9499999999999993"/>
    <x v="33"/>
    <x v="0"/>
    <x v="0"/>
    <s v="4 Buena Vista Circle, Garland"/>
    <s v="No"/>
    <s v="Rafferty"/>
    <s v="Pursglove"/>
    <s v="Yes"/>
    <n v="6"/>
    <x v="6"/>
    <x v="2"/>
    <x v="34"/>
  </r>
  <r>
    <x v="733"/>
    <x v="574"/>
    <x v="706"/>
    <x v="42"/>
    <n v="2"/>
    <s v="Rafferty Pursglove"/>
    <s v="rpursglovel9@biblegateway.com"/>
    <x v="0"/>
    <s v="Ara"/>
    <s v="L"/>
    <n v="0.5"/>
    <n v="7.77"/>
    <x v="42"/>
    <x v="2"/>
    <x v="1"/>
    <s v="4 Buena Vista Circle, Garland"/>
    <s v="No"/>
    <s v="Rafferty"/>
    <s v="Pursglove"/>
    <s v="Yes"/>
    <n v="1"/>
    <x v="6"/>
    <x v="2"/>
    <x v="106"/>
  </r>
  <r>
    <x v="734"/>
    <x v="455"/>
    <x v="696"/>
    <x v="44"/>
    <n v="3"/>
    <s v="Foster Constance"/>
    <s v="fconstancekz@ifeng.com"/>
    <x v="0"/>
    <s v="Ara"/>
    <s v="L"/>
    <n v="2.5"/>
    <n v="29.784999999999997"/>
    <x v="49"/>
    <x v="2"/>
    <x v="1"/>
    <s v="2236 Mitchell Trail, Dallas"/>
    <s v="No"/>
    <s v="Foster"/>
    <s v="Constance"/>
    <s v="No"/>
    <n v="7.5"/>
    <x v="2"/>
    <x v="6"/>
    <x v="71"/>
  </r>
  <r>
    <x v="735"/>
    <x v="575"/>
    <x v="696"/>
    <x v="41"/>
    <n v="2"/>
    <s v="Foster Constance"/>
    <s v="fconstancekz@ifeng.com"/>
    <x v="0"/>
    <s v="Rob"/>
    <s v="L"/>
    <n v="1"/>
    <n v="11.95"/>
    <x v="178"/>
    <x v="0"/>
    <x v="1"/>
    <s v="2236 Mitchell Trail, Dallas"/>
    <s v="No"/>
    <s v="Foster"/>
    <s v="Constance"/>
    <s v="No"/>
    <n v="2"/>
    <x v="4"/>
    <x v="4"/>
    <x v="208"/>
  </r>
  <r>
    <x v="736"/>
    <x v="576"/>
    <x v="707"/>
    <x v="13"/>
    <n v="6"/>
    <s v="Dalia Eburah"/>
    <s v="deburahld@google.co.jp"/>
    <x v="2"/>
    <s v="Rob"/>
    <s v="M"/>
    <n v="2.5"/>
    <n v="22.884999999999998"/>
    <x v="170"/>
    <x v="0"/>
    <x v="0"/>
    <s v="23 Summerview Place, Birmingham"/>
    <s v="Yes"/>
    <s v="Dalia"/>
    <s v="Eburah"/>
    <s v="No"/>
    <n v="15"/>
    <x v="6"/>
    <x v="6"/>
    <x v="43"/>
  </r>
  <r>
    <x v="737"/>
    <x v="577"/>
    <x v="708"/>
    <x v="9"/>
    <n v="1"/>
    <s v="Martie Brimilcombe"/>
    <s v="mbrimilcombele@cnn.com"/>
    <x v="0"/>
    <s v="Ara"/>
    <s v="D"/>
    <n v="1"/>
    <n v="9.9499999999999993"/>
    <x v="138"/>
    <x v="2"/>
    <x v="2"/>
    <s v="2260 Kinsman Junction, Springfield"/>
    <s v="No"/>
    <s v="Martie"/>
    <s v="Brimilcombe"/>
    <s v="No"/>
    <n v="1"/>
    <x v="2"/>
    <x v="0"/>
    <x v="156"/>
  </r>
  <r>
    <x v="738"/>
    <x v="578"/>
    <x v="709"/>
    <x v="35"/>
    <n v="3"/>
    <s v="Suzanna Bollam"/>
    <s v="sbollamlf@list-manage.com"/>
    <x v="0"/>
    <s v="Rob"/>
    <s v="L"/>
    <n v="0.5"/>
    <n v="7.169999999999999"/>
    <x v="137"/>
    <x v="0"/>
    <x v="1"/>
    <s v="5 Buhler Center, Littleton"/>
    <s v="No"/>
    <s v="Suzanna"/>
    <s v="Bollam"/>
    <s v="No"/>
    <n v="1.5"/>
    <x v="0"/>
    <x v="4"/>
    <x v="155"/>
  </r>
  <r>
    <x v="739"/>
    <x v="579"/>
    <x v="710"/>
    <x v="3"/>
    <n v="6"/>
    <s v="Mellisa Mebes"/>
    <s v="not provided"/>
    <x v="0"/>
    <s v="Exc"/>
    <s v="M"/>
    <n v="1"/>
    <n v="13.75"/>
    <x v="121"/>
    <x v="1"/>
    <x v="0"/>
    <s v="803 Crest Line Parkway, Baltimore"/>
    <s v="No"/>
    <s v="Mellisa"/>
    <s v="Mebes"/>
    <s v="No"/>
    <n v="6"/>
    <x v="1"/>
    <x v="0"/>
    <x v="137"/>
  </r>
  <r>
    <x v="740"/>
    <x v="91"/>
    <x v="711"/>
    <x v="21"/>
    <n v="2"/>
    <s v="Alva Filipczak"/>
    <s v="afilipczaklh@ning.com"/>
    <x v="1"/>
    <s v="Lib"/>
    <s v="M"/>
    <n v="0.2"/>
    <n v="4.3650000000000002"/>
    <x v="31"/>
    <x v="3"/>
    <x v="0"/>
    <s v="4847 Vera Crossing, Moycullen"/>
    <s v="Yes"/>
    <s v="Alva"/>
    <s v="Filipczak"/>
    <s v="No"/>
    <n v="0.4"/>
    <x v="5"/>
    <x v="7"/>
    <x v="32"/>
  </r>
  <r>
    <x v="741"/>
    <x v="272"/>
    <x v="712"/>
    <x v="0"/>
    <n v="2"/>
    <s v="Dorette Hinemoor"/>
    <s v="not provided"/>
    <x v="0"/>
    <s v="Rob"/>
    <s v="M"/>
    <n v="1"/>
    <n v="9.9499999999999993"/>
    <x v="0"/>
    <x v="0"/>
    <x v="0"/>
    <s v="121 Union Point, Fort Lauderdale"/>
    <s v="No"/>
    <s v="Dorette"/>
    <s v="Hinemoor"/>
    <s v="Yes"/>
    <n v="2"/>
    <x v="0"/>
    <x v="2"/>
    <x v="0"/>
  </r>
  <r>
    <x v="742"/>
    <x v="65"/>
    <x v="713"/>
    <x v="38"/>
    <n v="2"/>
    <s v="Rhetta Elnaugh"/>
    <s v="relnaughlj@comsenz.com"/>
    <x v="0"/>
    <s v="Exc"/>
    <s v="L"/>
    <n v="0.5"/>
    <n v="8.91"/>
    <x v="58"/>
    <x v="1"/>
    <x v="1"/>
    <s v="48 Randy Street, San Diego"/>
    <s v="No"/>
    <s v="Rhetta"/>
    <s v="Elnaugh"/>
    <s v="Yes"/>
    <n v="1"/>
    <x v="3"/>
    <x v="2"/>
    <x v="63"/>
  </r>
  <r>
    <x v="743"/>
    <x v="580"/>
    <x v="714"/>
    <x v="19"/>
    <n v="3"/>
    <s v="Jule Deehan"/>
    <s v="jdeehanlk@about.me"/>
    <x v="0"/>
    <s v="Ara"/>
    <s v="M"/>
    <n v="0.5"/>
    <n v="6.75"/>
    <x v="16"/>
    <x v="2"/>
    <x v="0"/>
    <s v="11217 Maywood Terrace, Dallas"/>
    <s v="No"/>
    <s v="Jule"/>
    <s v="Deehan"/>
    <s v="No"/>
    <n v="1.5"/>
    <x v="2"/>
    <x v="9"/>
    <x v="16"/>
  </r>
  <r>
    <x v="744"/>
    <x v="581"/>
    <x v="715"/>
    <x v="44"/>
    <n v="2"/>
    <s v="Janella Eden"/>
    <s v="jedenll@e-recht24.de"/>
    <x v="0"/>
    <s v="Ara"/>
    <s v="L"/>
    <n v="2.5"/>
    <n v="29.784999999999997"/>
    <x v="120"/>
    <x v="2"/>
    <x v="1"/>
    <s v="613 Merrick Way, Joliet"/>
    <s v="No"/>
    <s v="Janella"/>
    <s v="Eden"/>
    <s v="No"/>
    <n v="5"/>
    <x v="6"/>
    <x v="6"/>
    <x v="219"/>
  </r>
  <r>
    <x v="745"/>
    <x v="489"/>
    <x v="716"/>
    <x v="23"/>
    <n v="2"/>
    <s v="Cam Jewster"/>
    <s v="cjewsterlu@moonfruit.com"/>
    <x v="0"/>
    <s v="Lib"/>
    <s v="L"/>
    <n v="0.5"/>
    <n v="9.51"/>
    <x v="81"/>
    <x v="3"/>
    <x v="1"/>
    <s v="24010 Sunnyside Drive, Dayton"/>
    <s v="No"/>
    <s v="Cam"/>
    <s v="Jewster"/>
    <s v="Yes"/>
    <n v="1"/>
    <x v="2"/>
    <x v="10"/>
    <x v="92"/>
  </r>
  <r>
    <x v="746"/>
    <x v="234"/>
    <x v="717"/>
    <x v="5"/>
    <n v="6"/>
    <s v="Ugo Southerden"/>
    <s v="usoutherdenln@hao123.com"/>
    <x v="0"/>
    <s v="Lib"/>
    <s v="D"/>
    <n v="1"/>
    <n v="12.95"/>
    <x v="17"/>
    <x v="3"/>
    <x v="2"/>
    <s v="63 Holmberg Avenue, Clearwater"/>
    <s v="No"/>
    <s v="Ugo"/>
    <s v="Southerden"/>
    <s v="Yes"/>
    <n v="6"/>
    <x v="1"/>
    <x v="1"/>
    <x v="98"/>
  </r>
  <r>
    <x v="747"/>
    <x v="175"/>
    <x v="718"/>
    <x v="3"/>
    <n v="3"/>
    <s v="Verne Dunkerley"/>
    <s v="not provided"/>
    <x v="0"/>
    <s v="Exc"/>
    <s v="M"/>
    <n v="1"/>
    <n v="13.75"/>
    <x v="1"/>
    <x v="1"/>
    <x v="0"/>
    <s v="5770 Crest Line Place, Minneapolis"/>
    <s v="No"/>
    <s v="Verne"/>
    <s v="Dunkerley"/>
    <s v="No"/>
    <n v="3"/>
    <x v="4"/>
    <x v="10"/>
    <x v="1"/>
  </r>
  <r>
    <x v="748"/>
    <x v="582"/>
    <x v="719"/>
    <x v="26"/>
    <n v="4"/>
    <s v="Lacee Burtenshaw"/>
    <s v="lburtenshawlp@shinystat.com"/>
    <x v="0"/>
    <s v="Lib"/>
    <s v="L"/>
    <n v="2.5"/>
    <n v="36.454999999999998"/>
    <x v="43"/>
    <x v="3"/>
    <x v="1"/>
    <s v="8 Prentice Way, Lawrenceville"/>
    <s v="No"/>
    <s v="Lacee"/>
    <s v="Burtenshaw"/>
    <s v="No"/>
    <n v="10"/>
    <x v="4"/>
    <x v="11"/>
    <x v="46"/>
  </r>
  <r>
    <x v="749"/>
    <x v="583"/>
    <x v="720"/>
    <x v="46"/>
    <n v="6"/>
    <s v="Adorne Gregoratti"/>
    <s v="agregorattilq@vistaprint.com"/>
    <x v="1"/>
    <s v="Exc"/>
    <s v="L"/>
    <n v="0.2"/>
    <n v="4.4550000000000001"/>
    <x v="149"/>
    <x v="1"/>
    <x v="1"/>
    <s v="27208 Maple Avenue, Malahide"/>
    <s v="Yes"/>
    <s v="Adorne"/>
    <s v="Gregoratti"/>
    <s v="No"/>
    <n v="1.2000000000000002"/>
    <x v="4"/>
    <x v="6"/>
    <x v="170"/>
  </r>
  <r>
    <x v="750"/>
    <x v="548"/>
    <x v="721"/>
    <x v="22"/>
    <n v="5"/>
    <s v="Chris Croster"/>
    <s v="ccrosterlr@gov.uk"/>
    <x v="0"/>
    <s v="Lib"/>
    <s v="M"/>
    <n v="0.5"/>
    <n v="8.73"/>
    <x v="34"/>
    <x v="3"/>
    <x v="0"/>
    <s v="9 Brickson Park Street, Tampa"/>
    <s v="No"/>
    <s v="Chris"/>
    <s v="Croster"/>
    <s v="Yes"/>
    <n v="2.5"/>
    <x v="3"/>
    <x v="8"/>
    <x v="35"/>
  </r>
  <r>
    <x v="751"/>
    <x v="584"/>
    <x v="722"/>
    <x v="32"/>
    <n v="2"/>
    <s v="Graeme Whitehead"/>
    <s v="gwhiteheadls@hp.com"/>
    <x v="0"/>
    <s v="Lib"/>
    <s v="L"/>
    <n v="1"/>
    <n v="15.85"/>
    <x v="124"/>
    <x v="3"/>
    <x v="1"/>
    <s v="39 Pawling Place, Nashville"/>
    <s v="No"/>
    <s v="Graeme"/>
    <s v="Whitehead"/>
    <s v="No"/>
    <n v="2"/>
    <x v="0"/>
    <x v="11"/>
    <x v="141"/>
  </r>
  <r>
    <x v="752"/>
    <x v="64"/>
    <x v="723"/>
    <x v="30"/>
    <n v="1"/>
    <s v="Haslett Jodrelle"/>
    <s v="hjodrellelt@samsung.com"/>
    <x v="0"/>
    <s v="Ara"/>
    <s v="D"/>
    <n v="2.5"/>
    <n v="22.884999999999998"/>
    <x v="156"/>
    <x v="2"/>
    <x v="2"/>
    <s v="9 Macpherson Avenue, Miami"/>
    <s v="No"/>
    <s v="Haslett"/>
    <s v="Jodrelle"/>
    <s v="No"/>
    <n v="2.5"/>
    <x v="5"/>
    <x v="1"/>
    <x v="215"/>
  </r>
  <r>
    <x v="753"/>
    <x v="585"/>
    <x v="716"/>
    <x v="47"/>
    <n v="1"/>
    <s v="Cam Jewster"/>
    <s v="cjewsterlu@moonfruit.com"/>
    <x v="0"/>
    <s v="Exc"/>
    <s v="D"/>
    <n v="2.5"/>
    <n v="27.945"/>
    <x v="140"/>
    <x v="1"/>
    <x v="2"/>
    <s v="24010 Sunnyside Drive, Dayton"/>
    <s v="No"/>
    <s v="Cam"/>
    <s v="Jewster"/>
    <s v="Yes"/>
    <n v="2.5"/>
    <x v="0"/>
    <x v="10"/>
    <x v="159"/>
  </r>
  <r>
    <x v="754"/>
    <x v="32"/>
    <x v="724"/>
    <x v="3"/>
    <n v="6"/>
    <s v="Beryl Osborn"/>
    <s v="not provided"/>
    <x v="0"/>
    <s v="Exc"/>
    <s v="M"/>
    <n v="1"/>
    <n v="13.75"/>
    <x v="121"/>
    <x v="1"/>
    <x v="0"/>
    <s v="71 Donald Trail, Chicago"/>
    <s v="No"/>
    <s v="Beryl"/>
    <s v="Osborn"/>
    <s v="Yes"/>
    <n v="6"/>
    <x v="3"/>
    <x v="8"/>
    <x v="137"/>
  </r>
  <r>
    <x v="755"/>
    <x v="586"/>
    <x v="725"/>
    <x v="13"/>
    <n v="2"/>
    <s v="Kaela Nottram"/>
    <s v="knottramlw@odnoklassniki.ru"/>
    <x v="1"/>
    <s v="Rob"/>
    <s v="M"/>
    <n v="2.5"/>
    <n v="22.884999999999998"/>
    <x v="135"/>
    <x v="0"/>
    <x v="0"/>
    <s v="5 Moulton Court, Arklow"/>
    <s v="Yes"/>
    <s v="Kaela"/>
    <s v="Nottram"/>
    <s v="Yes"/>
    <n v="5"/>
    <x v="2"/>
    <x v="2"/>
    <x v="153"/>
  </r>
  <r>
    <x v="756"/>
    <x v="535"/>
    <x v="726"/>
    <x v="2"/>
    <n v="6"/>
    <s v="Nobe Buney"/>
    <s v="nbuneylx@jugem.jp"/>
    <x v="0"/>
    <s v="Ara"/>
    <s v="L"/>
    <n v="1"/>
    <n v="12.95"/>
    <x v="17"/>
    <x v="2"/>
    <x v="1"/>
    <s v="7 Anzinger Parkway, Richmond"/>
    <s v="No"/>
    <s v="Nobe"/>
    <s v="Buney"/>
    <s v="No"/>
    <n v="6"/>
    <x v="6"/>
    <x v="4"/>
    <x v="17"/>
  </r>
  <r>
    <x v="757"/>
    <x v="587"/>
    <x v="727"/>
    <x v="42"/>
    <n v="3"/>
    <s v="Silvan McShea"/>
    <s v="smcshealy@photobucket.com"/>
    <x v="0"/>
    <s v="Ara"/>
    <s v="L"/>
    <n v="0.5"/>
    <n v="7.77"/>
    <x v="102"/>
    <x v="2"/>
    <x v="1"/>
    <s v="017 Loeprich Trail, Olympia"/>
    <s v="No"/>
    <s v="Silvan"/>
    <s v="McShea"/>
    <s v="No"/>
    <n v="1.5"/>
    <x v="3"/>
    <x v="10"/>
    <x v="117"/>
  </r>
  <r>
    <x v="758"/>
    <x v="393"/>
    <x v="728"/>
    <x v="7"/>
    <n v="5"/>
    <s v="Karylin Huddart"/>
    <s v="khuddartlz@about.com"/>
    <x v="0"/>
    <s v="Lib"/>
    <s v="L"/>
    <n v="0.2"/>
    <n v="4.7549999999999999"/>
    <x v="29"/>
    <x v="3"/>
    <x v="1"/>
    <s v="831 Meadow Valley Way, Arlington"/>
    <s v="No"/>
    <s v="Karylin"/>
    <s v="Huddart"/>
    <s v="Yes"/>
    <n v="1"/>
    <x v="6"/>
    <x v="5"/>
    <x v="30"/>
  </r>
  <r>
    <x v="759"/>
    <x v="588"/>
    <x v="729"/>
    <x v="22"/>
    <n v="6"/>
    <s v="Jereme Gippes"/>
    <s v="jgippesm0@cloudflare.com"/>
    <x v="2"/>
    <s v="Lib"/>
    <s v="M"/>
    <n v="0.5"/>
    <n v="8.73"/>
    <x v="28"/>
    <x v="3"/>
    <x v="0"/>
    <s v="47392 Spenser Trail, Twyford"/>
    <s v="Yes"/>
    <s v="Jereme"/>
    <s v="Gippes"/>
    <s v="Yes"/>
    <n v="3"/>
    <x v="0"/>
    <x v="6"/>
    <x v="29"/>
  </r>
  <r>
    <x v="760"/>
    <x v="15"/>
    <x v="730"/>
    <x v="40"/>
    <n v="5"/>
    <s v="Lukas Whittlesee"/>
    <s v="lwhittleseem1@e-recht24.de"/>
    <x v="0"/>
    <s v="Rob"/>
    <s v="L"/>
    <n v="0.2"/>
    <n v="3.5849999999999995"/>
    <x v="131"/>
    <x v="0"/>
    <x v="1"/>
    <s v="720 Victoria Parkway, Roanoke"/>
    <s v="No"/>
    <s v="Lukas"/>
    <s v="Whittlesee"/>
    <s v="No"/>
    <n v="1"/>
    <x v="0"/>
    <x v="1"/>
    <x v="149"/>
  </r>
  <r>
    <x v="761"/>
    <x v="507"/>
    <x v="731"/>
    <x v="44"/>
    <n v="5"/>
    <s v="Gregorius Trengrove"/>
    <s v="gtrengrovem2@elpais.com"/>
    <x v="0"/>
    <s v="Ara"/>
    <s v="L"/>
    <n v="2.5"/>
    <n v="29.784999999999997"/>
    <x v="74"/>
    <x v="2"/>
    <x v="1"/>
    <s v="0862 Farwell Avenue, New Hyde Park"/>
    <s v="No"/>
    <s v="Gregorius"/>
    <s v="Trengrove"/>
    <s v="No"/>
    <n v="12.5"/>
    <x v="2"/>
    <x v="1"/>
    <x v="100"/>
  </r>
  <r>
    <x v="762"/>
    <x v="533"/>
    <x v="732"/>
    <x v="35"/>
    <n v="4"/>
    <s v="Wright Caldero"/>
    <s v="wcalderom3@stumbleupon.com"/>
    <x v="0"/>
    <s v="Rob"/>
    <s v="L"/>
    <n v="0.5"/>
    <n v="7.169999999999999"/>
    <x v="139"/>
    <x v="0"/>
    <x v="1"/>
    <s v="5933 Graceland Way, Anaheim"/>
    <s v="No"/>
    <s v="Wright"/>
    <s v="Caldero"/>
    <s v="No"/>
    <n v="2"/>
    <x v="4"/>
    <x v="6"/>
    <x v="158"/>
  </r>
  <r>
    <x v="763"/>
    <x v="589"/>
    <x v="733"/>
    <x v="23"/>
    <n v="1"/>
    <s v="Merell Zanazzi"/>
    <s v="not provided"/>
    <x v="0"/>
    <s v="Lib"/>
    <s v="L"/>
    <n v="0.5"/>
    <n v="9.51"/>
    <x v="54"/>
    <x v="3"/>
    <x v="1"/>
    <s v="4 Memorial Place, Lexington"/>
    <s v="No"/>
    <s v="Merell"/>
    <s v="Zanazzi"/>
    <s v="No"/>
    <n v="0.5"/>
    <x v="2"/>
    <x v="9"/>
    <x v="59"/>
  </r>
  <r>
    <x v="764"/>
    <x v="590"/>
    <x v="734"/>
    <x v="42"/>
    <n v="4"/>
    <s v="Jed Kennicott"/>
    <s v="jkennicottm5@yahoo.co.jp"/>
    <x v="0"/>
    <s v="Ara"/>
    <s v="L"/>
    <n v="0.5"/>
    <n v="7.77"/>
    <x v="113"/>
    <x v="2"/>
    <x v="1"/>
    <s v="2 Holy Cross Pass, Tampa"/>
    <s v="No"/>
    <s v="Jed"/>
    <s v="Kennicott"/>
    <s v="No"/>
    <n v="2"/>
    <x v="4"/>
    <x v="2"/>
    <x v="129"/>
  </r>
  <r>
    <x v="765"/>
    <x v="457"/>
    <x v="735"/>
    <x v="25"/>
    <n v="3"/>
    <s v="Guenevere Ruggen"/>
    <s v="gruggenm6@nymag.com"/>
    <x v="0"/>
    <s v="Rob"/>
    <s v="D"/>
    <n v="0.2"/>
    <n v="2.6849999999999996"/>
    <x v="36"/>
    <x v="0"/>
    <x v="2"/>
    <s v="67 Mendota Hill, San Jose"/>
    <s v="No"/>
    <s v="Guenevere"/>
    <s v="Ruggen"/>
    <s v="Yes"/>
    <n v="0.60000000000000009"/>
    <x v="1"/>
    <x v="8"/>
    <x v="37"/>
  </r>
  <r>
    <x v="766"/>
    <x v="591"/>
    <x v="736"/>
    <x v="45"/>
    <n v="3"/>
    <s v="Gonzales Cicculi"/>
    <s v="not provided"/>
    <x v="0"/>
    <s v="Exc"/>
    <s v="D"/>
    <n v="1"/>
    <n v="12.15"/>
    <x v="114"/>
    <x v="1"/>
    <x v="2"/>
    <s v="63861 Bunting Road, Washington"/>
    <s v="No"/>
    <s v="Gonzales"/>
    <s v="Cicculi"/>
    <s v="Yes"/>
    <n v="3"/>
    <x v="0"/>
    <x v="4"/>
    <x v="130"/>
  </r>
  <r>
    <x v="767"/>
    <x v="592"/>
    <x v="737"/>
    <x v="25"/>
    <n v="6"/>
    <s v="Man Fright"/>
    <s v="mfrightm8@harvard.edu"/>
    <x v="1"/>
    <s v="Rob"/>
    <s v="D"/>
    <n v="0.2"/>
    <n v="2.6849999999999996"/>
    <x v="103"/>
    <x v="0"/>
    <x v="2"/>
    <s v="27242 Fordem Crossing, Daingean"/>
    <s v="Yes"/>
    <s v="Man"/>
    <s v="Fright"/>
    <s v="No"/>
    <n v="1.2000000000000002"/>
    <x v="4"/>
    <x v="10"/>
    <x v="118"/>
  </r>
  <r>
    <x v="768"/>
    <x v="402"/>
    <x v="738"/>
    <x v="11"/>
    <n v="2"/>
    <s v="Boyce Tarte"/>
    <s v="btartem9@aol.com"/>
    <x v="0"/>
    <s v="Rob"/>
    <s v="D"/>
    <n v="2.5"/>
    <n v="20.584999999999997"/>
    <x v="13"/>
    <x v="0"/>
    <x v="2"/>
    <s v="084 Reindahl Park, Olympia"/>
    <s v="No"/>
    <s v="Boyce"/>
    <s v="Tarte"/>
    <s v="Yes"/>
    <n v="5"/>
    <x v="3"/>
    <x v="2"/>
    <x v="13"/>
  </r>
  <r>
    <x v="769"/>
    <x v="593"/>
    <x v="739"/>
    <x v="25"/>
    <n v="4"/>
    <s v="Caddric Krzysztofiak"/>
    <s v="ckrzysztofiakma@skyrock.com"/>
    <x v="0"/>
    <s v="Rob"/>
    <s v="D"/>
    <n v="0.2"/>
    <n v="2.6849999999999996"/>
    <x v="175"/>
    <x v="0"/>
    <x v="2"/>
    <s v="6 Dayton Alley, Mesquite"/>
    <s v="No"/>
    <s v="Caddric"/>
    <s v="Krzysztofiak"/>
    <s v="No"/>
    <n v="0.8"/>
    <x v="0"/>
    <x v="6"/>
    <x v="204"/>
  </r>
  <r>
    <x v="770"/>
    <x v="594"/>
    <x v="740"/>
    <x v="28"/>
    <n v="4"/>
    <s v="Darn Penquet"/>
    <s v="dpenquetmb@diigo.com"/>
    <x v="0"/>
    <s v="Exc"/>
    <s v="M"/>
    <n v="2.5"/>
    <n v="31.624999999999996"/>
    <x v="177"/>
    <x v="1"/>
    <x v="0"/>
    <s v="19199 Mariners Cove Avenue, Sacramento"/>
    <s v="No"/>
    <s v="Darn"/>
    <s v="Penquet"/>
    <s v="No"/>
    <n v="10"/>
    <x v="3"/>
    <x v="5"/>
    <x v="207"/>
  </r>
  <r>
    <x v="771"/>
    <x v="77"/>
    <x v="741"/>
    <x v="41"/>
    <n v="2"/>
    <s v="Jammie Cloke"/>
    <s v="not provided"/>
    <x v="2"/>
    <s v="Rob"/>
    <s v="L"/>
    <n v="1"/>
    <n v="11.95"/>
    <x v="178"/>
    <x v="0"/>
    <x v="1"/>
    <s v="844 Lawn Drive, Newton"/>
    <s v="Yes"/>
    <s v="Jammie"/>
    <s v="Cloke"/>
    <s v="No"/>
    <n v="2"/>
    <x v="4"/>
    <x v="8"/>
    <x v="208"/>
  </r>
  <r>
    <x v="772"/>
    <x v="595"/>
    <x v="742"/>
    <x v="8"/>
    <n v="1"/>
    <s v="Chester Clowton"/>
    <s v="not provided"/>
    <x v="0"/>
    <s v="Rob"/>
    <s v="M"/>
    <n v="0.5"/>
    <n v="5.97"/>
    <x v="9"/>
    <x v="0"/>
    <x v="0"/>
    <s v="15196 Pleasure Court, Monticello"/>
    <s v="No"/>
    <s v="Chester"/>
    <s v="Clowton"/>
    <s v="No"/>
    <n v="0.5"/>
    <x v="1"/>
    <x v="1"/>
    <x v="9"/>
  </r>
  <r>
    <x v="773"/>
    <x v="596"/>
    <x v="743"/>
    <x v="12"/>
    <n v="2"/>
    <s v="Kathleen Diable"/>
    <s v="not provided"/>
    <x v="2"/>
    <s v="Lib"/>
    <s v="D"/>
    <n v="0.2"/>
    <n v="3.8849999999999998"/>
    <x v="41"/>
    <x v="3"/>
    <x v="2"/>
    <s v="81 Arapahoe Circle, Kinloch"/>
    <s v="Yes"/>
    <s v="Kathleen"/>
    <s v="Diable"/>
    <s v="Yes"/>
    <n v="0.4"/>
    <x v="6"/>
    <x v="10"/>
    <x v="87"/>
  </r>
  <r>
    <x v="774"/>
    <x v="514"/>
    <x v="744"/>
    <x v="31"/>
    <n v="3"/>
    <s v="Koren Ferretti"/>
    <s v="kferrettimf@huffingtonpost.com"/>
    <x v="1"/>
    <s v="Lib"/>
    <s v="D"/>
    <n v="0.5"/>
    <n v="7.77"/>
    <x v="102"/>
    <x v="3"/>
    <x v="2"/>
    <s v="372 Northland Street, Balrothery"/>
    <s v="Yes"/>
    <s v="Koren"/>
    <s v="Ferretti"/>
    <s v="No"/>
    <n v="1.5"/>
    <x v="3"/>
    <x v="9"/>
    <x v="142"/>
  </r>
  <r>
    <x v="775"/>
    <x v="54"/>
    <x v="745"/>
    <x v="4"/>
    <n v="5"/>
    <s v="Allis Wilmore"/>
    <s v="not provided"/>
    <x v="0"/>
    <s v="Rob"/>
    <s v="L"/>
    <n v="2.5"/>
    <n v="27.484999999999996"/>
    <x v="187"/>
    <x v="0"/>
    <x v="1"/>
    <s v="94 Moulton Street, Houston"/>
    <s v="No"/>
    <s v="Allis"/>
    <s v="Wilmore"/>
    <s v="No"/>
    <n v="12.5"/>
    <x v="2"/>
    <x v="10"/>
    <x v="221"/>
  </r>
  <r>
    <x v="776"/>
    <x v="597"/>
    <x v="746"/>
    <x v="25"/>
    <n v="3"/>
    <s v="Chaddie Bennie"/>
    <s v="not provided"/>
    <x v="0"/>
    <s v="Rob"/>
    <s v="D"/>
    <n v="0.2"/>
    <n v="2.6849999999999996"/>
    <x v="36"/>
    <x v="0"/>
    <x v="2"/>
    <s v="935 Lawn Circle, El Paso"/>
    <s v="No"/>
    <s v="Chaddie"/>
    <s v="Bennie"/>
    <s v="Yes"/>
    <n v="0.60000000000000009"/>
    <x v="3"/>
    <x v="10"/>
    <x v="37"/>
  </r>
  <r>
    <x v="777"/>
    <x v="105"/>
    <x v="747"/>
    <x v="23"/>
    <n v="3"/>
    <s v="Alberta Balsdone"/>
    <s v="abalsdonemi@toplist.cz"/>
    <x v="0"/>
    <s v="Lib"/>
    <s v="L"/>
    <n v="0.5"/>
    <n v="9.51"/>
    <x v="32"/>
    <x v="3"/>
    <x v="1"/>
    <s v="3 Kings Plaza, Largo"/>
    <s v="No"/>
    <s v="Alberta"/>
    <s v="Balsdone"/>
    <s v="No"/>
    <n v="1.5"/>
    <x v="5"/>
    <x v="3"/>
    <x v="33"/>
  </r>
  <r>
    <x v="778"/>
    <x v="210"/>
    <x v="748"/>
    <x v="17"/>
    <n v="6"/>
    <s v="Brice Romera"/>
    <s v="bromeramj@list-manage.com"/>
    <x v="1"/>
    <s v="Ara"/>
    <s v="M"/>
    <n v="1"/>
    <n v="11.25"/>
    <x v="173"/>
    <x v="2"/>
    <x v="0"/>
    <s v="2311 Eastlawn Plaza, Foxrock"/>
    <s v="Yes"/>
    <s v="Brice"/>
    <s v="Romera"/>
    <s v="Yes"/>
    <n v="6"/>
    <x v="4"/>
    <x v="7"/>
    <x v="200"/>
  </r>
  <r>
    <x v="778"/>
    <x v="210"/>
    <x v="748"/>
    <x v="27"/>
    <n v="6"/>
    <s v="Brice Romera"/>
    <s v="bromeramj@list-manage.com"/>
    <x v="1"/>
    <s v="Lib"/>
    <s v="D"/>
    <n v="2.5"/>
    <n v="29.784999999999997"/>
    <x v="39"/>
    <x v="3"/>
    <x v="2"/>
    <s v="2311 Eastlawn Plaza, Foxrock"/>
    <s v="Yes"/>
    <s v="Brice"/>
    <s v="Romera"/>
    <s v="Yes"/>
    <n v="15"/>
    <x v="4"/>
    <x v="7"/>
    <x v="40"/>
  </r>
  <r>
    <x v="779"/>
    <x v="598"/>
    <x v="749"/>
    <x v="28"/>
    <n v="1"/>
    <s v="Conchita Bryde"/>
    <s v="cbrydeml@tuttocitta.it"/>
    <x v="0"/>
    <s v="Exc"/>
    <s v="M"/>
    <n v="2.5"/>
    <n v="31.624999999999996"/>
    <x v="176"/>
    <x v="1"/>
    <x v="0"/>
    <s v="74 Crowley Plaza, Oklahoma City"/>
    <s v="No"/>
    <s v="Conchita"/>
    <s v="Bryde"/>
    <s v="Yes"/>
    <n v="2.5"/>
    <x v="5"/>
    <x v="9"/>
    <x v="206"/>
  </r>
  <r>
    <x v="780"/>
    <x v="360"/>
    <x v="750"/>
    <x v="46"/>
    <n v="2"/>
    <s v="Silvanus Enefer"/>
    <s v="senefermm@blog.com"/>
    <x v="0"/>
    <s v="Exc"/>
    <s v="L"/>
    <n v="0.2"/>
    <n v="4.4550000000000001"/>
    <x v="161"/>
    <x v="1"/>
    <x v="1"/>
    <s v="52 Carey Plaza, Washington"/>
    <s v="No"/>
    <s v="Silvanus"/>
    <s v="Enefer"/>
    <s v="No"/>
    <n v="0.4"/>
    <x v="0"/>
    <x v="8"/>
    <x v="185"/>
  </r>
  <r>
    <x v="781"/>
    <x v="62"/>
    <x v="751"/>
    <x v="8"/>
    <n v="6"/>
    <s v="Lenci Haggerstone"/>
    <s v="lhaggerstonemn@independent.co.uk"/>
    <x v="0"/>
    <s v="Rob"/>
    <s v="M"/>
    <n v="0.5"/>
    <n v="5.97"/>
    <x v="27"/>
    <x v="0"/>
    <x v="0"/>
    <s v="52441 Evergreen Lane, Atlanta"/>
    <s v="No"/>
    <s v="Lenci"/>
    <s v="Haggerstone"/>
    <s v="No"/>
    <n v="3"/>
    <x v="3"/>
    <x v="4"/>
    <x v="57"/>
  </r>
  <r>
    <x v="782"/>
    <x v="599"/>
    <x v="752"/>
    <x v="23"/>
    <n v="4"/>
    <s v="Marvin Gundry"/>
    <s v="mgundrymo@omniture.com"/>
    <x v="1"/>
    <s v="Lib"/>
    <s v="L"/>
    <n v="0.5"/>
    <n v="9.51"/>
    <x v="82"/>
    <x v="3"/>
    <x v="1"/>
    <s v="4 Harper Avenue, Castlebridge"/>
    <s v="Yes"/>
    <s v="Marvin"/>
    <s v="Gundry"/>
    <s v="No"/>
    <n v="2"/>
    <x v="6"/>
    <x v="6"/>
    <x v="93"/>
  </r>
  <r>
    <x v="783"/>
    <x v="600"/>
    <x v="753"/>
    <x v="31"/>
    <n v="2"/>
    <s v="Bayard Wellan"/>
    <s v="bwellanmp@cafepress.com"/>
    <x v="0"/>
    <s v="Lib"/>
    <s v="D"/>
    <n v="0.5"/>
    <n v="7.77"/>
    <x v="42"/>
    <x v="3"/>
    <x v="2"/>
    <s v="7203 Main Crossing, Buffalo"/>
    <s v="No"/>
    <s v="Bayard"/>
    <s v="Wellan"/>
    <s v="No"/>
    <n v="1"/>
    <x v="2"/>
    <x v="11"/>
    <x v="45"/>
  </r>
  <r>
    <x v="784"/>
    <x v="601"/>
    <x v="745"/>
    <x v="32"/>
    <n v="5"/>
    <s v="Allis Wilmore"/>
    <s v="not provided"/>
    <x v="0"/>
    <s v="Lib"/>
    <s v="L"/>
    <n v="1"/>
    <n v="15.85"/>
    <x v="180"/>
    <x v="3"/>
    <x v="1"/>
    <s v="94 Moulton Street, Houston"/>
    <s v="No"/>
    <s v="Allis"/>
    <s v="Wilmore"/>
    <s v="No"/>
    <n v="5"/>
    <x v="5"/>
    <x v="2"/>
    <x v="210"/>
  </r>
  <r>
    <x v="785"/>
    <x v="602"/>
    <x v="754"/>
    <x v="7"/>
    <n v="1"/>
    <s v="Caddric Atcheson"/>
    <s v="catchesonmr@xinhuanet.com"/>
    <x v="0"/>
    <s v="Lib"/>
    <s v="L"/>
    <n v="0.2"/>
    <n v="4.7549999999999999"/>
    <x v="7"/>
    <x v="3"/>
    <x v="1"/>
    <s v="1 Hovde Pass, Washington"/>
    <s v="No"/>
    <s v="Caddric"/>
    <s v="Atcheson"/>
    <s v="Yes"/>
    <n v="0.2"/>
    <x v="2"/>
    <x v="1"/>
    <x v="7"/>
  </r>
  <r>
    <x v="786"/>
    <x v="603"/>
    <x v="755"/>
    <x v="3"/>
    <n v="4"/>
    <s v="Eustace Stenton"/>
    <s v="estentonms@google.it"/>
    <x v="0"/>
    <s v="Exc"/>
    <s v="M"/>
    <n v="1"/>
    <n v="13.75"/>
    <x v="193"/>
    <x v="1"/>
    <x v="0"/>
    <s v="8472 Graedel Circle, Austin"/>
    <s v="No"/>
    <s v="Eustace"/>
    <s v="Stenton"/>
    <s v="Yes"/>
    <n v="4"/>
    <x v="0"/>
    <x v="10"/>
    <x v="231"/>
  </r>
  <r>
    <x v="787"/>
    <x v="604"/>
    <x v="756"/>
    <x v="34"/>
    <n v="5"/>
    <s v="Ericka Tripp"/>
    <s v="etrippmt@wp.com"/>
    <x v="0"/>
    <s v="Rob"/>
    <s v="D"/>
    <n v="0.5"/>
    <n v="5.3699999999999992"/>
    <x v="51"/>
    <x v="0"/>
    <x v="2"/>
    <s v="4 4th Pass, Mesa"/>
    <s v="No"/>
    <s v="Ericka"/>
    <s v="Tripp"/>
    <s v="No"/>
    <n v="2.5"/>
    <x v="3"/>
    <x v="11"/>
    <x v="55"/>
  </r>
  <r>
    <x v="788"/>
    <x v="605"/>
    <x v="757"/>
    <x v="10"/>
    <n v="4"/>
    <s v="Lyndsey MacManus"/>
    <s v="lmacmanusmu@imdb.com"/>
    <x v="0"/>
    <s v="Exc"/>
    <s v="L"/>
    <n v="2.5"/>
    <n v="34.154999999999994"/>
    <x v="56"/>
    <x v="1"/>
    <x v="1"/>
    <s v="9 Springs Crossing, Savannah"/>
    <s v="No"/>
    <s v="Lyndsey"/>
    <s v="MacManus"/>
    <s v="No"/>
    <n v="10"/>
    <x v="5"/>
    <x v="8"/>
    <x v="61"/>
  </r>
  <r>
    <x v="789"/>
    <x v="606"/>
    <x v="758"/>
    <x v="32"/>
    <n v="3"/>
    <s v="Tess Benediktovich"/>
    <s v="tbenediktovichmv@ebay.com"/>
    <x v="0"/>
    <s v="Lib"/>
    <s v="L"/>
    <n v="1"/>
    <n v="15.85"/>
    <x v="46"/>
    <x v="3"/>
    <x v="1"/>
    <s v="1068 Sutherland Plaza, Albuquerque"/>
    <s v="No"/>
    <s v="Tess"/>
    <s v="Benediktovich"/>
    <s v="Yes"/>
    <n v="3"/>
    <x v="2"/>
    <x v="7"/>
    <x v="49"/>
  </r>
  <r>
    <x v="790"/>
    <x v="446"/>
    <x v="759"/>
    <x v="14"/>
    <n v="5"/>
    <s v="Correy Bourner"/>
    <s v="cbournermw@chronoengine.com"/>
    <x v="0"/>
    <s v="Ara"/>
    <s v="M"/>
    <n v="0.2"/>
    <n v="3.375"/>
    <x v="19"/>
    <x v="2"/>
    <x v="0"/>
    <s v="6058 Lunder Junction, Charlotte"/>
    <s v="No"/>
    <s v="Correy"/>
    <s v="Bourner"/>
    <s v="Yes"/>
    <n v="1"/>
    <x v="5"/>
    <x v="11"/>
    <x v="19"/>
  </r>
  <r>
    <x v="791"/>
    <x v="18"/>
    <x v="760"/>
    <x v="9"/>
    <n v="3"/>
    <s v="Odelia Skerme"/>
    <s v="oskermen3@hatena.ne.jp"/>
    <x v="0"/>
    <s v="Ara"/>
    <s v="D"/>
    <n v="1"/>
    <n v="9.9499999999999993"/>
    <x v="44"/>
    <x v="2"/>
    <x v="2"/>
    <s v="4 Tony Circle, Oklahoma City"/>
    <s v="No"/>
    <s v="Odelia"/>
    <s v="Skerme"/>
    <s v="Yes"/>
    <n v="3"/>
    <x v="2"/>
    <x v="10"/>
    <x v="157"/>
  </r>
  <r>
    <x v="792"/>
    <x v="180"/>
    <x v="761"/>
    <x v="1"/>
    <n v="5"/>
    <s v="Kandy Heddan"/>
    <s v="kheddanmy@icq.com"/>
    <x v="0"/>
    <s v="Exc"/>
    <s v="M"/>
    <n v="0.5"/>
    <n v="8.25"/>
    <x v="1"/>
    <x v="1"/>
    <x v="0"/>
    <s v="6234 Heath Court, Pensacola"/>
    <s v="No"/>
    <s v="Kandy"/>
    <s v="Heddan"/>
    <s v="Yes"/>
    <n v="2.5"/>
    <x v="6"/>
    <x v="6"/>
    <x v="1"/>
  </r>
  <r>
    <x v="793"/>
    <x v="580"/>
    <x v="762"/>
    <x v="18"/>
    <n v="5"/>
    <s v="Ibby Charters"/>
    <s v="ichartersmz@abc.net.au"/>
    <x v="0"/>
    <s v="Exc"/>
    <s v="M"/>
    <n v="0.2"/>
    <n v="4.125"/>
    <x v="132"/>
    <x v="1"/>
    <x v="0"/>
    <s v="9435 Troy Circle, Washington"/>
    <s v="No"/>
    <s v="Ibby"/>
    <s v="Charters"/>
    <s v="No"/>
    <n v="1"/>
    <x v="2"/>
    <x v="9"/>
    <x v="150"/>
  </r>
  <r>
    <x v="794"/>
    <x v="453"/>
    <x v="763"/>
    <x v="30"/>
    <n v="6"/>
    <s v="Adora Roubert"/>
    <s v="aroubertn0@tmall.com"/>
    <x v="0"/>
    <s v="Ara"/>
    <s v="D"/>
    <n v="2.5"/>
    <n v="22.884999999999998"/>
    <x v="170"/>
    <x v="2"/>
    <x v="2"/>
    <s v="27591 Michigan Place, Port Saint Lucie"/>
    <s v="No"/>
    <s v="Adora"/>
    <s v="Roubert"/>
    <s v="Yes"/>
    <n v="15"/>
    <x v="2"/>
    <x v="11"/>
    <x v="197"/>
  </r>
  <r>
    <x v="795"/>
    <x v="259"/>
    <x v="764"/>
    <x v="16"/>
    <n v="1"/>
    <s v="Hillel Mairs"/>
    <s v="hmairsn1@so-net.ne.jp"/>
    <x v="0"/>
    <s v="Ara"/>
    <s v="D"/>
    <n v="0.2"/>
    <n v="2.9849999999999999"/>
    <x v="55"/>
    <x v="2"/>
    <x v="2"/>
    <s v="325 Forest Run Crossing, Huntington"/>
    <s v="No"/>
    <s v="Hillel"/>
    <s v="Mairs"/>
    <s v="No"/>
    <n v="0.2"/>
    <x v="4"/>
    <x v="10"/>
    <x v="81"/>
  </r>
  <r>
    <x v="796"/>
    <x v="607"/>
    <x v="765"/>
    <x v="3"/>
    <n v="2"/>
    <s v="Helaina Rainforth"/>
    <s v="hrainforthn2@blog.com"/>
    <x v="0"/>
    <s v="Exc"/>
    <s v="M"/>
    <n v="1"/>
    <n v="13.75"/>
    <x v="3"/>
    <x v="1"/>
    <x v="0"/>
    <s v="132 New Castle Drive, Philadelphia"/>
    <s v="No"/>
    <s v="Helaina"/>
    <s v="Rainforth"/>
    <s v="No"/>
    <n v="2"/>
    <x v="2"/>
    <x v="3"/>
    <x v="3"/>
  </r>
  <r>
    <x v="796"/>
    <x v="607"/>
    <x v="765"/>
    <x v="16"/>
    <n v="2"/>
    <s v="Helaina Rainforth"/>
    <s v="hrainforthn2@blog.com"/>
    <x v="0"/>
    <s v="Ara"/>
    <s v="D"/>
    <n v="0.2"/>
    <n v="2.9849999999999999"/>
    <x v="9"/>
    <x v="2"/>
    <x v="2"/>
    <s v="132 New Castle Drive, Philadelphia"/>
    <s v="No"/>
    <s v="Helaina"/>
    <s v="Rainforth"/>
    <s v="No"/>
    <n v="0.4"/>
    <x v="2"/>
    <x v="3"/>
    <x v="79"/>
  </r>
  <r>
    <x v="797"/>
    <x v="385"/>
    <x v="766"/>
    <x v="0"/>
    <n v="6"/>
    <s v="Isac Jesper"/>
    <s v="ijespern4@theglobeandmail.com"/>
    <x v="0"/>
    <s v="Rob"/>
    <s v="M"/>
    <n v="1"/>
    <n v="9.9499999999999993"/>
    <x v="33"/>
    <x v="0"/>
    <x v="0"/>
    <s v="810 Sage Court, Naples"/>
    <s v="No"/>
    <s v="Isac"/>
    <s v="Jesper"/>
    <s v="No"/>
    <n v="6"/>
    <x v="2"/>
    <x v="6"/>
    <x v="34"/>
  </r>
  <r>
    <x v="798"/>
    <x v="608"/>
    <x v="767"/>
    <x v="11"/>
    <n v="4"/>
    <s v="Lenette Dwerryhouse"/>
    <s v="ldwerryhousen5@gravatar.com"/>
    <x v="0"/>
    <s v="Rob"/>
    <s v="D"/>
    <n v="2.5"/>
    <n v="20.584999999999997"/>
    <x v="18"/>
    <x v="0"/>
    <x v="2"/>
    <s v="2 Wayridge Court, Fort Worth"/>
    <s v="No"/>
    <s v="Lenette"/>
    <s v="Dwerryhouse"/>
    <s v="Yes"/>
    <n v="10"/>
    <x v="2"/>
    <x v="8"/>
    <x v="18"/>
  </r>
  <r>
    <x v="799"/>
    <x v="609"/>
    <x v="768"/>
    <x v="30"/>
    <n v="1"/>
    <s v="Nadeen Broomer"/>
    <s v="nbroomern6@examiner.com"/>
    <x v="0"/>
    <s v="Ara"/>
    <s v="D"/>
    <n v="2.5"/>
    <n v="22.884999999999998"/>
    <x v="156"/>
    <x v="2"/>
    <x v="2"/>
    <s v="51 Straubel Terrace, Omaha"/>
    <s v="No"/>
    <s v="Nadeen"/>
    <s v="Broomer"/>
    <s v="No"/>
    <n v="2.5"/>
    <x v="2"/>
    <x v="11"/>
    <x v="215"/>
  </r>
  <r>
    <x v="800"/>
    <x v="147"/>
    <x v="769"/>
    <x v="38"/>
    <n v="1"/>
    <s v="Konstantine Thoumasson"/>
    <s v="kthoumassonn7@bloglovin.com"/>
    <x v="0"/>
    <s v="Exc"/>
    <s v="L"/>
    <n v="0.5"/>
    <n v="8.91"/>
    <x v="161"/>
    <x v="1"/>
    <x v="1"/>
    <s v="342 North Lane, Tucson"/>
    <s v="No"/>
    <s v="Konstantine"/>
    <s v="Thoumasson"/>
    <s v="Yes"/>
    <n v="0.5"/>
    <x v="3"/>
    <x v="6"/>
    <x v="185"/>
  </r>
  <r>
    <x v="801"/>
    <x v="172"/>
    <x v="770"/>
    <x v="16"/>
    <n v="4"/>
    <s v="Frans Habbergham"/>
    <s v="fhabberghamn8@discovery.com"/>
    <x v="0"/>
    <s v="Ara"/>
    <s v="D"/>
    <n v="0.2"/>
    <n v="2.9849999999999999"/>
    <x v="22"/>
    <x v="2"/>
    <x v="2"/>
    <s v="76 Fallview Crossing, Sparks"/>
    <s v="No"/>
    <s v="Frans"/>
    <s v="Habbergham"/>
    <s v="No"/>
    <n v="0.8"/>
    <x v="6"/>
    <x v="7"/>
    <x v="23"/>
  </r>
  <r>
    <x v="802"/>
    <x v="610"/>
    <x v="745"/>
    <x v="43"/>
    <n v="3"/>
    <s v="Allis Wilmore"/>
    <s v="not provided"/>
    <x v="0"/>
    <s v="Lib"/>
    <s v="M"/>
    <n v="2.5"/>
    <n v="33.464999999999996"/>
    <x v="64"/>
    <x v="3"/>
    <x v="0"/>
    <s v="94 Moulton Street, Houston"/>
    <s v="No"/>
    <s v="Allis"/>
    <s v="Wilmore"/>
    <s v="No"/>
    <n v="7.5"/>
    <x v="4"/>
    <x v="0"/>
    <x v="70"/>
  </r>
  <r>
    <x v="803"/>
    <x v="611"/>
    <x v="771"/>
    <x v="30"/>
    <n v="5"/>
    <s v="Romain Avrashin"/>
    <s v="ravrashinna@tamu.edu"/>
    <x v="0"/>
    <s v="Ara"/>
    <s v="D"/>
    <n v="2.5"/>
    <n v="22.884999999999998"/>
    <x v="15"/>
    <x v="2"/>
    <x v="2"/>
    <s v="88 Westerfield Point, Washington"/>
    <s v="No"/>
    <s v="Romain"/>
    <s v="Avrashin"/>
    <s v="No"/>
    <n v="12.5"/>
    <x v="1"/>
    <x v="2"/>
    <x v="54"/>
  </r>
  <r>
    <x v="804"/>
    <x v="612"/>
    <x v="772"/>
    <x v="1"/>
    <n v="5"/>
    <s v="Miran Doidge"/>
    <s v="mdoidgenb@etsy.com"/>
    <x v="0"/>
    <s v="Exc"/>
    <s v="M"/>
    <n v="0.5"/>
    <n v="8.25"/>
    <x v="1"/>
    <x v="1"/>
    <x v="0"/>
    <s v="94 Del Mar Lane, Salinas"/>
    <s v="No"/>
    <s v="Miran"/>
    <s v="Doidge"/>
    <s v="No"/>
    <n v="2.5"/>
    <x v="6"/>
    <x v="11"/>
    <x v="1"/>
  </r>
  <r>
    <x v="805"/>
    <x v="613"/>
    <x v="773"/>
    <x v="35"/>
    <n v="4"/>
    <s v="Janeva Edinboro"/>
    <s v="jedinboronc@reverbnation.com"/>
    <x v="0"/>
    <s v="Rob"/>
    <s v="L"/>
    <n v="0.5"/>
    <n v="7.169999999999999"/>
    <x v="139"/>
    <x v="0"/>
    <x v="1"/>
    <s v="24 Bowman Point, Fort Lauderdale"/>
    <s v="No"/>
    <s v="Janeva"/>
    <s v="Edinboro"/>
    <s v="Yes"/>
    <n v="2"/>
    <x v="0"/>
    <x v="4"/>
    <x v="158"/>
  </r>
  <r>
    <x v="806"/>
    <x v="611"/>
    <x v="774"/>
    <x v="21"/>
    <n v="1"/>
    <s v="Trumaine Tewelson"/>
    <s v="ttewelsonnd@cdbaby.com"/>
    <x v="0"/>
    <s v="Lib"/>
    <s v="M"/>
    <n v="0.2"/>
    <n v="4.3650000000000002"/>
    <x v="189"/>
    <x v="3"/>
    <x v="0"/>
    <s v="903 Scoville Court, El Paso"/>
    <s v="No"/>
    <s v="Trumaine"/>
    <s v="Tewelson"/>
    <s v="No"/>
    <n v="0.2"/>
    <x v="1"/>
    <x v="2"/>
    <x v="227"/>
  </r>
  <r>
    <x v="807"/>
    <x v="493"/>
    <x v="760"/>
    <x v="18"/>
    <n v="2"/>
    <s v="Odelia Skerme"/>
    <s v="oskermen3@hatena.ne.jp"/>
    <x v="0"/>
    <s v="Exc"/>
    <s v="M"/>
    <n v="0.2"/>
    <n v="4.125"/>
    <x v="112"/>
    <x v="1"/>
    <x v="0"/>
    <s v="4 Tony Circle, Oklahoma City"/>
    <s v="No"/>
    <s v="Odelia"/>
    <s v="Skerme"/>
    <s v="Yes"/>
    <n v="0.4"/>
    <x v="5"/>
    <x v="11"/>
    <x v="128"/>
  </r>
  <r>
    <x v="808"/>
    <x v="614"/>
    <x v="775"/>
    <x v="18"/>
    <n v="2"/>
    <s v="De Drewitt"/>
    <s v="ddrewittnf@mapquest.com"/>
    <x v="0"/>
    <s v="Exc"/>
    <s v="M"/>
    <n v="0.2"/>
    <n v="4.125"/>
    <x v="112"/>
    <x v="1"/>
    <x v="0"/>
    <s v="6 Tomscot Hill, Alexandria"/>
    <s v="No"/>
    <s v="De"/>
    <s v="Drewitt"/>
    <s v="Yes"/>
    <n v="0.4"/>
    <x v="4"/>
    <x v="2"/>
    <x v="128"/>
  </r>
  <r>
    <x v="809"/>
    <x v="151"/>
    <x v="776"/>
    <x v="20"/>
    <n v="6"/>
    <s v="Adelheid Gladhill"/>
    <s v="agladhillng@stanford.edu"/>
    <x v="0"/>
    <s v="Ara"/>
    <s v="D"/>
    <n v="0.5"/>
    <n v="5.97"/>
    <x v="27"/>
    <x v="2"/>
    <x v="2"/>
    <s v="36 Atwood Plaza, Baltimore"/>
    <s v="No"/>
    <s v="Adelheid"/>
    <s v="Gladhill"/>
    <s v="Yes"/>
    <n v="3"/>
    <x v="0"/>
    <x v="7"/>
    <x v="28"/>
  </r>
  <r>
    <x v="810"/>
    <x v="489"/>
    <x v="777"/>
    <x v="47"/>
    <n v="6"/>
    <s v="Murielle Lorinez"/>
    <s v="mlorineznh@whitehouse.gov"/>
    <x v="0"/>
    <s v="Exc"/>
    <s v="D"/>
    <n v="2.5"/>
    <n v="27.945"/>
    <x v="164"/>
    <x v="1"/>
    <x v="2"/>
    <s v="029 Bluejay Circle, Evansville"/>
    <s v="No"/>
    <s v="Murielle"/>
    <s v="Lorinez"/>
    <s v="No"/>
    <n v="15"/>
    <x v="2"/>
    <x v="10"/>
    <x v="192"/>
  </r>
  <r>
    <x v="811"/>
    <x v="615"/>
    <x v="778"/>
    <x v="37"/>
    <n v="2"/>
    <s v="Edin Mathe"/>
    <s v="not provided"/>
    <x v="0"/>
    <s v="Ara"/>
    <s v="M"/>
    <n v="2.5"/>
    <n v="25.874999999999996"/>
    <x v="95"/>
    <x v="2"/>
    <x v="0"/>
    <s v="49261 Merry Crossing, Lawrenceville"/>
    <s v="No"/>
    <s v="Edin"/>
    <s v="Mathe"/>
    <s v="Yes"/>
    <n v="5"/>
    <x v="5"/>
    <x v="2"/>
    <x v="110"/>
  </r>
  <r>
    <x v="812"/>
    <x v="616"/>
    <x v="779"/>
    <x v="16"/>
    <n v="3"/>
    <s v="Mordy Van Der Vlies"/>
    <s v="mvannj@wikipedia.org"/>
    <x v="0"/>
    <s v="Ara"/>
    <s v="D"/>
    <n v="0.2"/>
    <n v="2.9849999999999999"/>
    <x v="169"/>
    <x v="2"/>
    <x v="2"/>
    <s v="297 Fulton Way, Mobile"/>
    <s v="No"/>
    <s v="Mordy"/>
    <s v="Van Der Vlies"/>
    <s v="Yes"/>
    <n v="0.60000000000000009"/>
    <x v="5"/>
    <x v="0"/>
    <x v="205"/>
  </r>
  <r>
    <x v="813"/>
    <x v="578"/>
    <x v="780"/>
    <x v="38"/>
    <n v="6"/>
    <s v="Spencer Wastell"/>
    <s v="not provided"/>
    <x v="0"/>
    <s v="Exc"/>
    <s v="L"/>
    <n v="0.5"/>
    <n v="8.91"/>
    <x v="119"/>
    <x v="1"/>
    <x v="1"/>
    <s v="80 Oak Alley, Midland"/>
    <s v="No"/>
    <s v="Spencer"/>
    <s v="Wastell"/>
    <s v="No"/>
    <n v="3"/>
    <x v="0"/>
    <x v="4"/>
    <x v="135"/>
  </r>
  <r>
    <x v="814"/>
    <x v="617"/>
    <x v="781"/>
    <x v="29"/>
    <n v="6"/>
    <s v="Jemimah Ethelston"/>
    <s v="jethelstonnl@creativecommons.org"/>
    <x v="0"/>
    <s v="Ara"/>
    <s v="L"/>
    <n v="0.2"/>
    <n v="3.8849999999999998"/>
    <x v="102"/>
    <x v="2"/>
    <x v="1"/>
    <s v="676 Mcbride Lane, Hollywood"/>
    <s v="No"/>
    <s v="Jemimah"/>
    <s v="Ethelston"/>
    <s v="Yes"/>
    <n v="1.2000000000000002"/>
    <x v="5"/>
    <x v="6"/>
    <x v="117"/>
  </r>
  <r>
    <x v="814"/>
    <x v="617"/>
    <x v="781"/>
    <x v="14"/>
    <n v="2"/>
    <s v="Jemimah Ethelston"/>
    <s v="jethelstonnl@creativecommons.org"/>
    <x v="0"/>
    <s v="Ara"/>
    <s v="M"/>
    <n v="0.2"/>
    <n v="3.375"/>
    <x v="52"/>
    <x v="2"/>
    <x v="0"/>
    <s v="676 Mcbride Lane, Hollywood"/>
    <s v="No"/>
    <s v="Jemimah"/>
    <s v="Ethelston"/>
    <s v="Yes"/>
    <n v="0.4"/>
    <x v="5"/>
    <x v="6"/>
    <x v="56"/>
  </r>
  <r>
    <x v="815"/>
    <x v="155"/>
    <x v="782"/>
    <x v="31"/>
    <n v="1"/>
    <s v="Perice Eberz"/>
    <s v="peberznn@woothemes.com"/>
    <x v="0"/>
    <s v="Lib"/>
    <s v="D"/>
    <n v="0.5"/>
    <n v="7.77"/>
    <x v="41"/>
    <x v="3"/>
    <x v="2"/>
    <s v="490 Elmside Court, Chico"/>
    <s v="No"/>
    <s v="Perice"/>
    <s v="Eberz"/>
    <s v="Yes"/>
    <n v="0.5"/>
    <x v="5"/>
    <x v="6"/>
    <x v="87"/>
  </r>
  <r>
    <x v="816"/>
    <x v="461"/>
    <x v="783"/>
    <x v="27"/>
    <n v="4"/>
    <s v="Bear Gaish"/>
    <s v="bgaishno@altervista.org"/>
    <x v="0"/>
    <s v="Lib"/>
    <s v="D"/>
    <n v="2.5"/>
    <n v="29.784999999999997"/>
    <x v="129"/>
    <x v="3"/>
    <x v="2"/>
    <s v="0010 Dayton Crossing, Austin"/>
    <s v="No"/>
    <s v="Bear"/>
    <s v="Gaish"/>
    <s v="Yes"/>
    <n v="10"/>
    <x v="4"/>
    <x v="11"/>
    <x v="147"/>
  </r>
  <r>
    <x v="817"/>
    <x v="87"/>
    <x v="784"/>
    <x v="9"/>
    <n v="2"/>
    <s v="Lynnea Danton"/>
    <s v="ldantonnp@miitbeian.gov.cn"/>
    <x v="0"/>
    <s v="Ara"/>
    <s v="D"/>
    <n v="1"/>
    <n v="9.9499999999999993"/>
    <x v="0"/>
    <x v="2"/>
    <x v="2"/>
    <s v="111 Mosinee Alley, El Paso"/>
    <s v="No"/>
    <s v="Lynnea"/>
    <s v="Danton"/>
    <s v="No"/>
    <n v="2"/>
    <x v="0"/>
    <x v="6"/>
    <x v="163"/>
  </r>
  <r>
    <x v="818"/>
    <x v="618"/>
    <x v="785"/>
    <x v="35"/>
    <n v="5"/>
    <s v="Skipton Morrall"/>
    <s v="smorrallnq@answers.com"/>
    <x v="0"/>
    <s v="Rob"/>
    <s v="L"/>
    <n v="0.5"/>
    <n v="7.169999999999999"/>
    <x v="66"/>
    <x v="0"/>
    <x v="1"/>
    <s v="52731 Fair Oaks Way, Charleston"/>
    <s v="No"/>
    <s v="Skipton"/>
    <s v="Morrall"/>
    <s v="Yes"/>
    <n v="2.5"/>
    <x v="5"/>
    <x v="11"/>
    <x v="73"/>
  </r>
  <r>
    <x v="819"/>
    <x v="619"/>
    <x v="786"/>
    <x v="27"/>
    <n v="3"/>
    <s v="Devan Crownshaw"/>
    <s v="dcrownshawnr@photobucket.com"/>
    <x v="0"/>
    <s v="Lib"/>
    <s v="D"/>
    <n v="2.5"/>
    <n v="29.784999999999997"/>
    <x v="49"/>
    <x v="3"/>
    <x v="2"/>
    <s v="25669 Spohn Plaza, Allentown"/>
    <s v="No"/>
    <s v="Devan"/>
    <s v="Crownshaw"/>
    <s v="No"/>
    <n v="7.5"/>
    <x v="6"/>
    <x v="1"/>
    <x v="52"/>
  </r>
  <r>
    <x v="820"/>
    <x v="440"/>
    <x v="760"/>
    <x v="21"/>
    <n v="2"/>
    <s v="Odelia Skerme"/>
    <s v="oskermen3@hatena.ne.jp"/>
    <x v="0"/>
    <s v="Lib"/>
    <s v="M"/>
    <n v="0.2"/>
    <n v="4.3650000000000002"/>
    <x v="31"/>
    <x v="3"/>
    <x v="0"/>
    <s v="4 Tony Circle, Oklahoma City"/>
    <s v="No"/>
    <s v="Odelia"/>
    <s v="Skerme"/>
    <s v="Yes"/>
    <n v="0.4"/>
    <x v="6"/>
    <x v="2"/>
    <x v="32"/>
  </r>
  <r>
    <x v="821"/>
    <x v="489"/>
    <x v="787"/>
    <x v="4"/>
    <n v="5"/>
    <s v="Joceline Reddoch"/>
    <s v="jreddochnt@sun.com"/>
    <x v="0"/>
    <s v="Rob"/>
    <s v="L"/>
    <n v="2.5"/>
    <n v="27.484999999999996"/>
    <x v="187"/>
    <x v="0"/>
    <x v="1"/>
    <s v="79075 Helena Road, Largo"/>
    <s v="No"/>
    <s v="Joceline"/>
    <s v="Reddoch"/>
    <s v="No"/>
    <n v="12.5"/>
    <x v="2"/>
    <x v="10"/>
    <x v="221"/>
  </r>
  <r>
    <x v="822"/>
    <x v="620"/>
    <x v="788"/>
    <x v="22"/>
    <n v="4"/>
    <s v="Shelley Titley"/>
    <s v="stitleynu@whitehouse.gov"/>
    <x v="0"/>
    <s v="Lib"/>
    <s v="M"/>
    <n v="0.5"/>
    <n v="8.73"/>
    <x v="190"/>
    <x v="3"/>
    <x v="0"/>
    <s v="8279 Old Gate Lane, Fargo"/>
    <s v="No"/>
    <s v="Shelley"/>
    <s v="Titley"/>
    <s v="No"/>
    <n v="2"/>
    <x v="4"/>
    <x v="1"/>
    <x v="228"/>
  </r>
  <r>
    <x v="823"/>
    <x v="621"/>
    <x v="789"/>
    <x v="44"/>
    <n v="6"/>
    <s v="Redd Simao"/>
    <s v="rsimaonv@simplemachines.org"/>
    <x v="0"/>
    <s v="Ara"/>
    <s v="L"/>
    <n v="2.5"/>
    <n v="29.784999999999997"/>
    <x v="39"/>
    <x v="2"/>
    <x v="1"/>
    <s v="37 Ridgeway Street, Fort Smith"/>
    <s v="No"/>
    <s v="Redd"/>
    <s v="Simao"/>
    <s v="No"/>
    <n v="15"/>
    <x v="6"/>
    <x v="0"/>
    <x v="224"/>
  </r>
  <r>
    <x v="824"/>
    <x v="374"/>
    <x v="790"/>
    <x v="37"/>
    <n v="1"/>
    <s v="Cece Inker"/>
    <s v="not provided"/>
    <x v="0"/>
    <s v="Ara"/>
    <s v="M"/>
    <n v="2.5"/>
    <n v="25.874999999999996"/>
    <x v="145"/>
    <x v="2"/>
    <x v="0"/>
    <s v="67 Annamark Street, Lakeland"/>
    <s v="No"/>
    <s v="Cece"/>
    <s v="Inker"/>
    <s v="No"/>
    <n v="2.5"/>
    <x v="0"/>
    <x v="5"/>
    <x v="165"/>
  </r>
  <r>
    <x v="825"/>
    <x v="345"/>
    <x v="791"/>
    <x v="5"/>
    <n v="6"/>
    <s v="Noel Chisholm"/>
    <s v="nchisholmnx@example.com"/>
    <x v="0"/>
    <s v="Lib"/>
    <s v="D"/>
    <n v="1"/>
    <n v="12.95"/>
    <x v="17"/>
    <x v="3"/>
    <x v="2"/>
    <s v="85 Calypso Place, Knoxville"/>
    <s v="No"/>
    <s v="Noel"/>
    <s v="Chisholm"/>
    <s v="Yes"/>
    <n v="6"/>
    <x v="5"/>
    <x v="9"/>
    <x v="98"/>
  </r>
  <r>
    <x v="826"/>
    <x v="622"/>
    <x v="792"/>
    <x v="0"/>
    <n v="1"/>
    <s v="Grazia Oats"/>
    <s v="goatsny@live.com"/>
    <x v="0"/>
    <s v="Rob"/>
    <s v="M"/>
    <n v="1"/>
    <n v="9.9499999999999993"/>
    <x v="138"/>
    <x v="0"/>
    <x v="0"/>
    <s v="7552 Dottie Road, Los Angeles"/>
    <s v="No"/>
    <s v="Grazia"/>
    <s v="Oats"/>
    <s v="Yes"/>
    <n v="1"/>
    <x v="5"/>
    <x v="0"/>
    <x v="232"/>
  </r>
  <r>
    <x v="827"/>
    <x v="623"/>
    <x v="793"/>
    <x v="24"/>
    <n v="2"/>
    <s v="Meade Birkin"/>
    <s v="mbirkinnz@java.com"/>
    <x v="0"/>
    <s v="Lib"/>
    <s v="M"/>
    <n v="1"/>
    <n v="14.55"/>
    <x v="194"/>
    <x v="3"/>
    <x v="0"/>
    <s v="218 Elka Trail, Miami"/>
    <s v="No"/>
    <s v="Meade"/>
    <s v="Birkin"/>
    <s v="Yes"/>
    <n v="2"/>
    <x v="5"/>
    <x v="5"/>
    <x v="233"/>
  </r>
  <r>
    <x v="828"/>
    <x v="354"/>
    <x v="794"/>
    <x v="40"/>
    <n v="6"/>
    <s v="Ronda Pyson"/>
    <s v="rpysono0@constantcontact.com"/>
    <x v="1"/>
    <s v="Rob"/>
    <s v="L"/>
    <n v="0.2"/>
    <n v="3.5849999999999995"/>
    <x v="137"/>
    <x v="0"/>
    <x v="1"/>
    <s v="850 Jenna Court, Clones"/>
    <s v="Yes"/>
    <s v="Ronda"/>
    <s v="Pyson"/>
    <s v="No"/>
    <n v="1.2000000000000002"/>
    <x v="3"/>
    <x v="7"/>
    <x v="155"/>
  </r>
  <r>
    <x v="829"/>
    <x v="624"/>
    <x v="795"/>
    <x v="19"/>
    <n v="1"/>
    <s v="Modesty MacConnechie"/>
    <s v="mmacconnechieo9@reuters.com"/>
    <x v="0"/>
    <s v="Ara"/>
    <s v="M"/>
    <n v="0.5"/>
    <n v="6.75"/>
    <x v="52"/>
    <x v="2"/>
    <x v="0"/>
    <s v="526 Onsgard Park, Charleston"/>
    <s v="No"/>
    <s v="Modesty"/>
    <s v="MacConnechie"/>
    <s v="Yes"/>
    <n v="0.5"/>
    <x v="6"/>
    <x v="8"/>
    <x v="56"/>
  </r>
  <r>
    <x v="830"/>
    <x v="561"/>
    <x v="796"/>
    <x v="20"/>
    <n v="3"/>
    <s v="Rafaela Treacher"/>
    <s v="rtreachero2@usa.gov"/>
    <x v="1"/>
    <s v="Ara"/>
    <s v="D"/>
    <n v="0.5"/>
    <n v="5.97"/>
    <x v="8"/>
    <x v="2"/>
    <x v="2"/>
    <s v="16 Prentice Court, Greystones"/>
    <s v="Yes"/>
    <s v="Rafaela"/>
    <s v="Treacher"/>
    <s v="No"/>
    <n v="1.5"/>
    <x v="1"/>
    <x v="4"/>
    <x v="21"/>
  </r>
  <r>
    <x v="831"/>
    <x v="42"/>
    <x v="797"/>
    <x v="44"/>
    <n v="1"/>
    <s v="Bee Fattorini"/>
    <s v="bfattorinio3@quantcast.com"/>
    <x v="1"/>
    <s v="Ara"/>
    <s v="L"/>
    <n v="2.5"/>
    <n v="29.784999999999997"/>
    <x v="91"/>
    <x v="2"/>
    <x v="1"/>
    <s v="433 Caliangt Park, Monaghan"/>
    <s v="Yes"/>
    <s v="Bee"/>
    <s v="Fattorini"/>
    <s v="Yes"/>
    <n v="2.5"/>
    <x v="2"/>
    <x v="3"/>
    <x v="177"/>
  </r>
  <r>
    <x v="832"/>
    <x v="267"/>
    <x v="798"/>
    <x v="1"/>
    <n v="5"/>
    <s v="Margie Palleske"/>
    <s v="mpalleskeo4@nyu.edu"/>
    <x v="0"/>
    <s v="Exc"/>
    <s v="M"/>
    <n v="0.5"/>
    <n v="8.25"/>
    <x v="1"/>
    <x v="1"/>
    <x v="0"/>
    <s v="30 Dixon Trail, Pompano Beach"/>
    <s v="No"/>
    <s v="Margie"/>
    <s v="Palleske"/>
    <s v="Yes"/>
    <n v="2.5"/>
    <x v="4"/>
    <x v="6"/>
    <x v="1"/>
  </r>
  <r>
    <x v="833"/>
    <x v="625"/>
    <x v="799"/>
    <x v="8"/>
    <n v="3"/>
    <s v="Alexina Randals"/>
    <s v="not provided"/>
    <x v="0"/>
    <s v="Rob"/>
    <s v="M"/>
    <n v="0.5"/>
    <n v="5.97"/>
    <x v="8"/>
    <x v="0"/>
    <x v="0"/>
    <s v="713 Hayes Junction, Sacramento"/>
    <s v="No"/>
    <s v="Alexina"/>
    <s v="Randals"/>
    <s v="Yes"/>
    <n v="1.5"/>
    <x v="5"/>
    <x v="4"/>
    <x v="8"/>
  </r>
  <r>
    <x v="834"/>
    <x v="616"/>
    <x v="800"/>
    <x v="6"/>
    <n v="1"/>
    <s v="Filip Antcliffe"/>
    <s v="fantcliffeo6@amazon.co.jp"/>
    <x v="1"/>
    <s v="Exc"/>
    <s v="D"/>
    <n v="0.5"/>
    <n v="7.29"/>
    <x v="35"/>
    <x v="1"/>
    <x v="2"/>
    <s v="05 Bobwhite Pass, Clonskeagh"/>
    <s v="Yes"/>
    <s v="Filip"/>
    <s v="Antcliffe"/>
    <s v="Yes"/>
    <n v="0.5"/>
    <x v="5"/>
    <x v="0"/>
    <x v="36"/>
  </r>
  <r>
    <x v="835"/>
    <x v="626"/>
    <x v="801"/>
    <x v="33"/>
    <n v="2"/>
    <s v="Peyter Matignon"/>
    <s v="pmatignono7@harvard.edu"/>
    <x v="2"/>
    <s v="Exc"/>
    <s v="L"/>
    <n v="1"/>
    <n v="14.85"/>
    <x v="195"/>
    <x v="1"/>
    <x v="1"/>
    <s v="3162 Arizona Way, Kirkton"/>
    <s v="Yes"/>
    <s v="Peyter"/>
    <s v="Matignon"/>
    <s v="Yes"/>
    <n v="2"/>
    <x v="2"/>
    <x v="3"/>
    <x v="234"/>
  </r>
  <r>
    <x v="836"/>
    <x v="52"/>
    <x v="802"/>
    <x v="17"/>
    <n v="2"/>
    <s v="Claudie Weond"/>
    <s v="cweondo8@theglobeandmail.com"/>
    <x v="0"/>
    <s v="Ara"/>
    <s v="M"/>
    <n v="1"/>
    <n v="11.25"/>
    <x v="122"/>
    <x v="2"/>
    <x v="0"/>
    <s v="41 Coolidge Way, Asheville"/>
    <s v="No"/>
    <s v="Claudie"/>
    <s v="Weond"/>
    <s v="No"/>
    <n v="2"/>
    <x v="3"/>
    <x v="10"/>
    <x v="138"/>
  </r>
  <r>
    <x v="837"/>
    <x v="622"/>
    <x v="795"/>
    <x v="36"/>
    <n v="4"/>
    <s v="Modesty MacConnechie"/>
    <s v="mmacconnechieo9@reuters.com"/>
    <x v="0"/>
    <s v="Rob"/>
    <s v="M"/>
    <n v="0.2"/>
    <n v="2.9849999999999999"/>
    <x v="22"/>
    <x v="0"/>
    <x v="0"/>
    <s v="526 Onsgard Park, Charleston"/>
    <s v="No"/>
    <s v="Modesty"/>
    <s v="MacConnechie"/>
    <s v="Yes"/>
    <n v="0.8"/>
    <x v="5"/>
    <x v="0"/>
    <x v="84"/>
  </r>
  <r>
    <x v="838"/>
    <x v="627"/>
    <x v="803"/>
    <x v="2"/>
    <n v="2"/>
    <s v="Jaquenette Skentelbery"/>
    <s v="jskentelberyoa@paypal.com"/>
    <x v="0"/>
    <s v="Ara"/>
    <s v="L"/>
    <n v="1"/>
    <n v="12.95"/>
    <x v="109"/>
    <x v="2"/>
    <x v="1"/>
    <s v="90235 Holy Cross Parkway, Houston"/>
    <s v="No"/>
    <s v="Jaquenette"/>
    <s v="Skentelbery"/>
    <s v="No"/>
    <n v="2"/>
    <x v="4"/>
    <x v="3"/>
    <x v="124"/>
  </r>
  <r>
    <x v="839"/>
    <x v="628"/>
    <x v="804"/>
    <x v="22"/>
    <n v="5"/>
    <s v="Orazio Comber"/>
    <s v="ocomberob@goo.gl"/>
    <x v="1"/>
    <s v="Lib"/>
    <s v="M"/>
    <n v="0.5"/>
    <n v="8.73"/>
    <x v="34"/>
    <x v="3"/>
    <x v="0"/>
    <s v="725 Autumn Leaf Place, Confey"/>
    <s v="Yes"/>
    <s v="Orazio"/>
    <s v="Comber"/>
    <s v="No"/>
    <n v="2.5"/>
    <x v="2"/>
    <x v="10"/>
    <x v="35"/>
  </r>
  <r>
    <x v="839"/>
    <x v="628"/>
    <x v="804"/>
    <x v="42"/>
    <n v="6"/>
    <s v="Orazio Comber"/>
    <s v="ocomberob@goo.gl"/>
    <x v="1"/>
    <s v="Ara"/>
    <s v="L"/>
    <n v="0.5"/>
    <n v="7.77"/>
    <x v="162"/>
    <x v="2"/>
    <x v="1"/>
    <s v="725 Autumn Leaf Place, Confey"/>
    <s v="Yes"/>
    <s v="Orazio"/>
    <s v="Comber"/>
    <s v="No"/>
    <n v="3"/>
    <x v="2"/>
    <x v="10"/>
    <x v="186"/>
  </r>
  <r>
    <x v="840"/>
    <x v="629"/>
    <x v="805"/>
    <x v="23"/>
    <n v="3"/>
    <s v="Zachary Tramel"/>
    <s v="ztramelod@netlog.com"/>
    <x v="0"/>
    <s v="Lib"/>
    <s v="L"/>
    <n v="0.5"/>
    <n v="9.51"/>
    <x v="32"/>
    <x v="3"/>
    <x v="1"/>
    <s v="28834 Wayridge Lane, Newark"/>
    <s v="No"/>
    <s v="Zachary"/>
    <s v="Tramel"/>
    <s v="No"/>
    <n v="1.5"/>
    <x v="5"/>
    <x v="3"/>
    <x v="33"/>
  </r>
  <r>
    <x v="841"/>
    <x v="630"/>
    <x v="806"/>
    <x v="4"/>
    <n v="1"/>
    <s v="Izaak Primak"/>
    <s v="not provided"/>
    <x v="0"/>
    <s v="Rob"/>
    <s v="L"/>
    <n v="2.5"/>
    <n v="27.484999999999996"/>
    <x v="142"/>
    <x v="0"/>
    <x v="1"/>
    <s v="55 Buhler Pass, Seattle"/>
    <s v="No"/>
    <s v="Izaak"/>
    <s v="Primak"/>
    <s v="Yes"/>
    <n v="2.5"/>
    <x v="2"/>
    <x v="5"/>
    <x v="161"/>
  </r>
  <r>
    <x v="842"/>
    <x v="631"/>
    <x v="807"/>
    <x v="15"/>
    <n v="3"/>
    <s v="Brittani Thoresbie"/>
    <s v="not provided"/>
    <x v="0"/>
    <s v="Exc"/>
    <s v="D"/>
    <n v="0.2"/>
    <n v="3.645"/>
    <x v="47"/>
    <x v="1"/>
    <x v="2"/>
    <s v="643 Logan Plaza, Englewood"/>
    <s v="No"/>
    <s v="Brittani"/>
    <s v="Thoresbie"/>
    <s v="No"/>
    <n v="0.60000000000000009"/>
    <x v="2"/>
    <x v="1"/>
    <x v="50"/>
  </r>
  <r>
    <x v="843"/>
    <x v="229"/>
    <x v="808"/>
    <x v="40"/>
    <n v="2"/>
    <s v="Constanta Hatfull"/>
    <s v="chatfullog@ebay.com"/>
    <x v="0"/>
    <s v="Rob"/>
    <s v="L"/>
    <n v="0.2"/>
    <n v="3.5849999999999995"/>
    <x v="53"/>
    <x v="0"/>
    <x v="1"/>
    <s v="2 Nelson Alley, Rockford"/>
    <s v="No"/>
    <s v="Constanta"/>
    <s v="Hatfull"/>
    <s v="No"/>
    <n v="0.4"/>
    <x v="0"/>
    <x v="11"/>
    <x v="58"/>
  </r>
  <r>
    <x v="844"/>
    <x v="632"/>
    <x v="809"/>
    <x v="29"/>
    <n v="6"/>
    <s v="Bobbe Castagneto"/>
    <s v="not provided"/>
    <x v="0"/>
    <s v="Ara"/>
    <s v="L"/>
    <n v="0.2"/>
    <n v="3.8849999999999998"/>
    <x v="102"/>
    <x v="2"/>
    <x v="1"/>
    <s v="5 Moose Terrace, Billings"/>
    <s v="No"/>
    <s v="Bobbe"/>
    <s v="Castagneto"/>
    <s v="Yes"/>
    <n v="1.2000000000000002"/>
    <x v="1"/>
    <x v="6"/>
    <x v="117"/>
  </r>
  <r>
    <x v="845"/>
    <x v="633"/>
    <x v="810"/>
    <x v="30"/>
    <n v="5"/>
    <s v="Kippie Marrison"/>
    <s v="kmarrisonoq@dropbox.com"/>
    <x v="0"/>
    <s v="Ara"/>
    <s v="D"/>
    <n v="2.5"/>
    <n v="22.884999999999998"/>
    <x v="15"/>
    <x v="2"/>
    <x v="2"/>
    <s v="84 Sutherland Alley, Denver"/>
    <s v="No"/>
    <s v="Kippie"/>
    <s v="Marrison"/>
    <s v="Yes"/>
    <n v="12.5"/>
    <x v="3"/>
    <x v="2"/>
    <x v="54"/>
  </r>
  <r>
    <x v="846"/>
    <x v="95"/>
    <x v="811"/>
    <x v="37"/>
    <n v="3"/>
    <s v="Lindon Agnolo"/>
    <s v="lagnolooj@pinterest.com"/>
    <x v="0"/>
    <s v="Ara"/>
    <s v="M"/>
    <n v="2.5"/>
    <n v="25.874999999999996"/>
    <x v="57"/>
    <x v="2"/>
    <x v="0"/>
    <s v="82499 Mallard Lane, Tulsa"/>
    <s v="No"/>
    <s v="Lindon"/>
    <s v="Agnolo"/>
    <s v="Yes"/>
    <n v="7.5"/>
    <x v="5"/>
    <x v="5"/>
    <x v="62"/>
  </r>
  <r>
    <x v="847"/>
    <x v="521"/>
    <x v="812"/>
    <x v="34"/>
    <n v="1"/>
    <s v="Delainey Kiddy"/>
    <s v="dkiddyok@fda.gov"/>
    <x v="0"/>
    <s v="Rob"/>
    <s v="D"/>
    <n v="0.5"/>
    <n v="5.3699999999999992"/>
    <x v="147"/>
    <x v="0"/>
    <x v="2"/>
    <s v="66184 Melby Avenue, Fresno"/>
    <s v="No"/>
    <s v="Delainey"/>
    <s v="Kiddy"/>
    <s v="Yes"/>
    <n v="0.5"/>
    <x v="3"/>
    <x v="8"/>
    <x v="167"/>
  </r>
  <r>
    <x v="848"/>
    <x v="76"/>
    <x v="813"/>
    <x v="11"/>
    <n v="6"/>
    <s v="Helli Petroulis"/>
    <s v="hpetroulisol@state.tx.us"/>
    <x v="1"/>
    <s v="Rob"/>
    <s v="D"/>
    <n v="2.5"/>
    <n v="20.584999999999997"/>
    <x v="99"/>
    <x v="0"/>
    <x v="2"/>
    <s v="56 Hollow Ridge Circle, Mullagh"/>
    <s v="Yes"/>
    <s v="Helli"/>
    <s v="Petroulis"/>
    <s v="No"/>
    <n v="15"/>
    <x v="0"/>
    <x v="2"/>
    <x v="114"/>
  </r>
  <r>
    <x v="849"/>
    <x v="634"/>
    <x v="814"/>
    <x v="22"/>
    <n v="2"/>
    <s v="Marty Scholl"/>
    <s v="mschollom@taobao.com"/>
    <x v="0"/>
    <s v="Lib"/>
    <s v="M"/>
    <n v="0.5"/>
    <n v="8.73"/>
    <x v="92"/>
    <x v="3"/>
    <x v="0"/>
    <s v="59992 Canary Crossing, San Francisco"/>
    <s v="No"/>
    <s v="Marty"/>
    <s v="Scholl"/>
    <s v="No"/>
    <n v="1"/>
    <x v="0"/>
    <x v="11"/>
    <x v="107"/>
  </r>
  <r>
    <x v="850"/>
    <x v="635"/>
    <x v="815"/>
    <x v="46"/>
    <n v="3"/>
    <s v="Kienan Ferson"/>
    <s v="kfersonon@g.co"/>
    <x v="0"/>
    <s v="Exc"/>
    <s v="L"/>
    <n v="0.2"/>
    <n v="4.4550000000000001"/>
    <x v="77"/>
    <x v="1"/>
    <x v="1"/>
    <s v="72997 Annamark Plaza, Mobile"/>
    <s v="No"/>
    <s v="Kienan"/>
    <s v="Ferson"/>
    <s v="No"/>
    <n v="0.60000000000000009"/>
    <x v="4"/>
    <x v="1"/>
    <x v="88"/>
  </r>
  <r>
    <x v="851"/>
    <x v="636"/>
    <x v="816"/>
    <x v="29"/>
    <n v="2"/>
    <s v="Blake Kelloway"/>
    <s v="bkellowayoo@omniture.com"/>
    <x v="0"/>
    <s v="Ara"/>
    <s v="L"/>
    <n v="0.2"/>
    <n v="3.8849999999999998"/>
    <x v="41"/>
    <x v="2"/>
    <x v="1"/>
    <s v="7351 Sloan Pass, San Francisco"/>
    <s v="No"/>
    <s v="Blake"/>
    <s v="Kelloway"/>
    <s v="Yes"/>
    <n v="0.4"/>
    <x v="5"/>
    <x v="8"/>
    <x v="42"/>
  </r>
  <r>
    <x v="852"/>
    <x v="637"/>
    <x v="817"/>
    <x v="25"/>
    <n v="1"/>
    <s v="Scarlett Oliffe"/>
    <s v="soliffeop@yellowbook.com"/>
    <x v="0"/>
    <s v="Rob"/>
    <s v="D"/>
    <n v="0.2"/>
    <n v="2.6849999999999996"/>
    <x v="97"/>
    <x v="0"/>
    <x v="2"/>
    <s v="1866 Ohio Point, Jamaica"/>
    <s v="No"/>
    <s v="Scarlett"/>
    <s v="Oliffe"/>
    <s v="Yes"/>
    <n v="0.2"/>
    <x v="3"/>
    <x v="1"/>
    <x v="112"/>
  </r>
  <r>
    <x v="853"/>
    <x v="182"/>
    <x v="810"/>
    <x v="11"/>
    <n v="1"/>
    <s v="Kippie Marrison"/>
    <s v="kmarrisonoq@dropbox.com"/>
    <x v="0"/>
    <s v="Rob"/>
    <s v="D"/>
    <n v="2.5"/>
    <n v="20.584999999999997"/>
    <x v="123"/>
    <x v="0"/>
    <x v="2"/>
    <s v="84 Sutherland Alley, Denver"/>
    <s v="No"/>
    <s v="Kippie"/>
    <s v="Marrison"/>
    <s v="Yes"/>
    <n v="2.5"/>
    <x v="4"/>
    <x v="6"/>
    <x v="140"/>
  </r>
  <r>
    <x v="854"/>
    <x v="479"/>
    <x v="818"/>
    <x v="30"/>
    <n v="5"/>
    <s v="Celestia Dolohunty"/>
    <s v="cdolohuntyor@dailymail.co.uk"/>
    <x v="0"/>
    <s v="Ara"/>
    <s v="D"/>
    <n v="2.5"/>
    <n v="22.884999999999998"/>
    <x v="15"/>
    <x v="2"/>
    <x v="2"/>
    <s v="836 Towne Court, San Diego"/>
    <s v="No"/>
    <s v="Celestia"/>
    <s v="Dolohunty"/>
    <s v="Yes"/>
    <n v="12.5"/>
    <x v="0"/>
    <x v="0"/>
    <x v="54"/>
  </r>
  <r>
    <x v="855"/>
    <x v="638"/>
    <x v="819"/>
    <x v="18"/>
    <n v="5"/>
    <s v="Patsy Vasilenko"/>
    <s v="pvasilenkoos@addtoany.com"/>
    <x v="2"/>
    <s v="Exc"/>
    <s v="M"/>
    <n v="0.2"/>
    <n v="4.125"/>
    <x v="132"/>
    <x v="1"/>
    <x v="0"/>
    <s v="56 Ridge Oak Point, Preston"/>
    <s v="Yes"/>
    <s v="Patsy"/>
    <s v="Vasilenko"/>
    <s v="No"/>
    <n v="1"/>
    <x v="1"/>
    <x v="1"/>
    <x v="150"/>
  </r>
  <r>
    <x v="856"/>
    <x v="639"/>
    <x v="820"/>
    <x v="23"/>
    <n v="6"/>
    <s v="Raphaela Schankelborg"/>
    <s v="rschankelborgot@ameblo.jp"/>
    <x v="0"/>
    <s v="Lib"/>
    <s v="L"/>
    <n v="0.5"/>
    <n v="9.51"/>
    <x v="30"/>
    <x v="3"/>
    <x v="1"/>
    <s v="528 Debs Terrace, Pittsburgh"/>
    <s v="No"/>
    <s v="Raphaela"/>
    <s v="Schankelborg"/>
    <s v="Yes"/>
    <n v="3"/>
    <x v="0"/>
    <x v="6"/>
    <x v="31"/>
  </r>
  <r>
    <x v="857"/>
    <x v="640"/>
    <x v="821"/>
    <x v="11"/>
    <n v="4"/>
    <s v="Sharity Wickens"/>
    <s v="not provided"/>
    <x v="1"/>
    <s v="Rob"/>
    <s v="D"/>
    <n v="2.5"/>
    <n v="20.584999999999997"/>
    <x v="18"/>
    <x v="0"/>
    <x v="2"/>
    <s v="5873 Lake View Parkway, Cavan"/>
    <s v="Yes"/>
    <s v="Sharity"/>
    <s v="Wickens"/>
    <s v="Yes"/>
    <n v="10"/>
    <x v="4"/>
    <x v="2"/>
    <x v="18"/>
  </r>
  <r>
    <x v="858"/>
    <x v="612"/>
    <x v="822"/>
    <x v="28"/>
    <n v="5"/>
    <s v="Derick Snow"/>
    <s v="not provided"/>
    <x v="0"/>
    <s v="Exc"/>
    <s v="M"/>
    <n v="2.5"/>
    <n v="31.624999999999996"/>
    <x v="196"/>
    <x v="1"/>
    <x v="0"/>
    <s v="813 La Follette Place, New York City"/>
    <s v="No"/>
    <s v="Derick"/>
    <s v="Snow"/>
    <s v="No"/>
    <n v="12.5"/>
    <x v="6"/>
    <x v="11"/>
    <x v="235"/>
  </r>
  <r>
    <x v="859"/>
    <x v="641"/>
    <x v="823"/>
    <x v="34"/>
    <n v="6"/>
    <s v="Baxy Cargen"/>
    <s v="bcargenow@geocities.jp"/>
    <x v="0"/>
    <s v="Rob"/>
    <s v="D"/>
    <n v="0.5"/>
    <n v="5.3699999999999992"/>
    <x v="111"/>
    <x v="0"/>
    <x v="2"/>
    <s v="58 Carpenter Pass, Seattle"/>
    <s v="No"/>
    <s v="Baxy"/>
    <s v="Cargen"/>
    <s v="Yes"/>
    <n v="3"/>
    <x v="3"/>
    <x v="5"/>
    <x v="127"/>
  </r>
  <r>
    <x v="860"/>
    <x v="36"/>
    <x v="824"/>
    <x v="45"/>
    <n v="2"/>
    <s v="Ryann Stickler"/>
    <s v="rsticklerox@printfriendly.com"/>
    <x v="2"/>
    <s v="Exc"/>
    <s v="D"/>
    <n v="1"/>
    <n v="12.15"/>
    <x v="76"/>
    <x v="1"/>
    <x v="2"/>
    <s v="471 Sage Center, Birmingham"/>
    <s v="Yes"/>
    <s v="Ryann"/>
    <s v="Stickler"/>
    <s v="No"/>
    <n v="2"/>
    <x v="4"/>
    <x v="8"/>
    <x v="86"/>
  </r>
  <r>
    <x v="861"/>
    <x v="642"/>
    <x v="825"/>
    <x v="35"/>
    <n v="5"/>
    <s v="Daryn Cassius"/>
    <s v="not provided"/>
    <x v="0"/>
    <s v="Rob"/>
    <s v="L"/>
    <n v="0.5"/>
    <n v="7.169999999999999"/>
    <x v="66"/>
    <x v="0"/>
    <x v="1"/>
    <s v="19 Ridgeway Road, Battle Creek"/>
    <s v="No"/>
    <s v="Daryn"/>
    <s v="Cassius"/>
    <s v="No"/>
    <n v="2.5"/>
    <x v="5"/>
    <x v="0"/>
    <x v="73"/>
  </r>
  <r>
    <x v="862"/>
    <x v="219"/>
    <x v="822"/>
    <x v="24"/>
    <n v="5"/>
    <s v="Derick Snow"/>
    <s v="not provided"/>
    <x v="0"/>
    <s v="Lib"/>
    <s v="M"/>
    <n v="1"/>
    <n v="14.55"/>
    <x v="45"/>
    <x v="3"/>
    <x v="0"/>
    <s v="813 La Follette Place, New York City"/>
    <s v="No"/>
    <s v="Derick"/>
    <s v="Snow"/>
    <s v="No"/>
    <n v="5"/>
    <x v="5"/>
    <x v="11"/>
    <x v="48"/>
  </r>
  <r>
    <x v="863"/>
    <x v="643"/>
    <x v="826"/>
    <x v="32"/>
    <n v="3"/>
    <s v="Skelly Dolohunty"/>
    <s v="not provided"/>
    <x v="1"/>
    <s v="Lib"/>
    <s v="L"/>
    <n v="1"/>
    <n v="15.85"/>
    <x v="46"/>
    <x v="3"/>
    <x v="1"/>
    <s v="34010 Kensington Trail, Ballymun"/>
    <s v="Yes"/>
    <s v="Skelly"/>
    <s v="Dolohunty"/>
    <s v="No"/>
    <n v="3"/>
    <x v="6"/>
    <x v="4"/>
    <x v="49"/>
  </r>
  <r>
    <x v="864"/>
    <x v="644"/>
    <x v="827"/>
    <x v="40"/>
    <n v="1"/>
    <s v="Drake Jevon"/>
    <s v="djevonp1@ibm.com"/>
    <x v="0"/>
    <s v="Rob"/>
    <s v="L"/>
    <n v="0.2"/>
    <n v="3.5849999999999995"/>
    <x v="60"/>
    <x v="0"/>
    <x v="1"/>
    <s v="27430 Fairfield Parkway, Houston"/>
    <s v="No"/>
    <s v="Drake"/>
    <s v="Jevon"/>
    <s v="Yes"/>
    <n v="0.2"/>
    <x v="1"/>
    <x v="4"/>
    <x v="65"/>
  </r>
  <r>
    <x v="865"/>
    <x v="136"/>
    <x v="828"/>
    <x v="28"/>
    <n v="5"/>
    <s v="Hall Ranner"/>
    <s v="hrannerp2@omniture.com"/>
    <x v="0"/>
    <s v="Exc"/>
    <s v="M"/>
    <n v="2.5"/>
    <n v="31.624999999999996"/>
    <x v="196"/>
    <x v="1"/>
    <x v="0"/>
    <s v="51 Sunfield Crossing, Cincinnati"/>
    <s v="No"/>
    <s v="Hall"/>
    <s v="Ranner"/>
    <s v="No"/>
    <n v="12.5"/>
    <x v="3"/>
    <x v="1"/>
    <x v="235"/>
  </r>
  <r>
    <x v="866"/>
    <x v="645"/>
    <x v="829"/>
    <x v="22"/>
    <n v="2"/>
    <s v="Berkly Imrie"/>
    <s v="bimriep3@addtoany.com"/>
    <x v="0"/>
    <s v="Lib"/>
    <s v="M"/>
    <n v="0.5"/>
    <n v="8.73"/>
    <x v="92"/>
    <x v="3"/>
    <x v="0"/>
    <s v="1815 Annamark Way, Fresno"/>
    <s v="No"/>
    <s v="Berkly"/>
    <s v="Imrie"/>
    <s v="No"/>
    <n v="1"/>
    <x v="6"/>
    <x v="6"/>
    <x v="107"/>
  </r>
  <r>
    <x v="867"/>
    <x v="646"/>
    <x v="830"/>
    <x v="44"/>
    <n v="5"/>
    <s v="Dorey Sopper"/>
    <s v="dsopperp4@eventbrite.com"/>
    <x v="0"/>
    <s v="Ara"/>
    <s v="L"/>
    <n v="2.5"/>
    <n v="29.784999999999997"/>
    <x v="74"/>
    <x v="2"/>
    <x v="1"/>
    <s v="0244 Northfield Place, Saint Paul"/>
    <s v="No"/>
    <s v="Dorey"/>
    <s v="Sopper"/>
    <s v="No"/>
    <n v="12.5"/>
    <x v="2"/>
    <x v="0"/>
    <x v="100"/>
  </r>
  <r>
    <x v="868"/>
    <x v="647"/>
    <x v="831"/>
    <x v="19"/>
    <n v="6"/>
    <s v="Darcy Lochran"/>
    <s v="not provided"/>
    <x v="0"/>
    <s v="Ara"/>
    <s v="M"/>
    <n v="0.5"/>
    <n v="6.75"/>
    <x v="61"/>
    <x v="2"/>
    <x v="0"/>
    <s v="7464 Nobel Way, El Paso"/>
    <s v="No"/>
    <s v="Darcy"/>
    <s v="Lochran"/>
    <s v="Yes"/>
    <n v="3"/>
    <x v="2"/>
    <x v="8"/>
    <x v="66"/>
  </r>
  <r>
    <x v="869"/>
    <x v="591"/>
    <x v="832"/>
    <x v="19"/>
    <n v="4"/>
    <s v="Lauritz Ledgley"/>
    <s v="lledgleyp6@de.vu"/>
    <x v="0"/>
    <s v="Ara"/>
    <s v="M"/>
    <n v="0.5"/>
    <n v="6.75"/>
    <x v="25"/>
    <x v="2"/>
    <x v="0"/>
    <s v="99138 Waywood Junction, Des Moines"/>
    <s v="No"/>
    <s v="Lauritz"/>
    <s v="Ledgley"/>
    <s v="Yes"/>
    <n v="2"/>
    <x v="0"/>
    <x v="4"/>
    <x v="26"/>
  </r>
  <r>
    <x v="870"/>
    <x v="648"/>
    <x v="833"/>
    <x v="5"/>
    <n v="3"/>
    <s v="Tawnya Menary"/>
    <s v="tmenaryp7@phoca.cz"/>
    <x v="0"/>
    <s v="Lib"/>
    <s v="D"/>
    <n v="1"/>
    <n v="12.95"/>
    <x v="5"/>
    <x v="3"/>
    <x v="2"/>
    <s v="5546 Kensington Hill, Portland"/>
    <s v="No"/>
    <s v="Tawnya"/>
    <s v="Menary"/>
    <s v="No"/>
    <n v="3"/>
    <x v="2"/>
    <x v="0"/>
    <x v="5"/>
  </r>
  <r>
    <x v="871"/>
    <x v="191"/>
    <x v="834"/>
    <x v="41"/>
    <n v="5"/>
    <s v="Gustaf Ciccotti"/>
    <s v="gciccottip8@so-net.ne.jp"/>
    <x v="0"/>
    <s v="Rob"/>
    <s v="L"/>
    <n v="1"/>
    <n v="11.95"/>
    <x v="143"/>
    <x v="0"/>
    <x v="1"/>
    <s v="94417 Boyd Trail, Houston"/>
    <s v="No"/>
    <s v="Gustaf"/>
    <s v="Ciccotti"/>
    <s v="No"/>
    <n v="5"/>
    <x v="3"/>
    <x v="4"/>
    <x v="162"/>
  </r>
  <r>
    <x v="872"/>
    <x v="649"/>
    <x v="835"/>
    <x v="40"/>
    <n v="3"/>
    <s v="Bobbe Renner"/>
    <s v="not provided"/>
    <x v="0"/>
    <s v="Rob"/>
    <s v="L"/>
    <n v="0.2"/>
    <n v="3.5849999999999995"/>
    <x v="127"/>
    <x v="0"/>
    <x v="1"/>
    <s v="9 Westerfield Place, Durham"/>
    <s v="No"/>
    <s v="Bobbe"/>
    <s v="Renner"/>
    <s v="No"/>
    <n v="0.60000000000000009"/>
    <x v="5"/>
    <x v="6"/>
    <x v="145"/>
  </r>
  <r>
    <x v="873"/>
    <x v="553"/>
    <x v="836"/>
    <x v="30"/>
    <n v="4"/>
    <s v="Wilton Jallin"/>
    <s v="wjallinpa@pcworld.com"/>
    <x v="0"/>
    <s v="Ara"/>
    <s v="D"/>
    <n v="2.5"/>
    <n v="22.884999999999998"/>
    <x v="21"/>
    <x v="2"/>
    <x v="2"/>
    <s v="6511 Haas Road, Boston"/>
    <s v="No"/>
    <s v="Wilton"/>
    <s v="Jallin"/>
    <s v="No"/>
    <n v="10"/>
    <x v="1"/>
    <x v="0"/>
    <x v="43"/>
  </r>
  <r>
    <x v="874"/>
    <x v="584"/>
    <x v="837"/>
    <x v="17"/>
    <n v="4"/>
    <s v="Mindy Bogey"/>
    <s v="mbogeypb@thetimes.co.uk"/>
    <x v="0"/>
    <s v="Ara"/>
    <s v="M"/>
    <n v="1"/>
    <n v="11.25"/>
    <x v="157"/>
    <x v="2"/>
    <x v="0"/>
    <s v="7791 Westend Point, Washington"/>
    <s v="No"/>
    <s v="Mindy"/>
    <s v="Bogey"/>
    <s v="Yes"/>
    <n v="4"/>
    <x v="0"/>
    <x v="11"/>
    <x v="181"/>
  </r>
  <r>
    <x v="875"/>
    <x v="650"/>
    <x v="838"/>
    <x v="13"/>
    <n v="6"/>
    <s v="Paulie Fonzone"/>
    <s v="not provided"/>
    <x v="0"/>
    <s v="Rob"/>
    <s v="M"/>
    <n v="2.5"/>
    <n v="22.884999999999998"/>
    <x v="170"/>
    <x v="0"/>
    <x v="0"/>
    <s v="596 Manufacturers Alley, Albany"/>
    <s v="No"/>
    <s v="Paulie"/>
    <s v="Fonzone"/>
    <s v="Yes"/>
    <n v="15"/>
    <x v="1"/>
    <x v="0"/>
    <x v="43"/>
  </r>
  <r>
    <x v="876"/>
    <x v="121"/>
    <x v="839"/>
    <x v="19"/>
    <n v="1"/>
    <s v="Merrile Cobbledick"/>
    <s v="mcobbledickpd@ucsd.edu"/>
    <x v="0"/>
    <s v="Ara"/>
    <s v="M"/>
    <n v="0.5"/>
    <n v="6.75"/>
    <x v="52"/>
    <x v="2"/>
    <x v="0"/>
    <s v="949 Nobel Plaza, Tucson"/>
    <s v="No"/>
    <s v="Merrile"/>
    <s v="Cobbledick"/>
    <s v="No"/>
    <n v="0.5"/>
    <x v="0"/>
    <x v="2"/>
    <x v="56"/>
  </r>
  <r>
    <x v="877"/>
    <x v="472"/>
    <x v="840"/>
    <x v="17"/>
    <n v="4"/>
    <s v="Antonius Lewry"/>
    <s v="alewrype@whitehouse.gov"/>
    <x v="0"/>
    <s v="Ara"/>
    <s v="M"/>
    <n v="1"/>
    <n v="11.25"/>
    <x v="157"/>
    <x v="2"/>
    <x v="0"/>
    <s v="86 Pine View Pass, Montgomery"/>
    <s v="No"/>
    <s v="Antonius"/>
    <s v="Lewry"/>
    <s v="No"/>
    <n v="4"/>
    <x v="6"/>
    <x v="6"/>
    <x v="181"/>
  </r>
  <r>
    <x v="878"/>
    <x v="594"/>
    <x v="841"/>
    <x v="47"/>
    <n v="3"/>
    <s v="Isis Hessel"/>
    <s v="ihesselpf@ox.ac.uk"/>
    <x v="0"/>
    <s v="Exc"/>
    <s v="D"/>
    <n v="2.5"/>
    <n v="27.945"/>
    <x v="171"/>
    <x v="1"/>
    <x v="2"/>
    <s v="2900 Pennsylvania Court, Fairbanks"/>
    <s v="No"/>
    <s v="Isis"/>
    <s v="Hessel"/>
    <s v="Yes"/>
    <n v="7.5"/>
    <x v="3"/>
    <x v="5"/>
    <x v="198"/>
  </r>
  <r>
    <x v="879"/>
    <x v="89"/>
    <x v="842"/>
    <x v="15"/>
    <n v="1"/>
    <s v="Harland Trematick"/>
    <s v="not provided"/>
    <x v="1"/>
    <s v="Exc"/>
    <s v="D"/>
    <n v="0.2"/>
    <n v="3.645"/>
    <x v="186"/>
    <x v="1"/>
    <x v="2"/>
    <s v="1235 Shopko Point, Monasterevin"/>
    <s v="Yes"/>
    <s v="Harland"/>
    <s v="Trematick"/>
    <s v="Yes"/>
    <n v="0.2"/>
    <x v="3"/>
    <x v="8"/>
    <x v="220"/>
  </r>
  <r>
    <x v="880"/>
    <x v="651"/>
    <x v="843"/>
    <x v="19"/>
    <n v="1"/>
    <s v="Chloris Sorrell"/>
    <s v="csorrellph@amazon.com"/>
    <x v="2"/>
    <s v="Ara"/>
    <s v="M"/>
    <n v="0.5"/>
    <n v="6.75"/>
    <x v="52"/>
    <x v="2"/>
    <x v="0"/>
    <s v="5 Scott Lane, Norton"/>
    <s v="Yes"/>
    <s v="Chloris"/>
    <s v="Sorrell"/>
    <s v="No"/>
    <n v="0.5"/>
    <x v="1"/>
    <x v="4"/>
    <x v="56"/>
  </r>
  <r>
    <x v="880"/>
    <x v="651"/>
    <x v="843"/>
    <x v="6"/>
    <n v="3"/>
    <s v="Chloris Sorrell"/>
    <s v="csorrellph@amazon.com"/>
    <x v="2"/>
    <s v="Exc"/>
    <s v="D"/>
    <n v="0.5"/>
    <n v="7.29"/>
    <x v="6"/>
    <x v="1"/>
    <x v="2"/>
    <s v="5 Scott Lane, Norton"/>
    <s v="Yes"/>
    <s v="Chloris"/>
    <s v="Sorrell"/>
    <s v="No"/>
    <n v="1.5"/>
    <x v="1"/>
    <x v="4"/>
    <x v="6"/>
  </r>
  <r>
    <x v="881"/>
    <x v="249"/>
    <x v="844"/>
    <x v="25"/>
    <n v="5"/>
    <s v="Quintina Heavyside"/>
    <s v="qheavysidepj@unc.edu"/>
    <x v="0"/>
    <s v="Rob"/>
    <s v="D"/>
    <n v="0.2"/>
    <n v="2.6849999999999996"/>
    <x v="148"/>
    <x v="0"/>
    <x v="2"/>
    <s v="7995 Macpherson Drive, Lexington"/>
    <s v="No"/>
    <s v="Quintina"/>
    <s v="Heavyside"/>
    <s v="Yes"/>
    <n v="1"/>
    <x v="1"/>
    <x v="9"/>
    <x v="168"/>
  </r>
  <r>
    <x v="882"/>
    <x v="652"/>
    <x v="845"/>
    <x v="11"/>
    <n v="6"/>
    <s v="Hadley Reuven"/>
    <s v="hreuvenpk@whitehouse.gov"/>
    <x v="0"/>
    <s v="Rob"/>
    <s v="D"/>
    <n v="2.5"/>
    <n v="20.584999999999997"/>
    <x v="99"/>
    <x v="0"/>
    <x v="2"/>
    <s v="227 Burning Wood Drive, Grand Rapids"/>
    <s v="No"/>
    <s v="Hadley"/>
    <s v="Reuven"/>
    <s v="No"/>
    <n v="15"/>
    <x v="3"/>
    <x v="5"/>
    <x v="114"/>
  </r>
  <r>
    <x v="883"/>
    <x v="653"/>
    <x v="846"/>
    <x v="12"/>
    <n v="2"/>
    <s v="Mitch Attwool"/>
    <s v="mattwoolpl@nba.com"/>
    <x v="0"/>
    <s v="Lib"/>
    <s v="D"/>
    <n v="0.2"/>
    <n v="3.8849999999999998"/>
    <x v="41"/>
    <x v="3"/>
    <x v="2"/>
    <s v="6229 Dawn Junction, Des Moines"/>
    <s v="No"/>
    <s v="Mitch"/>
    <s v="Attwool"/>
    <s v="No"/>
    <n v="0.4"/>
    <x v="5"/>
    <x v="11"/>
    <x v="87"/>
  </r>
  <r>
    <x v="884"/>
    <x v="177"/>
    <x v="847"/>
    <x v="17"/>
    <n v="6"/>
    <s v="Charin Maplethorp"/>
    <s v="not provided"/>
    <x v="0"/>
    <s v="Ara"/>
    <s v="M"/>
    <n v="1"/>
    <n v="11.25"/>
    <x v="173"/>
    <x v="2"/>
    <x v="0"/>
    <s v="35 Alpine Circle, Wilmington"/>
    <s v="No"/>
    <s v="Charin"/>
    <s v="Maplethorp"/>
    <s v="Yes"/>
    <n v="6"/>
    <x v="2"/>
    <x v="8"/>
    <x v="200"/>
  </r>
  <r>
    <x v="885"/>
    <x v="22"/>
    <x v="848"/>
    <x v="47"/>
    <n v="1"/>
    <s v="Goldie Wynes"/>
    <s v="gwynespn@dagondesign.com"/>
    <x v="0"/>
    <s v="Exc"/>
    <s v="D"/>
    <n v="2.5"/>
    <n v="27.945"/>
    <x v="140"/>
    <x v="1"/>
    <x v="2"/>
    <s v="5251 Everett Way, Austin"/>
    <s v="No"/>
    <s v="Goldie"/>
    <s v="Wynes"/>
    <s v="No"/>
    <n v="2.5"/>
    <x v="5"/>
    <x v="7"/>
    <x v="159"/>
  </r>
  <r>
    <x v="886"/>
    <x v="508"/>
    <x v="849"/>
    <x v="44"/>
    <n v="3"/>
    <s v="Celie MacCourt"/>
    <s v="cmaccourtpo@amazon.com"/>
    <x v="0"/>
    <s v="Ara"/>
    <s v="L"/>
    <n v="2.5"/>
    <n v="29.784999999999997"/>
    <x v="49"/>
    <x v="2"/>
    <x v="1"/>
    <s v="01678 4th Hill, Orlando"/>
    <s v="No"/>
    <s v="Celie"/>
    <s v="MacCourt"/>
    <s v="No"/>
    <n v="7.5"/>
    <x v="6"/>
    <x v="0"/>
    <x v="71"/>
  </r>
  <r>
    <x v="887"/>
    <x v="654"/>
    <x v="822"/>
    <x v="19"/>
    <n v="3"/>
    <s v="Derick Snow"/>
    <s v="not provided"/>
    <x v="0"/>
    <s v="Ara"/>
    <s v="M"/>
    <n v="0.5"/>
    <n v="6.75"/>
    <x v="16"/>
    <x v="2"/>
    <x v="0"/>
    <s v="813 La Follette Place, New York City"/>
    <s v="No"/>
    <s v="Derick"/>
    <s v="Snow"/>
    <s v="No"/>
    <n v="1.5"/>
    <x v="0"/>
    <x v="2"/>
    <x v="16"/>
  </r>
  <r>
    <x v="888"/>
    <x v="524"/>
    <x v="850"/>
    <x v="19"/>
    <n v="5"/>
    <s v="Evy Wilsone"/>
    <s v="ewilsonepq@eepurl.com"/>
    <x v="0"/>
    <s v="Ara"/>
    <s v="M"/>
    <n v="0.5"/>
    <n v="6.75"/>
    <x v="65"/>
    <x v="2"/>
    <x v="0"/>
    <s v="13130 Heffernan Point, Washington"/>
    <s v="No"/>
    <s v="Evy"/>
    <s v="Wilsone"/>
    <s v="Yes"/>
    <n v="2.5"/>
    <x v="5"/>
    <x v="1"/>
    <x v="72"/>
  </r>
  <r>
    <x v="889"/>
    <x v="655"/>
    <x v="851"/>
    <x v="47"/>
    <n v="4"/>
    <s v="Dolores Duffie"/>
    <s v="dduffiepr@time.com"/>
    <x v="0"/>
    <s v="Exc"/>
    <s v="D"/>
    <n v="2.5"/>
    <n v="27.945"/>
    <x v="150"/>
    <x v="1"/>
    <x v="2"/>
    <s v="3 Jenifer Circle, Portland"/>
    <s v="No"/>
    <s v="Dolores"/>
    <s v="Duffie"/>
    <s v="No"/>
    <n v="10"/>
    <x v="1"/>
    <x v="4"/>
    <x v="171"/>
  </r>
  <r>
    <x v="890"/>
    <x v="523"/>
    <x v="852"/>
    <x v="28"/>
    <n v="2"/>
    <s v="Mathilda Matiasek"/>
    <s v="mmatiasekps@ucoz.ru"/>
    <x v="0"/>
    <s v="Exc"/>
    <s v="M"/>
    <n v="2.5"/>
    <n v="31.624999999999996"/>
    <x v="40"/>
    <x v="1"/>
    <x v="0"/>
    <s v="30867 Magdeline Way, New York City"/>
    <s v="No"/>
    <s v="Mathilda"/>
    <s v="Matiasek"/>
    <s v="Yes"/>
    <n v="5"/>
    <x v="5"/>
    <x v="2"/>
    <x v="41"/>
  </r>
  <r>
    <x v="891"/>
    <x v="656"/>
    <x v="853"/>
    <x v="46"/>
    <n v="2"/>
    <s v="Jarred Camillo"/>
    <s v="jcamillopt@shinystat.com"/>
    <x v="0"/>
    <s v="Exc"/>
    <s v="L"/>
    <n v="0.2"/>
    <n v="4.4550000000000001"/>
    <x v="161"/>
    <x v="1"/>
    <x v="1"/>
    <s v="48965 Mesta Lane, Washington"/>
    <s v="No"/>
    <s v="Jarred"/>
    <s v="Camillo"/>
    <s v="Yes"/>
    <n v="0.4"/>
    <x v="3"/>
    <x v="11"/>
    <x v="185"/>
  </r>
  <r>
    <x v="892"/>
    <x v="657"/>
    <x v="854"/>
    <x v="45"/>
    <n v="1"/>
    <s v="Kameko Philbrick"/>
    <s v="kphilbrickpu@cdc.gov"/>
    <x v="0"/>
    <s v="Exc"/>
    <s v="D"/>
    <n v="1"/>
    <n v="12.15"/>
    <x v="87"/>
    <x v="1"/>
    <x v="2"/>
    <s v="987 Westridge Terrace, Washington"/>
    <s v="No"/>
    <s v="Kameko"/>
    <s v="Philbrick"/>
    <s v="Yes"/>
    <n v="1"/>
    <x v="2"/>
    <x v="6"/>
    <x v="99"/>
  </r>
  <r>
    <x v="893"/>
    <x v="658"/>
    <x v="855"/>
    <x v="20"/>
    <n v="4"/>
    <s v="Mallory Shrimpling"/>
    <s v="not provided"/>
    <x v="0"/>
    <s v="Ara"/>
    <s v="D"/>
    <n v="0.5"/>
    <n v="5.97"/>
    <x v="86"/>
    <x v="2"/>
    <x v="2"/>
    <s v="40 Declaration Point, Allentown"/>
    <s v="No"/>
    <s v="Mallory"/>
    <s v="Shrimpling"/>
    <s v="Yes"/>
    <n v="2"/>
    <x v="5"/>
    <x v="10"/>
    <x v="97"/>
  </r>
  <r>
    <x v="894"/>
    <x v="659"/>
    <x v="856"/>
    <x v="3"/>
    <n v="4"/>
    <s v="Barnett Sillis"/>
    <s v="bsillispw@istockphoto.com"/>
    <x v="0"/>
    <s v="Exc"/>
    <s v="M"/>
    <n v="1"/>
    <n v="13.75"/>
    <x v="193"/>
    <x v="1"/>
    <x v="0"/>
    <s v="53 Shasta Plaza, Miami"/>
    <s v="No"/>
    <s v="Barnett"/>
    <s v="Sillis"/>
    <s v="No"/>
    <n v="4"/>
    <x v="5"/>
    <x v="7"/>
    <x v="231"/>
  </r>
  <r>
    <x v="895"/>
    <x v="558"/>
    <x v="857"/>
    <x v="39"/>
    <n v="3"/>
    <s v="Brenn Dundredge"/>
    <s v="not provided"/>
    <x v="0"/>
    <s v="Rob"/>
    <s v="D"/>
    <n v="1"/>
    <n v="8.9499999999999993"/>
    <x v="166"/>
    <x v="0"/>
    <x v="2"/>
    <s v="5 Morrow Street, Oklahoma City"/>
    <s v="No"/>
    <s v="Brenn"/>
    <s v="Dundredge"/>
    <s v="Yes"/>
    <n v="3"/>
    <x v="3"/>
    <x v="9"/>
    <x v="55"/>
  </r>
  <r>
    <x v="896"/>
    <x v="660"/>
    <x v="858"/>
    <x v="13"/>
    <n v="5"/>
    <s v="Read Cutts"/>
    <s v="rcuttspy@techcrunch.com"/>
    <x v="0"/>
    <s v="Rob"/>
    <s v="M"/>
    <n v="2.5"/>
    <n v="22.884999999999998"/>
    <x v="15"/>
    <x v="0"/>
    <x v="0"/>
    <s v="820 Reinke Pass, Rockford"/>
    <s v="No"/>
    <s v="Read"/>
    <s v="Cutts"/>
    <s v="No"/>
    <n v="12.5"/>
    <x v="6"/>
    <x v="3"/>
    <x v="15"/>
  </r>
  <r>
    <x v="897"/>
    <x v="661"/>
    <x v="859"/>
    <x v="37"/>
    <n v="6"/>
    <s v="Michale Delves"/>
    <s v="mdelvespz@nature.com"/>
    <x v="0"/>
    <s v="Ara"/>
    <s v="M"/>
    <n v="2.5"/>
    <n v="25.874999999999996"/>
    <x v="71"/>
    <x v="2"/>
    <x v="0"/>
    <s v="670 Shoshone Circle, Montgomery"/>
    <s v="No"/>
    <s v="Michale"/>
    <s v="Delves"/>
    <s v="Yes"/>
    <n v="15"/>
    <x v="1"/>
    <x v="11"/>
    <x v="78"/>
  </r>
  <r>
    <x v="898"/>
    <x v="662"/>
    <x v="860"/>
    <x v="31"/>
    <n v="3"/>
    <s v="Devland Gritton"/>
    <s v="dgrittonq0@nydailynews.com"/>
    <x v="0"/>
    <s v="Lib"/>
    <s v="D"/>
    <n v="0.5"/>
    <n v="7.77"/>
    <x v="102"/>
    <x v="3"/>
    <x v="2"/>
    <s v="095 Jenna Junction, Pasadena"/>
    <s v="No"/>
    <s v="Devland"/>
    <s v="Gritton"/>
    <s v="Yes"/>
    <n v="1.5"/>
    <x v="6"/>
    <x v="7"/>
    <x v="142"/>
  </r>
  <r>
    <x v="898"/>
    <x v="662"/>
    <x v="860"/>
    <x v="13"/>
    <n v="4"/>
    <s v="Devland Gritton"/>
    <s v="dgrittonq0@nydailynews.com"/>
    <x v="0"/>
    <s v="Rob"/>
    <s v="M"/>
    <n v="2.5"/>
    <n v="22.884999999999998"/>
    <x v="21"/>
    <x v="0"/>
    <x v="0"/>
    <s v="095 Jenna Junction, Pasadena"/>
    <s v="No"/>
    <s v="Devland"/>
    <s v="Gritton"/>
    <s v="Yes"/>
    <n v="10"/>
    <x v="6"/>
    <x v="7"/>
    <x v="22"/>
  </r>
  <r>
    <x v="899"/>
    <x v="184"/>
    <x v="861"/>
    <x v="33"/>
    <n v="5"/>
    <s v="Dell Gut"/>
    <s v="dgutq2@umich.edu"/>
    <x v="0"/>
    <s v="Exc"/>
    <s v="L"/>
    <n v="1"/>
    <n v="14.85"/>
    <x v="159"/>
    <x v="1"/>
    <x v="1"/>
    <s v="30506 Bowman Avenue, Houston"/>
    <s v="No"/>
    <s v="Dell"/>
    <s v="Gut"/>
    <s v="Yes"/>
    <n v="5"/>
    <x v="3"/>
    <x v="9"/>
    <x v="183"/>
  </r>
  <r>
    <x v="900"/>
    <x v="663"/>
    <x v="862"/>
    <x v="7"/>
    <n v="6"/>
    <s v="Willy Pummery"/>
    <s v="wpummeryq3@topsy.com"/>
    <x v="0"/>
    <s v="Lib"/>
    <s v="L"/>
    <n v="0.2"/>
    <n v="4.7549999999999999"/>
    <x v="32"/>
    <x v="3"/>
    <x v="1"/>
    <s v="9795 Acker Plaza, Muskegon"/>
    <s v="No"/>
    <s v="Willy"/>
    <s v="Pummery"/>
    <s v="No"/>
    <n v="1.2000000000000002"/>
    <x v="5"/>
    <x v="10"/>
    <x v="33"/>
  </r>
  <r>
    <x v="901"/>
    <x v="334"/>
    <x v="863"/>
    <x v="35"/>
    <n v="2"/>
    <s v="Geoffrey Siuda"/>
    <s v="gsiudaq4@nytimes.com"/>
    <x v="0"/>
    <s v="Rob"/>
    <s v="L"/>
    <n v="0.5"/>
    <n v="7.169999999999999"/>
    <x v="79"/>
    <x v="0"/>
    <x v="1"/>
    <s v="64284 Pearson Parkway, Washington"/>
    <s v="No"/>
    <s v="Geoffrey"/>
    <s v="Siuda"/>
    <s v="Yes"/>
    <n v="1"/>
    <x v="6"/>
    <x v="5"/>
    <x v="90"/>
  </r>
  <r>
    <x v="902"/>
    <x v="664"/>
    <x v="864"/>
    <x v="42"/>
    <n v="2"/>
    <s v="Henderson Crowne"/>
    <s v="hcrowneq5@wufoo.com"/>
    <x v="1"/>
    <s v="Ara"/>
    <s v="L"/>
    <n v="0.5"/>
    <n v="7.77"/>
    <x v="42"/>
    <x v="2"/>
    <x v="1"/>
    <s v="706 Eagan Lane, Sallins"/>
    <s v="Yes"/>
    <s v="Henderson"/>
    <s v="Crowne"/>
    <s v="Yes"/>
    <n v="1"/>
    <x v="4"/>
    <x v="8"/>
    <x v="106"/>
  </r>
  <r>
    <x v="903"/>
    <x v="24"/>
    <x v="865"/>
    <x v="41"/>
    <n v="3"/>
    <s v="Vernor Pawsey"/>
    <s v="vpawseyq6@tiny.cc"/>
    <x v="0"/>
    <s v="Rob"/>
    <s v="L"/>
    <n v="1"/>
    <n v="11.95"/>
    <x v="66"/>
    <x v="0"/>
    <x v="1"/>
    <s v="883 Eagan Point, Macon"/>
    <s v="No"/>
    <s v="Vernor"/>
    <s v="Pawsey"/>
    <s v="No"/>
    <n v="3"/>
    <x v="4"/>
    <x v="0"/>
    <x v="73"/>
  </r>
  <r>
    <x v="904"/>
    <x v="12"/>
    <x v="866"/>
    <x v="42"/>
    <n v="6"/>
    <s v="Augustin Waterhouse"/>
    <s v="awaterhouseq7@istockphoto.com"/>
    <x v="0"/>
    <s v="Ara"/>
    <s v="L"/>
    <n v="0.5"/>
    <n v="7.77"/>
    <x v="162"/>
    <x v="2"/>
    <x v="1"/>
    <s v="23530 Lake View Trail, Shreveport"/>
    <s v="No"/>
    <s v="Augustin"/>
    <s v="Waterhouse"/>
    <s v="No"/>
    <n v="3"/>
    <x v="5"/>
    <x v="1"/>
    <x v="186"/>
  </r>
  <r>
    <x v="905"/>
    <x v="105"/>
    <x v="867"/>
    <x v="35"/>
    <n v="5"/>
    <s v="Fanchon Haughian"/>
    <s v="fhaughianq8@1688.com"/>
    <x v="0"/>
    <s v="Rob"/>
    <s v="L"/>
    <n v="0.5"/>
    <n v="7.169999999999999"/>
    <x v="66"/>
    <x v="0"/>
    <x v="1"/>
    <s v="2017 Ronald Regan Trail, Tacoma"/>
    <s v="No"/>
    <s v="Fanchon"/>
    <s v="Haughian"/>
    <s v="No"/>
    <n v="2.5"/>
    <x v="5"/>
    <x v="3"/>
    <x v="73"/>
  </r>
  <r>
    <x v="906"/>
    <x v="665"/>
    <x v="868"/>
    <x v="27"/>
    <n v="4"/>
    <s v="Jaimie Hatz"/>
    <s v="not provided"/>
    <x v="0"/>
    <s v="Lib"/>
    <s v="D"/>
    <n v="2.5"/>
    <n v="29.784999999999997"/>
    <x v="129"/>
    <x v="3"/>
    <x v="2"/>
    <s v="3 Atwood Avenue, El Paso"/>
    <s v="No"/>
    <s v="Jaimie"/>
    <s v="Hatz"/>
    <s v="No"/>
    <n v="10"/>
    <x v="0"/>
    <x v="10"/>
    <x v="147"/>
  </r>
  <r>
    <x v="907"/>
    <x v="44"/>
    <x v="869"/>
    <x v="31"/>
    <n v="3"/>
    <s v="Edeline Edney"/>
    <s v="not provided"/>
    <x v="0"/>
    <s v="Lib"/>
    <s v="D"/>
    <n v="0.5"/>
    <n v="7.77"/>
    <x v="102"/>
    <x v="3"/>
    <x v="2"/>
    <s v="43 Crest Line Road, Birmingham"/>
    <s v="No"/>
    <s v="Edeline"/>
    <s v="Edney"/>
    <s v="No"/>
    <n v="1.5"/>
    <x v="1"/>
    <x v="0"/>
    <x v="142"/>
  </r>
  <r>
    <x v="908"/>
    <x v="171"/>
    <x v="870"/>
    <x v="17"/>
    <n v="1"/>
    <s v="Rickie Faltin"/>
    <s v="rfaltinqb@topsy.com"/>
    <x v="1"/>
    <s v="Ara"/>
    <s v="M"/>
    <n v="1"/>
    <n v="11.25"/>
    <x v="23"/>
    <x v="2"/>
    <x v="0"/>
    <s v="2 Laurel Drive, Portumna"/>
    <s v="Yes"/>
    <s v="Rickie"/>
    <s v="Faltin"/>
    <s v="No"/>
    <n v="1"/>
    <x v="0"/>
    <x v="8"/>
    <x v="24"/>
  </r>
  <r>
    <x v="909"/>
    <x v="328"/>
    <x v="871"/>
    <x v="47"/>
    <n v="3"/>
    <s v="Gnni Cheeke"/>
    <s v="gcheekeqc@sitemeter.com"/>
    <x v="2"/>
    <s v="Exc"/>
    <s v="D"/>
    <n v="2.5"/>
    <n v="27.945"/>
    <x v="171"/>
    <x v="1"/>
    <x v="2"/>
    <s v="934 Loomis Junction, London"/>
    <s v="Yes"/>
    <s v="Gnni"/>
    <s v="Cheeke"/>
    <s v="Yes"/>
    <n v="7.5"/>
    <x v="3"/>
    <x v="0"/>
    <x v="198"/>
  </r>
  <r>
    <x v="910"/>
    <x v="648"/>
    <x v="872"/>
    <x v="4"/>
    <n v="4"/>
    <s v="Gwenni Ratt"/>
    <s v="grattqd@phpbb.com"/>
    <x v="1"/>
    <s v="Rob"/>
    <s v="L"/>
    <n v="2.5"/>
    <n v="27.484999999999996"/>
    <x v="108"/>
    <x v="0"/>
    <x v="1"/>
    <s v="55 Montana Road, Castlemartyr"/>
    <s v="Yes"/>
    <s v="Gwenni"/>
    <s v="Ratt"/>
    <s v="No"/>
    <n v="10"/>
    <x v="2"/>
    <x v="0"/>
    <x v="123"/>
  </r>
  <r>
    <x v="911"/>
    <x v="666"/>
    <x v="873"/>
    <x v="40"/>
    <n v="4"/>
    <s v="Johnath Fairebrother"/>
    <s v="not provided"/>
    <x v="0"/>
    <s v="Rob"/>
    <s v="L"/>
    <n v="0.2"/>
    <n v="3.5849999999999995"/>
    <x v="79"/>
    <x v="0"/>
    <x v="1"/>
    <s v="05 Bluestem Street, Wilmington"/>
    <s v="No"/>
    <s v="Johnath"/>
    <s v="Fairebrother"/>
    <s v="Yes"/>
    <n v="0.8"/>
    <x v="6"/>
    <x v="5"/>
    <x v="90"/>
  </r>
  <r>
    <x v="912"/>
    <x v="577"/>
    <x v="874"/>
    <x v="40"/>
    <n v="6"/>
    <s v="Ingamar Eberlein"/>
    <s v="ieberleinqf@hc360.com"/>
    <x v="0"/>
    <s v="Rob"/>
    <s v="L"/>
    <n v="0.2"/>
    <n v="3.5849999999999995"/>
    <x v="137"/>
    <x v="0"/>
    <x v="1"/>
    <s v="8 Delaware Circle, Harrisburg"/>
    <s v="No"/>
    <s v="Ingamar"/>
    <s v="Eberlein"/>
    <s v="No"/>
    <n v="1.2000000000000002"/>
    <x v="2"/>
    <x v="0"/>
    <x v="155"/>
  </r>
  <r>
    <x v="913"/>
    <x v="114"/>
    <x v="875"/>
    <x v="17"/>
    <n v="2"/>
    <s v="Jilly Dreng"/>
    <s v="jdrengqg@uiuc.edu"/>
    <x v="1"/>
    <s v="Ara"/>
    <s v="M"/>
    <n v="1"/>
    <n v="11.25"/>
    <x v="122"/>
    <x v="2"/>
    <x v="0"/>
    <s v="0 Cardinal Park, Sallins"/>
    <s v="Yes"/>
    <s v="Jilly"/>
    <s v="Dreng"/>
    <s v="Yes"/>
    <n v="2"/>
    <x v="5"/>
    <x v="3"/>
    <x v="138"/>
  </r>
  <r>
    <x v="914"/>
    <x v="4"/>
    <x v="857"/>
    <x v="29"/>
    <n v="1"/>
    <s v="Brenn Dundredge"/>
    <s v="not provided"/>
    <x v="0"/>
    <s v="Ara"/>
    <s v="L"/>
    <n v="0.2"/>
    <n v="3.8849999999999998"/>
    <x v="84"/>
    <x v="2"/>
    <x v="1"/>
    <s v="5 Morrow Street, Oklahoma City"/>
    <s v="No"/>
    <s v="Brenn"/>
    <s v="Dundredge"/>
    <s v="Yes"/>
    <n v="0.2"/>
    <x v="2"/>
    <x v="4"/>
    <x v="95"/>
  </r>
  <r>
    <x v="915"/>
    <x v="667"/>
    <x v="857"/>
    <x v="47"/>
    <n v="1"/>
    <s v="Brenn Dundredge"/>
    <s v="not provided"/>
    <x v="0"/>
    <s v="Exc"/>
    <s v="D"/>
    <n v="2.5"/>
    <n v="27.945"/>
    <x v="140"/>
    <x v="1"/>
    <x v="2"/>
    <s v="5 Morrow Street, Oklahoma City"/>
    <s v="No"/>
    <s v="Brenn"/>
    <s v="Dundredge"/>
    <s v="Yes"/>
    <n v="2.5"/>
    <x v="2"/>
    <x v="1"/>
    <x v="159"/>
  </r>
  <r>
    <x v="916"/>
    <x v="110"/>
    <x v="857"/>
    <x v="10"/>
    <n v="5"/>
    <s v="Brenn Dundredge"/>
    <s v="not provided"/>
    <x v="0"/>
    <s v="Exc"/>
    <s v="L"/>
    <n v="2.5"/>
    <n v="34.154999999999994"/>
    <x v="11"/>
    <x v="1"/>
    <x v="1"/>
    <s v="5 Morrow Street, Oklahoma City"/>
    <s v="No"/>
    <s v="Brenn"/>
    <s v="Dundredge"/>
    <s v="Yes"/>
    <n v="12.5"/>
    <x v="4"/>
    <x v="8"/>
    <x v="11"/>
  </r>
  <r>
    <x v="916"/>
    <x v="110"/>
    <x v="857"/>
    <x v="4"/>
    <n v="2"/>
    <s v="Brenn Dundredge"/>
    <s v="not provided"/>
    <x v="0"/>
    <s v="Rob"/>
    <s v="L"/>
    <n v="2.5"/>
    <n v="27.484999999999996"/>
    <x v="4"/>
    <x v="0"/>
    <x v="1"/>
    <s v="5 Morrow Street, Oklahoma City"/>
    <s v="No"/>
    <s v="Brenn"/>
    <s v="Dundredge"/>
    <s v="Yes"/>
    <n v="5"/>
    <x v="4"/>
    <x v="8"/>
    <x v="4"/>
  </r>
  <r>
    <x v="916"/>
    <x v="110"/>
    <x v="857"/>
    <x v="33"/>
    <n v="1"/>
    <s v="Brenn Dundredge"/>
    <s v="not provided"/>
    <x v="0"/>
    <s v="Exc"/>
    <s v="L"/>
    <n v="1"/>
    <n v="14.85"/>
    <x v="151"/>
    <x v="1"/>
    <x v="1"/>
    <s v="5 Morrow Street, Oklahoma City"/>
    <s v="No"/>
    <s v="Brenn"/>
    <s v="Dundredge"/>
    <s v="Yes"/>
    <n v="1"/>
    <x v="4"/>
    <x v="8"/>
    <x v="172"/>
  </r>
  <r>
    <x v="916"/>
    <x v="110"/>
    <x v="857"/>
    <x v="29"/>
    <n v="2"/>
    <s v="Brenn Dundredge"/>
    <s v="not provided"/>
    <x v="0"/>
    <s v="Ara"/>
    <s v="L"/>
    <n v="0.2"/>
    <n v="3.8849999999999998"/>
    <x v="41"/>
    <x v="2"/>
    <x v="1"/>
    <s v="5 Morrow Street, Oklahoma City"/>
    <s v="No"/>
    <s v="Brenn"/>
    <s v="Dundredge"/>
    <s v="Yes"/>
    <n v="0.4"/>
    <x v="4"/>
    <x v="8"/>
    <x v="42"/>
  </r>
  <r>
    <x v="917"/>
    <x v="668"/>
    <x v="876"/>
    <x v="7"/>
    <n v="5"/>
    <s v="Rhodie Strathern"/>
    <s v="rstrathernqn@devhub.com"/>
    <x v="0"/>
    <s v="Lib"/>
    <s v="L"/>
    <n v="0.2"/>
    <n v="4.7549999999999999"/>
    <x v="29"/>
    <x v="3"/>
    <x v="1"/>
    <s v="63071 Warner Terrace, Little Rock"/>
    <s v="No"/>
    <s v="Rhodie"/>
    <s v="Strathern"/>
    <s v="Yes"/>
    <n v="1"/>
    <x v="6"/>
    <x v="10"/>
    <x v="30"/>
  </r>
  <r>
    <x v="918"/>
    <x v="422"/>
    <x v="877"/>
    <x v="32"/>
    <n v="5"/>
    <s v="Chad Miguel"/>
    <s v="cmiguelqo@exblog.jp"/>
    <x v="0"/>
    <s v="Lib"/>
    <s v="L"/>
    <n v="1"/>
    <n v="15.85"/>
    <x v="180"/>
    <x v="3"/>
    <x v="1"/>
    <s v="83 Sauthoff Junction, Hagerstown"/>
    <s v="No"/>
    <s v="Chad"/>
    <s v="Miguel"/>
    <s v="Yes"/>
    <n v="5"/>
    <x v="6"/>
    <x v="4"/>
    <x v="210"/>
  </r>
  <r>
    <x v="919"/>
    <x v="669"/>
    <x v="878"/>
    <x v="30"/>
    <n v="2"/>
    <s v="Florinda Matusovsky"/>
    <s v="not provided"/>
    <x v="0"/>
    <s v="Ara"/>
    <s v="D"/>
    <n v="2.5"/>
    <n v="22.884999999999998"/>
    <x v="135"/>
    <x v="2"/>
    <x v="2"/>
    <s v="2 Moland Court, Albany"/>
    <s v="No"/>
    <s v="Florinda"/>
    <s v="Matusovsky"/>
    <s v="Yes"/>
    <n v="5"/>
    <x v="3"/>
    <x v="11"/>
    <x v="111"/>
  </r>
  <r>
    <x v="920"/>
    <x v="670"/>
    <x v="879"/>
    <x v="39"/>
    <n v="1"/>
    <s v="Morly Rocks"/>
    <s v="mrocksqq@exblog.jp"/>
    <x v="1"/>
    <s v="Rob"/>
    <s v="D"/>
    <n v="1"/>
    <n v="8.9499999999999993"/>
    <x v="192"/>
    <x v="0"/>
    <x v="2"/>
    <s v="21 Spenser Court, Crossmolina"/>
    <s v="Yes"/>
    <s v="Morly"/>
    <s v="Rocks"/>
    <s v="Yes"/>
    <n v="1"/>
    <x v="1"/>
    <x v="8"/>
    <x v="230"/>
  </r>
  <r>
    <x v="921"/>
    <x v="341"/>
    <x v="880"/>
    <x v="8"/>
    <n v="4"/>
    <s v="Yuri Burrells"/>
    <s v="yburrellsqr@vinaora.com"/>
    <x v="0"/>
    <s v="Rob"/>
    <s v="M"/>
    <n v="0.5"/>
    <n v="5.97"/>
    <x v="86"/>
    <x v="0"/>
    <x v="0"/>
    <s v="4 Brickson Park Court, Lexington"/>
    <s v="No"/>
    <s v="Yuri"/>
    <s v="Burrells"/>
    <s v="Yes"/>
    <n v="2"/>
    <x v="0"/>
    <x v="4"/>
    <x v="180"/>
  </r>
  <r>
    <x v="922"/>
    <x v="671"/>
    <x v="881"/>
    <x v="46"/>
    <n v="5"/>
    <s v="Cleopatra Goodrum"/>
    <s v="cgoodrumqs@goodreads.com"/>
    <x v="0"/>
    <s v="Exc"/>
    <s v="L"/>
    <n v="0.2"/>
    <n v="4.4550000000000001"/>
    <x v="110"/>
    <x v="1"/>
    <x v="1"/>
    <s v="94 Roxbury Road, San Diego"/>
    <s v="No"/>
    <s v="Cleopatra"/>
    <s v="Goodrum"/>
    <s v="No"/>
    <n v="1"/>
    <x v="5"/>
    <x v="10"/>
    <x v="125"/>
  </r>
  <r>
    <x v="923"/>
    <x v="672"/>
    <x v="882"/>
    <x v="0"/>
    <n v="3"/>
    <s v="Joey Jefferys"/>
    <s v="jjefferysqt@blog.com"/>
    <x v="0"/>
    <s v="Rob"/>
    <s v="M"/>
    <n v="1"/>
    <n v="9.9499999999999993"/>
    <x v="44"/>
    <x v="0"/>
    <x v="0"/>
    <s v="526 Helena Crossing, Los Angeles"/>
    <s v="No"/>
    <s v="Joey"/>
    <s v="Jefferys"/>
    <s v="Yes"/>
    <n v="3"/>
    <x v="3"/>
    <x v="0"/>
    <x v="47"/>
  </r>
  <r>
    <x v="924"/>
    <x v="673"/>
    <x v="883"/>
    <x v="38"/>
    <n v="6"/>
    <s v="Bearnard Wardell"/>
    <s v="bwardellqu@adobe.com"/>
    <x v="0"/>
    <s v="Exc"/>
    <s v="L"/>
    <n v="0.5"/>
    <n v="8.91"/>
    <x v="119"/>
    <x v="1"/>
    <x v="1"/>
    <s v="57299 Tennessee Hill, Brooklyn"/>
    <s v="No"/>
    <s v="Bearnard"/>
    <s v="Wardell"/>
    <s v="Yes"/>
    <n v="3"/>
    <x v="4"/>
    <x v="4"/>
    <x v="135"/>
  </r>
  <r>
    <x v="925"/>
    <x v="674"/>
    <x v="884"/>
    <x v="25"/>
    <n v="1"/>
    <s v="Zeke Walisiak"/>
    <s v="zwalisiakqv@ucsd.edu"/>
    <x v="1"/>
    <s v="Rob"/>
    <s v="D"/>
    <n v="0.2"/>
    <n v="2.6849999999999996"/>
    <x v="97"/>
    <x v="0"/>
    <x v="2"/>
    <s v="7 Birchwood Street, Booterstown"/>
    <s v="Yes"/>
    <s v="Zeke"/>
    <s v="Walisiak"/>
    <s v="Yes"/>
    <n v="0.2"/>
    <x v="2"/>
    <x v="10"/>
    <x v="112"/>
  </r>
  <r>
    <x v="926"/>
    <x v="675"/>
    <x v="885"/>
    <x v="36"/>
    <n v="2"/>
    <s v="Wiley Leopold"/>
    <s v="wleopoldqw@blogspot.com"/>
    <x v="0"/>
    <s v="Rob"/>
    <s v="M"/>
    <n v="0.2"/>
    <n v="2.9849999999999999"/>
    <x v="9"/>
    <x v="0"/>
    <x v="0"/>
    <s v="5 Elmside Terrace, Gainesville"/>
    <s v="No"/>
    <s v="Wiley"/>
    <s v="Leopold"/>
    <s v="No"/>
    <n v="0.4"/>
    <x v="5"/>
    <x v="6"/>
    <x v="9"/>
  </r>
  <r>
    <x v="927"/>
    <x v="539"/>
    <x v="886"/>
    <x v="5"/>
    <n v="1"/>
    <s v="Chiarra Shalders"/>
    <s v="cshaldersqx@cisco.com"/>
    <x v="0"/>
    <s v="Lib"/>
    <s v="D"/>
    <n v="1"/>
    <n v="12.95"/>
    <x v="2"/>
    <x v="3"/>
    <x v="2"/>
    <s v="445 Heath Terrace, Clearwater"/>
    <s v="No"/>
    <s v="Chiarra"/>
    <s v="Shalders"/>
    <s v="Yes"/>
    <n v="1"/>
    <x v="1"/>
    <x v="2"/>
    <x v="101"/>
  </r>
  <r>
    <x v="928"/>
    <x v="676"/>
    <x v="887"/>
    <x v="1"/>
    <n v="1"/>
    <s v="Sharl Southerill"/>
    <s v="not provided"/>
    <x v="0"/>
    <s v="Exc"/>
    <s v="M"/>
    <n v="0.5"/>
    <n v="8.25"/>
    <x v="112"/>
    <x v="1"/>
    <x v="0"/>
    <s v="39 Nelson Pass, Amarillo"/>
    <s v="No"/>
    <s v="Sharl"/>
    <s v="Southerill"/>
    <s v="No"/>
    <n v="0.5"/>
    <x v="4"/>
    <x v="0"/>
    <x v="128"/>
  </r>
  <r>
    <x v="929"/>
    <x v="677"/>
    <x v="888"/>
    <x v="44"/>
    <n v="5"/>
    <s v="Noni Furber"/>
    <s v="nfurberqz@jugem.jp"/>
    <x v="0"/>
    <s v="Ara"/>
    <s v="L"/>
    <n v="2.5"/>
    <n v="29.784999999999997"/>
    <x v="74"/>
    <x v="2"/>
    <x v="1"/>
    <s v="565 Sloan Avenue, Fort Worth"/>
    <s v="No"/>
    <s v="Noni"/>
    <s v="Furber"/>
    <s v="No"/>
    <n v="12.5"/>
    <x v="3"/>
    <x v="3"/>
    <x v="100"/>
  </r>
  <r>
    <x v="930"/>
    <x v="629"/>
    <x v="889"/>
    <x v="44"/>
    <n v="3"/>
    <s v="Dinah Crutcher"/>
    <s v="not provided"/>
    <x v="1"/>
    <s v="Ara"/>
    <s v="L"/>
    <n v="2.5"/>
    <n v="29.784999999999997"/>
    <x v="49"/>
    <x v="2"/>
    <x v="1"/>
    <s v="89147 Northport Trail, Lusk"/>
    <s v="Yes"/>
    <s v="Dinah"/>
    <s v="Crutcher"/>
    <s v="Yes"/>
    <n v="7.5"/>
    <x v="5"/>
    <x v="3"/>
    <x v="71"/>
  </r>
  <r>
    <x v="931"/>
    <x v="662"/>
    <x v="890"/>
    <x v="24"/>
    <n v="6"/>
    <s v="Charlean Keave"/>
    <s v="ckeaver1@ucoz.com"/>
    <x v="0"/>
    <s v="Lib"/>
    <s v="M"/>
    <n v="1"/>
    <n v="14.55"/>
    <x v="75"/>
    <x v="3"/>
    <x v="0"/>
    <s v="08019 Fairfield Pass, Pensacola"/>
    <s v="No"/>
    <s v="Charlean"/>
    <s v="Keave"/>
    <s v="No"/>
    <n v="6"/>
    <x v="6"/>
    <x v="7"/>
    <x v="85"/>
  </r>
  <r>
    <x v="932"/>
    <x v="102"/>
    <x v="891"/>
    <x v="34"/>
    <n v="1"/>
    <s v="Sada Roseborough"/>
    <s v="sroseboroughr2@virginia.edu"/>
    <x v="0"/>
    <s v="Rob"/>
    <s v="D"/>
    <n v="0.5"/>
    <n v="5.3699999999999992"/>
    <x v="147"/>
    <x v="0"/>
    <x v="2"/>
    <s v="779 Memorial Avenue, Tacoma"/>
    <s v="No"/>
    <s v="Sada"/>
    <s v="Roseborough"/>
    <s v="Yes"/>
    <n v="0.5"/>
    <x v="3"/>
    <x v="8"/>
    <x v="167"/>
  </r>
  <r>
    <x v="933"/>
    <x v="678"/>
    <x v="892"/>
    <x v="16"/>
    <n v="3"/>
    <s v="Clayton Kingwell"/>
    <s v="ckingwellr3@squarespace.com"/>
    <x v="1"/>
    <s v="Ara"/>
    <s v="D"/>
    <n v="0.2"/>
    <n v="2.9849999999999999"/>
    <x v="169"/>
    <x v="2"/>
    <x v="2"/>
    <s v="947 Burrows Park, Rathnew"/>
    <s v="Yes"/>
    <s v="Clayton"/>
    <s v="Kingwell"/>
    <s v="Yes"/>
    <n v="0.60000000000000009"/>
    <x v="1"/>
    <x v="9"/>
    <x v="205"/>
  </r>
  <r>
    <x v="934"/>
    <x v="679"/>
    <x v="893"/>
    <x v="4"/>
    <n v="5"/>
    <s v="Kacy Canto"/>
    <s v="kcantor4@gmpg.org"/>
    <x v="0"/>
    <s v="Rob"/>
    <s v="L"/>
    <n v="2.5"/>
    <n v="27.484999999999996"/>
    <x v="187"/>
    <x v="0"/>
    <x v="1"/>
    <s v="43 Doe Crossing Center, Fort Wayne"/>
    <s v="No"/>
    <s v="Kacy"/>
    <s v="Canto"/>
    <s v="Yes"/>
    <n v="12.5"/>
    <x v="0"/>
    <x v="1"/>
    <x v="221"/>
  </r>
  <r>
    <x v="935"/>
    <x v="112"/>
    <x v="894"/>
    <x v="41"/>
    <n v="5"/>
    <s v="Mab Blakemore"/>
    <s v="mblakemorer5@nsw.gov.au"/>
    <x v="0"/>
    <s v="Rob"/>
    <s v="L"/>
    <n v="1"/>
    <n v="11.95"/>
    <x v="143"/>
    <x v="0"/>
    <x v="1"/>
    <s v="70 Crescent Oaks Junction, Amarillo"/>
    <s v="No"/>
    <s v="Mab"/>
    <s v="Blakemore"/>
    <s v="No"/>
    <n v="5"/>
    <x v="5"/>
    <x v="2"/>
    <x v="162"/>
  </r>
  <r>
    <x v="936"/>
    <x v="55"/>
    <x v="890"/>
    <x v="42"/>
    <n v="3"/>
    <s v="Charlean Keave"/>
    <s v="ckeaver1@ucoz.com"/>
    <x v="0"/>
    <s v="Ara"/>
    <s v="L"/>
    <n v="0.5"/>
    <n v="7.77"/>
    <x v="102"/>
    <x v="2"/>
    <x v="1"/>
    <s v="08019 Fairfield Pass, Pensacola"/>
    <s v="No"/>
    <s v="Charlean"/>
    <s v="Keave"/>
    <s v="No"/>
    <n v="1.5"/>
    <x v="3"/>
    <x v="6"/>
    <x v="117"/>
  </r>
  <r>
    <x v="937"/>
    <x v="680"/>
    <x v="895"/>
    <x v="34"/>
    <n v="2"/>
    <s v="Javier Causnett"/>
    <s v="not provided"/>
    <x v="0"/>
    <s v="Rob"/>
    <s v="D"/>
    <n v="0.5"/>
    <n v="5.3699999999999992"/>
    <x v="175"/>
    <x v="0"/>
    <x v="2"/>
    <s v="511 Rowland Alley, Silver Spring"/>
    <s v="No"/>
    <s v="Javier"/>
    <s v="Causnett"/>
    <s v="No"/>
    <n v="1"/>
    <x v="6"/>
    <x v="4"/>
    <x v="204"/>
  </r>
  <r>
    <x v="938"/>
    <x v="94"/>
    <x v="896"/>
    <x v="47"/>
    <n v="6"/>
    <s v="Demetris Micheli"/>
    <s v="not provided"/>
    <x v="0"/>
    <s v="Exc"/>
    <s v="D"/>
    <n v="2.5"/>
    <n v="27.945"/>
    <x v="164"/>
    <x v="1"/>
    <x v="2"/>
    <s v="33123 Rigney Pass, Madison"/>
    <s v="No"/>
    <s v="Demetris"/>
    <s v="Micheli"/>
    <s v="Yes"/>
    <n v="15"/>
    <x v="6"/>
    <x v="5"/>
    <x v="192"/>
  </r>
  <r>
    <x v="939"/>
    <x v="160"/>
    <x v="897"/>
    <x v="15"/>
    <n v="6"/>
    <s v="Chloette Bernardot"/>
    <s v="cbernardotr9@wix.com"/>
    <x v="0"/>
    <s v="Exc"/>
    <s v="D"/>
    <n v="0.2"/>
    <n v="3.645"/>
    <x v="6"/>
    <x v="1"/>
    <x v="2"/>
    <s v="6672 Cordelia Point, Conroe"/>
    <s v="No"/>
    <s v="Chloette"/>
    <s v="Bernardot"/>
    <s v="Yes"/>
    <n v="1.2000000000000002"/>
    <x v="5"/>
    <x v="2"/>
    <x v="6"/>
  </r>
  <r>
    <x v="940"/>
    <x v="681"/>
    <x v="898"/>
    <x v="41"/>
    <n v="2"/>
    <s v="Kim Kemery"/>
    <s v="kkemeryra@t.co"/>
    <x v="0"/>
    <s v="Rob"/>
    <s v="L"/>
    <n v="1"/>
    <n v="11.95"/>
    <x v="178"/>
    <x v="0"/>
    <x v="1"/>
    <s v="95 Delladonna Parkway, Denton"/>
    <s v="No"/>
    <s v="Kim"/>
    <s v="Kemery"/>
    <s v="Yes"/>
    <n v="2"/>
    <x v="2"/>
    <x v="3"/>
    <x v="208"/>
  </r>
  <r>
    <x v="941"/>
    <x v="502"/>
    <x v="899"/>
    <x v="14"/>
    <n v="2"/>
    <s v="Fanchette Parlot"/>
    <s v="fparlotrb@forbes.com"/>
    <x v="0"/>
    <s v="Ara"/>
    <s v="M"/>
    <n v="0.2"/>
    <n v="3.375"/>
    <x v="52"/>
    <x v="2"/>
    <x v="0"/>
    <s v="7765 Westridge Lane, Columbus"/>
    <s v="No"/>
    <s v="Fanchette"/>
    <s v="Parlot"/>
    <s v="Yes"/>
    <n v="0.4"/>
    <x v="1"/>
    <x v="4"/>
    <x v="56"/>
  </r>
  <r>
    <x v="942"/>
    <x v="682"/>
    <x v="900"/>
    <x v="28"/>
    <n v="1"/>
    <s v="Ramon Cheak"/>
    <s v="rcheakrc@tripadvisor.com"/>
    <x v="1"/>
    <s v="Exc"/>
    <s v="M"/>
    <n v="2.5"/>
    <n v="31.624999999999996"/>
    <x v="176"/>
    <x v="1"/>
    <x v="0"/>
    <s v="23 Paget Point, Bundoran"/>
    <s v="Yes"/>
    <s v="Ramon"/>
    <s v="Cheak"/>
    <s v="Yes"/>
    <n v="2.5"/>
    <x v="3"/>
    <x v="4"/>
    <x v="206"/>
  </r>
  <r>
    <x v="943"/>
    <x v="683"/>
    <x v="901"/>
    <x v="41"/>
    <n v="4"/>
    <s v="Koressa O'Geneay"/>
    <s v="kogeneayrd@utexas.edu"/>
    <x v="0"/>
    <s v="Rob"/>
    <s v="L"/>
    <n v="1"/>
    <n v="11.95"/>
    <x v="62"/>
    <x v="0"/>
    <x v="1"/>
    <s v="77 Rigney Hill, Aurora"/>
    <s v="No"/>
    <s v="Koressa"/>
    <s v="O'Geneay"/>
    <s v="No"/>
    <n v="4"/>
    <x v="2"/>
    <x v="9"/>
    <x v="67"/>
  </r>
  <r>
    <x v="944"/>
    <x v="594"/>
    <x v="902"/>
    <x v="43"/>
    <n v="1"/>
    <s v="Claudell Ayre"/>
    <s v="cayrere@symantec.com"/>
    <x v="0"/>
    <s v="Lib"/>
    <s v="M"/>
    <n v="2.5"/>
    <n v="33.464999999999996"/>
    <x v="116"/>
    <x v="3"/>
    <x v="0"/>
    <s v="5645 Lotheville Crossing, Daytona Beach"/>
    <s v="No"/>
    <s v="Claudell"/>
    <s v="Ayre"/>
    <s v="No"/>
    <n v="2.5"/>
    <x v="3"/>
    <x v="5"/>
    <x v="132"/>
  </r>
  <r>
    <x v="945"/>
    <x v="389"/>
    <x v="903"/>
    <x v="20"/>
    <n v="5"/>
    <s v="Lorianne Kyneton"/>
    <s v="lkynetonrf@macromedia.com"/>
    <x v="2"/>
    <s v="Ara"/>
    <s v="D"/>
    <n v="0.5"/>
    <n v="5.97"/>
    <x v="44"/>
    <x v="2"/>
    <x v="2"/>
    <s v="1926 3rd Center, Seaton"/>
    <s v="Yes"/>
    <s v="Lorianne"/>
    <s v="Kyneton"/>
    <s v="Yes"/>
    <n v="2.5"/>
    <x v="4"/>
    <x v="10"/>
    <x v="126"/>
  </r>
  <r>
    <x v="946"/>
    <x v="583"/>
    <x v="904"/>
    <x v="0"/>
    <n v="3"/>
    <s v="Adele McFayden"/>
    <s v="not provided"/>
    <x v="2"/>
    <s v="Rob"/>
    <s v="M"/>
    <n v="1"/>
    <n v="9.9499999999999993"/>
    <x v="44"/>
    <x v="0"/>
    <x v="0"/>
    <s v="28 Darwin Terrace, Wirral"/>
    <s v="Yes"/>
    <s v="Adele"/>
    <s v="McFayden"/>
    <s v="Yes"/>
    <n v="3"/>
    <x v="4"/>
    <x v="6"/>
    <x v="47"/>
  </r>
  <r>
    <x v="947"/>
    <x v="647"/>
    <x v="905"/>
    <x v="37"/>
    <n v="6"/>
    <s v="Herta Layne"/>
    <s v="not provided"/>
    <x v="0"/>
    <s v="Ara"/>
    <s v="M"/>
    <n v="2.5"/>
    <n v="25.874999999999996"/>
    <x v="71"/>
    <x v="2"/>
    <x v="0"/>
    <s v="5495 Talisman Plaza, Saint Louis"/>
    <s v="No"/>
    <s v="Herta"/>
    <s v="Layne"/>
    <s v="Yes"/>
    <n v="15"/>
    <x v="2"/>
    <x v="8"/>
    <x v="78"/>
  </r>
  <r>
    <x v="948"/>
    <x v="366"/>
    <x v="906"/>
    <x v="15"/>
    <n v="5"/>
    <s v="Marguerite Graves"/>
    <s v="not provided"/>
    <x v="0"/>
    <s v="Exc"/>
    <s v="D"/>
    <n v="0.2"/>
    <n v="3.645"/>
    <x v="94"/>
    <x v="1"/>
    <x v="2"/>
    <s v="91413 Scott Way, Fort Smith"/>
    <s v="No"/>
    <s v="Marguerite"/>
    <s v="Graves"/>
    <s v="No"/>
    <n v="1"/>
    <x v="3"/>
    <x v="1"/>
    <x v="109"/>
  </r>
  <r>
    <x v="948"/>
    <x v="366"/>
    <x v="906"/>
    <x v="31"/>
    <n v="2"/>
    <s v="Marguerite Graves"/>
    <s v="not provided"/>
    <x v="0"/>
    <s v="Lib"/>
    <s v="D"/>
    <n v="0.5"/>
    <n v="7.77"/>
    <x v="42"/>
    <x v="3"/>
    <x v="2"/>
    <s v="91413 Scott Way, Fort Smith"/>
    <s v="No"/>
    <s v="Marguerite"/>
    <s v="Graves"/>
    <s v="No"/>
    <n v="1"/>
    <x v="3"/>
    <x v="1"/>
    <x v="45"/>
  </r>
  <r>
    <x v="949"/>
    <x v="684"/>
    <x v="907"/>
    <x v="26"/>
    <n v="3"/>
    <s v="Desdemona Eye"/>
    <s v="not provided"/>
    <x v="1"/>
    <s v="Lib"/>
    <s v="L"/>
    <n v="2.5"/>
    <n v="36.454999999999998"/>
    <x v="63"/>
    <x v="3"/>
    <x v="1"/>
    <s v="191 Manitowish Crossing, Bagenalstown"/>
    <s v="Yes"/>
    <s v="Desdemona"/>
    <s v="Eye"/>
    <s v="No"/>
    <n v="7.5"/>
    <x v="6"/>
    <x v="6"/>
    <x v="69"/>
  </r>
  <r>
    <x v="950"/>
    <x v="506"/>
    <x v="908"/>
    <x v="2"/>
    <n v="6"/>
    <s v="Margarette Sterland"/>
    <s v="not provided"/>
    <x v="0"/>
    <s v="Ara"/>
    <s v="L"/>
    <n v="1"/>
    <n v="12.95"/>
    <x v="17"/>
    <x v="2"/>
    <x v="1"/>
    <s v="5 Kenwood Pass, Philadelphia"/>
    <s v="No"/>
    <s v="Margarette"/>
    <s v="Sterland"/>
    <s v="No"/>
    <n v="6"/>
    <x v="6"/>
    <x v="9"/>
    <x v="17"/>
  </r>
  <r>
    <x v="951"/>
    <x v="685"/>
    <x v="909"/>
    <x v="16"/>
    <n v="3"/>
    <s v="Catharine Scoines"/>
    <s v="not provided"/>
    <x v="1"/>
    <s v="Ara"/>
    <s v="D"/>
    <n v="0.2"/>
    <n v="2.9849999999999999"/>
    <x v="169"/>
    <x v="2"/>
    <x v="2"/>
    <s v="39192 Glendale Hill, Watergrasshill"/>
    <s v="Yes"/>
    <s v="Catharine"/>
    <s v="Scoines"/>
    <s v="No"/>
    <n v="0.60000000000000009"/>
    <x v="1"/>
    <x v="10"/>
    <x v="205"/>
  </r>
  <r>
    <x v="952"/>
    <x v="191"/>
    <x v="910"/>
    <x v="4"/>
    <n v="1"/>
    <s v="Jennica Tewelson"/>
    <s v="jtewelsonrn@samsung.com"/>
    <x v="0"/>
    <s v="Rob"/>
    <s v="L"/>
    <n v="2.5"/>
    <n v="27.484999999999996"/>
    <x v="142"/>
    <x v="0"/>
    <x v="1"/>
    <s v="4040 Hoard Junction, Dallas"/>
    <s v="No"/>
    <s v="Jennica"/>
    <s v="Tewelson"/>
    <s v="No"/>
    <n v="2.5"/>
    <x v="3"/>
    <x v="4"/>
    <x v="161"/>
  </r>
  <r>
    <x v="953"/>
    <x v="686"/>
    <x v="906"/>
    <x v="8"/>
    <n v="5"/>
    <s v="Marguerite Graves"/>
    <s v="not provided"/>
    <x v="0"/>
    <s v="Rob"/>
    <s v="M"/>
    <n v="0.5"/>
    <n v="5.97"/>
    <x v="44"/>
    <x v="0"/>
    <x v="0"/>
    <s v="91413 Scott Way, Fort Smith"/>
    <s v="No"/>
    <s v="Marguerite"/>
    <s v="Graves"/>
    <s v="No"/>
    <n v="2.5"/>
    <x v="1"/>
    <x v="5"/>
    <x v="47"/>
  </r>
  <r>
    <x v="954"/>
    <x v="687"/>
    <x v="906"/>
    <x v="19"/>
    <n v="4"/>
    <s v="Marguerite Graves"/>
    <s v="not provided"/>
    <x v="0"/>
    <s v="Ara"/>
    <s v="M"/>
    <n v="0.5"/>
    <n v="6.75"/>
    <x v="25"/>
    <x v="2"/>
    <x v="0"/>
    <s v="91413 Scott Way, Fort Smith"/>
    <s v="No"/>
    <s v="Marguerite"/>
    <s v="Graves"/>
    <s v="No"/>
    <n v="2"/>
    <x v="2"/>
    <x v="7"/>
    <x v="26"/>
  </r>
  <r>
    <x v="955"/>
    <x v="629"/>
    <x v="911"/>
    <x v="9"/>
    <n v="1"/>
    <s v="Nicolina Jenny"/>
    <s v="njennyrq@bigcartel.com"/>
    <x v="0"/>
    <s v="Ara"/>
    <s v="D"/>
    <n v="1"/>
    <n v="9.9499999999999993"/>
    <x v="138"/>
    <x v="2"/>
    <x v="2"/>
    <s v="6099 American Ash Court, Whittier"/>
    <s v="No"/>
    <s v="Nicolina"/>
    <s v="Jenny"/>
    <s v="No"/>
    <n v="1"/>
    <x v="5"/>
    <x v="3"/>
    <x v="156"/>
  </r>
  <r>
    <x v="956"/>
    <x v="688"/>
    <x v="912"/>
    <x v="18"/>
    <n v="3"/>
    <s v="Vidovic Antonelli"/>
    <s v="not provided"/>
    <x v="2"/>
    <s v="Exc"/>
    <s v="M"/>
    <n v="0.2"/>
    <n v="4.125"/>
    <x v="24"/>
    <x v="1"/>
    <x v="0"/>
    <s v="3242 Corscot Pass, London"/>
    <s v="Yes"/>
    <s v="Vidovic"/>
    <s v="Antonelli"/>
    <s v="Yes"/>
    <n v="0.60000000000000009"/>
    <x v="0"/>
    <x v="7"/>
    <x v="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s v="L-L-2.5"/>
    <s v="Lib"/>
    <s v="L"/>
    <n v="2.5"/>
    <n v="36.454999999999998"/>
    <n v="1.4581999999999999"/>
    <n v="4.7391499999999995"/>
  </r>
  <r>
    <s v="L-M-2.5"/>
    <s v="Lib"/>
    <s v="M"/>
    <n v="2.5"/>
    <n v="33.464999999999996"/>
    <n v="1.3385999999999998"/>
    <n v="4.3504499999999995"/>
  </r>
  <r>
    <s v="L-D-2.5"/>
    <s v="Lib"/>
    <s v="D"/>
    <n v="2.5"/>
    <n v="29.784999999999997"/>
    <n v="1.1913999999999998"/>
    <n v="3.8720499999999998"/>
  </r>
  <r>
    <s v="E-L-2.5"/>
    <s v="Exc"/>
    <s v="L"/>
    <n v="2.5"/>
    <n v="34.154999999999994"/>
    <n v="1.3661999999999999"/>
    <n v="3.7570499999999996"/>
  </r>
  <r>
    <s v="E-M-2.5"/>
    <s v="Exc"/>
    <s v="M"/>
    <n v="2.5"/>
    <n v="31.624999999999996"/>
    <n v="1.2649999999999999"/>
    <n v="3.4787499999999998"/>
  </r>
  <r>
    <s v="E-D-2.5"/>
    <s v="Exc"/>
    <s v="D"/>
    <n v="2.5"/>
    <n v="27.945"/>
    <n v="1.1177999999999999"/>
    <n v="3.07395"/>
  </r>
  <r>
    <s v="A-L-2.5"/>
    <s v="Ara"/>
    <s v="L"/>
    <n v="2.5"/>
    <n v="29.784999999999997"/>
    <n v="1.1913999999999998"/>
    <n v="2.6806499999999995"/>
  </r>
  <r>
    <s v="A-M-2.5"/>
    <s v="Ara"/>
    <s v="M"/>
    <n v="2.5"/>
    <n v="25.874999999999996"/>
    <n v="1.0349999999999999"/>
    <n v="2.3287499999999994"/>
  </r>
  <r>
    <s v="L-L-1"/>
    <s v="Lib"/>
    <s v="L"/>
    <n v="1"/>
    <n v="15.85"/>
    <n v="1.585"/>
    <n v="2.0605000000000002"/>
  </r>
  <r>
    <s v="A-D-2.5"/>
    <s v="Ara"/>
    <s v="D"/>
    <n v="2.5"/>
    <n v="22.884999999999998"/>
    <n v="0.91539999999999988"/>
    <n v="2.0596499999999995"/>
  </r>
  <r>
    <s v="L-M-1"/>
    <s v="Lib"/>
    <s v="M"/>
    <n v="1"/>
    <n v="14.55"/>
    <n v="1.4550000000000001"/>
    <n v="1.8915000000000002"/>
  </r>
  <r>
    <s v="L-D-1"/>
    <s v="Lib"/>
    <s v="D"/>
    <n v="1"/>
    <n v="12.95"/>
    <n v="1.2949999999999999"/>
    <n v="1.6835"/>
  </r>
  <r>
    <s v="R-L-2.5"/>
    <s v="Rob"/>
    <s v="L"/>
    <n v="2.5"/>
    <n v="27.484999999999996"/>
    <n v="1.0993999999999999"/>
    <n v="1.6490999999999998"/>
  </r>
  <r>
    <s v="E-L-1"/>
    <s v="Exc"/>
    <s v="L"/>
    <n v="1"/>
    <n v="14.85"/>
    <n v="1.4849999999999999"/>
    <n v="1.6335"/>
  </r>
  <r>
    <s v="E-M-1"/>
    <s v="Exc"/>
    <s v="M"/>
    <n v="1"/>
    <n v="13.75"/>
    <n v="1.375"/>
    <n v="1.5125"/>
  </r>
  <r>
    <s v="R-M-2.5"/>
    <s v="Rob"/>
    <s v="M"/>
    <n v="2.5"/>
    <n v="22.884999999999998"/>
    <n v="0.91539999999999988"/>
    <n v="1.3730999999999998"/>
  </r>
  <r>
    <s v="E-D-1"/>
    <s v="Exc"/>
    <s v="D"/>
    <n v="1"/>
    <n v="12.15"/>
    <n v="1.2150000000000001"/>
    <n v="1.3365"/>
  </r>
  <r>
    <s v="L-L-0.5"/>
    <s v="Lib"/>
    <s v="L"/>
    <n v="0.5"/>
    <n v="9.51"/>
    <n v="1.9019999999999999"/>
    <n v="1.2363"/>
  </r>
  <r>
    <s v="R-D-2.5"/>
    <s v="Rob"/>
    <s v="D"/>
    <n v="2.5"/>
    <n v="20.584999999999997"/>
    <n v="0.82339999999999991"/>
    <n v="1.2350999999999999"/>
  </r>
  <r>
    <s v="A-L-1"/>
    <s v="Ara"/>
    <s v="L"/>
    <n v="1"/>
    <n v="12.95"/>
    <n v="1.2949999999999999"/>
    <n v="1.1655"/>
  </r>
  <r>
    <s v="L-M-0.5"/>
    <s v="Lib"/>
    <s v="M"/>
    <n v="0.5"/>
    <n v="8.73"/>
    <n v="1.746"/>
    <n v="1.1349"/>
  </r>
  <r>
    <s v="A-M-1"/>
    <s v="Ara"/>
    <s v="M"/>
    <n v="1"/>
    <n v="11.25"/>
    <n v="1.125"/>
    <n v="1.0125"/>
  </r>
  <r>
    <s v="L-D-0.5"/>
    <s v="Lib"/>
    <s v="D"/>
    <n v="0.5"/>
    <n v="7.77"/>
    <n v="1.5539999999999998"/>
    <n v="1.0101"/>
  </r>
  <r>
    <s v="E-L-0.5"/>
    <s v="Exc"/>
    <s v="L"/>
    <n v="0.5"/>
    <n v="8.91"/>
    <n v="1.782"/>
    <n v="0.98009999999999997"/>
  </r>
  <r>
    <s v="E-M-0.5"/>
    <s v="Exc"/>
    <s v="M"/>
    <n v="0.5"/>
    <n v="8.25"/>
    <n v="1.65"/>
    <n v="0.90749999999999997"/>
  </r>
  <r>
    <s v="A-D-1"/>
    <s v="Ara"/>
    <s v="D"/>
    <n v="1"/>
    <n v="9.9499999999999993"/>
    <n v="0.99499999999999988"/>
    <n v="0.89549999999999985"/>
  </r>
  <r>
    <s v="E-D-0.5"/>
    <s v="Exc"/>
    <s v="D"/>
    <n v="0.5"/>
    <n v="7.29"/>
    <n v="1.458"/>
    <n v="0.80190000000000006"/>
  </r>
  <r>
    <s v="R-L-1"/>
    <s v="Rob"/>
    <s v="L"/>
    <n v="1"/>
    <n v="11.95"/>
    <n v="1.1949999999999998"/>
    <n v="0.71699999999999997"/>
  </r>
  <r>
    <s v="A-L-0.5"/>
    <s v="Ara"/>
    <s v="L"/>
    <n v="0.5"/>
    <n v="7.77"/>
    <n v="1.5539999999999998"/>
    <n v="0.69929999999999992"/>
  </r>
  <r>
    <s v="L-L-0.2"/>
    <s v="Lib"/>
    <s v="L"/>
    <n v="0.2"/>
    <n v="4.7549999999999999"/>
    <n v="2.3774999999999999"/>
    <n v="0.61814999999999998"/>
  </r>
  <r>
    <s v="A-M-0.5"/>
    <s v="Ara"/>
    <s v="M"/>
    <n v="0.5"/>
    <n v="6.75"/>
    <n v="1.35"/>
    <n v="0.60749999999999993"/>
  </r>
  <r>
    <s v="R-M-1"/>
    <s v="Rob"/>
    <s v="M"/>
    <n v="1"/>
    <n v="9.9499999999999993"/>
    <n v="0.99499999999999988"/>
    <n v="0.59699999999999998"/>
  </r>
  <r>
    <s v="L-M-0.2"/>
    <s v="Lib"/>
    <s v="M"/>
    <n v="0.2"/>
    <n v="4.3650000000000002"/>
    <n v="2.1825000000000001"/>
    <n v="0.56745000000000001"/>
  </r>
  <r>
    <s v="A-D-0.5"/>
    <s v="Ara"/>
    <s v="D"/>
    <n v="0.5"/>
    <n v="5.97"/>
    <n v="1.194"/>
    <n v="0.5373"/>
  </r>
  <r>
    <s v="R-D-1"/>
    <s v="Rob"/>
    <s v="D"/>
    <n v="1"/>
    <n v="8.9499999999999993"/>
    <n v="0.89499999999999991"/>
    <n v="0.53699999999999992"/>
  </r>
  <r>
    <s v="L-D-0.2"/>
    <s v="Lib"/>
    <s v="D"/>
    <n v="0.2"/>
    <n v="3.8849999999999998"/>
    <n v="1.9424999999999999"/>
    <n v="0.50505"/>
  </r>
  <r>
    <s v="E-L-0.2"/>
    <s v="Exc"/>
    <s v="L"/>
    <n v="0.2"/>
    <n v="4.4550000000000001"/>
    <n v="2.2275"/>
    <n v="0.49004999999999999"/>
  </r>
  <r>
    <s v="E-M-0.2"/>
    <s v="Exc"/>
    <s v="M"/>
    <n v="0.2"/>
    <n v="4.125"/>
    <n v="2.0625"/>
    <n v="0.45374999999999999"/>
  </r>
  <r>
    <s v="R-L-0.5"/>
    <s v="Rob"/>
    <s v="L"/>
    <n v="0.5"/>
    <n v="7.169999999999999"/>
    <n v="1.4339999999999997"/>
    <n v="0.43019999999999992"/>
  </r>
  <r>
    <s v="E-D-0.2"/>
    <s v="Exc"/>
    <s v="D"/>
    <n v="0.2"/>
    <n v="3.645"/>
    <n v="1.8225"/>
    <n v="0.40095000000000003"/>
  </r>
  <r>
    <s v="R-M-0.5"/>
    <s v="Rob"/>
    <s v="M"/>
    <n v="0.5"/>
    <n v="5.97"/>
    <n v="1.194"/>
    <n v="0.35819999999999996"/>
  </r>
  <r>
    <s v="A-L-0.2"/>
    <s v="Ara"/>
    <s v="L"/>
    <n v="0.2"/>
    <n v="3.8849999999999998"/>
    <n v="1.9424999999999999"/>
    <n v="0.34964999999999996"/>
  </r>
  <r>
    <s v="R-D-0.5"/>
    <s v="Rob"/>
    <s v="D"/>
    <n v="0.5"/>
    <n v="5.3699999999999992"/>
    <n v="1.0739999999999998"/>
    <n v="0.32219999999999993"/>
  </r>
  <r>
    <s v="A-M-0.2"/>
    <s v="Ara"/>
    <s v="M"/>
    <n v="0.2"/>
    <n v="3.375"/>
    <n v="1.6875"/>
    <n v="0.30374999999999996"/>
  </r>
  <r>
    <s v="A-D-0.2"/>
    <s v="Ara"/>
    <s v="D"/>
    <n v="0.2"/>
    <n v="2.9849999999999999"/>
    <n v="1.4924999999999999"/>
    <n v="0.26865"/>
  </r>
  <r>
    <s v="R-L-0.2"/>
    <s v="Rob"/>
    <s v="L"/>
    <n v="0.2"/>
    <n v="3.5849999999999995"/>
    <n v="1.7924999999999998"/>
    <n v="0.21509999999999996"/>
  </r>
  <r>
    <s v="R-M-0.2"/>
    <s v="Rob"/>
    <s v="M"/>
    <n v="0.2"/>
    <n v="2.9849999999999999"/>
    <n v="1.4924999999999999"/>
    <n v="0.17909999999999998"/>
  </r>
  <r>
    <s v="R-D-0.2"/>
    <s v="Rob"/>
    <s v="D"/>
    <n v="0.2"/>
    <n v="2.6849999999999996"/>
    <n v="1.3424999999999998"/>
    <n v="0.1610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7EEEF-55AB-47AF-8C59-C5A63D1BBEF0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4">
  <location ref="A3:B6" firstHeaderRow="1" firstDataRow="1" firstDataCol="1"/>
  <pivotFields count="26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>
      <items count="4">
        <item x="2"/>
        <item x="1"/>
        <item x="3"/>
        <item x="0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36">
        <item x="112"/>
        <item x="60"/>
        <item x="65"/>
        <item x="81"/>
        <item x="167"/>
        <item x="95"/>
        <item x="9"/>
        <item x="220"/>
        <item x="58"/>
        <item x="94"/>
        <item x="37"/>
        <item x="131"/>
        <item x="213"/>
        <item x="230"/>
        <item x="196"/>
        <item x="79"/>
        <item x="227"/>
        <item x="232"/>
        <item x="56"/>
        <item x="7"/>
        <item x="204"/>
        <item x="145"/>
        <item x="42"/>
        <item x="84"/>
        <item x="36"/>
        <item x="168"/>
        <item x="205"/>
        <item x="90"/>
        <item x="156"/>
        <item x="146"/>
        <item x="128"/>
        <item x="118"/>
        <item x="185"/>
        <item x="87"/>
        <item x="24"/>
        <item x="202"/>
        <item x="120"/>
        <item x="8"/>
        <item x="23"/>
        <item x="149"/>
        <item x="32"/>
        <item x="2"/>
        <item x="0"/>
        <item x="50"/>
        <item x="80"/>
        <item x="140"/>
        <item x="59"/>
        <item x="178"/>
        <item x="155"/>
        <item x="99"/>
        <item x="188"/>
        <item x="25"/>
        <item x="179"/>
        <item x="106"/>
        <item x="180"/>
        <item x="208"/>
        <item x="88"/>
        <item x="176"/>
        <item x="14"/>
        <item x="19"/>
        <item x="20"/>
        <item x="55"/>
        <item x="21"/>
        <item x="172"/>
        <item x="161"/>
        <item x="101"/>
        <item x="82"/>
        <item x="158"/>
        <item x="175"/>
        <item x="163"/>
        <item x="47"/>
        <item x="39"/>
        <item x="16"/>
        <item x="211"/>
        <item x="89"/>
        <item x="127"/>
        <item x="63"/>
        <item x="109"/>
        <item x="45"/>
        <item x="138"/>
        <item x="215"/>
        <item x="91"/>
        <item x="117"/>
        <item x="229"/>
        <item x="57"/>
        <item x="97"/>
        <item x="73"/>
        <item x="150"/>
        <item x="107"/>
        <item x="165"/>
        <item x="124"/>
        <item x="214"/>
        <item x="6"/>
        <item x="26"/>
        <item x="125"/>
        <item x="13"/>
        <item x="92"/>
        <item x="133"/>
        <item x="187"/>
        <item x="86"/>
        <item x="177"/>
        <item x="174"/>
        <item x="157"/>
        <item x="126"/>
        <item x="194"/>
        <item x="153"/>
        <item x="129"/>
        <item x="27"/>
        <item x="67"/>
        <item x="170"/>
        <item x="12"/>
        <item x="3"/>
        <item x="142"/>
        <item x="72"/>
        <item x="159"/>
        <item x="30"/>
        <item x="119"/>
        <item x="64"/>
        <item x="28"/>
        <item x="234"/>
        <item x="4"/>
        <item x="226"/>
        <item x="53"/>
        <item x="206"/>
        <item x="68"/>
        <item x="44"/>
        <item x="10"/>
        <item x="34"/>
        <item x="162"/>
        <item x="116"/>
        <item x="66"/>
        <item x="113"/>
        <item x="33"/>
        <item x="122"/>
        <item x="233"/>
        <item x="105"/>
        <item x="77"/>
        <item x="130"/>
        <item x="191"/>
        <item x="181"/>
        <item x="111"/>
        <item x="141"/>
        <item x="186"/>
        <item x="164"/>
        <item x="132"/>
        <item x="169"/>
        <item x="1"/>
        <item x="228"/>
        <item x="110"/>
        <item x="74"/>
        <item x="151"/>
        <item x="184"/>
        <item x="76"/>
        <item x="18"/>
        <item x="93"/>
        <item x="218"/>
        <item x="5"/>
        <item x="144"/>
        <item x="104"/>
        <item x="219"/>
        <item x="223"/>
        <item x="195"/>
        <item x="22"/>
        <item x="35"/>
        <item x="225"/>
        <item x="135"/>
        <item x="231"/>
        <item x="190"/>
        <item x="200"/>
        <item x="182"/>
        <item x="212"/>
        <item x="222"/>
        <item x="203"/>
        <item x="49"/>
        <item x="51"/>
        <item x="123"/>
        <item x="217"/>
        <item x="139"/>
        <item x="29"/>
        <item x="15"/>
        <item x="41"/>
        <item x="62"/>
        <item x="17"/>
        <item x="114"/>
        <item x="31"/>
        <item x="108"/>
        <item x="96"/>
        <item x="143"/>
        <item x="136"/>
        <item x="134"/>
        <item x="71"/>
        <item x="183"/>
        <item x="43"/>
        <item x="193"/>
        <item x="221"/>
        <item x="201"/>
        <item x="137"/>
        <item x="198"/>
        <item x="75"/>
        <item x="48"/>
        <item x="38"/>
        <item x="166"/>
        <item x="216"/>
        <item x="98"/>
        <item x="54"/>
        <item x="210"/>
        <item x="102"/>
        <item x="189"/>
        <item x="103"/>
        <item x="85"/>
        <item x="52"/>
        <item x="148"/>
        <item x="171"/>
        <item x="197"/>
        <item x="209"/>
        <item x="70"/>
        <item x="100"/>
        <item x="207"/>
        <item x="78"/>
        <item x="69"/>
        <item x="61"/>
        <item x="160"/>
        <item x="147"/>
        <item x="224"/>
        <item x="235"/>
        <item x="154"/>
        <item x="192"/>
        <item x="11"/>
        <item x="46"/>
        <item x="83"/>
        <item x="173"/>
        <item x="121"/>
        <item x="40"/>
        <item x="152"/>
        <item x="199"/>
        <item x="11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4"/>
  </rowFields>
  <rowItems count="3">
    <i>
      <x/>
    </i>
    <i>
      <x v="1"/>
    </i>
    <i>
      <x v="2"/>
    </i>
  </rowItems>
  <colItems count="1">
    <i/>
  </colItems>
  <dataFields count="1">
    <dataField name="Sum of Sales" fld="1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2D4C9-EDDC-41E4-842D-4D6CF103B789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1">
  <location ref="A3:B6" firstHeaderRow="1" firstDataRow="1" firstDataCol="1"/>
  <pivotFields count="26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4"/>
  </rowFields>
  <rowItems count="3">
    <i>
      <x/>
    </i>
    <i>
      <x v="1"/>
    </i>
    <i>
      <x v="2"/>
    </i>
  </rowItems>
  <colItems count="1">
    <i/>
  </colItems>
  <dataFields count="1">
    <dataField name="Sum of Item Revenue" fld="23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502925-A1D3-4908-B273-C814E2886779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2">
  <location ref="A3:B7" firstHeaderRow="1" firstDataRow="1" firstDataCol="1"/>
  <pivotFields count="26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36">
        <item x="112"/>
        <item x="60"/>
        <item x="65"/>
        <item x="81"/>
        <item x="167"/>
        <item x="95"/>
        <item x="9"/>
        <item x="220"/>
        <item x="58"/>
        <item x="94"/>
        <item x="37"/>
        <item x="131"/>
        <item x="213"/>
        <item x="230"/>
        <item x="196"/>
        <item x="79"/>
        <item x="227"/>
        <item x="232"/>
        <item x="56"/>
        <item x="7"/>
        <item x="204"/>
        <item x="145"/>
        <item x="42"/>
        <item x="84"/>
        <item x="36"/>
        <item x="168"/>
        <item x="205"/>
        <item x="90"/>
        <item x="156"/>
        <item x="146"/>
        <item x="128"/>
        <item x="118"/>
        <item x="185"/>
        <item x="87"/>
        <item x="24"/>
        <item x="202"/>
        <item x="120"/>
        <item x="8"/>
        <item x="23"/>
        <item x="149"/>
        <item x="32"/>
        <item x="2"/>
        <item x="0"/>
        <item x="50"/>
        <item x="80"/>
        <item x="140"/>
        <item x="59"/>
        <item x="178"/>
        <item x="155"/>
        <item x="99"/>
        <item x="188"/>
        <item x="25"/>
        <item x="179"/>
        <item x="106"/>
        <item x="180"/>
        <item x="208"/>
        <item x="88"/>
        <item x="176"/>
        <item x="14"/>
        <item x="19"/>
        <item x="20"/>
        <item x="55"/>
        <item x="21"/>
        <item x="172"/>
        <item x="161"/>
        <item x="101"/>
        <item x="82"/>
        <item x="158"/>
        <item x="175"/>
        <item x="163"/>
        <item x="47"/>
        <item x="39"/>
        <item x="16"/>
        <item x="211"/>
        <item x="89"/>
        <item x="127"/>
        <item x="63"/>
        <item x="109"/>
        <item x="45"/>
        <item x="138"/>
        <item x="215"/>
        <item x="91"/>
        <item x="117"/>
        <item x="229"/>
        <item x="57"/>
        <item x="97"/>
        <item x="73"/>
        <item x="150"/>
        <item x="107"/>
        <item x="165"/>
        <item x="124"/>
        <item x="214"/>
        <item x="6"/>
        <item x="26"/>
        <item x="125"/>
        <item x="13"/>
        <item x="92"/>
        <item x="133"/>
        <item x="187"/>
        <item x="86"/>
        <item x="177"/>
        <item x="174"/>
        <item x="157"/>
        <item x="126"/>
        <item x="194"/>
        <item x="153"/>
        <item x="129"/>
        <item x="27"/>
        <item x="67"/>
        <item x="170"/>
        <item x="12"/>
        <item x="3"/>
        <item x="142"/>
        <item x="72"/>
        <item x="159"/>
        <item x="30"/>
        <item x="119"/>
        <item x="64"/>
        <item x="28"/>
        <item x="234"/>
        <item x="4"/>
        <item x="226"/>
        <item x="53"/>
        <item x="206"/>
        <item x="68"/>
        <item x="44"/>
        <item x="10"/>
        <item x="34"/>
        <item x="162"/>
        <item x="116"/>
        <item x="66"/>
        <item x="113"/>
        <item x="33"/>
        <item x="122"/>
        <item x="233"/>
        <item x="105"/>
        <item x="77"/>
        <item x="130"/>
        <item x="191"/>
        <item x="181"/>
        <item x="111"/>
        <item x="141"/>
        <item x="186"/>
        <item x="164"/>
        <item x="132"/>
        <item x="169"/>
        <item x="1"/>
        <item x="228"/>
        <item x="110"/>
        <item x="74"/>
        <item x="151"/>
        <item x="184"/>
        <item x="76"/>
        <item x="18"/>
        <item x="93"/>
        <item x="218"/>
        <item x="5"/>
        <item x="144"/>
        <item x="104"/>
        <item x="219"/>
        <item x="223"/>
        <item x="195"/>
        <item x="22"/>
        <item x="35"/>
        <item x="225"/>
        <item x="135"/>
        <item x="231"/>
        <item x="190"/>
        <item x="200"/>
        <item x="182"/>
        <item x="212"/>
        <item x="222"/>
        <item x="203"/>
        <item x="49"/>
        <item x="51"/>
        <item x="123"/>
        <item x="217"/>
        <item x="139"/>
        <item x="29"/>
        <item x="15"/>
        <item x="41"/>
        <item x="62"/>
        <item x="17"/>
        <item x="114"/>
        <item x="31"/>
        <item x="108"/>
        <item x="96"/>
        <item x="143"/>
        <item x="136"/>
        <item x="134"/>
        <item x="71"/>
        <item x="183"/>
        <item x="43"/>
        <item x="193"/>
        <item x="221"/>
        <item x="201"/>
        <item x="137"/>
        <item x="198"/>
        <item x="75"/>
        <item x="48"/>
        <item x="38"/>
        <item x="166"/>
        <item x="216"/>
        <item x="98"/>
        <item x="54"/>
        <item x="210"/>
        <item x="102"/>
        <item x="189"/>
        <item x="103"/>
        <item x="85"/>
        <item x="52"/>
        <item x="148"/>
        <item x="171"/>
        <item x="197"/>
        <item x="209"/>
        <item x="70"/>
        <item x="100"/>
        <item x="207"/>
        <item x="78"/>
        <item x="69"/>
        <item x="61"/>
        <item x="160"/>
        <item x="147"/>
        <item x="224"/>
        <item x="235"/>
        <item x="154"/>
        <item x="192"/>
        <item x="11"/>
        <item x="46"/>
        <item x="83"/>
        <item x="173"/>
        <item x="121"/>
        <item x="40"/>
        <item x="152"/>
        <item x="199"/>
        <item x="11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s" fld="12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E4F52-58FC-447A-84B6-38D97753CB80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3:B7" firstHeaderRow="1" firstDataRow="1" firstDataCol="1"/>
  <pivotFields count="26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Item Revenue" fld="23" baseField="0" baseItem="0"/>
  </dataField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5EC15D-11B6-4C09-9C34-080E192E8ECB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3">
  <location ref="A4:B16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2"/>
  </rowFields>
  <rowItems count="12">
    <i>
      <x v="3"/>
    </i>
    <i>
      <x v="4"/>
    </i>
    <i>
      <x v="5"/>
    </i>
    <i>
      <x v="6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</rowItems>
  <colItems count="1">
    <i/>
  </colItems>
  <pageFields count="2">
    <pageField fld="1" hier="-1"/>
    <pageField fld="7" hier="-1"/>
  </pageFields>
  <dataFields count="1">
    <dataField name="Sum of Sales" fld="12" baseField="0" baseItem="0"/>
  </dataFields>
  <chartFormats count="5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4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719C6-66E6-4030-AD1B-E4F82E1B1AC1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7">
  <location ref="A4:B16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2"/>
  </rowFields>
  <rowItems count="12">
    <i>
      <x v="3"/>
    </i>
    <i>
      <x v="4"/>
    </i>
    <i>
      <x v="5"/>
    </i>
    <i>
      <x v="6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</rowItems>
  <colItems count="1">
    <i/>
  </colItems>
  <pageFields count="2">
    <pageField fld="1" hier="-1"/>
    <pageField fld="7" hier="-1"/>
  </pageFields>
  <dataFields count="1">
    <dataField name="Sum of Sales" fld="12" baseField="0" baseItem="0"/>
  </dataFields>
  <chartFormats count="1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4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2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8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23" format="9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23" format="10">
      <pivotArea type="data" outline="0" fieldPosition="0">
        <references count="2">
          <reference field="4294967294" count="1" selected="0">
            <x v="0"/>
          </reference>
          <reference field="22" count="1" selected="0">
            <x v="14"/>
          </reference>
        </references>
      </pivotArea>
    </chartFormat>
    <chartFormat chart="23" format="1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23" format="12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4A32-44A0-4A13-AD7F-1083B4FFF300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0">
  <location ref="A4:B16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2"/>
  </rowFields>
  <rowItems count="12">
    <i>
      <x v="3"/>
    </i>
    <i>
      <x v="4"/>
    </i>
    <i>
      <x v="5"/>
    </i>
    <i>
      <x v="6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</rowItems>
  <colItems count="1">
    <i/>
  </colItems>
  <pageFields count="2">
    <pageField fld="1" hier="-1"/>
    <pageField fld="7" hier="-1"/>
  </pageFields>
  <dataFields count="1">
    <dataField name="Sum of Item Revenue" fld="23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E2E42-EE74-4D2F-906A-0FF42B8AD961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4">
  <location ref="A4:B16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2"/>
  </rowFields>
  <rowItems count="12">
    <i>
      <x v="3"/>
    </i>
    <i>
      <x v="4"/>
    </i>
    <i>
      <x v="5"/>
    </i>
    <i>
      <x v="6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</rowItems>
  <colItems count="1">
    <i/>
  </colItems>
  <pageFields count="2">
    <pageField fld="1" hier="-1"/>
    <pageField fld="7" hier="-1"/>
  </pageFields>
  <dataFields count="1">
    <dataField name="Sum of Item Revenue" fld="23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2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20" format="9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22" count="1" selected="0">
            <x v="14"/>
          </reference>
        </references>
      </pivotArea>
    </chartFormat>
    <chartFormat chart="20" format="1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20" format="14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58AEA-CB2B-40C4-8B7F-FBBD16AAB3B5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1">
  <location ref="A4:B11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m="1" x="10"/>
        <item m="1" x="12"/>
        <item m="1" x="8"/>
        <item m="1" x="7"/>
        <item m="1" x="9"/>
        <item m="1" x="11"/>
        <item m="1" x="13"/>
        <item x="3"/>
        <item x="5"/>
        <item x="1"/>
        <item x="0"/>
        <item x="2"/>
        <item x="4"/>
        <item x="6"/>
      </items>
    </pivotField>
    <pivotField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1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ageFields count="2">
    <pageField fld="1" hier="-1"/>
    <pageField fld="7" hier="-1"/>
  </pageFields>
  <dataFields count="1">
    <dataField name="Sum of Sales" fld="12" baseField="0" baseItem="0"/>
  </dataFields>
  <chartFormats count="4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21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3F2D9-B089-4188-B223-531656DF44F8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5">
  <location ref="A4:B11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m="1" x="10"/>
        <item m="1" x="12"/>
        <item m="1" x="8"/>
        <item m="1" x="7"/>
        <item m="1" x="9"/>
        <item m="1" x="11"/>
        <item m="1" x="13"/>
        <item x="3"/>
        <item x="5"/>
        <item x="1"/>
        <item x="0"/>
        <item x="2"/>
        <item x="4"/>
        <item x="6"/>
      </items>
    </pivotField>
    <pivotField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1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ageFields count="2">
    <pageField fld="1" hier="-1"/>
    <pageField fld="7" hier="-1"/>
  </pageFields>
  <dataFields count="1">
    <dataField name="Sum of Sales" fld="12" baseField="0" baseItem="0"/>
  </dataFields>
  <chartFormats count="9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21" count="1" selected="0">
            <x v="1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21" count="1" selected="0">
            <x v="11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18" format="9">
      <pivotArea type="data" outline="0" fieldPosition="0">
        <references count="2">
          <reference field="4294967294" count="1" selected="0">
            <x v="0"/>
          </reference>
          <reference field="21" count="1" selected="0">
            <x v="13"/>
          </reference>
        </references>
      </pivotArea>
    </chartFormat>
    <chartFormat chart="18" format="10">
      <pivotArea type="data" outline="0" fieldPosition="0">
        <references count="2">
          <reference field="4294967294" count="1" selected="0">
            <x v="0"/>
          </reference>
          <reference field="21" count="1" selected="0">
            <x v="1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3D539-171A-420C-B196-24DBF5339ECF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5">
  <location ref="A4:B11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m="1" x="10"/>
        <item m="1" x="12"/>
        <item m="1" x="8"/>
        <item m="1" x="7"/>
        <item m="1" x="9"/>
        <item m="1" x="11"/>
        <item m="1" x="13"/>
        <item x="3"/>
        <item x="5"/>
        <item x="1"/>
        <item x="0"/>
        <item x="2"/>
        <item x="4"/>
        <item x="6"/>
      </items>
    </pivotField>
    <pivotField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1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ageFields count="2">
    <pageField fld="1" hier="-1"/>
    <pageField fld="7" hier="-1"/>
  </pageFields>
  <dataFields count="1">
    <dataField name="Sum of Item Revenue" fld="23" baseField="0" baseItem="0"/>
  </dataFields>
  <chartFormats count="3"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21" count="1" selected="0">
            <x v="1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41B7A5-4059-431B-A26B-7F3394EE20A2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9">
  <location ref="A4:B11" firstHeaderRow="1" firstDataRow="1" firstDataCol="1" rowPageCount="2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m="1" x="10"/>
        <item m="1" x="12"/>
        <item m="1" x="8"/>
        <item m="1" x="7"/>
        <item m="1" x="9"/>
        <item m="1" x="11"/>
        <item m="1" x="13"/>
        <item x="3"/>
        <item x="5"/>
        <item x="1"/>
        <item x="0"/>
        <item x="2"/>
        <item x="4"/>
        <item x="6"/>
      </items>
    </pivotField>
    <pivotField compact="0" outline="0" showAll="0" defaultSubtotal="0">
      <items count="20">
        <item m="1" x="14"/>
        <item m="1" x="19"/>
        <item m="1" x="16"/>
        <item x="4"/>
        <item x="10"/>
        <item x="6"/>
        <item x="8"/>
        <item m="1" x="18"/>
        <item m="1" x="15"/>
        <item m="1" x="12"/>
        <item m="1" x="13"/>
        <item x="5"/>
        <item x="1"/>
        <item x="2"/>
        <item x="3"/>
        <item x="0"/>
        <item m="1" x="17"/>
        <item x="7"/>
        <item x="11"/>
        <item x="9"/>
      </items>
    </pivotField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1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ageFields count="2">
    <pageField fld="1" hier="-1"/>
    <pageField fld="7" hier="-1"/>
  </pageFields>
  <dataFields count="1">
    <dataField name="Sum of Item Revenue" fld="23" baseField="0" baseItem="0"/>
  </dataFields>
  <chartFormats count="7"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21" count="1" selected="0">
            <x v="13"/>
          </reference>
        </references>
      </pivotArea>
    </chartFormat>
    <chartFormat chart="2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>
      <pivotArea type="data" outline="0" fieldPosition="0">
        <references count="2">
          <reference field="4294967294" count="1" selected="0">
            <x v="0"/>
          </reference>
          <reference field="21" count="1" selected="0">
            <x v="13"/>
          </reference>
        </references>
      </pivotArea>
    </chartFormat>
    <chartFormat chart="22" format="10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22" format="1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E1E860-0426-4E37-87F9-9255B3A788E7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3:A4" firstHeaderRow="1" firstDataRow="1" firstDataCol="0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Items count="1">
    <i/>
  </rowItems>
  <colItems count="1">
    <i/>
  </colItems>
  <pageFields count="1">
    <pageField fld="1" hier="-1"/>
  </pageFields>
  <dataFields count="1">
    <dataField name="Sum of Sales" fld="12" baseField="24" baseItem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AC29A-8003-40E9-8F74-1745569750DC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8">
  <location ref="A3:A4" firstHeaderRow="1" firstDataRow="1" firstDataCol="0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Items count="1">
    <i/>
  </rowItems>
  <colItems count="1">
    <i/>
  </colItems>
  <pageFields count="1">
    <pageField fld="1" hier="-1"/>
  </pageFields>
  <dataFields count="1">
    <dataField name="Sum of Sales" fld="12" baseField="24" baseItem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BF76E-7C05-4CC0-8B4A-0237A28A3B94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A4" firstHeaderRow="1" firstDataRow="1" firstDataCol="0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Items count="1">
    <i/>
  </rowItems>
  <colItems count="1">
    <i/>
  </colItems>
  <pageFields count="1">
    <pageField fld="1" hier="-1"/>
  </pageFields>
  <dataFields count="1">
    <dataField name="Sum of Item Revenue" fld="23" baseField="0" baseItem="0"/>
  </dataFields>
  <chartFormats count="1"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A4F60-B23F-45AD-A950-88D24C1E9C92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7">
  <location ref="A3:A4" firstHeaderRow="1" firstDataRow="1" firstDataCol="0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Items count="1">
    <i/>
  </rowItems>
  <colItems count="1">
    <i/>
  </colItems>
  <pageFields count="1">
    <pageField fld="1" hier="-1"/>
  </pageFields>
  <dataFields count="1">
    <dataField name="Sum of Item Revenue" fld="23" baseField="0" baseItem="0"/>
  </dataFields>
  <chartFormats count="2"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04CAB-6DF3-4BCD-A964-5C8DFF24C997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16" firstHeaderRow="1" firstDataRow="2" firstDataCol="1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">
        <item m="1" x="14"/>
        <item m="1" x="19"/>
        <item m="1" x="16"/>
        <item x="8"/>
        <item m="1" x="18"/>
        <item m="1" x="15"/>
        <item m="1" x="12"/>
        <item m="1" x="13"/>
        <item x="3"/>
        <item x="0"/>
        <item m="1" x="17"/>
        <item x="11"/>
        <item x="9"/>
        <item x="10"/>
        <item x="4"/>
        <item x="2"/>
        <item x="1"/>
        <item x="6"/>
        <item x="5"/>
        <item x="7"/>
      </items>
    </pivotField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2"/>
  </rowFields>
  <rowItems count="12">
    <i>
      <x v="3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7"/>
  </colFields>
  <colItems count="3">
    <i>
      <x/>
    </i>
    <i>
      <x v="1"/>
    </i>
    <i>
      <x v="2"/>
    </i>
  </colItems>
  <pageFields count="1">
    <pageField fld="1" hier="-1"/>
  </pageFields>
  <dataFields count="1">
    <dataField name="Average of Sales" fld="12" subtotal="average" baseField="22" baseItem="14"/>
  </dataFields>
  <conditionalFormats count="4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49AF6-2EDC-4069-8BEF-F1E308CBA2C4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16" firstHeaderRow="1" firstDataRow="2" firstDataCol="1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">
        <item m="1" x="14"/>
        <item m="1" x="19"/>
        <item m="1" x="16"/>
        <item x="8"/>
        <item m="1" x="18"/>
        <item m="1" x="15"/>
        <item m="1" x="12"/>
        <item m="1" x="13"/>
        <item x="3"/>
        <item x="0"/>
        <item m="1" x="17"/>
        <item x="11"/>
        <item x="9"/>
        <item x="10"/>
        <item x="4"/>
        <item x="2"/>
        <item x="1"/>
        <item x="6"/>
        <item x="5"/>
        <item x="7"/>
      </items>
    </pivotField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2"/>
  </rowFields>
  <rowItems count="12">
    <i>
      <x v="3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7"/>
  </colFields>
  <colItems count="3">
    <i>
      <x/>
    </i>
    <i>
      <x v="1"/>
    </i>
    <i>
      <x v="2"/>
    </i>
  </colItems>
  <pageFields count="1">
    <pageField fld="1" hier="-1"/>
  </pageFields>
  <dataFields count="1">
    <dataField name="Average of Item Revenue" fld="23" subtotal="average" baseField="22" baseItem="16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2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60027-2E89-45FA-ACF9-BCD1832DB2A3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11" firstHeaderRow="1" firstDataRow="2" firstDataCol="1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m="1" x="10"/>
        <item m="1" x="12"/>
        <item m="1" x="8"/>
        <item m="1" x="7"/>
        <item m="1" x="9"/>
        <item m="1" x="11"/>
        <item m="1" x="13"/>
        <item x="2"/>
        <item x="3"/>
        <item x="4"/>
        <item x="6"/>
        <item x="0"/>
        <item x="5"/>
        <item x="1"/>
      </items>
    </pivotField>
    <pivotField compact="0" outline="0" showAll="0" defaultSubtotal="0">
      <items count="20">
        <item m="1" x="14"/>
        <item m="1" x="19"/>
        <item m="1" x="16"/>
        <item x="8"/>
        <item m="1" x="18"/>
        <item m="1" x="15"/>
        <item m="1" x="12"/>
        <item m="1" x="13"/>
        <item x="3"/>
        <item x="0"/>
        <item m="1" x="17"/>
        <item x="11"/>
        <item x="9"/>
        <item x="10"/>
        <item x="4"/>
        <item x="2"/>
        <item x="1"/>
        <item x="6"/>
        <item x="5"/>
        <item x="7"/>
      </items>
    </pivotField>
    <pivotField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1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7"/>
  </colFields>
  <colItems count="3">
    <i>
      <x/>
    </i>
    <i>
      <x v="1"/>
    </i>
    <i>
      <x v="2"/>
    </i>
  </colItems>
  <pageFields count="1">
    <pageField fld="1" hier="-1"/>
  </pageFields>
  <dataFields count="1">
    <dataField name="Average of Sales" fld="12" subtotal="average" baseField="22" baseItem="14"/>
  </dataFields>
  <conditionalFormats count="4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2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5386C-8223-4E51-95F3-F67E7F44524A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11" firstHeaderRow="1" firstDataRow="2" firstDataCol="1" rowPageCount="1" colPageCount="1"/>
  <pivotFields count="26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m="1" x="10"/>
        <item m="1" x="12"/>
        <item m="1" x="8"/>
        <item m="1" x="7"/>
        <item m="1" x="9"/>
        <item m="1" x="11"/>
        <item m="1" x="13"/>
        <item x="2"/>
        <item x="3"/>
        <item x="4"/>
        <item x="6"/>
        <item x="0"/>
        <item x="5"/>
        <item x="1"/>
      </items>
    </pivotField>
    <pivotField compact="0" outline="0" showAll="0" defaultSubtotal="0">
      <items count="20">
        <item m="1" x="14"/>
        <item m="1" x="19"/>
        <item m="1" x="16"/>
        <item x="8"/>
        <item m="1" x="18"/>
        <item m="1" x="15"/>
        <item m="1" x="12"/>
        <item m="1" x="13"/>
        <item x="3"/>
        <item x="0"/>
        <item m="1" x="17"/>
        <item x="11"/>
        <item x="9"/>
        <item x="10"/>
        <item x="4"/>
        <item x="2"/>
        <item x="1"/>
        <item x="6"/>
        <item x="5"/>
        <item x="7"/>
      </items>
    </pivotField>
    <pivotField dataField="1" compact="0" outline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21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7"/>
  </colFields>
  <colItems count="3">
    <i>
      <x/>
    </i>
    <i>
      <x v="1"/>
    </i>
    <i>
      <x v="2"/>
    </i>
  </colItems>
  <pageFields count="1">
    <pageField fld="1" hier="-1"/>
  </pageFields>
  <dataFields count="1">
    <dataField name="Average of Item Revenue" fld="23" subtotal="average" baseField="21" baseItem="8"/>
  </dataFields>
  <conditionalFormats count="4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73DA2-2561-45C6-8345-6415CB103F4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6" firstHeaderRow="1" firstDataRow="1" firstDataCol="1" rowPageCount="1" colPageCount="1"/>
  <pivotFields count="26">
    <pivotField showAll="0"/>
    <pivotField axis="axisPage" dataField="1" numFmtId="14" multipleItemSelectionAllowed="1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m="1" x="14"/>
        <item m="1" x="19"/>
        <item m="1" x="16"/>
        <item m="1" x="18"/>
        <item m="1" x="15"/>
        <item m="1" x="12"/>
        <item m="1" x="13"/>
        <item m="1" x="17"/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22"/>
  </rowFields>
  <rowItems count="13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" hier="-1"/>
  </pageFields>
  <dataFields count="1">
    <dataField name="Count of Order Date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1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6CAB3-B594-4BCD-867F-9F687BDEFA5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6" firstHeaderRow="1" firstDataRow="1" firstDataCol="1" rowPageCount="1" colPageCount="1"/>
  <pivotFields count="26">
    <pivotField showAll="0"/>
    <pivotField axis="axisPage" dataField="1" numFmtId="14" multipleItemSelectionAllowed="1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m="1" x="14"/>
        <item m="1" x="19"/>
        <item m="1" x="16"/>
        <item m="1" x="18"/>
        <item m="1" x="15"/>
        <item m="1" x="12"/>
        <item m="1" x="13"/>
        <item m="1" x="17"/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22"/>
  </rowFields>
  <rowItems count="13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" hier="-1"/>
  </pageFields>
  <dataFields count="1">
    <dataField name="Count of Order Date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1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4BB00-E2DC-4F83-BE36-8530451451B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1" firstHeaderRow="1" firstDataRow="1" firstDataCol="1" rowPageCount="1" colPageCount="1"/>
  <pivotFields count="26">
    <pivotField showAll="0"/>
    <pivotField axis="axisPage" dataField="1" numFmtId="14" multipleItemSelectionAllowed="1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m="1" x="10"/>
        <item m="1" x="12"/>
        <item m="1" x="8"/>
        <item m="1" x="7"/>
        <item m="1" x="9"/>
        <item m="1" x="11"/>
        <item m="1" x="13"/>
        <item x="3"/>
        <item x="5"/>
        <item x="1"/>
        <item x="0"/>
        <item x="2"/>
        <item x="4"/>
        <item x="6"/>
        <item t="default"/>
      </items>
    </pivotField>
    <pivotField showAll="0">
      <items count="21">
        <item m="1" x="14"/>
        <item m="1" x="19"/>
        <item m="1" x="16"/>
        <item m="1" x="18"/>
        <item m="1" x="15"/>
        <item m="1" x="12"/>
        <item m="1" x="13"/>
        <item m="1" x="17"/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21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1" hier="-1"/>
  </pageFields>
  <dataFields count="1">
    <dataField name="Count of Order Date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1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76C2C-86B9-4B2F-9A87-73DDBAFBC15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1" firstHeaderRow="1" firstDataRow="1" firstDataCol="1" rowPageCount="1" colPageCount="1"/>
  <pivotFields count="26">
    <pivotField showAll="0"/>
    <pivotField axis="axisPage" dataField="1" numFmtId="14" multipleItemSelectionAllowed="1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m="1" x="10"/>
        <item m="1" x="12"/>
        <item m="1" x="8"/>
        <item m="1" x="7"/>
        <item m="1" x="9"/>
        <item m="1" x="11"/>
        <item m="1" x="13"/>
        <item x="3"/>
        <item x="5"/>
        <item x="1"/>
        <item x="0"/>
        <item x="2"/>
        <item x="4"/>
        <item x="6"/>
        <item t="default"/>
      </items>
    </pivotField>
    <pivotField showAll="0">
      <items count="21">
        <item m="1" x="14"/>
        <item m="1" x="19"/>
        <item m="1" x="16"/>
        <item m="1" x="18"/>
        <item m="1" x="15"/>
        <item m="1" x="12"/>
        <item m="1" x="13"/>
        <item m="1" x="17"/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21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1" hier="-1"/>
  </pageFields>
  <dataFields count="1">
    <dataField name="Count of Order Dat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1" count="1" selected="0">
            <x v="1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2EB01-B039-4A6F-B90C-F8D2DAEA8A61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8:P45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EBDF9-F34B-4E61-8AAF-9453882F97C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3">
  <location ref="A3:B6" firstHeaderRow="1" firstDataRow="1" firstDataCol="1"/>
  <pivotFields count="11">
    <pivotField compact="0" outline="0" showAll="0" defaultSubtotal="0"/>
    <pivotField compact="0" outline="0" showAll="0" defaultSubtotal="0"/>
    <pivotField compact="0" outline="0" showAll="0" defaultSubtotal="0">
      <items count="798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  <item m="1" x="797"/>
        <item x="4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ubtotalTop="0" showAll="0" defaultSubtotal="0">
      <items count="3">
        <item x="2"/>
        <item x="0"/>
        <item x="1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Count of Country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5D502-6F5E-401B-B0DB-4548294B1614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4">
  <location ref="A3:C7" firstHeaderRow="1" firstDataRow="2" firstDataCol="1"/>
  <pivotFields count="11">
    <pivotField compact="0" outline="0" showAll="0" defaultSubtotal="0"/>
    <pivotField compact="0" outline="0" showAll="0" defaultSubtotal="0"/>
    <pivotField compact="0" outline="0" showAll="0" defaultSubtotal="0">
      <items count="798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  <item m="1" x="797"/>
        <item x="4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axis="axisCol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3">
        <item x="2"/>
        <item x="0"/>
        <item x="1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6"/>
  </rowFields>
  <rowItems count="3">
    <i>
      <x/>
    </i>
    <i>
      <x v="1"/>
    </i>
    <i>
      <x v="2"/>
    </i>
  </rowItems>
  <colFields count="1">
    <field x="8"/>
  </colFields>
  <colItems count="2">
    <i>
      <x/>
    </i>
    <i>
      <x v="1"/>
    </i>
  </colItems>
  <dataFields count="1">
    <dataField name="Count of Loyalty Card" fld="8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1FA92-41DD-41A8-9A00-0827353B4E42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Y3:Z5" firstHeaderRow="1" firstDataRow="1" firstDataCol="1"/>
  <pivotFields count="11">
    <pivotField compact="0" outline="0" showAll="0" defaultSubtotal="0"/>
    <pivotField compact="0" outline="0" showAll="0" defaultSubtotal="0"/>
    <pivotField compact="0" outline="0" showAll="0" defaultSubtotal="0">
      <items count="798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  <item m="1" x="79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2">
        <item x="1"/>
        <item x="0"/>
      </items>
    </pivotField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2">
        <item x="0"/>
        <item x="1"/>
      </items>
    </pivotField>
  </pivotFields>
  <rowFields count="1">
    <field x="8"/>
  </rowFields>
  <rowItems count="2">
    <i>
      <x/>
    </i>
    <i>
      <x v="1"/>
    </i>
  </rowItems>
  <colItems count="1">
    <i/>
  </colItems>
  <dataFields count="1">
    <dataField name="Count of Loyalty Card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6A5A6-86E2-43A4-A2D0-6F594F645E15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0">
  <location ref="A3:C5" firstHeaderRow="1" firstDataRow="1" firstDataCol="2"/>
  <pivotFields count="11">
    <pivotField compact="0" outline="0" showAll="0" defaultSubtotal="0"/>
    <pivotField compact="0" outline="0" showAll="0" defaultSubtotal="0"/>
    <pivotField axis="axisRow" dataField="1" compact="0" outline="0" showAll="0" defaultSubtotal="0">
      <items count="798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  <item m="1" x="797"/>
        <item x="4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n="provided" sd="0" x="2"/>
        <item sd="0" x="1"/>
      </items>
    </pivotField>
    <pivotField compact="0" outline="0" subtotalTop="0" showAll="0" defaultSubtotal="0">
      <items count="2">
        <item x="1"/>
        <item x="0"/>
      </items>
    </pivotField>
  </pivotFields>
  <rowFields count="2">
    <field x="9"/>
    <field x="2"/>
  </rowFields>
  <rowItems count="2">
    <i>
      <x v="1"/>
    </i>
    <i>
      <x v="2"/>
    </i>
  </rowItems>
  <colItems count="1">
    <i/>
  </colItems>
  <dataFields count="1">
    <dataField name="Count of Email" fld="2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BBA45-E861-4465-8380-2A9D771F0E57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C5" firstHeaderRow="1" firstDataRow="1" firstDataCol="2"/>
  <pivotFields count="11">
    <pivotField compact="0" outline="0" showAll="0" defaultSubtotal="0"/>
    <pivotField compact="0" outline="0" showAll="0" defaultSubtotal="0"/>
    <pivotField compact="0" outline="0" showAll="0" defaultSubtotal="0">
      <items count="798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  <item m="1" x="797"/>
      </items>
    </pivotField>
    <pivotField axis="axisRow" dataField="1"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n="provided" sd="0" x="1"/>
        <item sd="0" x="0"/>
      </items>
    </pivotField>
  </pivotFields>
  <rowFields count="2">
    <field x="10"/>
    <field x="3"/>
  </rowFields>
  <rowItems count="2">
    <i>
      <x/>
    </i>
    <i>
      <x v="1"/>
    </i>
  </rowItems>
  <colItems count="1">
    <i/>
  </colItems>
  <dataFields count="1">
    <dataField name="Count of Phone Number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6A2E0-0FAD-4C81-B29C-254370C1899D}" name="PivotTable1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9">
  <location ref="A3:B7" firstHeaderRow="1" firstDataRow="1" firstDataCol="1" rowPageCount="1" colPageCount="1"/>
  <pivotFields count="26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3"/>
  </rowFields>
  <rowItems count="4">
    <i>
      <x/>
    </i>
    <i>
      <x v="1"/>
    </i>
    <i>
      <x v="2"/>
    </i>
    <i>
      <x v="3"/>
    </i>
  </rowItems>
  <colItems count="1">
    <i/>
  </colItems>
  <pageFields count="1">
    <pageField fld="7" hier="-1"/>
  </pageFields>
  <dataFields count="1">
    <dataField name="Count of Bean Type Name" fld="1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2E431-85A2-41FC-A071-CBDAE111E2D4}" name="PivotTable1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9">
  <location ref="A3:B6" firstHeaderRow="1" firstDataRow="1" firstDataCol="1" rowPageCount="1" colPageCount="1"/>
  <pivotFields count="26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sd="0" x="1"/>
        <item sd="0" x="0"/>
        <item sd="0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4"/>
  </rowFields>
  <rowItems count="3">
    <i>
      <x/>
    </i>
    <i>
      <x v="1"/>
    </i>
    <i>
      <x v="2"/>
    </i>
  </rowItems>
  <colItems count="1">
    <i/>
  </colItems>
  <pageFields count="1">
    <pageField fld="7" hier="-1"/>
  </pageFields>
  <dataFields count="1">
    <dataField name="Count of Coffee Roast Type" fld="1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E5D38-6C98-4FCE-A606-CBA76CDC3F8B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61" firstHeaderRow="0" firstDataRow="1" firstDataCol="1" rowPageCount="1" colPageCount="1"/>
  <pivotFields count="26">
    <pivotField axis="axisRow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25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153"/>
        <item x="537"/>
        <item x="517"/>
        <item x="873"/>
        <item x="141"/>
        <item x="588"/>
        <item x="893"/>
        <item x="83"/>
        <item x="916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0"/>
  </rowFields>
  <rowItems count="9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Sum of Sales" fld="12" baseField="0" baseItem="0"/>
    <dataField name="Sum of Total Weight" fld="20" baseField="0" baseItem="0"/>
    <dataField name="Sum of Item Revenue" fld="2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B9B9BB-6225-4045-BADB-A02A48F8F321}" name="Table8" displayName="Table8" ref="F3:H6" totalsRowShown="0">
  <autoFilter ref="F3:H6" xr:uid="{D2B9B9BB-6225-4045-BADB-A02A48F8F321}"/>
  <tableColumns count="3">
    <tableColumn id="1" xr3:uid="{55F0C098-AA1B-4F7E-BBF0-FBF788EC4847}" name="State"/>
    <tableColumn id="2" xr3:uid="{845A9A85-3F58-4BB1-BEAD-2D024A5E4840}" name="Max Sales" dataDxfId="20">
      <calculatedColumnFormula array="1">MAX</calculatedColumnFormula>
    </tableColumn>
    <tableColumn id="3" xr3:uid="{25F73399-C7ED-4B30-8656-8002504C8A98}" name="Min Sales" dataDxfId="1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B3DF36-AA7A-4888-AC73-A82694A53DA6}" name="Table810" displayName="Table810" ref="F3:H6" totalsRowShown="0">
  <autoFilter ref="F3:H6" xr:uid="{D2B9B9BB-6225-4045-BADB-A02A48F8F321}"/>
  <tableColumns count="3">
    <tableColumn id="1" xr3:uid="{4538A90A-2A5A-41EE-A105-0168DCE0C018}" name="State"/>
    <tableColumn id="2" xr3:uid="{7E81D170-CD1B-40D7-91DB-08426E605C38}" name="Max Revenue" dataDxfId="18">
      <calculatedColumnFormula array="1">MAX</calculatedColumnFormula>
    </tableColumn>
    <tableColumn id="3" xr3:uid="{174F324D-B18A-4A04-9D03-8C91B0AB3708}" name="Min Revenue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9410F0-3D44-4BED-964F-5A133C015054}" name="Table811" displayName="Table811" ref="F3:H6" totalsRowShown="0">
  <autoFilter ref="F3:H6" xr:uid="{D2B9B9BB-6225-4045-BADB-A02A48F8F321}"/>
  <tableColumns count="3">
    <tableColumn id="1" xr3:uid="{27494B04-16A4-4A25-8F8C-FB0CF0FFAC91}" name="State"/>
    <tableColumn id="2" xr3:uid="{EF30AF60-F989-4112-AFAE-CB6B0048A801}" name="Max Sales" dataDxfId="16">
      <calculatedColumnFormula array="1">MAX</calculatedColumnFormula>
    </tableColumn>
    <tableColumn id="3" xr3:uid="{459C9CC7-3C8C-440D-8D15-7B341EA4B012}" name="Min Sales" dataDxfId="1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53F69FD-79FD-455B-8120-2C6088983D93}" name="Table81112" displayName="Table81112" ref="F3:H6" totalsRowShown="0">
  <autoFilter ref="F3:H6" xr:uid="{D2B9B9BB-6225-4045-BADB-A02A48F8F321}"/>
  <tableColumns count="3">
    <tableColumn id="1" xr3:uid="{BC8B505A-B075-425C-A010-237F7C56A5EE}" name="State"/>
    <tableColumn id="2" xr3:uid="{C49F3502-400F-4012-950B-06F7CD2C6F80}" name="Max Sales" dataDxfId="14">
      <calculatedColumnFormula array="1">MAX</calculatedColumnFormula>
    </tableColumn>
    <tableColumn id="3" xr3:uid="{1119317E-8C1B-452A-AE77-E30B8B44CF8D}" name="Min Sales" dataDxfId="1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D76D0-DEEF-4704-AD35-DAF2A6ABD8E3}" name="Table1" displayName="Table1" ref="A1:X1001" totalsRowShown="0">
  <autoFilter ref="A1:X1001" xr:uid="{4C9D76D0-DEEF-4704-AD35-DAF2A6ABD8E3}"/>
  <tableColumns count="24">
    <tableColumn id="1" xr3:uid="{B3BC3C43-0742-4481-9718-CA041E4AA9DB}" name="Order ID" dataDxfId="12"/>
    <tableColumn id="2" xr3:uid="{F1CE9FF8-9D18-476C-A8A4-9140884E5E1E}" name="Order Date" dataDxfId="11"/>
    <tableColumn id="3" xr3:uid="{AE36D440-8A29-4510-ADFA-A80FBDB3D76A}" name="Customer ID" dataDxfId="10"/>
    <tableColumn id="4" xr3:uid="{FB4E7B59-A786-4701-AE5C-7A414FE699F0}" name="Product ID"/>
    <tableColumn id="5" xr3:uid="{E2F25CE8-70D2-4DB2-A7F0-C66D597C6A8F}" name="Quantity" dataDxfId="9"/>
    <tableColumn id="6" xr3:uid="{E9E5C365-43CA-4468-B268-487C6306BBA7}" name="Customer Name" dataDxfId="8">
      <calculatedColumnFormula>VLOOKUP(C2,customers!$A$2:$B$1001,2,FALSE)</calculatedColumnFormula>
    </tableColumn>
    <tableColumn id="7" xr3:uid="{12B4A3AD-A786-4981-91A0-A0C9F4DF825E}" name="Email" dataDxfId="7">
      <calculatedColumnFormula>VLOOKUP(C2,customers!$A$1:$C$1001,3,FALSE)</calculatedColumnFormula>
    </tableColumn>
    <tableColumn id="8" xr3:uid="{39914DA8-7C18-4C2B-ACCE-C1A8A56CB098}" name="Country" dataDxfId="6">
      <calculatedColumnFormula>_xlfn.XLOOKUP(C2,customers!$A$2:$A$1001,customers!$G$2:$G$1001,,0,)</calculatedColumnFormula>
    </tableColumn>
    <tableColumn id="9" xr3:uid="{C647EBFD-865D-4805-B95F-D37539E6300E}" name="Bean Type">
      <calculatedColumnFormula>INDEX(products!$A$1:$G$49,MATCH(orders!$D2,products!$A$1:$A$49,0),MATCH(orders!I$1,products!$A$1:$G$1,0))</calculatedColumnFormula>
    </tableColumn>
    <tableColumn id="10" xr3:uid="{5452E85A-CBC3-4D7A-8163-6527D68C7737}" name="Roast Type">
      <calculatedColumnFormula>INDEX(products!$A$1:$G$49,MATCH(orders!$D2,products!$A$1:$A$49,0),MATCH(orders!J$1,products!$A$1:$G$1,0))</calculatedColumnFormula>
    </tableColumn>
    <tableColumn id="11" xr3:uid="{0EFFA1A6-1B68-4B96-90A0-9CB6619B420C}" name="Size">
      <calculatedColumnFormula>INDEX(products!$A$1:$G$49,MATCH(orders!$D2,products!$A$1:$A$49,0),MATCH(orders!K$1,products!$A$1:$G$1,0))</calculatedColumnFormula>
    </tableColumn>
    <tableColumn id="12" xr3:uid="{BB283C4A-C07A-44DB-AD63-1A8F515A9810}" name="Unit Price">
      <calculatedColumnFormula>INDEX(products!$A$1:$G$49,MATCH(orders!$D2,products!$A$1:$A$49,0),MATCH(orders!L$1,products!$A$1:$G$1,0))</calculatedColumnFormula>
    </tableColumn>
    <tableColumn id="13" xr3:uid="{DDA90363-C0F2-408A-8A55-90AD302BD963}" name="Sales">
      <calculatedColumnFormula>E2*L2</calculatedColumnFormula>
    </tableColumn>
    <tableColumn id="14" xr3:uid="{101CCF5C-9F0A-430E-AC25-9CCE7DF25139}" name="Bean Type Name">
      <calculatedColumnFormula>VLOOKUP(I2,'coffee names &amp; roast types'!$A$2:$B$5,2,FALSE)</calculatedColumnFormula>
    </tableColumn>
    <tableColumn id="15" xr3:uid="{D2DC6E3B-7C05-4605-AE19-FEAE15EE4537}" name="Coffee Roast Type">
      <calculatedColumnFormula>VLOOKUP(J2,'coffee names &amp; roast types'!$E$2:$F$4,2,FALSE)</calculatedColumnFormula>
    </tableColumn>
    <tableColumn id="16" xr3:uid="{A8943FEF-EFE7-4512-BC2D-5FF1CF99D044}" name="Full Address">
      <calculatedColumnFormula>CONCATENATE(VLOOKUP(C2,customers!$A$2:$F$1001,5,FALSE),", ",VLOOKUP(C2,customers!$A$2:$F$1001,6,FALSE))</calculatedColumnFormula>
    </tableColumn>
    <tableColumn id="17" xr3:uid="{66537A5E-515B-4528-82DF-0872F3318E3F}" name="Abroad Order">
      <calculatedColumnFormula>IF(H2 = "United States", "No", "Yes")</calculatedColumnFormula>
    </tableColumn>
    <tableColumn id="18" xr3:uid="{AF13793B-2F6F-4B16-9712-CFB11D46DAA9}" name="Name">
      <calculatedColumnFormula>_xlfn.TEXTBEFORE(F2," ")</calculatedColumnFormula>
    </tableColumn>
    <tableColumn id="19" xr3:uid="{EFBEC405-070D-4E3B-85DF-E4AE5808A4E0}" name="Surename">
      <calculatedColumnFormula>_xlfn.TEXTAFTER(F2," ")</calculatedColumnFormula>
    </tableColumn>
    <tableColumn id="20" xr3:uid="{993D8D1F-0D45-4C51-9B72-B29F736B14C5}" name="Loyalty Card" dataDxfId="5">
      <calculatedColumnFormula>_xlfn.XLOOKUP(C2,Table3[Customer ID],Table3[Loyalty Card],,0)</calculatedColumnFormula>
    </tableColumn>
    <tableColumn id="21" xr3:uid="{EB47FF77-D9DA-4CA7-A5E6-7347F617415F}" name="Total Weight" dataDxfId="4">
      <calculatedColumnFormula>E2*K2</calculatedColumnFormula>
    </tableColumn>
    <tableColumn id="22" xr3:uid="{B3F7D03C-FC34-4D7B-8EF5-EAA4873BA396}" name="Week Day" dataDxfId="3">
      <calculatedColumnFormula>TEXT(B2,"[$-409]dddd")</calculatedColumnFormula>
    </tableColumn>
    <tableColumn id="23" xr3:uid="{FB36529D-ACEA-4DA0-9EB9-CD37DAB65950}" name="Month" dataDxfId="2">
      <calculatedColumnFormula>TEXT(B2,"[$-409]mmmm")</calculatedColumnFormula>
    </tableColumn>
    <tableColumn id="24" xr3:uid="{FCADEDB2-73AA-48B1-98F9-B9D02C7DFA25}" name="Item Revenue" dataDxfId="1">
      <calculatedColumnFormula>E2*VLOOKUP(D2,products!$A$2:$G$49,7,FALSE)</calculatedColumnFormula>
    </tableColumn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3818D1-B05F-4442-AC88-8D6A44320C76}" name="Table2" displayName="Table2" ref="A1:G49" totalsRowShown="0">
  <autoFilter ref="A1:G49" xr:uid="{7528DE5F-CE95-4FA1-BC31-D5BA79125573}"/>
  <sortState xmlns:xlrd2="http://schemas.microsoft.com/office/spreadsheetml/2017/richdata2" ref="A2:G49">
    <sortCondition descending="1" ref="G1:G49"/>
  </sortState>
  <tableColumns count="7">
    <tableColumn id="1" xr3:uid="{E42207CF-64E3-4753-A677-1DC002F16CD7}" name="Product ID"/>
    <tableColumn id="2" xr3:uid="{9700F558-7E44-4D2A-ACB9-9833DCA21269}" name="Bean Type"/>
    <tableColumn id="3" xr3:uid="{770B7D35-D477-4E50-B114-DB2AA98AB141}" name="Roast Type"/>
    <tableColumn id="4" xr3:uid="{084DFB87-3DD8-441C-8D91-BD7A3C8C18FB}" name="Size"/>
    <tableColumn id="5" xr3:uid="{2F25B2A0-4E43-4A0B-87B7-11E87307CDEC}" name="Unit Price"/>
    <tableColumn id="6" xr3:uid="{A4B18E81-3A7F-49ED-8615-4458E691F676}" name="Price per 100g"/>
    <tableColumn id="7" xr3:uid="{E5F53425-B226-4F9D-BC6F-3A511F63EDCE}" name="Profit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9700D3-F4C9-4492-A5EC-4D4EE83E897D}" name="Table5" displayName="Table5" ref="A1:B5" totalsRowShown="0">
  <autoFilter ref="A1:B5" xr:uid="{D59700D3-F4C9-4492-A5EC-4D4EE83E897D}"/>
  <tableColumns count="2">
    <tableColumn id="1" xr3:uid="{F4773893-BFBA-4CFB-8D5A-DA3C98536650}" name="Bean Name Abbreviation"/>
    <tableColumn id="2" xr3:uid="{A6917359-B6AF-4AF8-9C6B-06826928D2F9}" name="Full Name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C0258-C482-4922-A51B-A6AB2A20403A}" name="Table6" displayName="Table6" ref="E1:F4" totalsRowShown="0">
  <autoFilter ref="E1:F4" xr:uid="{67EC0258-C482-4922-A51B-A6AB2A20403A}"/>
  <tableColumns count="2">
    <tableColumn id="1" xr3:uid="{4231C4DF-55C9-4A59-B3FF-CEA078EB8541}" name="Coffe Roast Abbreviation"/>
    <tableColumn id="2" xr3:uid="{B0FFF301-FF15-4016-B384-EE0CBF191218}" name="Full Name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FFC4CD-57FE-4462-AD7B-A7F419AB4E8D}" name="Table3" displayName="Table3" ref="A1:I1001" totalsRowShown="0">
  <autoFilter ref="A1:I1001" xr:uid="{402E2BF1-8815-4FC6-A281-0BA737A8105A}"/>
  <tableColumns count="9">
    <tableColumn id="1" xr3:uid="{EEE79117-AD88-4E65-9403-D9E5CCE160D4}" name="Customer ID"/>
    <tableColumn id="2" xr3:uid="{CCC9CE1E-6C02-47A7-A691-813B0A5B91BE}" name="Customer Name"/>
    <tableColumn id="3" xr3:uid="{38A65FA9-9067-4C3B-BA8A-6D1F021F291B}" name="Email"/>
    <tableColumn id="4" xr3:uid="{CA568269-5734-4EB9-A405-3C7BA7CDCABD}" name="Phone Number"/>
    <tableColumn id="5" xr3:uid="{95279BE5-FB3D-43D3-8A0D-C822FAC5B88B}" name="Address Line 1"/>
    <tableColumn id="6" xr3:uid="{1C604771-9F28-49F4-9D0B-918EB9440446}" name="City"/>
    <tableColumn id="7" xr3:uid="{7F675237-F5C2-452D-9EE7-4E3A9975B10B}" name="Country"/>
    <tableColumn id="8" xr3:uid="{C516CB9C-CC29-4990-82D9-FF6E54AB7C8A}" name="Postcode"/>
    <tableColumn id="9" xr3:uid="{6FAC893E-5AFD-4498-AB69-46D517DC37CC}" name="Loyalty Card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569B45-BB3B-42AE-9320-208B917C4C46}" name="Table7" displayName="Table7" ref="Q4:S7" totalsRowShown="0">
  <autoFilter ref="Q4:S7" xr:uid="{08569B45-BB3B-42AE-9320-208B917C4C46}"/>
  <tableColumns count="3">
    <tableColumn id="1" xr3:uid="{F6F2F9BD-98AC-474B-ABED-87A6599FB001}" name="Column1"/>
    <tableColumn id="2" xr3:uid="{DC42FB06-94A1-47E3-A362-D924CC66C979}" name="Column2" dataDxfId="0">
      <calculatedColumnFormula>AVERAGE(C3:C959)</calculatedColumnFormula>
    </tableColumn>
    <tableColumn id="3" xr3:uid="{74BD4921-AAA4-4516-9BB5-4C0D27153C90}" name="Column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ivotTable" Target="../pivotTables/pivotTable28.xml"/><Relationship Id="rId1" Type="http://schemas.openxmlformats.org/officeDocument/2006/relationships/pivotTable" Target="../pivotTables/pivotTable2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3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3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3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ivotTable" Target="../pivotTables/pivot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10C-1C22-436A-81DE-A077D2FDB8A3}">
  <sheetPr>
    <tabColor theme="4" tint="0.59999389629810485"/>
  </sheetPr>
  <dimension ref="A3:B6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3" width="12.140625" bestFit="1" customWidth="1"/>
    <col min="4" max="10" width="6" bestFit="1" customWidth="1"/>
    <col min="11" max="16" width="5" bestFit="1" customWidth="1"/>
    <col min="17" max="17" width="6" bestFit="1" customWidth="1"/>
    <col min="18" max="21" width="5" bestFit="1" customWidth="1"/>
    <col min="22" max="22" width="6" bestFit="1" customWidth="1"/>
    <col min="23" max="24" width="5" bestFit="1" customWidth="1"/>
    <col min="25" max="25" width="6" bestFit="1" customWidth="1"/>
    <col min="26" max="27" width="7" bestFit="1" customWidth="1"/>
    <col min="28" max="28" width="6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6" width="7" bestFit="1" customWidth="1"/>
    <col min="37" max="37" width="5" bestFit="1" customWidth="1"/>
    <col min="38" max="38" width="6" bestFit="1" customWidth="1"/>
    <col min="39" max="39" width="7" bestFit="1" customWidth="1"/>
    <col min="40" max="43" width="6" bestFit="1" customWidth="1"/>
    <col min="44" max="44" width="7" bestFit="1" customWidth="1"/>
    <col min="45" max="47" width="6" bestFit="1" customWidth="1"/>
    <col min="48" max="48" width="5" bestFit="1" customWidth="1"/>
    <col min="49" max="49" width="7" bestFit="1" customWidth="1"/>
    <col min="50" max="51" width="6" bestFit="1" customWidth="1"/>
    <col min="52" max="52" width="5" bestFit="1" customWidth="1"/>
    <col min="53" max="53" width="6" bestFit="1" customWidth="1"/>
    <col min="54" max="55" width="7" bestFit="1" customWidth="1"/>
    <col min="56" max="56" width="6" bestFit="1" customWidth="1"/>
    <col min="57" max="57" width="7" bestFit="1" customWidth="1"/>
    <col min="58" max="58" width="5" bestFit="1" customWidth="1"/>
    <col min="59" max="59" width="6" bestFit="1" customWidth="1"/>
    <col min="60" max="61" width="7" bestFit="1" customWidth="1"/>
    <col min="62" max="63" width="6" bestFit="1" customWidth="1"/>
    <col min="64" max="64" width="7" bestFit="1" customWidth="1"/>
    <col min="65" max="65" width="6" bestFit="1" customWidth="1"/>
    <col min="66" max="66" width="7" bestFit="1" customWidth="1"/>
    <col min="67" max="67" width="5" bestFit="1" customWidth="1"/>
    <col min="68" max="68" width="7" bestFit="1" customWidth="1"/>
    <col min="69" max="69" width="6" bestFit="1" customWidth="1"/>
    <col min="70" max="70" width="7" bestFit="1" customWidth="1"/>
    <col min="71" max="71" width="6" bestFit="1" customWidth="1"/>
    <col min="72" max="73" width="5" bestFit="1" customWidth="1"/>
    <col min="74" max="74" width="6" bestFit="1" customWidth="1"/>
    <col min="75" max="75" width="7" bestFit="1" customWidth="1"/>
    <col min="76" max="76" width="5" bestFit="1" customWidth="1"/>
    <col min="77" max="80" width="6" bestFit="1" customWidth="1"/>
    <col min="81" max="81" width="3" bestFit="1" customWidth="1"/>
    <col min="82" max="82" width="7" bestFit="1" customWidth="1"/>
    <col min="83" max="83" width="5" bestFit="1" customWidth="1"/>
    <col min="84" max="84" width="7" bestFit="1" customWidth="1"/>
    <col min="85" max="86" width="6" bestFit="1" customWidth="1"/>
    <col min="87" max="87" width="5" bestFit="1" customWidth="1"/>
    <col min="88" max="88" width="6" bestFit="1" customWidth="1"/>
    <col min="89" max="89" width="5" bestFit="1" customWidth="1"/>
    <col min="90" max="90" width="7" bestFit="1" customWidth="1"/>
    <col min="91" max="92" width="6" bestFit="1" customWidth="1"/>
    <col min="93" max="93" width="7" bestFit="1" customWidth="1"/>
    <col min="94" max="94" width="5" bestFit="1" customWidth="1"/>
    <col min="95" max="95" width="6" bestFit="1" customWidth="1"/>
    <col min="96" max="96" width="3" bestFit="1" customWidth="1"/>
    <col min="97" max="97" width="7" bestFit="1" customWidth="1"/>
    <col min="98" max="98" width="6" bestFit="1" customWidth="1"/>
    <col min="99" max="99" width="7" bestFit="1" customWidth="1"/>
    <col min="100" max="101" width="6" bestFit="1" customWidth="1"/>
    <col min="102" max="102" width="5" bestFit="1" customWidth="1"/>
    <col min="103" max="105" width="6" bestFit="1" customWidth="1"/>
    <col min="106" max="106" width="7" bestFit="1" customWidth="1"/>
    <col min="107" max="108" width="6" bestFit="1" customWidth="1"/>
    <col min="109" max="110" width="5" bestFit="1" customWidth="1"/>
    <col min="111" max="117" width="6" bestFit="1" customWidth="1"/>
    <col min="118" max="118" width="3" bestFit="1" customWidth="1"/>
    <col min="119" max="121" width="6" bestFit="1" customWidth="1"/>
    <col min="122" max="124" width="5" bestFit="1" customWidth="1"/>
    <col min="125" max="126" width="6" bestFit="1" customWidth="1"/>
    <col min="127" max="127" width="5" bestFit="1" customWidth="1"/>
    <col min="128" max="129" width="6" bestFit="1" customWidth="1"/>
    <col min="130" max="130" width="5" bestFit="1" customWidth="1"/>
    <col min="131" max="131" width="6" bestFit="1" customWidth="1"/>
    <col min="132" max="132" width="3" bestFit="1" customWidth="1"/>
    <col min="133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1" width="6" bestFit="1" customWidth="1"/>
    <col min="142" max="142" width="7" bestFit="1" customWidth="1"/>
    <col min="143" max="143" width="6" bestFit="1" customWidth="1"/>
    <col min="144" max="144" width="5" bestFit="1" customWidth="1"/>
    <col min="145" max="146" width="6" bestFit="1" customWidth="1"/>
    <col min="147" max="147" width="5" bestFit="1" customWidth="1"/>
    <col min="148" max="148" width="6" bestFit="1" customWidth="1"/>
    <col min="149" max="149" width="7" bestFit="1" customWidth="1"/>
    <col min="150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5" width="6" bestFit="1" customWidth="1"/>
    <col min="156" max="156" width="7" bestFit="1" customWidth="1"/>
    <col min="157" max="157" width="5" bestFit="1" customWidth="1"/>
    <col min="158" max="159" width="6" bestFit="1" customWidth="1"/>
    <col min="160" max="160" width="7" bestFit="1" customWidth="1"/>
    <col min="161" max="161" width="5" bestFit="1" customWidth="1"/>
    <col min="162" max="162" width="7" bestFit="1" customWidth="1"/>
    <col min="163" max="164" width="5" bestFit="1" customWidth="1"/>
    <col min="165" max="165" width="7" bestFit="1" customWidth="1"/>
    <col min="166" max="166" width="6" bestFit="1" customWidth="1"/>
    <col min="167" max="167" width="7" bestFit="1" customWidth="1"/>
    <col min="168" max="168" width="5" bestFit="1" customWidth="1"/>
    <col min="169" max="171" width="8" bestFit="1" customWidth="1"/>
    <col min="172" max="172" width="6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79" width="6" bestFit="1" customWidth="1"/>
    <col min="180" max="180" width="8" bestFit="1" customWidth="1"/>
    <col min="181" max="183" width="7" bestFit="1" customWidth="1"/>
    <col min="184" max="185" width="8" bestFit="1" customWidth="1"/>
    <col min="186" max="186" width="7" bestFit="1" customWidth="1"/>
    <col min="187" max="187" width="8" bestFit="1" customWidth="1"/>
    <col min="188" max="188" width="7" bestFit="1" customWidth="1"/>
    <col min="189" max="189" width="8" bestFit="1" customWidth="1"/>
    <col min="190" max="191" width="7" bestFit="1" customWidth="1"/>
    <col min="192" max="192" width="8" bestFit="1" customWidth="1"/>
    <col min="193" max="193" width="7" bestFit="1" customWidth="1"/>
    <col min="194" max="194" width="8" bestFit="1" customWidth="1"/>
    <col min="195" max="198" width="7" bestFit="1" customWidth="1"/>
    <col min="199" max="199" width="11.28515625" bestFit="1" customWidth="1"/>
  </cols>
  <sheetData>
    <row r="3" spans="1:2" x14ac:dyDescent="0.25">
      <c r="A3" s="3" t="s">
        <v>6204</v>
      </c>
      <c r="B3" t="s">
        <v>6225</v>
      </c>
    </row>
    <row r="4" spans="1:2" x14ac:dyDescent="0.25">
      <c r="A4" t="s">
        <v>6201</v>
      </c>
      <c r="B4">
        <v>17354.464999999993</v>
      </c>
    </row>
    <row r="5" spans="1:2" x14ac:dyDescent="0.25">
      <c r="A5" t="s">
        <v>6202</v>
      </c>
      <c r="B5">
        <v>14600.474999999995</v>
      </c>
    </row>
    <row r="6" spans="1:2" x14ac:dyDescent="0.25">
      <c r="A6" t="s">
        <v>6203</v>
      </c>
      <c r="B6">
        <v>13179.315000000013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0AF2-5591-4660-885B-2AFABBC1C626}">
  <sheetPr>
    <tabColor theme="4" tint="0.59999389629810485"/>
  </sheetPr>
  <dimension ref="A3:B6"/>
  <sheetViews>
    <sheetView workbookViewId="0">
      <selection activeCell="J14" sqref="J14"/>
    </sheetView>
  </sheetViews>
  <sheetFormatPr defaultRowHeight="15" x14ac:dyDescent="0.25"/>
  <cols>
    <col min="1" max="1" width="19.5703125" bestFit="1" customWidth="1"/>
    <col min="2" max="3" width="20.28515625" bestFit="1" customWidth="1"/>
  </cols>
  <sheetData>
    <row r="3" spans="1:2" x14ac:dyDescent="0.25">
      <c r="A3" s="3" t="s">
        <v>6204</v>
      </c>
      <c r="B3" t="s">
        <v>6256</v>
      </c>
    </row>
    <row r="4" spans="1:2" x14ac:dyDescent="0.25">
      <c r="A4" t="s">
        <v>6201</v>
      </c>
      <c r="B4">
        <v>1727.7041500000012</v>
      </c>
    </row>
    <row r="5" spans="1:2" x14ac:dyDescent="0.25">
      <c r="A5" t="s">
        <v>6202</v>
      </c>
      <c r="B5">
        <v>1452.2221000000011</v>
      </c>
    </row>
    <row r="6" spans="1:2" x14ac:dyDescent="0.25">
      <c r="A6" t="s">
        <v>6203</v>
      </c>
      <c r="B6">
        <v>1340.2911499999987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40D0-D92D-468E-AB41-2ADA118F5D2A}">
  <sheetPr>
    <tabColor theme="4" tint="0.59999389629810485"/>
  </sheetPr>
  <dimension ref="A3:B7"/>
  <sheetViews>
    <sheetView topLeftCell="B1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10" width="6" bestFit="1" customWidth="1"/>
    <col min="11" max="16" width="5" bestFit="1" customWidth="1"/>
    <col min="17" max="17" width="6" bestFit="1" customWidth="1"/>
    <col min="18" max="21" width="5" bestFit="1" customWidth="1"/>
    <col min="22" max="22" width="6" bestFit="1" customWidth="1"/>
    <col min="23" max="24" width="5" bestFit="1" customWidth="1"/>
    <col min="25" max="25" width="6" bestFit="1" customWidth="1"/>
    <col min="26" max="27" width="7" bestFit="1" customWidth="1"/>
    <col min="28" max="28" width="6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6" width="7" bestFit="1" customWidth="1"/>
    <col min="37" max="37" width="5" bestFit="1" customWidth="1"/>
    <col min="38" max="38" width="6" bestFit="1" customWidth="1"/>
    <col min="39" max="39" width="7" bestFit="1" customWidth="1"/>
    <col min="40" max="43" width="6" bestFit="1" customWidth="1"/>
    <col min="44" max="44" width="7" bestFit="1" customWidth="1"/>
    <col min="45" max="47" width="6" bestFit="1" customWidth="1"/>
    <col min="48" max="48" width="5" bestFit="1" customWidth="1"/>
    <col min="49" max="49" width="7" bestFit="1" customWidth="1"/>
    <col min="50" max="51" width="6" bestFit="1" customWidth="1"/>
    <col min="52" max="52" width="5" bestFit="1" customWidth="1"/>
    <col min="53" max="53" width="6" bestFit="1" customWidth="1"/>
    <col min="54" max="55" width="7" bestFit="1" customWidth="1"/>
    <col min="56" max="56" width="6" bestFit="1" customWidth="1"/>
    <col min="57" max="57" width="7" bestFit="1" customWidth="1"/>
    <col min="58" max="58" width="5" bestFit="1" customWidth="1"/>
    <col min="59" max="59" width="6" bestFit="1" customWidth="1"/>
    <col min="60" max="61" width="7" bestFit="1" customWidth="1"/>
    <col min="62" max="63" width="6" bestFit="1" customWidth="1"/>
    <col min="64" max="64" width="7" bestFit="1" customWidth="1"/>
    <col min="65" max="65" width="6" bestFit="1" customWidth="1"/>
    <col min="66" max="66" width="7" bestFit="1" customWidth="1"/>
    <col min="67" max="67" width="5" bestFit="1" customWidth="1"/>
    <col min="68" max="68" width="7" bestFit="1" customWidth="1"/>
    <col min="69" max="69" width="6" bestFit="1" customWidth="1"/>
    <col min="70" max="70" width="7" bestFit="1" customWidth="1"/>
    <col min="71" max="71" width="6" bestFit="1" customWidth="1"/>
    <col min="72" max="73" width="5" bestFit="1" customWidth="1"/>
    <col min="74" max="74" width="6" bestFit="1" customWidth="1"/>
    <col min="75" max="75" width="7" bestFit="1" customWidth="1"/>
    <col min="76" max="76" width="5" bestFit="1" customWidth="1"/>
    <col min="77" max="80" width="6" bestFit="1" customWidth="1"/>
    <col min="81" max="81" width="3" bestFit="1" customWidth="1"/>
    <col min="82" max="82" width="7" bestFit="1" customWidth="1"/>
    <col min="83" max="83" width="5" bestFit="1" customWidth="1"/>
    <col min="84" max="84" width="7" bestFit="1" customWidth="1"/>
    <col min="85" max="86" width="6" bestFit="1" customWidth="1"/>
    <col min="87" max="87" width="5" bestFit="1" customWidth="1"/>
    <col min="88" max="88" width="6" bestFit="1" customWidth="1"/>
    <col min="89" max="89" width="5" bestFit="1" customWidth="1"/>
    <col min="90" max="90" width="7" bestFit="1" customWidth="1"/>
    <col min="91" max="92" width="6" bestFit="1" customWidth="1"/>
    <col min="93" max="93" width="7" bestFit="1" customWidth="1"/>
    <col min="94" max="94" width="5" bestFit="1" customWidth="1"/>
    <col min="95" max="95" width="6" bestFit="1" customWidth="1"/>
    <col min="96" max="96" width="3" bestFit="1" customWidth="1"/>
    <col min="97" max="97" width="7" bestFit="1" customWidth="1"/>
    <col min="98" max="98" width="6" bestFit="1" customWidth="1"/>
    <col min="99" max="99" width="7" bestFit="1" customWidth="1"/>
    <col min="100" max="101" width="6" bestFit="1" customWidth="1"/>
    <col min="102" max="102" width="5" bestFit="1" customWidth="1"/>
    <col min="103" max="105" width="6" bestFit="1" customWidth="1"/>
    <col min="106" max="106" width="7" bestFit="1" customWidth="1"/>
    <col min="107" max="108" width="6" bestFit="1" customWidth="1"/>
    <col min="109" max="110" width="5" bestFit="1" customWidth="1"/>
    <col min="111" max="117" width="6" bestFit="1" customWidth="1"/>
    <col min="118" max="118" width="3" bestFit="1" customWidth="1"/>
    <col min="119" max="121" width="6" bestFit="1" customWidth="1"/>
    <col min="122" max="124" width="5" bestFit="1" customWidth="1"/>
    <col min="125" max="126" width="6" bestFit="1" customWidth="1"/>
    <col min="127" max="127" width="5" bestFit="1" customWidth="1"/>
    <col min="128" max="129" width="6" bestFit="1" customWidth="1"/>
    <col min="130" max="130" width="5" bestFit="1" customWidth="1"/>
    <col min="131" max="131" width="6" bestFit="1" customWidth="1"/>
    <col min="132" max="132" width="3" bestFit="1" customWidth="1"/>
    <col min="133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1" width="6" bestFit="1" customWidth="1"/>
    <col min="142" max="142" width="7" bestFit="1" customWidth="1"/>
    <col min="143" max="143" width="6" bestFit="1" customWidth="1"/>
    <col min="144" max="144" width="5" bestFit="1" customWidth="1"/>
    <col min="145" max="146" width="6" bestFit="1" customWidth="1"/>
    <col min="147" max="147" width="5" bestFit="1" customWidth="1"/>
    <col min="148" max="148" width="6" bestFit="1" customWidth="1"/>
    <col min="149" max="149" width="7" bestFit="1" customWidth="1"/>
    <col min="150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5" width="6" bestFit="1" customWidth="1"/>
    <col min="156" max="156" width="7" bestFit="1" customWidth="1"/>
    <col min="157" max="157" width="5" bestFit="1" customWidth="1"/>
    <col min="158" max="159" width="6" bestFit="1" customWidth="1"/>
    <col min="160" max="160" width="7" bestFit="1" customWidth="1"/>
    <col min="161" max="161" width="5" bestFit="1" customWidth="1"/>
    <col min="162" max="162" width="7" bestFit="1" customWidth="1"/>
    <col min="163" max="164" width="5" bestFit="1" customWidth="1"/>
    <col min="165" max="165" width="7" bestFit="1" customWidth="1"/>
    <col min="166" max="166" width="6" bestFit="1" customWidth="1"/>
    <col min="167" max="167" width="7" bestFit="1" customWidth="1"/>
    <col min="168" max="168" width="5" bestFit="1" customWidth="1"/>
    <col min="169" max="171" width="8" bestFit="1" customWidth="1"/>
    <col min="172" max="172" width="6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79" width="6" bestFit="1" customWidth="1"/>
    <col min="180" max="180" width="8" bestFit="1" customWidth="1"/>
    <col min="181" max="183" width="7" bestFit="1" customWidth="1"/>
    <col min="184" max="185" width="8" bestFit="1" customWidth="1"/>
    <col min="186" max="186" width="7" bestFit="1" customWidth="1"/>
    <col min="187" max="187" width="8" bestFit="1" customWidth="1"/>
    <col min="188" max="188" width="7" bestFit="1" customWidth="1"/>
    <col min="189" max="189" width="8" bestFit="1" customWidth="1"/>
    <col min="190" max="191" width="7" bestFit="1" customWidth="1"/>
    <col min="192" max="192" width="8" bestFit="1" customWidth="1"/>
    <col min="193" max="193" width="7" bestFit="1" customWidth="1"/>
    <col min="194" max="194" width="8" bestFit="1" customWidth="1"/>
    <col min="195" max="198" width="7" bestFit="1" customWidth="1"/>
    <col min="199" max="199" width="11.28515625" bestFit="1" customWidth="1"/>
  </cols>
  <sheetData>
    <row r="3" spans="1:2" x14ac:dyDescent="0.25">
      <c r="A3" s="3" t="s">
        <v>6217</v>
      </c>
      <c r="B3" t="s">
        <v>6225</v>
      </c>
    </row>
    <row r="4" spans="1:2" x14ac:dyDescent="0.25">
      <c r="A4" t="s">
        <v>6198</v>
      </c>
      <c r="B4">
        <v>11768.494999999997</v>
      </c>
    </row>
    <row r="5" spans="1:2" x14ac:dyDescent="0.25">
      <c r="A5" t="s">
        <v>6197</v>
      </c>
      <c r="B5">
        <v>12306.439999999995</v>
      </c>
    </row>
    <row r="6" spans="1:2" x14ac:dyDescent="0.25">
      <c r="A6" t="s">
        <v>6199</v>
      </c>
      <c r="B6">
        <v>12054.074999999995</v>
      </c>
    </row>
    <row r="7" spans="1:2" x14ac:dyDescent="0.25">
      <c r="A7" t="s">
        <v>6196</v>
      </c>
      <c r="B7">
        <v>9005.2450000000099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C370-D8BE-4836-9CC0-DC7A9092A376}">
  <sheetPr>
    <tabColor theme="4" tint="0.59999389629810485"/>
  </sheetPr>
  <dimension ref="A3:B7"/>
  <sheetViews>
    <sheetView workbookViewId="0">
      <selection activeCell="M22" sqref="M22"/>
    </sheetView>
  </sheetViews>
  <sheetFormatPr defaultRowHeight="15" x14ac:dyDescent="0.25"/>
  <cols>
    <col min="1" max="1" width="18.28515625" bestFit="1" customWidth="1"/>
    <col min="2" max="2" width="20.28515625" bestFit="1" customWidth="1"/>
  </cols>
  <sheetData>
    <row r="3" spans="1:2" x14ac:dyDescent="0.25">
      <c r="A3" s="3" t="s">
        <v>6217</v>
      </c>
      <c r="B3" t="s">
        <v>6256</v>
      </c>
    </row>
    <row r="4" spans="1:2" x14ac:dyDescent="0.25">
      <c r="A4" t="s">
        <v>6198</v>
      </c>
      <c r="B4">
        <v>1059.16455</v>
      </c>
    </row>
    <row r="5" spans="1:2" x14ac:dyDescent="0.25">
      <c r="A5" t="s">
        <v>6197</v>
      </c>
      <c r="B5">
        <v>1353.7083999999991</v>
      </c>
    </row>
    <row r="6" spans="1:2" x14ac:dyDescent="0.25">
      <c r="A6" t="s">
        <v>6199</v>
      </c>
      <c r="B6">
        <v>1567.0297500000017</v>
      </c>
    </row>
    <row r="7" spans="1:2" x14ac:dyDescent="0.25">
      <c r="A7" t="s">
        <v>6196</v>
      </c>
      <c r="B7">
        <v>540.31470000000047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7B41-1AEE-4ED9-97A3-CBC142A67988}">
  <sheetPr>
    <tabColor theme="4" tint="0.59999389629810485"/>
  </sheetPr>
  <dimension ref="A1:B16"/>
  <sheetViews>
    <sheetView topLeftCell="A13" workbookViewId="0">
      <selection activeCell="B1" sqref="B1"/>
    </sheetView>
  </sheetViews>
  <sheetFormatPr defaultRowHeight="15" x14ac:dyDescent="0.25"/>
  <cols>
    <col min="1" max="1" width="10.85546875" bestFit="1" customWidth="1"/>
    <col min="2" max="3" width="12.140625" bestFit="1" customWidth="1"/>
    <col min="4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6214</v>
      </c>
      <c r="B4" t="s">
        <v>6225</v>
      </c>
    </row>
    <row r="5" spans="1:2" x14ac:dyDescent="0.25">
      <c r="A5" t="s">
        <v>6239</v>
      </c>
      <c r="B5">
        <v>3503.0350000000008</v>
      </c>
    </row>
    <row r="6" spans="1:2" x14ac:dyDescent="0.25">
      <c r="A6" t="s">
        <v>6244</v>
      </c>
      <c r="B6">
        <v>4138.2050000000008</v>
      </c>
    </row>
    <row r="7" spans="1:2" x14ac:dyDescent="0.25">
      <c r="A7" t="s">
        <v>6241</v>
      </c>
      <c r="B7">
        <v>4795.7750000000015</v>
      </c>
    </row>
    <row r="8" spans="1:2" x14ac:dyDescent="0.25">
      <c r="A8" t="s">
        <v>6243</v>
      </c>
      <c r="B8">
        <v>4224.5949999999993</v>
      </c>
    </row>
    <row r="9" spans="1:2" x14ac:dyDescent="0.25">
      <c r="A9" t="s">
        <v>6240</v>
      </c>
      <c r="B9">
        <v>3247.98</v>
      </c>
    </row>
    <row r="10" spans="1:2" x14ac:dyDescent="0.25">
      <c r="A10" t="s">
        <v>6237</v>
      </c>
      <c r="B10">
        <v>4843.04</v>
      </c>
    </row>
    <row r="11" spans="1:2" x14ac:dyDescent="0.25">
      <c r="A11" t="s">
        <v>6238</v>
      </c>
      <c r="B11">
        <v>3982.915</v>
      </c>
    </row>
    <row r="12" spans="1:2" x14ac:dyDescent="0.25">
      <c r="A12" t="s">
        <v>6233</v>
      </c>
      <c r="B12">
        <v>2326.9</v>
      </c>
    </row>
    <row r="13" spans="1:2" x14ac:dyDescent="0.25">
      <c r="A13" t="s">
        <v>6234</v>
      </c>
      <c r="B13">
        <v>3633.6449999999991</v>
      </c>
    </row>
    <row r="14" spans="1:2" x14ac:dyDescent="0.25">
      <c r="A14" t="s">
        <v>6242</v>
      </c>
      <c r="B14">
        <v>3800.0750000000007</v>
      </c>
    </row>
    <row r="15" spans="1:2" x14ac:dyDescent="0.25">
      <c r="A15" t="s">
        <v>6235</v>
      </c>
      <c r="B15">
        <v>3548.4299999999994</v>
      </c>
    </row>
    <row r="16" spans="1:2" x14ac:dyDescent="0.25">
      <c r="A16" t="s">
        <v>6236</v>
      </c>
      <c r="B16">
        <v>3089.6600000000003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CED-8E8D-4B20-9986-DDF3A8127A7E}">
  <sheetPr>
    <tabColor theme="4" tint="0.59999389629810485"/>
  </sheetPr>
  <dimension ref="A1:B16"/>
  <sheetViews>
    <sheetView workbookViewId="0">
      <selection activeCell="L8" sqref="L8"/>
    </sheetView>
  </sheetViews>
  <sheetFormatPr defaultRowHeight="15" x14ac:dyDescent="0.25"/>
  <cols>
    <col min="1" max="1" width="10.85546875" bestFit="1" customWidth="1"/>
    <col min="2" max="3" width="12.140625" bestFit="1" customWidth="1"/>
    <col min="4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6214</v>
      </c>
      <c r="B4" t="s">
        <v>6225</v>
      </c>
    </row>
    <row r="5" spans="1:2" x14ac:dyDescent="0.25">
      <c r="A5" t="s">
        <v>6239</v>
      </c>
      <c r="B5">
        <v>3503.0350000000008</v>
      </c>
    </row>
    <row r="6" spans="1:2" x14ac:dyDescent="0.25">
      <c r="A6" t="s">
        <v>6244</v>
      </c>
      <c r="B6">
        <v>4138.2050000000008</v>
      </c>
    </row>
    <row r="7" spans="1:2" x14ac:dyDescent="0.25">
      <c r="A7" t="s">
        <v>6241</v>
      </c>
      <c r="B7">
        <v>4795.7750000000015</v>
      </c>
    </row>
    <row r="8" spans="1:2" x14ac:dyDescent="0.25">
      <c r="A8" t="s">
        <v>6243</v>
      </c>
      <c r="B8">
        <v>4224.5949999999993</v>
      </c>
    </row>
    <row r="9" spans="1:2" x14ac:dyDescent="0.25">
      <c r="A9" t="s">
        <v>6240</v>
      </c>
      <c r="B9">
        <v>3247.98</v>
      </c>
    </row>
    <row r="10" spans="1:2" x14ac:dyDescent="0.25">
      <c r="A10" t="s">
        <v>6237</v>
      </c>
      <c r="B10">
        <v>4843.04</v>
      </c>
    </row>
    <row r="11" spans="1:2" x14ac:dyDescent="0.25">
      <c r="A11" t="s">
        <v>6238</v>
      </c>
      <c r="B11">
        <v>3982.915</v>
      </c>
    </row>
    <row r="12" spans="1:2" x14ac:dyDescent="0.25">
      <c r="A12" t="s">
        <v>6233</v>
      </c>
      <c r="B12">
        <v>2326.9</v>
      </c>
    </row>
    <row r="13" spans="1:2" x14ac:dyDescent="0.25">
      <c r="A13" t="s">
        <v>6234</v>
      </c>
      <c r="B13">
        <v>3633.6449999999991</v>
      </c>
    </row>
    <row r="14" spans="1:2" x14ac:dyDescent="0.25">
      <c r="A14" t="s">
        <v>6242</v>
      </c>
      <c r="B14">
        <v>3800.0750000000007</v>
      </c>
    </row>
    <row r="15" spans="1:2" x14ac:dyDescent="0.25">
      <c r="A15" t="s">
        <v>6235</v>
      </c>
      <c r="B15">
        <v>3548.4299999999994</v>
      </c>
    </row>
    <row r="16" spans="1:2" x14ac:dyDescent="0.25">
      <c r="A16" t="s">
        <v>6236</v>
      </c>
      <c r="B16">
        <v>3089.6600000000003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99D8-06C1-4A33-BEB7-677D8F26CC53}">
  <sheetPr>
    <tabColor theme="4" tint="0.59999389629810485"/>
  </sheetPr>
  <dimension ref="A1:B16"/>
  <sheetViews>
    <sheetView workbookViewId="0">
      <selection activeCell="AE29" sqref="AE29"/>
    </sheetView>
  </sheetViews>
  <sheetFormatPr defaultRowHeight="15" x14ac:dyDescent="0.25"/>
  <cols>
    <col min="1" max="1" width="10.85546875" bestFit="1" customWidth="1"/>
    <col min="2" max="2" width="20.28515625" bestFit="1" customWidth="1"/>
    <col min="3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6214</v>
      </c>
      <c r="B4" t="s">
        <v>6256</v>
      </c>
    </row>
    <row r="5" spans="1:2" x14ac:dyDescent="0.25">
      <c r="A5" t="s">
        <v>6239</v>
      </c>
      <c r="B5">
        <v>374.99734999999993</v>
      </c>
    </row>
    <row r="6" spans="1:2" x14ac:dyDescent="0.25">
      <c r="A6" t="s">
        <v>6244</v>
      </c>
      <c r="B6">
        <v>408.73304999999999</v>
      </c>
    </row>
    <row r="7" spans="1:2" x14ac:dyDescent="0.25">
      <c r="A7" t="s">
        <v>6241</v>
      </c>
      <c r="B7">
        <v>485.38460000000003</v>
      </c>
    </row>
    <row r="8" spans="1:2" x14ac:dyDescent="0.25">
      <c r="A8" t="s">
        <v>6243</v>
      </c>
      <c r="B8">
        <v>443.24200000000008</v>
      </c>
    </row>
    <row r="9" spans="1:2" x14ac:dyDescent="0.25">
      <c r="A9" t="s">
        <v>6240</v>
      </c>
      <c r="B9">
        <v>324.06660000000005</v>
      </c>
    </row>
    <row r="10" spans="1:2" x14ac:dyDescent="0.25">
      <c r="A10" t="s">
        <v>6237</v>
      </c>
      <c r="B10">
        <v>474.65710000000007</v>
      </c>
    </row>
    <row r="11" spans="1:2" x14ac:dyDescent="0.25">
      <c r="A11" t="s">
        <v>6238</v>
      </c>
      <c r="B11">
        <v>382.68814999999989</v>
      </c>
    </row>
    <row r="12" spans="1:2" x14ac:dyDescent="0.25">
      <c r="A12" t="s">
        <v>6233</v>
      </c>
      <c r="B12">
        <v>209.89229999999992</v>
      </c>
    </row>
    <row r="13" spans="1:2" x14ac:dyDescent="0.25">
      <c r="A13" t="s">
        <v>6234</v>
      </c>
      <c r="B13">
        <v>339.93055000000004</v>
      </c>
    </row>
    <row r="14" spans="1:2" x14ac:dyDescent="0.25">
      <c r="A14" t="s">
        <v>6242</v>
      </c>
      <c r="B14">
        <v>391.06474999999978</v>
      </c>
    </row>
    <row r="15" spans="1:2" x14ac:dyDescent="0.25">
      <c r="A15" t="s">
        <v>6235</v>
      </c>
      <c r="B15">
        <v>372.51714999999996</v>
      </c>
    </row>
    <row r="16" spans="1:2" x14ac:dyDescent="0.25">
      <c r="A16" t="s">
        <v>6236</v>
      </c>
      <c r="B16">
        <v>313.04379999999986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A6F0-B9EF-4C2D-AD98-B5157AA45D95}">
  <sheetPr>
    <tabColor theme="4" tint="0.59999389629810485"/>
  </sheetPr>
  <dimension ref="A1:B16"/>
  <sheetViews>
    <sheetView topLeftCell="D1" workbookViewId="0">
      <selection activeCell="AE29" sqref="AE29"/>
    </sheetView>
  </sheetViews>
  <sheetFormatPr defaultRowHeight="15" x14ac:dyDescent="0.25"/>
  <cols>
    <col min="1" max="1" width="10.85546875" bestFit="1" customWidth="1"/>
    <col min="2" max="2" width="20.28515625" bestFit="1" customWidth="1"/>
    <col min="3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6214</v>
      </c>
      <c r="B4" t="s">
        <v>6256</v>
      </c>
    </row>
    <row r="5" spans="1:2" x14ac:dyDescent="0.25">
      <c r="A5" t="s">
        <v>6239</v>
      </c>
      <c r="B5">
        <v>374.99734999999993</v>
      </c>
    </row>
    <row r="6" spans="1:2" x14ac:dyDescent="0.25">
      <c r="A6" t="s">
        <v>6244</v>
      </c>
      <c r="B6">
        <v>408.73304999999999</v>
      </c>
    </row>
    <row r="7" spans="1:2" x14ac:dyDescent="0.25">
      <c r="A7" t="s">
        <v>6241</v>
      </c>
      <c r="B7">
        <v>485.38460000000003</v>
      </c>
    </row>
    <row r="8" spans="1:2" x14ac:dyDescent="0.25">
      <c r="A8" t="s">
        <v>6243</v>
      </c>
      <c r="B8">
        <v>443.24200000000008</v>
      </c>
    </row>
    <row r="9" spans="1:2" x14ac:dyDescent="0.25">
      <c r="A9" t="s">
        <v>6240</v>
      </c>
      <c r="B9">
        <v>324.06660000000005</v>
      </c>
    </row>
    <row r="10" spans="1:2" x14ac:dyDescent="0.25">
      <c r="A10" t="s">
        <v>6237</v>
      </c>
      <c r="B10">
        <v>474.65710000000007</v>
      </c>
    </row>
    <row r="11" spans="1:2" x14ac:dyDescent="0.25">
      <c r="A11" t="s">
        <v>6238</v>
      </c>
      <c r="B11">
        <v>382.68814999999989</v>
      </c>
    </row>
    <row r="12" spans="1:2" x14ac:dyDescent="0.25">
      <c r="A12" t="s">
        <v>6233</v>
      </c>
      <c r="B12">
        <v>209.89229999999992</v>
      </c>
    </row>
    <row r="13" spans="1:2" x14ac:dyDescent="0.25">
      <c r="A13" t="s">
        <v>6234</v>
      </c>
      <c r="B13">
        <v>339.93055000000004</v>
      </c>
    </row>
    <row r="14" spans="1:2" x14ac:dyDescent="0.25">
      <c r="A14" t="s">
        <v>6242</v>
      </c>
      <c r="B14">
        <v>391.06474999999978</v>
      </c>
    </row>
    <row r="15" spans="1:2" x14ac:dyDescent="0.25">
      <c r="A15" t="s">
        <v>6235</v>
      </c>
      <c r="B15">
        <v>372.51714999999996</v>
      </c>
    </row>
    <row r="16" spans="1:2" x14ac:dyDescent="0.25">
      <c r="A16" t="s">
        <v>6236</v>
      </c>
      <c r="B16">
        <v>313.04379999999986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3DFE-DC72-4848-A34F-D229A6B1D795}">
  <sheetPr>
    <tabColor theme="4" tint="0.59999389629810485"/>
  </sheetPr>
  <dimension ref="A1:B11"/>
  <sheetViews>
    <sheetView workbookViewId="0">
      <selection activeCell="X37" sqref="X37"/>
    </sheetView>
  </sheetViews>
  <sheetFormatPr defaultRowHeight="15" x14ac:dyDescent="0.25"/>
  <cols>
    <col min="1" max="1" width="12.28515625" bestFit="1" customWidth="1"/>
    <col min="2" max="3" width="12.140625" bestFit="1" customWidth="1"/>
    <col min="4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6211</v>
      </c>
      <c r="B4" t="s">
        <v>6225</v>
      </c>
    </row>
    <row r="5" spans="1:2" x14ac:dyDescent="0.25">
      <c r="A5" t="s">
        <v>6248</v>
      </c>
      <c r="B5">
        <v>5968.2900000000045</v>
      </c>
    </row>
    <row r="6" spans="1:2" x14ac:dyDescent="0.25">
      <c r="A6" t="s">
        <v>6250</v>
      </c>
      <c r="B6">
        <v>5582.9699999999993</v>
      </c>
    </row>
    <row r="7" spans="1:2" x14ac:dyDescent="0.25">
      <c r="A7" t="s">
        <v>6246</v>
      </c>
      <c r="B7">
        <v>6377.1000000000013</v>
      </c>
    </row>
    <row r="8" spans="1:2" x14ac:dyDescent="0.25">
      <c r="A8" t="s">
        <v>6245</v>
      </c>
      <c r="B8">
        <v>6541.0650000000005</v>
      </c>
    </row>
    <row r="9" spans="1:2" x14ac:dyDescent="0.25">
      <c r="A9" t="s">
        <v>6247</v>
      </c>
      <c r="B9">
        <v>7305.7350000000051</v>
      </c>
    </row>
    <row r="10" spans="1:2" x14ac:dyDescent="0.25">
      <c r="A10" t="s">
        <v>6249</v>
      </c>
      <c r="B10">
        <v>6202.7199999999993</v>
      </c>
    </row>
    <row r="11" spans="1:2" x14ac:dyDescent="0.25">
      <c r="A11" t="s">
        <v>6251</v>
      </c>
      <c r="B11">
        <v>7156.3749999999964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4E63-8AEC-4E2D-A130-8E2858672855}">
  <sheetPr>
    <tabColor theme="4" tint="0.59999389629810485"/>
  </sheetPr>
  <dimension ref="A1:B11"/>
  <sheetViews>
    <sheetView workbookViewId="0">
      <selection activeCell="A5" sqref="A5"/>
    </sheetView>
  </sheetViews>
  <sheetFormatPr defaultRowHeight="15" x14ac:dyDescent="0.25"/>
  <cols>
    <col min="1" max="1" width="12.28515625" bestFit="1" customWidth="1"/>
    <col min="2" max="3" width="12.140625" bestFit="1" customWidth="1"/>
    <col min="4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6211</v>
      </c>
      <c r="B4" t="s">
        <v>6225</v>
      </c>
    </row>
    <row r="5" spans="1:2" x14ac:dyDescent="0.25">
      <c r="A5" t="s">
        <v>6248</v>
      </c>
      <c r="B5">
        <v>5968.2900000000045</v>
      </c>
    </row>
    <row r="6" spans="1:2" x14ac:dyDescent="0.25">
      <c r="A6" t="s">
        <v>6250</v>
      </c>
      <c r="B6">
        <v>5582.9699999999993</v>
      </c>
    </row>
    <row r="7" spans="1:2" x14ac:dyDescent="0.25">
      <c r="A7" t="s">
        <v>6246</v>
      </c>
      <c r="B7">
        <v>6377.1000000000013</v>
      </c>
    </row>
    <row r="8" spans="1:2" x14ac:dyDescent="0.25">
      <c r="A8" t="s">
        <v>6245</v>
      </c>
      <c r="B8">
        <v>6541.0650000000005</v>
      </c>
    </row>
    <row r="9" spans="1:2" x14ac:dyDescent="0.25">
      <c r="A9" t="s">
        <v>6247</v>
      </c>
      <c r="B9">
        <v>7305.7350000000051</v>
      </c>
    </row>
    <row r="10" spans="1:2" x14ac:dyDescent="0.25">
      <c r="A10" t="s">
        <v>6249</v>
      </c>
      <c r="B10">
        <v>6202.7199999999993</v>
      </c>
    </row>
    <row r="11" spans="1:2" x14ac:dyDescent="0.25">
      <c r="A11" t="s">
        <v>6251</v>
      </c>
      <c r="B11">
        <v>7156.3749999999964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4644-EEEA-4347-94A6-4688AD593DAC}">
  <sheetPr>
    <tabColor theme="4" tint="0.59999389629810485"/>
  </sheetPr>
  <dimension ref="A1:B11"/>
  <sheetViews>
    <sheetView workbookViewId="0">
      <selection activeCell="AA39" sqref="AA39"/>
    </sheetView>
  </sheetViews>
  <sheetFormatPr defaultRowHeight="15" x14ac:dyDescent="0.25"/>
  <cols>
    <col min="1" max="1" width="12.28515625" bestFit="1" customWidth="1"/>
    <col min="2" max="2" width="20.28515625" bestFit="1" customWidth="1"/>
    <col min="3" max="3" width="12.140625" bestFit="1" customWidth="1"/>
    <col min="4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6211</v>
      </c>
      <c r="B4" t="s">
        <v>6256</v>
      </c>
    </row>
    <row r="5" spans="1:2" x14ac:dyDescent="0.25">
      <c r="A5" t="s">
        <v>6248</v>
      </c>
      <c r="B5">
        <v>611.43654999999978</v>
      </c>
    </row>
    <row r="6" spans="1:2" x14ac:dyDescent="0.25">
      <c r="A6" t="s">
        <v>6250</v>
      </c>
      <c r="B6">
        <v>578.63704999999982</v>
      </c>
    </row>
    <row r="7" spans="1:2" x14ac:dyDescent="0.25">
      <c r="A7" t="s">
        <v>6246</v>
      </c>
      <c r="B7">
        <v>618.35755000000006</v>
      </c>
    </row>
    <row r="8" spans="1:2" x14ac:dyDescent="0.25">
      <c r="A8" t="s">
        <v>6245</v>
      </c>
      <c r="B8">
        <v>662.79529999999988</v>
      </c>
    </row>
    <row r="9" spans="1:2" x14ac:dyDescent="0.25">
      <c r="A9" t="s">
        <v>6247</v>
      </c>
      <c r="B9">
        <v>688.33844999999974</v>
      </c>
    </row>
    <row r="10" spans="1:2" x14ac:dyDescent="0.25">
      <c r="A10" t="s">
        <v>6249</v>
      </c>
      <c r="B10">
        <v>633.96174999999982</v>
      </c>
    </row>
    <row r="11" spans="1:2" x14ac:dyDescent="0.25">
      <c r="A11" t="s">
        <v>6251</v>
      </c>
      <c r="B11">
        <v>726.69075000000009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067-0F09-4092-BD8A-DF36D84E56B0}">
  <sheetPr>
    <tabColor theme="4" tint="0.59999389629810485"/>
  </sheetPr>
  <dimension ref="A1:B11"/>
  <sheetViews>
    <sheetView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20.28515625" bestFit="1" customWidth="1"/>
    <col min="3" max="3" width="12.140625" bestFit="1" customWidth="1"/>
    <col min="4" max="5" width="8.140625" bestFit="1" customWidth="1"/>
    <col min="6" max="12" width="9.140625" bestFit="1" customWidth="1"/>
    <col min="13" max="16" width="8.140625" bestFit="1" customWidth="1"/>
    <col min="30" max="30" width="9" bestFit="1" customWidth="1"/>
    <col min="31" max="33" width="8.140625" bestFit="1" customWidth="1"/>
    <col min="45" max="48" width="8.140625" bestFit="1" customWidth="1"/>
    <col min="61" max="65" width="8.140625" bestFit="1" customWidth="1"/>
    <col min="74" max="75" width="8.140625" bestFit="1" customWidth="1"/>
    <col min="76" max="76" width="9" bestFit="1" customWidth="1"/>
    <col min="77" max="77" width="8.140625" bestFit="1" customWidth="1"/>
    <col min="92" max="92" width="9" bestFit="1" customWidth="1"/>
    <col min="93" max="97" width="8.140625" bestFit="1" customWidth="1"/>
    <col min="108" max="109" width="8.140625" bestFit="1" customWidth="1"/>
    <col min="110" max="110" width="9" bestFit="1" customWidth="1"/>
    <col min="121" max="124" width="8.140625" bestFit="1" customWidth="1"/>
    <col min="125" max="125" width="9" bestFit="1" customWidth="1"/>
    <col min="126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4" width="9" bestFit="1" customWidth="1"/>
    <col min="225" max="227" width="8.140625" bestFit="1" customWidth="1"/>
    <col min="243" max="244" width="8.140625" bestFit="1" customWidth="1"/>
    <col min="253" max="255" width="8.140625" bestFit="1" customWidth="1"/>
    <col min="256" max="256" width="9" bestFit="1" customWidth="1"/>
    <col min="264" max="264" width="8.140625" bestFit="1" customWidth="1"/>
    <col min="265" max="266" width="9" bestFit="1" customWidth="1"/>
    <col min="267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0" width="8.140625" bestFit="1" customWidth="1"/>
    <col min="491" max="491" width="9" bestFit="1" customWidth="1"/>
    <col min="492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6" width="8.140625" bestFit="1" customWidth="1"/>
    <col min="577" max="577" width="9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7" width="8.140625" bestFit="1" customWidth="1"/>
    <col min="658" max="658" width="9" bestFit="1" customWidth="1"/>
    <col min="668" max="673" width="8.140625" bestFit="1" customWidth="1"/>
    <col min="684" max="687" width="8.140625" bestFit="1" customWidth="1"/>
  </cols>
  <sheetData>
    <row r="1" spans="1:2" x14ac:dyDescent="0.25">
      <c r="A1" s="3" t="s">
        <v>1</v>
      </c>
      <c r="B1" t="s">
        <v>6258</v>
      </c>
    </row>
    <row r="2" spans="1:2" x14ac:dyDescent="0.25">
      <c r="A2" s="3" t="s">
        <v>7</v>
      </c>
      <c r="B2" t="s">
        <v>6258</v>
      </c>
    </row>
    <row r="4" spans="1:2" x14ac:dyDescent="0.25">
      <c r="A4" s="3" t="s">
        <v>6211</v>
      </c>
      <c r="B4" t="s">
        <v>6256</v>
      </c>
    </row>
    <row r="5" spans="1:2" x14ac:dyDescent="0.25">
      <c r="A5" t="s">
        <v>6248</v>
      </c>
      <c r="B5">
        <v>611.43654999999978</v>
      </c>
    </row>
    <row r="6" spans="1:2" x14ac:dyDescent="0.25">
      <c r="A6" t="s">
        <v>6250</v>
      </c>
      <c r="B6">
        <v>578.63704999999982</v>
      </c>
    </row>
    <row r="7" spans="1:2" x14ac:dyDescent="0.25">
      <c r="A7" t="s">
        <v>6246</v>
      </c>
      <c r="B7">
        <v>618.35755000000006</v>
      </c>
    </row>
    <row r="8" spans="1:2" x14ac:dyDescent="0.25">
      <c r="A8" t="s">
        <v>6245</v>
      </c>
      <c r="B8">
        <v>662.79529999999988</v>
      </c>
    </row>
    <row r="9" spans="1:2" x14ac:dyDescent="0.25">
      <c r="A9" t="s">
        <v>6247</v>
      </c>
      <c r="B9">
        <v>688.33844999999974</v>
      </c>
    </row>
    <row r="10" spans="1:2" x14ac:dyDescent="0.25">
      <c r="A10" t="s">
        <v>6249</v>
      </c>
      <c r="B10">
        <v>633.96174999999982</v>
      </c>
    </row>
    <row r="11" spans="1:2" x14ac:dyDescent="0.25">
      <c r="A11" t="s">
        <v>6251</v>
      </c>
      <c r="B11">
        <v>726.69075000000009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784D-498B-4D51-80D8-2C4954F2B715}">
  <sheetPr>
    <tabColor theme="4" tint="0.59999389629810485"/>
  </sheetPr>
  <dimension ref="A1:B4"/>
  <sheetViews>
    <sheetView workbookViewId="0">
      <selection activeCell="AC17" sqref="AC17"/>
    </sheetView>
  </sheetViews>
  <sheetFormatPr defaultRowHeight="15" x14ac:dyDescent="0.25"/>
  <cols>
    <col min="1" max="1" width="12.140625" bestFit="1" customWidth="1"/>
    <col min="2" max="2" width="7.140625" bestFit="1" customWidth="1"/>
    <col min="3" max="3" width="10" bestFit="1" customWidth="1"/>
    <col min="4" max="5" width="9" bestFit="1" customWidth="1"/>
    <col min="6" max="6" width="11.28515625" bestFit="1" customWidth="1"/>
    <col min="13" max="16" width="8.140625" bestFit="1" customWidth="1"/>
    <col min="30" max="33" width="8.140625" bestFit="1" customWidth="1"/>
    <col min="45" max="48" width="8.140625" bestFit="1" customWidth="1"/>
    <col min="61" max="65" width="8.140625" bestFit="1" customWidth="1"/>
    <col min="74" max="77" width="8.140625" bestFit="1" customWidth="1"/>
    <col min="92" max="97" width="8.140625" bestFit="1" customWidth="1"/>
    <col min="108" max="110" width="8.140625" bestFit="1" customWidth="1"/>
    <col min="121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7" width="8.140625" bestFit="1" customWidth="1"/>
    <col min="243" max="244" width="8.140625" bestFit="1" customWidth="1"/>
    <col min="253" max="256" width="8.140625" bestFit="1" customWidth="1"/>
    <col min="264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7" width="8.140625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8" width="8.140625" bestFit="1" customWidth="1"/>
    <col min="668" max="673" width="8.140625" bestFit="1" customWidth="1"/>
    <col min="684" max="687" width="8.140625" bestFit="1" customWidth="1"/>
    <col min="691" max="691" width="11.28515625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t="s">
        <v>6225</v>
      </c>
    </row>
    <row r="4" spans="1:2" x14ac:dyDescent="0.25">
      <c r="A4">
        <v>45134.254999999997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AA71-0F7C-4AF9-8633-02740459FACB}">
  <sheetPr>
    <tabColor theme="4" tint="0.59999389629810485"/>
  </sheetPr>
  <dimension ref="A1:B4"/>
  <sheetViews>
    <sheetView workbookViewId="0">
      <selection activeCell="B11" sqref="B11"/>
    </sheetView>
  </sheetViews>
  <sheetFormatPr defaultRowHeight="15" x14ac:dyDescent="0.25"/>
  <cols>
    <col min="1" max="1" width="12.140625" bestFit="1" customWidth="1"/>
    <col min="2" max="2" width="7.140625" bestFit="1" customWidth="1"/>
    <col min="3" max="3" width="10" bestFit="1" customWidth="1"/>
    <col min="4" max="5" width="9" bestFit="1" customWidth="1"/>
    <col min="6" max="6" width="11.28515625" bestFit="1" customWidth="1"/>
    <col min="13" max="16" width="8.140625" bestFit="1" customWidth="1"/>
    <col min="30" max="33" width="8.140625" bestFit="1" customWidth="1"/>
    <col min="45" max="48" width="8.140625" bestFit="1" customWidth="1"/>
    <col min="61" max="65" width="8.140625" bestFit="1" customWidth="1"/>
    <col min="74" max="77" width="8.140625" bestFit="1" customWidth="1"/>
    <col min="92" max="97" width="8.140625" bestFit="1" customWidth="1"/>
    <col min="108" max="110" width="8.140625" bestFit="1" customWidth="1"/>
    <col min="121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7" width="8.140625" bestFit="1" customWidth="1"/>
    <col min="243" max="244" width="8.140625" bestFit="1" customWidth="1"/>
    <col min="253" max="256" width="8.140625" bestFit="1" customWidth="1"/>
    <col min="264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7" width="8.140625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8" width="8.140625" bestFit="1" customWidth="1"/>
    <col min="668" max="673" width="8.140625" bestFit="1" customWidth="1"/>
    <col min="684" max="687" width="8.140625" bestFit="1" customWidth="1"/>
    <col min="691" max="691" width="11.28515625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t="s">
        <v>6225</v>
      </c>
    </row>
    <row r="4" spans="1:2" x14ac:dyDescent="0.25">
      <c r="A4">
        <v>45134.254999999997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A534-70D4-49E2-88BD-9AE6B49BD84D}">
  <sheetPr>
    <tabColor theme="4" tint="0.59999389629810485"/>
  </sheetPr>
  <dimension ref="A1:B4"/>
  <sheetViews>
    <sheetView workbookViewId="0">
      <selection activeCell="AA29" sqref="AA28:AA29"/>
    </sheetView>
  </sheetViews>
  <sheetFormatPr defaultRowHeight="15" x14ac:dyDescent="0.25"/>
  <cols>
    <col min="1" max="1" width="20.28515625" bestFit="1" customWidth="1"/>
    <col min="2" max="2" width="7.140625" bestFit="1" customWidth="1"/>
    <col min="3" max="3" width="20.28515625" bestFit="1" customWidth="1"/>
    <col min="4" max="5" width="9" bestFit="1" customWidth="1"/>
    <col min="6" max="6" width="11.28515625" bestFit="1" customWidth="1"/>
    <col min="13" max="16" width="8.140625" bestFit="1" customWidth="1"/>
    <col min="30" max="33" width="8.140625" bestFit="1" customWidth="1"/>
    <col min="45" max="48" width="8.140625" bestFit="1" customWidth="1"/>
    <col min="61" max="65" width="8.140625" bestFit="1" customWidth="1"/>
    <col min="74" max="77" width="8.140625" bestFit="1" customWidth="1"/>
    <col min="92" max="97" width="8.140625" bestFit="1" customWidth="1"/>
    <col min="108" max="110" width="8.140625" bestFit="1" customWidth="1"/>
    <col min="121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7" width="8.140625" bestFit="1" customWidth="1"/>
    <col min="243" max="244" width="8.140625" bestFit="1" customWidth="1"/>
    <col min="253" max="256" width="8.140625" bestFit="1" customWidth="1"/>
    <col min="264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7" width="8.140625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8" width="8.140625" bestFit="1" customWidth="1"/>
    <col min="668" max="673" width="8.140625" bestFit="1" customWidth="1"/>
    <col min="684" max="687" width="8.140625" bestFit="1" customWidth="1"/>
    <col min="691" max="691" width="11.28515625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t="s">
        <v>6256</v>
      </c>
    </row>
    <row r="4" spans="1:2" x14ac:dyDescent="0.25">
      <c r="A4">
        <v>4520.2174000000014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F2C2-9545-4169-9E9C-DD06F950090B}">
  <sheetPr>
    <tabColor theme="4" tint="0.59999389629810485"/>
  </sheetPr>
  <dimension ref="A1:B4"/>
  <sheetViews>
    <sheetView workbookViewId="0">
      <selection activeCell="AA28" sqref="AA28:AA29"/>
    </sheetView>
  </sheetViews>
  <sheetFormatPr defaultRowHeight="15" x14ac:dyDescent="0.25"/>
  <cols>
    <col min="1" max="1" width="20.28515625" bestFit="1" customWidth="1"/>
    <col min="2" max="2" width="7.140625" bestFit="1" customWidth="1"/>
    <col min="3" max="3" width="20.28515625" bestFit="1" customWidth="1"/>
    <col min="4" max="5" width="9" bestFit="1" customWidth="1"/>
    <col min="6" max="6" width="11.28515625" bestFit="1" customWidth="1"/>
    <col min="13" max="16" width="8.140625" bestFit="1" customWidth="1"/>
    <col min="30" max="33" width="8.140625" bestFit="1" customWidth="1"/>
    <col min="45" max="48" width="8.140625" bestFit="1" customWidth="1"/>
    <col min="61" max="65" width="8.140625" bestFit="1" customWidth="1"/>
    <col min="74" max="77" width="8.140625" bestFit="1" customWidth="1"/>
    <col min="92" max="97" width="8.140625" bestFit="1" customWidth="1"/>
    <col min="108" max="110" width="8.140625" bestFit="1" customWidth="1"/>
    <col min="121" max="126" width="8.140625" bestFit="1" customWidth="1"/>
    <col min="144" max="156" width="10.140625" bestFit="1" customWidth="1"/>
    <col min="161" max="170" width="10.140625" bestFit="1" customWidth="1"/>
    <col min="176" max="187" width="10.140625" bestFit="1" customWidth="1"/>
    <col min="188" max="190" width="8.140625" bestFit="1" customWidth="1"/>
    <col min="203" max="209" width="8.140625" bestFit="1" customWidth="1"/>
    <col min="224" max="227" width="8.140625" bestFit="1" customWidth="1"/>
    <col min="243" max="244" width="8.140625" bestFit="1" customWidth="1"/>
    <col min="253" max="256" width="8.140625" bestFit="1" customWidth="1"/>
    <col min="264" max="268" width="8.140625" bestFit="1" customWidth="1"/>
    <col min="279" max="283" width="8.140625" bestFit="1" customWidth="1"/>
    <col min="298" max="300" width="8.140625" bestFit="1" customWidth="1"/>
    <col min="306" max="309" width="8.140625" bestFit="1" customWidth="1"/>
    <col min="323" max="339" width="10.140625" bestFit="1" customWidth="1"/>
    <col min="347" max="355" width="10.140625" bestFit="1" customWidth="1"/>
    <col min="364" max="372" width="10.140625" bestFit="1" customWidth="1"/>
    <col min="373" max="374" width="8.140625" bestFit="1" customWidth="1"/>
    <col min="390" max="395" width="8.140625" bestFit="1" customWidth="1"/>
    <col min="409" max="414" width="8.140625" bestFit="1" customWidth="1"/>
    <col min="431" max="436" width="8.140625" bestFit="1" customWidth="1"/>
    <col min="444" max="448" width="8.140625" bestFit="1" customWidth="1"/>
    <col min="461" max="464" width="8.140625" bestFit="1" customWidth="1"/>
    <col min="475" max="477" width="8.140625" bestFit="1" customWidth="1"/>
    <col min="489" max="495" width="8.140625" bestFit="1" customWidth="1"/>
    <col min="506" max="510" width="8.140625" bestFit="1" customWidth="1"/>
    <col min="528" max="538" width="10.140625" bestFit="1" customWidth="1"/>
    <col min="544" max="558" width="10.140625" bestFit="1" customWidth="1"/>
    <col min="564" max="574" width="10.140625" bestFit="1" customWidth="1"/>
    <col min="575" max="577" width="8.140625" bestFit="1" customWidth="1"/>
    <col min="592" max="594" width="8.140625" bestFit="1" customWidth="1"/>
    <col min="603" max="605" width="8.140625" bestFit="1" customWidth="1"/>
    <col min="620" max="622" width="8.140625" bestFit="1" customWidth="1"/>
    <col min="634" max="637" width="8.140625" bestFit="1" customWidth="1"/>
    <col min="652" max="658" width="8.140625" bestFit="1" customWidth="1"/>
    <col min="668" max="673" width="8.140625" bestFit="1" customWidth="1"/>
    <col min="684" max="687" width="8.140625" bestFit="1" customWidth="1"/>
    <col min="691" max="691" width="11.28515625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t="s">
        <v>6256</v>
      </c>
    </row>
    <row r="4" spans="1:2" x14ac:dyDescent="0.25">
      <c r="A4">
        <v>4520.2174000000014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F04C-4C8E-49DC-8755-D9EFDF246511}">
  <sheetPr>
    <tabColor theme="4" tint="0.59999389629810485"/>
  </sheetPr>
  <dimension ref="A1:H16"/>
  <sheetViews>
    <sheetView workbookViewId="0">
      <selection activeCell="C20" sqref="C20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5.5703125" bestFit="1" customWidth="1"/>
    <col min="4" max="4" width="13.140625" bestFit="1" customWidth="1"/>
    <col min="5" max="5" width="12" bestFit="1" customWidth="1"/>
    <col min="6" max="6" width="12.140625" bestFit="1" customWidth="1"/>
    <col min="7" max="7" width="11.85546875" bestFit="1" customWidth="1"/>
    <col min="8" max="8" width="12.140625" bestFit="1" customWidth="1"/>
    <col min="9" max="9" width="11.85546875" bestFit="1" customWidth="1"/>
    <col min="10" max="10" width="12.140625" bestFit="1" customWidth="1"/>
    <col min="11" max="11" width="11.85546875" bestFit="1" customWidth="1"/>
    <col min="12" max="12" width="12.140625" bestFit="1" customWidth="1"/>
    <col min="13" max="13" width="11.85546875" bestFit="1" customWidth="1"/>
    <col min="14" max="14" width="12.140625" bestFit="1" customWidth="1"/>
    <col min="15" max="15" width="11.85546875" bestFit="1" customWidth="1"/>
    <col min="16" max="16" width="12.140625" bestFit="1" customWidth="1"/>
    <col min="17" max="17" width="11.85546875" bestFit="1" customWidth="1"/>
    <col min="18" max="18" width="12.140625" bestFit="1" customWidth="1"/>
    <col min="19" max="19" width="11.85546875" bestFit="1" customWidth="1"/>
    <col min="20" max="20" width="12.140625" bestFit="1" customWidth="1"/>
    <col min="21" max="21" width="11.85546875" bestFit="1" customWidth="1"/>
    <col min="22" max="22" width="12.140625" bestFit="1" customWidth="1"/>
    <col min="23" max="23" width="11.85546875" bestFit="1" customWidth="1"/>
    <col min="24" max="24" width="12.140625" bestFit="1" customWidth="1"/>
    <col min="25" max="25" width="11.85546875" bestFit="1" customWidth="1"/>
    <col min="26" max="26" width="17.28515625" bestFit="1" customWidth="1"/>
    <col min="27" max="27" width="16.85546875" bestFit="1" customWidth="1"/>
    <col min="28" max="28" width="6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6" width="7" bestFit="1" customWidth="1"/>
    <col min="37" max="37" width="5" bestFit="1" customWidth="1"/>
    <col min="38" max="38" width="6" bestFit="1" customWidth="1"/>
    <col min="39" max="39" width="7" bestFit="1" customWidth="1"/>
    <col min="40" max="43" width="6" bestFit="1" customWidth="1"/>
    <col min="44" max="44" width="7" bestFit="1" customWidth="1"/>
    <col min="45" max="47" width="6" bestFit="1" customWidth="1"/>
    <col min="48" max="48" width="5" bestFit="1" customWidth="1"/>
    <col min="49" max="49" width="7" bestFit="1" customWidth="1"/>
    <col min="50" max="51" width="6" bestFit="1" customWidth="1"/>
    <col min="52" max="52" width="5" bestFit="1" customWidth="1"/>
    <col min="53" max="53" width="6" bestFit="1" customWidth="1"/>
    <col min="54" max="55" width="7" bestFit="1" customWidth="1"/>
    <col min="56" max="56" width="6" bestFit="1" customWidth="1"/>
    <col min="57" max="57" width="7" bestFit="1" customWidth="1"/>
    <col min="58" max="58" width="5" bestFit="1" customWidth="1"/>
    <col min="59" max="59" width="6" bestFit="1" customWidth="1"/>
    <col min="60" max="61" width="7" bestFit="1" customWidth="1"/>
    <col min="62" max="63" width="6" bestFit="1" customWidth="1"/>
    <col min="64" max="64" width="7" bestFit="1" customWidth="1"/>
    <col min="65" max="65" width="6" bestFit="1" customWidth="1"/>
    <col min="66" max="66" width="7" bestFit="1" customWidth="1"/>
    <col min="67" max="67" width="5" bestFit="1" customWidth="1"/>
    <col min="68" max="68" width="7" bestFit="1" customWidth="1"/>
    <col min="69" max="69" width="6" bestFit="1" customWidth="1"/>
    <col min="70" max="70" width="7" bestFit="1" customWidth="1"/>
    <col min="71" max="71" width="6" bestFit="1" customWidth="1"/>
    <col min="72" max="73" width="5" bestFit="1" customWidth="1"/>
    <col min="74" max="74" width="6" bestFit="1" customWidth="1"/>
    <col min="75" max="75" width="7" bestFit="1" customWidth="1"/>
    <col min="76" max="76" width="5" bestFit="1" customWidth="1"/>
    <col min="77" max="80" width="6" bestFit="1" customWidth="1"/>
    <col min="81" max="81" width="3" bestFit="1" customWidth="1"/>
    <col min="82" max="82" width="7" bestFit="1" customWidth="1"/>
    <col min="83" max="83" width="5" bestFit="1" customWidth="1"/>
    <col min="84" max="84" width="7" bestFit="1" customWidth="1"/>
    <col min="85" max="86" width="6" bestFit="1" customWidth="1"/>
    <col min="87" max="87" width="5" bestFit="1" customWidth="1"/>
    <col min="88" max="88" width="6" bestFit="1" customWidth="1"/>
    <col min="89" max="89" width="5" bestFit="1" customWidth="1"/>
    <col min="90" max="90" width="7" bestFit="1" customWidth="1"/>
    <col min="91" max="92" width="6" bestFit="1" customWidth="1"/>
    <col min="93" max="93" width="7" bestFit="1" customWidth="1"/>
    <col min="94" max="94" width="5" bestFit="1" customWidth="1"/>
    <col min="95" max="95" width="6" bestFit="1" customWidth="1"/>
    <col min="96" max="96" width="3" bestFit="1" customWidth="1"/>
    <col min="97" max="97" width="7" bestFit="1" customWidth="1"/>
    <col min="98" max="98" width="6" bestFit="1" customWidth="1"/>
    <col min="99" max="99" width="7" bestFit="1" customWidth="1"/>
    <col min="100" max="101" width="6" bestFit="1" customWidth="1"/>
    <col min="102" max="102" width="5" bestFit="1" customWidth="1"/>
    <col min="103" max="105" width="6" bestFit="1" customWidth="1"/>
    <col min="106" max="106" width="7" bestFit="1" customWidth="1"/>
    <col min="107" max="108" width="6" bestFit="1" customWidth="1"/>
    <col min="109" max="110" width="5" bestFit="1" customWidth="1"/>
    <col min="111" max="117" width="6" bestFit="1" customWidth="1"/>
    <col min="118" max="118" width="3" bestFit="1" customWidth="1"/>
    <col min="119" max="121" width="6" bestFit="1" customWidth="1"/>
    <col min="122" max="124" width="5" bestFit="1" customWidth="1"/>
    <col min="125" max="126" width="6" bestFit="1" customWidth="1"/>
    <col min="127" max="127" width="5" bestFit="1" customWidth="1"/>
    <col min="128" max="129" width="6" bestFit="1" customWidth="1"/>
    <col min="130" max="130" width="5" bestFit="1" customWidth="1"/>
    <col min="131" max="131" width="6" bestFit="1" customWidth="1"/>
    <col min="132" max="132" width="3" bestFit="1" customWidth="1"/>
    <col min="133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1" width="6" bestFit="1" customWidth="1"/>
    <col min="142" max="142" width="7" bestFit="1" customWidth="1"/>
    <col min="143" max="143" width="6" bestFit="1" customWidth="1"/>
    <col min="144" max="144" width="5" bestFit="1" customWidth="1"/>
    <col min="145" max="146" width="6" bestFit="1" customWidth="1"/>
    <col min="147" max="147" width="5" bestFit="1" customWidth="1"/>
    <col min="148" max="148" width="6" bestFit="1" customWidth="1"/>
    <col min="149" max="149" width="7" bestFit="1" customWidth="1"/>
    <col min="150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5" width="6" bestFit="1" customWidth="1"/>
    <col min="156" max="156" width="7" bestFit="1" customWidth="1"/>
    <col min="157" max="157" width="5" bestFit="1" customWidth="1"/>
    <col min="158" max="159" width="6" bestFit="1" customWidth="1"/>
    <col min="160" max="160" width="7" bestFit="1" customWidth="1"/>
    <col min="161" max="161" width="5" bestFit="1" customWidth="1"/>
    <col min="162" max="162" width="7" bestFit="1" customWidth="1"/>
    <col min="163" max="164" width="5" bestFit="1" customWidth="1"/>
    <col min="165" max="165" width="7" bestFit="1" customWidth="1"/>
    <col min="166" max="166" width="6" bestFit="1" customWidth="1"/>
    <col min="167" max="167" width="7" bestFit="1" customWidth="1"/>
    <col min="168" max="168" width="5" bestFit="1" customWidth="1"/>
    <col min="169" max="171" width="8" bestFit="1" customWidth="1"/>
    <col min="172" max="172" width="6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79" width="6" bestFit="1" customWidth="1"/>
    <col min="180" max="180" width="8" bestFit="1" customWidth="1"/>
    <col min="181" max="183" width="7" bestFit="1" customWidth="1"/>
    <col min="184" max="185" width="8" bestFit="1" customWidth="1"/>
    <col min="186" max="186" width="7" bestFit="1" customWidth="1"/>
    <col min="187" max="187" width="8" bestFit="1" customWidth="1"/>
    <col min="188" max="188" width="7" bestFit="1" customWidth="1"/>
    <col min="189" max="189" width="8" bestFit="1" customWidth="1"/>
    <col min="190" max="191" width="7" bestFit="1" customWidth="1"/>
    <col min="192" max="192" width="8" bestFit="1" customWidth="1"/>
    <col min="193" max="193" width="7" bestFit="1" customWidth="1"/>
    <col min="194" max="194" width="8" bestFit="1" customWidth="1"/>
    <col min="195" max="198" width="7" bestFit="1" customWidth="1"/>
    <col min="199" max="199" width="11.28515625" bestFit="1" customWidth="1"/>
  </cols>
  <sheetData>
    <row r="1" spans="1:8" x14ac:dyDescent="0.25">
      <c r="A1" s="3" t="s">
        <v>1</v>
      </c>
      <c r="B1" t="s">
        <v>6258</v>
      </c>
    </row>
    <row r="3" spans="1:8" x14ac:dyDescent="0.25">
      <c r="A3" s="3" t="s">
        <v>6265</v>
      </c>
      <c r="B3" s="3" t="s">
        <v>7</v>
      </c>
      <c r="F3" t="s">
        <v>6260</v>
      </c>
      <c r="G3" t="s">
        <v>6261</v>
      </c>
      <c r="H3" t="s">
        <v>6262</v>
      </c>
    </row>
    <row r="4" spans="1:8" x14ac:dyDescent="0.25">
      <c r="A4" s="3" t="s">
        <v>6214</v>
      </c>
      <c r="B4" t="s">
        <v>317</v>
      </c>
      <c r="C4" t="s">
        <v>27</v>
      </c>
      <c r="D4" t="s">
        <v>18</v>
      </c>
      <c r="F4" t="s">
        <v>317</v>
      </c>
      <c r="G4" s="14">
        <f>MAX(B5:B16)</f>
        <v>62.954166666666673</v>
      </c>
      <c r="H4" s="14">
        <f>MIN(B5:B16)</f>
        <v>18.152083333333334</v>
      </c>
    </row>
    <row r="5" spans="1:8" x14ac:dyDescent="0.25">
      <c r="A5" t="s">
        <v>6243</v>
      </c>
      <c r="B5">
        <v>47.101470588235294</v>
      </c>
      <c r="C5">
        <v>28.642000000000003</v>
      </c>
      <c r="D5">
        <v>51.260312499999991</v>
      </c>
      <c r="F5" t="s">
        <v>6264</v>
      </c>
      <c r="G5" s="14">
        <f>MAX(C5:C16)</f>
        <v>63.344500000000004</v>
      </c>
      <c r="H5" s="14">
        <f>MIN(C5:C16)</f>
        <v>21.364374999999999</v>
      </c>
    </row>
    <row r="6" spans="1:8" x14ac:dyDescent="0.25">
      <c r="A6" t="s">
        <v>6233</v>
      </c>
      <c r="B6">
        <v>41.052500000000002</v>
      </c>
      <c r="C6">
        <v>38.353999999999999</v>
      </c>
      <c r="D6">
        <v>34.946808510638299</v>
      </c>
      <c r="F6" t="s">
        <v>6263</v>
      </c>
      <c r="G6" s="14">
        <f>MAX(D5:D16)</f>
        <v>58.600546874999999</v>
      </c>
      <c r="H6" s="14">
        <f>MIN(D5:D16)</f>
        <v>34.946808510638299</v>
      </c>
    </row>
    <row r="7" spans="1:8" x14ac:dyDescent="0.25">
      <c r="A7" t="s">
        <v>6234</v>
      </c>
      <c r="B7">
        <v>62.954166666666673</v>
      </c>
      <c r="C7">
        <v>47.81583333333333</v>
      </c>
      <c r="D7">
        <v>48.672540983606552</v>
      </c>
    </row>
    <row r="8" spans="1:8" x14ac:dyDescent="0.25">
      <c r="A8" t="s">
        <v>6235</v>
      </c>
      <c r="B8">
        <v>56.796249999999993</v>
      </c>
      <c r="C8">
        <v>41.795000000000002</v>
      </c>
      <c r="D8">
        <v>52.65351851851851</v>
      </c>
      <c r="F8" t="s">
        <v>6266</v>
      </c>
    </row>
    <row r="9" spans="1:8" x14ac:dyDescent="0.25">
      <c r="A9" t="s">
        <v>6236</v>
      </c>
      <c r="B9">
        <v>18.152083333333334</v>
      </c>
      <c r="C9">
        <v>25.721249999999998</v>
      </c>
      <c r="D9">
        <v>50.344545454545461</v>
      </c>
    </row>
    <row r="10" spans="1:8" x14ac:dyDescent="0.25">
      <c r="A10" t="s">
        <v>6244</v>
      </c>
      <c r="B10">
        <v>40.456071428571427</v>
      </c>
      <c r="C10">
        <v>34.395000000000003</v>
      </c>
      <c r="D10">
        <v>45.159726027397262</v>
      </c>
    </row>
    <row r="11" spans="1:8" x14ac:dyDescent="0.25">
      <c r="A11" t="s">
        <v>6239</v>
      </c>
      <c r="B11">
        <v>26.236562499999998</v>
      </c>
      <c r="C11">
        <v>21.364374999999999</v>
      </c>
      <c r="D11">
        <v>43.467686567164179</v>
      </c>
    </row>
    <row r="12" spans="1:8" x14ac:dyDescent="0.25">
      <c r="A12" t="s">
        <v>6238</v>
      </c>
      <c r="B12">
        <v>42.66</v>
      </c>
      <c r="C12">
        <v>43.884999999999998</v>
      </c>
      <c r="D12">
        <v>43.939399999999992</v>
      </c>
    </row>
    <row r="13" spans="1:8" x14ac:dyDescent="0.25">
      <c r="A13" t="s">
        <v>6237</v>
      </c>
      <c r="B13">
        <v>48.527666666666661</v>
      </c>
      <c r="C13">
        <v>40.521111111111111</v>
      </c>
      <c r="D13">
        <v>58.600546874999999</v>
      </c>
    </row>
    <row r="14" spans="1:8" x14ac:dyDescent="0.25">
      <c r="A14" t="s">
        <v>6241</v>
      </c>
      <c r="B14">
        <v>54.908235294117638</v>
      </c>
      <c r="C14">
        <v>63.344500000000004</v>
      </c>
      <c r="D14">
        <v>39.376707317073148</v>
      </c>
    </row>
    <row r="15" spans="1:8" x14ac:dyDescent="0.25">
      <c r="A15" t="s">
        <v>6240</v>
      </c>
      <c r="B15">
        <v>51.554230769230763</v>
      </c>
      <c r="D15">
        <v>39.057196969696975</v>
      </c>
    </row>
    <row r="16" spans="1:8" x14ac:dyDescent="0.25">
      <c r="A16" t="s">
        <v>6242</v>
      </c>
      <c r="B16">
        <v>47.630909090909086</v>
      </c>
      <c r="C16">
        <v>25.403124999999996</v>
      </c>
      <c r="D16">
        <v>46.559242424242427</v>
      </c>
    </row>
  </sheetData>
  <conditionalFormatting pivot="1" sqref="B5:D1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C5:C1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5:D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5:B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9126-76AB-4E7C-88F6-EDF6348286A8}">
  <sheetPr>
    <tabColor theme="4" tint="0.59999389629810485"/>
  </sheetPr>
  <dimension ref="A1:H16"/>
  <sheetViews>
    <sheetView workbookViewId="0">
      <selection activeCell="D5" sqref="D5:D16"/>
    </sheetView>
  </sheetViews>
  <sheetFormatPr defaultRowHeight="15" x14ac:dyDescent="0.25"/>
  <cols>
    <col min="1" max="1" width="23.85546875" bestFit="1" customWidth="1"/>
    <col min="2" max="2" width="12" bestFit="1" customWidth="1"/>
    <col min="3" max="3" width="15.5703125" bestFit="1" customWidth="1"/>
    <col min="4" max="4" width="13.140625" bestFit="1" customWidth="1"/>
    <col min="5" max="5" width="12" bestFit="1" customWidth="1"/>
    <col min="6" max="6" width="12.140625" bestFit="1" customWidth="1"/>
    <col min="7" max="7" width="16.140625" customWidth="1"/>
    <col min="8" max="8" width="17.85546875" customWidth="1"/>
    <col min="9" max="9" width="11.85546875" bestFit="1" customWidth="1"/>
    <col min="10" max="10" width="12.140625" bestFit="1" customWidth="1"/>
    <col min="11" max="11" width="11.85546875" bestFit="1" customWidth="1"/>
    <col min="12" max="12" width="12.140625" bestFit="1" customWidth="1"/>
    <col min="13" max="13" width="11.85546875" bestFit="1" customWidth="1"/>
    <col min="14" max="14" width="12.140625" bestFit="1" customWidth="1"/>
    <col min="15" max="15" width="11.85546875" bestFit="1" customWidth="1"/>
    <col min="16" max="16" width="12.140625" bestFit="1" customWidth="1"/>
    <col min="17" max="17" width="11.85546875" bestFit="1" customWidth="1"/>
    <col min="18" max="18" width="12.140625" bestFit="1" customWidth="1"/>
    <col min="19" max="19" width="11.85546875" bestFit="1" customWidth="1"/>
    <col min="20" max="20" width="12.140625" bestFit="1" customWidth="1"/>
    <col min="21" max="21" width="11.85546875" bestFit="1" customWidth="1"/>
    <col min="22" max="22" width="12.140625" bestFit="1" customWidth="1"/>
    <col min="23" max="23" width="11.85546875" bestFit="1" customWidth="1"/>
    <col min="24" max="24" width="12.140625" bestFit="1" customWidth="1"/>
    <col min="25" max="25" width="11.85546875" bestFit="1" customWidth="1"/>
    <col min="26" max="26" width="17.28515625" bestFit="1" customWidth="1"/>
    <col min="27" max="27" width="16.85546875" bestFit="1" customWidth="1"/>
    <col min="28" max="28" width="6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6" width="7" bestFit="1" customWidth="1"/>
    <col min="37" max="37" width="5" bestFit="1" customWidth="1"/>
    <col min="38" max="38" width="6" bestFit="1" customWidth="1"/>
    <col min="39" max="39" width="7" bestFit="1" customWidth="1"/>
    <col min="40" max="43" width="6" bestFit="1" customWidth="1"/>
    <col min="44" max="44" width="7" bestFit="1" customWidth="1"/>
    <col min="45" max="47" width="6" bestFit="1" customWidth="1"/>
    <col min="48" max="48" width="5" bestFit="1" customWidth="1"/>
    <col min="49" max="49" width="7" bestFit="1" customWidth="1"/>
    <col min="50" max="51" width="6" bestFit="1" customWidth="1"/>
    <col min="52" max="52" width="5" bestFit="1" customWidth="1"/>
    <col min="53" max="53" width="6" bestFit="1" customWidth="1"/>
    <col min="54" max="55" width="7" bestFit="1" customWidth="1"/>
    <col min="56" max="56" width="6" bestFit="1" customWidth="1"/>
    <col min="57" max="57" width="7" bestFit="1" customWidth="1"/>
    <col min="58" max="58" width="5" bestFit="1" customWidth="1"/>
    <col min="59" max="59" width="6" bestFit="1" customWidth="1"/>
    <col min="60" max="61" width="7" bestFit="1" customWidth="1"/>
    <col min="62" max="63" width="6" bestFit="1" customWidth="1"/>
    <col min="64" max="64" width="7" bestFit="1" customWidth="1"/>
    <col min="65" max="65" width="6" bestFit="1" customWidth="1"/>
    <col min="66" max="66" width="7" bestFit="1" customWidth="1"/>
    <col min="67" max="67" width="5" bestFit="1" customWidth="1"/>
    <col min="68" max="68" width="7" bestFit="1" customWidth="1"/>
    <col min="69" max="69" width="6" bestFit="1" customWidth="1"/>
    <col min="70" max="70" width="7" bestFit="1" customWidth="1"/>
    <col min="71" max="71" width="6" bestFit="1" customWidth="1"/>
    <col min="72" max="73" width="5" bestFit="1" customWidth="1"/>
    <col min="74" max="74" width="6" bestFit="1" customWidth="1"/>
    <col min="75" max="75" width="7" bestFit="1" customWidth="1"/>
    <col min="76" max="76" width="5" bestFit="1" customWidth="1"/>
    <col min="77" max="80" width="6" bestFit="1" customWidth="1"/>
    <col min="81" max="81" width="3" bestFit="1" customWidth="1"/>
    <col min="82" max="82" width="7" bestFit="1" customWidth="1"/>
    <col min="83" max="83" width="5" bestFit="1" customWidth="1"/>
    <col min="84" max="84" width="7" bestFit="1" customWidth="1"/>
    <col min="85" max="86" width="6" bestFit="1" customWidth="1"/>
    <col min="87" max="87" width="5" bestFit="1" customWidth="1"/>
    <col min="88" max="88" width="6" bestFit="1" customWidth="1"/>
    <col min="89" max="89" width="5" bestFit="1" customWidth="1"/>
    <col min="90" max="90" width="7" bestFit="1" customWidth="1"/>
    <col min="91" max="92" width="6" bestFit="1" customWidth="1"/>
    <col min="93" max="93" width="7" bestFit="1" customWidth="1"/>
    <col min="94" max="94" width="5" bestFit="1" customWidth="1"/>
    <col min="95" max="95" width="6" bestFit="1" customWidth="1"/>
    <col min="96" max="96" width="3" bestFit="1" customWidth="1"/>
    <col min="97" max="97" width="7" bestFit="1" customWidth="1"/>
    <col min="98" max="98" width="6" bestFit="1" customWidth="1"/>
    <col min="99" max="99" width="7" bestFit="1" customWidth="1"/>
    <col min="100" max="101" width="6" bestFit="1" customWidth="1"/>
    <col min="102" max="102" width="5" bestFit="1" customWidth="1"/>
    <col min="103" max="105" width="6" bestFit="1" customWidth="1"/>
    <col min="106" max="106" width="7" bestFit="1" customWidth="1"/>
    <col min="107" max="108" width="6" bestFit="1" customWidth="1"/>
    <col min="109" max="110" width="5" bestFit="1" customWidth="1"/>
    <col min="111" max="117" width="6" bestFit="1" customWidth="1"/>
    <col min="118" max="118" width="3" bestFit="1" customWidth="1"/>
    <col min="119" max="121" width="6" bestFit="1" customWidth="1"/>
    <col min="122" max="124" width="5" bestFit="1" customWidth="1"/>
    <col min="125" max="126" width="6" bestFit="1" customWidth="1"/>
    <col min="127" max="127" width="5" bestFit="1" customWidth="1"/>
    <col min="128" max="129" width="6" bestFit="1" customWidth="1"/>
    <col min="130" max="130" width="5" bestFit="1" customWidth="1"/>
    <col min="131" max="131" width="6" bestFit="1" customWidth="1"/>
    <col min="132" max="132" width="3" bestFit="1" customWidth="1"/>
    <col min="133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1" width="6" bestFit="1" customWidth="1"/>
    <col min="142" max="142" width="7" bestFit="1" customWidth="1"/>
    <col min="143" max="143" width="6" bestFit="1" customWidth="1"/>
    <col min="144" max="144" width="5" bestFit="1" customWidth="1"/>
    <col min="145" max="146" width="6" bestFit="1" customWidth="1"/>
    <col min="147" max="147" width="5" bestFit="1" customWidth="1"/>
    <col min="148" max="148" width="6" bestFit="1" customWidth="1"/>
    <col min="149" max="149" width="7" bestFit="1" customWidth="1"/>
    <col min="150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5" width="6" bestFit="1" customWidth="1"/>
    <col min="156" max="156" width="7" bestFit="1" customWidth="1"/>
    <col min="157" max="157" width="5" bestFit="1" customWidth="1"/>
    <col min="158" max="159" width="6" bestFit="1" customWidth="1"/>
    <col min="160" max="160" width="7" bestFit="1" customWidth="1"/>
    <col min="161" max="161" width="5" bestFit="1" customWidth="1"/>
    <col min="162" max="162" width="7" bestFit="1" customWidth="1"/>
    <col min="163" max="164" width="5" bestFit="1" customWidth="1"/>
    <col min="165" max="165" width="7" bestFit="1" customWidth="1"/>
    <col min="166" max="166" width="6" bestFit="1" customWidth="1"/>
    <col min="167" max="167" width="7" bestFit="1" customWidth="1"/>
    <col min="168" max="168" width="5" bestFit="1" customWidth="1"/>
    <col min="169" max="171" width="8" bestFit="1" customWidth="1"/>
    <col min="172" max="172" width="6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79" width="6" bestFit="1" customWidth="1"/>
    <col min="180" max="180" width="8" bestFit="1" customWidth="1"/>
    <col min="181" max="183" width="7" bestFit="1" customWidth="1"/>
    <col min="184" max="185" width="8" bestFit="1" customWidth="1"/>
    <col min="186" max="186" width="7" bestFit="1" customWidth="1"/>
    <col min="187" max="187" width="8" bestFit="1" customWidth="1"/>
    <col min="188" max="188" width="7" bestFit="1" customWidth="1"/>
    <col min="189" max="189" width="8" bestFit="1" customWidth="1"/>
    <col min="190" max="191" width="7" bestFit="1" customWidth="1"/>
    <col min="192" max="192" width="8" bestFit="1" customWidth="1"/>
    <col min="193" max="193" width="7" bestFit="1" customWidth="1"/>
    <col min="194" max="194" width="8" bestFit="1" customWidth="1"/>
    <col min="195" max="198" width="7" bestFit="1" customWidth="1"/>
    <col min="199" max="199" width="11.28515625" bestFit="1" customWidth="1"/>
  </cols>
  <sheetData>
    <row r="1" spans="1:8" x14ac:dyDescent="0.25">
      <c r="A1" s="3" t="s">
        <v>1</v>
      </c>
      <c r="B1" t="s">
        <v>6258</v>
      </c>
    </row>
    <row r="3" spans="1:8" x14ac:dyDescent="0.25">
      <c r="A3" s="3" t="s">
        <v>6267</v>
      </c>
      <c r="B3" s="3" t="s">
        <v>7</v>
      </c>
      <c r="F3" t="s">
        <v>6260</v>
      </c>
      <c r="G3" t="s">
        <v>6269</v>
      </c>
      <c r="H3" t="s">
        <v>6270</v>
      </c>
    </row>
    <row r="4" spans="1:8" x14ac:dyDescent="0.25">
      <c r="A4" s="3" t="s">
        <v>6214</v>
      </c>
      <c r="B4" t="s">
        <v>317</v>
      </c>
      <c r="C4" t="s">
        <v>27</v>
      </c>
      <c r="D4" t="s">
        <v>18</v>
      </c>
      <c r="F4" t="s">
        <v>317</v>
      </c>
      <c r="G4" s="14">
        <f>MAX(B5:B16)</f>
        <v>6.4763250000000001</v>
      </c>
      <c r="H4" s="14">
        <f>MIN(B5:B16)</f>
        <v>1.9853833333333333</v>
      </c>
    </row>
    <row r="5" spans="1:8" x14ac:dyDescent="0.25">
      <c r="A5" t="s">
        <v>6243</v>
      </c>
      <c r="B5">
        <v>4.966858823529412</v>
      </c>
      <c r="C5">
        <v>2.5726199999999997</v>
      </c>
      <c r="D5">
        <v>5.4053484374999989</v>
      </c>
      <c r="F5" t="s">
        <v>6264</v>
      </c>
      <c r="G5" s="14">
        <f>MAX(C5:C16)</f>
        <v>6.1081599999999998</v>
      </c>
      <c r="H5" s="14">
        <f>MIN(C5:C16)</f>
        <v>2.3011312500000001</v>
      </c>
    </row>
    <row r="6" spans="1:8" x14ac:dyDescent="0.25">
      <c r="A6" t="s">
        <v>6233</v>
      </c>
      <c r="B6">
        <v>3.3908749999999999</v>
      </c>
      <c r="C6">
        <v>3.9049399999999999</v>
      </c>
      <c r="D6">
        <v>3.1846191489361702</v>
      </c>
      <c r="F6" t="s">
        <v>6263</v>
      </c>
      <c r="G6" s="14">
        <f>MAX(D5:D16)</f>
        <v>5.7566664062500008</v>
      </c>
      <c r="H6" s="14">
        <f>MIN(D5:D16)</f>
        <v>3.1846191489361702</v>
      </c>
    </row>
    <row r="7" spans="1:8" x14ac:dyDescent="0.25">
      <c r="A7" t="s">
        <v>6234</v>
      </c>
      <c r="B7">
        <v>6.1444416666666655</v>
      </c>
      <c r="C7">
        <v>4.529141666666666</v>
      </c>
      <c r="D7">
        <v>4.5227713114754087</v>
      </c>
    </row>
    <row r="8" spans="1:8" x14ac:dyDescent="0.25">
      <c r="A8" t="s">
        <v>6235</v>
      </c>
      <c r="B8">
        <v>6.4763250000000001</v>
      </c>
      <c r="C8">
        <v>4.6323499999999997</v>
      </c>
      <c r="D8">
        <v>5.4243046296296296</v>
      </c>
      <c r="F8" t="s">
        <v>6266</v>
      </c>
    </row>
    <row r="9" spans="1:8" x14ac:dyDescent="0.25">
      <c r="A9" t="s">
        <v>6236</v>
      </c>
      <c r="B9">
        <v>1.9853833333333333</v>
      </c>
      <c r="C9">
        <v>2.9327999999999999</v>
      </c>
      <c r="D9">
        <v>5.045236363636362</v>
      </c>
    </row>
    <row r="10" spans="1:8" x14ac:dyDescent="0.25">
      <c r="A10" t="s">
        <v>6244</v>
      </c>
      <c r="B10">
        <v>4.5658499999999993</v>
      </c>
      <c r="C10">
        <v>3.0970499999999994</v>
      </c>
      <c r="D10">
        <v>4.3840376712328748</v>
      </c>
    </row>
    <row r="11" spans="1:8" x14ac:dyDescent="0.25">
      <c r="A11" t="s">
        <v>6239</v>
      </c>
      <c r="B11">
        <v>2.9109624999999997</v>
      </c>
      <c r="C11">
        <v>2.4237437500000003</v>
      </c>
      <c r="D11">
        <v>4.6124179104477596</v>
      </c>
    </row>
    <row r="12" spans="1:8" x14ac:dyDescent="0.25">
      <c r="A12" t="s">
        <v>6238</v>
      </c>
      <c r="B12">
        <v>3.2239666666666658</v>
      </c>
      <c r="C12">
        <v>4.7966250000000006</v>
      </c>
      <c r="D12">
        <v>4.3308539999999986</v>
      </c>
    </row>
    <row r="13" spans="1:8" x14ac:dyDescent="0.25">
      <c r="A13" t="s">
        <v>6237</v>
      </c>
      <c r="B13">
        <v>4.2238033333333327</v>
      </c>
      <c r="C13">
        <v>4.7637111111111103</v>
      </c>
      <c r="D13">
        <v>5.7566664062500008</v>
      </c>
    </row>
    <row r="14" spans="1:8" x14ac:dyDescent="0.25">
      <c r="A14" t="s">
        <v>6241</v>
      </c>
      <c r="B14">
        <v>6.0303235294117643</v>
      </c>
      <c r="C14">
        <v>6.1081599999999998</v>
      </c>
      <c r="D14">
        <v>3.9242378048780489</v>
      </c>
    </row>
    <row r="15" spans="1:8" x14ac:dyDescent="0.25">
      <c r="A15" t="s">
        <v>6240</v>
      </c>
      <c r="B15">
        <v>4.6522615384615387</v>
      </c>
      <c r="D15">
        <v>3.9937454545454543</v>
      </c>
    </row>
    <row r="16" spans="1:8" x14ac:dyDescent="0.25">
      <c r="A16" t="s">
        <v>6242</v>
      </c>
      <c r="B16">
        <v>5.2530636363636356</v>
      </c>
      <c r="C16">
        <v>2.3011312500000001</v>
      </c>
      <c r="D16">
        <v>4.7707878787878775</v>
      </c>
    </row>
  </sheetData>
  <conditionalFormatting pivot="1" sqref="B5:B1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C5:C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5:D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B2B0-8F7B-416B-9D48-2E8B60AAD140}">
  <sheetPr>
    <tabColor theme="4" tint="0.59999389629810485"/>
  </sheetPr>
  <dimension ref="A1:H11"/>
  <sheetViews>
    <sheetView workbookViewId="0">
      <selection activeCell="D5" sqref="D5:D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5.5703125" bestFit="1" customWidth="1"/>
    <col min="4" max="4" width="13.140625" bestFit="1" customWidth="1"/>
    <col min="5" max="5" width="12" bestFit="1" customWidth="1"/>
    <col min="6" max="6" width="12.140625" bestFit="1" customWidth="1"/>
    <col min="7" max="7" width="11.85546875" bestFit="1" customWidth="1"/>
    <col min="8" max="8" width="12.140625" bestFit="1" customWidth="1"/>
    <col min="9" max="9" width="11.85546875" bestFit="1" customWidth="1"/>
    <col min="10" max="10" width="12.140625" bestFit="1" customWidth="1"/>
    <col min="11" max="11" width="11.85546875" bestFit="1" customWidth="1"/>
    <col min="12" max="12" width="12.140625" bestFit="1" customWidth="1"/>
    <col min="13" max="13" width="11.85546875" bestFit="1" customWidth="1"/>
    <col min="14" max="14" width="12.140625" bestFit="1" customWidth="1"/>
    <col min="15" max="15" width="11.85546875" bestFit="1" customWidth="1"/>
    <col min="16" max="16" width="12.140625" bestFit="1" customWidth="1"/>
    <col min="17" max="17" width="11.85546875" bestFit="1" customWidth="1"/>
    <col min="18" max="18" width="12.140625" bestFit="1" customWidth="1"/>
    <col min="19" max="19" width="11.85546875" bestFit="1" customWidth="1"/>
    <col min="20" max="20" width="12.140625" bestFit="1" customWidth="1"/>
    <col min="21" max="21" width="11.85546875" bestFit="1" customWidth="1"/>
    <col min="22" max="22" width="12.140625" bestFit="1" customWidth="1"/>
    <col min="23" max="23" width="11.85546875" bestFit="1" customWidth="1"/>
    <col min="24" max="24" width="12.140625" bestFit="1" customWidth="1"/>
    <col min="25" max="25" width="11.85546875" bestFit="1" customWidth="1"/>
    <col min="26" max="26" width="17.28515625" bestFit="1" customWidth="1"/>
    <col min="27" max="27" width="16.85546875" bestFit="1" customWidth="1"/>
    <col min="28" max="28" width="6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6" width="7" bestFit="1" customWidth="1"/>
    <col min="37" max="37" width="5" bestFit="1" customWidth="1"/>
    <col min="38" max="38" width="6" bestFit="1" customWidth="1"/>
    <col min="39" max="39" width="7" bestFit="1" customWidth="1"/>
    <col min="40" max="43" width="6" bestFit="1" customWidth="1"/>
    <col min="44" max="44" width="7" bestFit="1" customWidth="1"/>
    <col min="45" max="47" width="6" bestFit="1" customWidth="1"/>
    <col min="48" max="48" width="5" bestFit="1" customWidth="1"/>
    <col min="49" max="49" width="7" bestFit="1" customWidth="1"/>
    <col min="50" max="51" width="6" bestFit="1" customWidth="1"/>
    <col min="52" max="52" width="5" bestFit="1" customWidth="1"/>
    <col min="53" max="53" width="6" bestFit="1" customWidth="1"/>
    <col min="54" max="55" width="7" bestFit="1" customWidth="1"/>
    <col min="56" max="56" width="6" bestFit="1" customWidth="1"/>
    <col min="57" max="57" width="7" bestFit="1" customWidth="1"/>
    <col min="58" max="58" width="5" bestFit="1" customWidth="1"/>
    <col min="59" max="59" width="6" bestFit="1" customWidth="1"/>
    <col min="60" max="61" width="7" bestFit="1" customWidth="1"/>
    <col min="62" max="63" width="6" bestFit="1" customWidth="1"/>
    <col min="64" max="64" width="7" bestFit="1" customWidth="1"/>
    <col min="65" max="65" width="6" bestFit="1" customWidth="1"/>
    <col min="66" max="66" width="7" bestFit="1" customWidth="1"/>
    <col min="67" max="67" width="5" bestFit="1" customWidth="1"/>
    <col min="68" max="68" width="7" bestFit="1" customWidth="1"/>
    <col min="69" max="69" width="6" bestFit="1" customWidth="1"/>
    <col min="70" max="70" width="7" bestFit="1" customWidth="1"/>
    <col min="71" max="71" width="6" bestFit="1" customWidth="1"/>
    <col min="72" max="73" width="5" bestFit="1" customWidth="1"/>
    <col min="74" max="74" width="6" bestFit="1" customWidth="1"/>
    <col min="75" max="75" width="7" bestFit="1" customWidth="1"/>
    <col min="76" max="76" width="5" bestFit="1" customWidth="1"/>
    <col min="77" max="80" width="6" bestFit="1" customWidth="1"/>
    <col min="81" max="81" width="3" bestFit="1" customWidth="1"/>
    <col min="82" max="82" width="7" bestFit="1" customWidth="1"/>
    <col min="83" max="83" width="5" bestFit="1" customWidth="1"/>
    <col min="84" max="84" width="7" bestFit="1" customWidth="1"/>
    <col min="85" max="86" width="6" bestFit="1" customWidth="1"/>
    <col min="87" max="87" width="5" bestFit="1" customWidth="1"/>
    <col min="88" max="88" width="6" bestFit="1" customWidth="1"/>
    <col min="89" max="89" width="5" bestFit="1" customWidth="1"/>
    <col min="90" max="90" width="7" bestFit="1" customWidth="1"/>
    <col min="91" max="92" width="6" bestFit="1" customWidth="1"/>
    <col min="93" max="93" width="7" bestFit="1" customWidth="1"/>
    <col min="94" max="94" width="5" bestFit="1" customWidth="1"/>
    <col min="95" max="95" width="6" bestFit="1" customWidth="1"/>
    <col min="96" max="96" width="3" bestFit="1" customWidth="1"/>
    <col min="97" max="97" width="7" bestFit="1" customWidth="1"/>
    <col min="98" max="98" width="6" bestFit="1" customWidth="1"/>
    <col min="99" max="99" width="7" bestFit="1" customWidth="1"/>
    <col min="100" max="101" width="6" bestFit="1" customWidth="1"/>
    <col min="102" max="102" width="5" bestFit="1" customWidth="1"/>
    <col min="103" max="105" width="6" bestFit="1" customWidth="1"/>
    <col min="106" max="106" width="7" bestFit="1" customWidth="1"/>
    <col min="107" max="108" width="6" bestFit="1" customWidth="1"/>
    <col min="109" max="110" width="5" bestFit="1" customWidth="1"/>
    <col min="111" max="117" width="6" bestFit="1" customWidth="1"/>
    <col min="118" max="118" width="3" bestFit="1" customWidth="1"/>
    <col min="119" max="121" width="6" bestFit="1" customWidth="1"/>
    <col min="122" max="124" width="5" bestFit="1" customWidth="1"/>
    <col min="125" max="126" width="6" bestFit="1" customWidth="1"/>
    <col min="127" max="127" width="5" bestFit="1" customWidth="1"/>
    <col min="128" max="129" width="6" bestFit="1" customWidth="1"/>
    <col min="130" max="130" width="5" bestFit="1" customWidth="1"/>
    <col min="131" max="131" width="6" bestFit="1" customWidth="1"/>
    <col min="132" max="132" width="3" bestFit="1" customWidth="1"/>
    <col min="133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1" width="6" bestFit="1" customWidth="1"/>
    <col min="142" max="142" width="7" bestFit="1" customWidth="1"/>
    <col min="143" max="143" width="6" bestFit="1" customWidth="1"/>
    <col min="144" max="144" width="5" bestFit="1" customWidth="1"/>
    <col min="145" max="146" width="6" bestFit="1" customWidth="1"/>
    <col min="147" max="147" width="5" bestFit="1" customWidth="1"/>
    <col min="148" max="148" width="6" bestFit="1" customWidth="1"/>
    <col min="149" max="149" width="7" bestFit="1" customWidth="1"/>
    <col min="150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5" width="6" bestFit="1" customWidth="1"/>
    <col min="156" max="156" width="7" bestFit="1" customWidth="1"/>
    <col min="157" max="157" width="5" bestFit="1" customWidth="1"/>
    <col min="158" max="159" width="6" bestFit="1" customWidth="1"/>
    <col min="160" max="160" width="7" bestFit="1" customWidth="1"/>
    <col min="161" max="161" width="5" bestFit="1" customWidth="1"/>
    <col min="162" max="162" width="7" bestFit="1" customWidth="1"/>
    <col min="163" max="164" width="5" bestFit="1" customWidth="1"/>
    <col min="165" max="165" width="7" bestFit="1" customWidth="1"/>
    <col min="166" max="166" width="6" bestFit="1" customWidth="1"/>
    <col min="167" max="167" width="7" bestFit="1" customWidth="1"/>
    <col min="168" max="168" width="5" bestFit="1" customWidth="1"/>
    <col min="169" max="171" width="8" bestFit="1" customWidth="1"/>
    <col min="172" max="172" width="6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79" width="6" bestFit="1" customWidth="1"/>
    <col min="180" max="180" width="8" bestFit="1" customWidth="1"/>
    <col min="181" max="183" width="7" bestFit="1" customWidth="1"/>
    <col min="184" max="185" width="8" bestFit="1" customWidth="1"/>
    <col min="186" max="186" width="7" bestFit="1" customWidth="1"/>
    <col min="187" max="187" width="8" bestFit="1" customWidth="1"/>
    <col min="188" max="188" width="7" bestFit="1" customWidth="1"/>
    <col min="189" max="189" width="8" bestFit="1" customWidth="1"/>
    <col min="190" max="191" width="7" bestFit="1" customWidth="1"/>
    <col min="192" max="192" width="8" bestFit="1" customWidth="1"/>
    <col min="193" max="193" width="7" bestFit="1" customWidth="1"/>
    <col min="194" max="194" width="8" bestFit="1" customWidth="1"/>
    <col min="195" max="198" width="7" bestFit="1" customWidth="1"/>
    <col min="199" max="199" width="11.28515625" bestFit="1" customWidth="1"/>
  </cols>
  <sheetData>
    <row r="1" spans="1:8" x14ac:dyDescent="0.25">
      <c r="A1" s="3" t="s">
        <v>1</v>
      </c>
      <c r="B1" t="s">
        <v>6258</v>
      </c>
    </row>
    <row r="3" spans="1:8" x14ac:dyDescent="0.25">
      <c r="A3" s="3" t="s">
        <v>6265</v>
      </c>
      <c r="B3" s="3" t="s">
        <v>7</v>
      </c>
      <c r="F3" t="s">
        <v>6260</v>
      </c>
      <c r="G3" t="s">
        <v>6261</v>
      </c>
      <c r="H3" t="s">
        <v>6262</v>
      </c>
    </row>
    <row r="4" spans="1:8" x14ac:dyDescent="0.25">
      <c r="A4" s="3" t="s">
        <v>6211</v>
      </c>
      <c r="B4" t="s">
        <v>317</v>
      </c>
      <c r="C4" t="s">
        <v>27</v>
      </c>
      <c r="D4" t="s">
        <v>18</v>
      </c>
      <c r="F4" t="s">
        <v>317</v>
      </c>
      <c r="G4" s="14">
        <f>MAX(B5:B16)</f>
        <v>58.356000000000009</v>
      </c>
      <c r="H4" s="14">
        <f>MIN(B5:B16)</f>
        <v>26.693999999999999</v>
      </c>
    </row>
    <row r="5" spans="1:8" x14ac:dyDescent="0.25">
      <c r="A5" t="s">
        <v>6247</v>
      </c>
      <c r="B5">
        <v>48.115833333333327</v>
      </c>
      <c r="C5">
        <v>41.298749999999998</v>
      </c>
      <c r="D5">
        <v>45.869017094017103</v>
      </c>
      <c r="F5" t="s">
        <v>6264</v>
      </c>
      <c r="G5" s="14">
        <f>MAX(C5:C16)</f>
        <v>63.015499999999996</v>
      </c>
      <c r="H5" s="14">
        <f>MIN(C5:C16)</f>
        <v>24.549999999999997</v>
      </c>
    </row>
    <row r="6" spans="1:8" x14ac:dyDescent="0.25">
      <c r="A6" t="s">
        <v>6248</v>
      </c>
      <c r="B6">
        <v>26.693999999999999</v>
      </c>
      <c r="C6">
        <v>41.388750000000002</v>
      </c>
      <c r="D6">
        <v>45.936578947368446</v>
      </c>
      <c r="F6" t="s">
        <v>6263</v>
      </c>
      <c r="G6" s="14">
        <f>MAX(D5:D16)</f>
        <v>50.952037037037016</v>
      </c>
      <c r="H6" s="14">
        <f>MIN(D5:D16)</f>
        <v>36.20758928571427</v>
      </c>
    </row>
    <row r="7" spans="1:8" x14ac:dyDescent="0.25">
      <c r="A7" t="s">
        <v>6249</v>
      </c>
      <c r="B7">
        <v>42.996764705882349</v>
      </c>
      <c r="C7">
        <v>24.549999999999997</v>
      </c>
      <c r="D7">
        <v>47.75915178571428</v>
      </c>
    </row>
    <row r="8" spans="1:8" x14ac:dyDescent="0.25">
      <c r="A8" t="s">
        <v>6251</v>
      </c>
      <c r="B8">
        <v>58.356000000000009</v>
      </c>
      <c r="C8">
        <v>40.536249999999995</v>
      </c>
      <c r="D8">
        <v>50.952037037037016</v>
      </c>
    </row>
    <row r="9" spans="1:8" x14ac:dyDescent="0.25">
      <c r="A9" t="s">
        <v>6245</v>
      </c>
      <c r="B9">
        <v>43.646842105263161</v>
      </c>
      <c r="C9">
        <v>33.355499999999992</v>
      </c>
      <c r="D9">
        <v>47.177368421052634</v>
      </c>
    </row>
    <row r="10" spans="1:8" x14ac:dyDescent="0.25">
      <c r="A10" t="s">
        <v>6250</v>
      </c>
      <c r="B10">
        <v>39.024565217391299</v>
      </c>
      <c r="C10">
        <v>63.015499999999996</v>
      </c>
      <c r="D10">
        <v>36.20758928571427</v>
      </c>
    </row>
    <row r="11" spans="1:8" x14ac:dyDescent="0.25">
      <c r="A11" t="s">
        <v>6246</v>
      </c>
      <c r="B11">
        <v>42.346896551724122</v>
      </c>
      <c r="C11">
        <v>24.932187499999998</v>
      </c>
      <c r="D11">
        <v>48.970360824742258</v>
      </c>
    </row>
  </sheetData>
  <conditionalFormatting pivot="1" sqref="B5:D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5:B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C5: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5:D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8930-E624-463E-9EE0-0CEBF3A1A853}">
  <sheetPr>
    <tabColor theme="4" tint="0.59999389629810485"/>
  </sheetPr>
  <dimension ref="A1:H11"/>
  <sheetViews>
    <sheetView workbookViewId="0">
      <selection activeCell="B5" sqref="B5:B11"/>
    </sheetView>
  </sheetViews>
  <sheetFormatPr defaultRowHeight="15" x14ac:dyDescent="0.25"/>
  <cols>
    <col min="1" max="1" width="23.85546875" bestFit="1" customWidth="1"/>
    <col min="2" max="2" width="12" bestFit="1" customWidth="1"/>
    <col min="3" max="3" width="15.5703125" bestFit="1" customWidth="1"/>
    <col min="4" max="4" width="13.140625" bestFit="1" customWidth="1"/>
    <col min="5" max="5" width="12" bestFit="1" customWidth="1"/>
    <col min="6" max="6" width="12.140625" bestFit="1" customWidth="1"/>
    <col min="7" max="7" width="11.85546875" bestFit="1" customWidth="1"/>
    <col min="8" max="8" width="12.140625" bestFit="1" customWidth="1"/>
    <col min="9" max="9" width="11.85546875" bestFit="1" customWidth="1"/>
    <col min="10" max="10" width="12.140625" bestFit="1" customWidth="1"/>
    <col min="11" max="11" width="11.85546875" bestFit="1" customWidth="1"/>
    <col min="12" max="12" width="12.140625" bestFit="1" customWidth="1"/>
    <col min="13" max="13" width="11.85546875" bestFit="1" customWidth="1"/>
    <col min="14" max="14" width="12.140625" bestFit="1" customWidth="1"/>
    <col min="15" max="15" width="11.85546875" bestFit="1" customWidth="1"/>
    <col min="16" max="16" width="12.140625" bestFit="1" customWidth="1"/>
    <col min="17" max="17" width="11.85546875" bestFit="1" customWidth="1"/>
    <col min="18" max="18" width="12.140625" bestFit="1" customWidth="1"/>
    <col min="19" max="19" width="11.85546875" bestFit="1" customWidth="1"/>
    <col min="20" max="20" width="12.140625" bestFit="1" customWidth="1"/>
    <col min="21" max="21" width="11.85546875" bestFit="1" customWidth="1"/>
    <col min="22" max="22" width="12.140625" bestFit="1" customWidth="1"/>
    <col min="23" max="23" width="11.85546875" bestFit="1" customWidth="1"/>
    <col min="24" max="24" width="12.140625" bestFit="1" customWidth="1"/>
    <col min="25" max="25" width="11.85546875" bestFit="1" customWidth="1"/>
    <col min="26" max="26" width="17.28515625" bestFit="1" customWidth="1"/>
    <col min="27" max="27" width="16.85546875" bestFit="1" customWidth="1"/>
    <col min="28" max="28" width="6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6" width="7" bestFit="1" customWidth="1"/>
    <col min="37" max="37" width="5" bestFit="1" customWidth="1"/>
    <col min="38" max="38" width="6" bestFit="1" customWidth="1"/>
    <col min="39" max="39" width="7" bestFit="1" customWidth="1"/>
    <col min="40" max="43" width="6" bestFit="1" customWidth="1"/>
    <col min="44" max="44" width="7" bestFit="1" customWidth="1"/>
    <col min="45" max="47" width="6" bestFit="1" customWidth="1"/>
    <col min="48" max="48" width="5" bestFit="1" customWidth="1"/>
    <col min="49" max="49" width="7" bestFit="1" customWidth="1"/>
    <col min="50" max="51" width="6" bestFit="1" customWidth="1"/>
    <col min="52" max="52" width="5" bestFit="1" customWidth="1"/>
    <col min="53" max="53" width="6" bestFit="1" customWidth="1"/>
    <col min="54" max="55" width="7" bestFit="1" customWidth="1"/>
    <col min="56" max="56" width="6" bestFit="1" customWidth="1"/>
    <col min="57" max="57" width="7" bestFit="1" customWidth="1"/>
    <col min="58" max="58" width="5" bestFit="1" customWidth="1"/>
    <col min="59" max="59" width="6" bestFit="1" customWidth="1"/>
    <col min="60" max="61" width="7" bestFit="1" customWidth="1"/>
    <col min="62" max="63" width="6" bestFit="1" customWidth="1"/>
    <col min="64" max="64" width="7" bestFit="1" customWidth="1"/>
    <col min="65" max="65" width="6" bestFit="1" customWidth="1"/>
    <col min="66" max="66" width="7" bestFit="1" customWidth="1"/>
    <col min="67" max="67" width="5" bestFit="1" customWidth="1"/>
    <col min="68" max="68" width="7" bestFit="1" customWidth="1"/>
    <col min="69" max="69" width="6" bestFit="1" customWidth="1"/>
    <col min="70" max="70" width="7" bestFit="1" customWidth="1"/>
    <col min="71" max="71" width="6" bestFit="1" customWidth="1"/>
    <col min="72" max="73" width="5" bestFit="1" customWidth="1"/>
    <col min="74" max="74" width="6" bestFit="1" customWidth="1"/>
    <col min="75" max="75" width="7" bestFit="1" customWidth="1"/>
    <col min="76" max="76" width="5" bestFit="1" customWidth="1"/>
    <col min="77" max="80" width="6" bestFit="1" customWidth="1"/>
    <col min="81" max="81" width="3" bestFit="1" customWidth="1"/>
    <col min="82" max="82" width="7" bestFit="1" customWidth="1"/>
    <col min="83" max="83" width="5" bestFit="1" customWidth="1"/>
    <col min="84" max="84" width="7" bestFit="1" customWidth="1"/>
    <col min="85" max="86" width="6" bestFit="1" customWidth="1"/>
    <col min="87" max="87" width="5" bestFit="1" customWidth="1"/>
    <col min="88" max="88" width="6" bestFit="1" customWidth="1"/>
    <col min="89" max="89" width="5" bestFit="1" customWidth="1"/>
    <col min="90" max="90" width="7" bestFit="1" customWidth="1"/>
    <col min="91" max="92" width="6" bestFit="1" customWidth="1"/>
    <col min="93" max="93" width="7" bestFit="1" customWidth="1"/>
    <col min="94" max="94" width="5" bestFit="1" customWidth="1"/>
    <col min="95" max="95" width="6" bestFit="1" customWidth="1"/>
    <col min="96" max="96" width="3" bestFit="1" customWidth="1"/>
    <col min="97" max="97" width="7" bestFit="1" customWidth="1"/>
    <col min="98" max="98" width="6" bestFit="1" customWidth="1"/>
    <col min="99" max="99" width="7" bestFit="1" customWidth="1"/>
    <col min="100" max="101" width="6" bestFit="1" customWidth="1"/>
    <col min="102" max="102" width="5" bestFit="1" customWidth="1"/>
    <col min="103" max="105" width="6" bestFit="1" customWidth="1"/>
    <col min="106" max="106" width="7" bestFit="1" customWidth="1"/>
    <col min="107" max="108" width="6" bestFit="1" customWidth="1"/>
    <col min="109" max="110" width="5" bestFit="1" customWidth="1"/>
    <col min="111" max="117" width="6" bestFit="1" customWidth="1"/>
    <col min="118" max="118" width="3" bestFit="1" customWidth="1"/>
    <col min="119" max="121" width="6" bestFit="1" customWidth="1"/>
    <col min="122" max="124" width="5" bestFit="1" customWidth="1"/>
    <col min="125" max="126" width="6" bestFit="1" customWidth="1"/>
    <col min="127" max="127" width="5" bestFit="1" customWidth="1"/>
    <col min="128" max="129" width="6" bestFit="1" customWidth="1"/>
    <col min="130" max="130" width="5" bestFit="1" customWidth="1"/>
    <col min="131" max="131" width="6" bestFit="1" customWidth="1"/>
    <col min="132" max="132" width="3" bestFit="1" customWidth="1"/>
    <col min="133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1" width="6" bestFit="1" customWidth="1"/>
    <col min="142" max="142" width="7" bestFit="1" customWidth="1"/>
    <col min="143" max="143" width="6" bestFit="1" customWidth="1"/>
    <col min="144" max="144" width="5" bestFit="1" customWidth="1"/>
    <col min="145" max="146" width="6" bestFit="1" customWidth="1"/>
    <col min="147" max="147" width="5" bestFit="1" customWidth="1"/>
    <col min="148" max="148" width="6" bestFit="1" customWidth="1"/>
    <col min="149" max="149" width="7" bestFit="1" customWidth="1"/>
    <col min="150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5" width="6" bestFit="1" customWidth="1"/>
    <col min="156" max="156" width="7" bestFit="1" customWidth="1"/>
    <col min="157" max="157" width="5" bestFit="1" customWidth="1"/>
    <col min="158" max="159" width="6" bestFit="1" customWidth="1"/>
    <col min="160" max="160" width="7" bestFit="1" customWidth="1"/>
    <col min="161" max="161" width="5" bestFit="1" customWidth="1"/>
    <col min="162" max="162" width="7" bestFit="1" customWidth="1"/>
    <col min="163" max="164" width="5" bestFit="1" customWidth="1"/>
    <col min="165" max="165" width="7" bestFit="1" customWidth="1"/>
    <col min="166" max="166" width="6" bestFit="1" customWidth="1"/>
    <col min="167" max="167" width="7" bestFit="1" customWidth="1"/>
    <col min="168" max="168" width="5" bestFit="1" customWidth="1"/>
    <col min="169" max="171" width="8" bestFit="1" customWidth="1"/>
    <col min="172" max="172" width="6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79" width="6" bestFit="1" customWidth="1"/>
    <col min="180" max="180" width="8" bestFit="1" customWidth="1"/>
    <col min="181" max="183" width="7" bestFit="1" customWidth="1"/>
    <col min="184" max="185" width="8" bestFit="1" customWidth="1"/>
    <col min="186" max="186" width="7" bestFit="1" customWidth="1"/>
    <col min="187" max="187" width="8" bestFit="1" customWidth="1"/>
    <col min="188" max="188" width="7" bestFit="1" customWidth="1"/>
    <col min="189" max="189" width="8" bestFit="1" customWidth="1"/>
    <col min="190" max="191" width="7" bestFit="1" customWidth="1"/>
    <col min="192" max="192" width="8" bestFit="1" customWidth="1"/>
    <col min="193" max="193" width="7" bestFit="1" customWidth="1"/>
    <col min="194" max="194" width="8" bestFit="1" customWidth="1"/>
    <col min="195" max="198" width="7" bestFit="1" customWidth="1"/>
    <col min="199" max="199" width="11.28515625" bestFit="1" customWidth="1"/>
  </cols>
  <sheetData>
    <row r="1" spans="1:8" x14ac:dyDescent="0.25">
      <c r="A1" s="3" t="s">
        <v>1</v>
      </c>
      <c r="B1" t="s">
        <v>6258</v>
      </c>
    </row>
    <row r="3" spans="1:8" x14ac:dyDescent="0.25">
      <c r="A3" s="3" t="s">
        <v>6267</v>
      </c>
      <c r="B3" s="3" t="s">
        <v>7</v>
      </c>
      <c r="F3" t="s">
        <v>6260</v>
      </c>
      <c r="G3" t="s">
        <v>6261</v>
      </c>
      <c r="H3" t="s">
        <v>6262</v>
      </c>
    </row>
    <row r="4" spans="1:8" x14ac:dyDescent="0.25">
      <c r="A4" s="3" t="s">
        <v>6211</v>
      </c>
      <c r="B4" t="s">
        <v>317</v>
      </c>
      <c r="C4" t="s">
        <v>27</v>
      </c>
      <c r="D4" t="s">
        <v>18</v>
      </c>
      <c r="F4" t="s">
        <v>317</v>
      </c>
      <c r="G4" s="14">
        <f>MAX(B5:B16)</f>
        <v>6.0273425000000005</v>
      </c>
      <c r="H4" s="14">
        <f>MIN(B5:B16)</f>
        <v>2.719513333333333</v>
      </c>
    </row>
    <row r="5" spans="1:8" x14ac:dyDescent="0.25">
      <c r="A5" t="s">
        <v>6247</v>
      </c>
      <c r="B5">
        <v>4.5442999999999989</v>
      </c>
      <c r="C5">
        <v>4.4933458333333336</v>
      </c>
      <c r="D5">
        <v>4.2571735042735028</v>
      </c>
      <c r="F5" t="s">
        <v>6264</v>
      </c>
      <c r="G5" s="14">
        <f>MAX(C5:C16)</f>
        <v>6.4639449999999981</v>
      </c>
      <c r="H5" s="14">
        <f>MIN(C5:C16)</f>
        <v>2.0436000000000001</v>
      </c>
    </row>
    <row r="6" spans="1:8" x14ac:dyDescent="0.25">
      <c r="A6" t="s">
        <v>6248</v>
      </c>
      <c r="B6">
        <v>2.719513333333333</v>
      </c>
      <c r="C6">
        <v>4.6586999999999996</v>
      </c>
      <c r="D6">
        <v>4.6787214912280675</v>
      </c>
      <c r="F6" t="s">
        <v>6263</v>
      </c>
      <c r="G6" s="14">
        <f>MAX(D5:D16)</f>
        <v>5.1921439814814834</v>
      </c>
      <c r="H6" s="14">
        <f>MIN(D5:D16)</f>
        <v>3.7249870535714291</v>
      </c>
    </row>
    <row r="7" spans="1:8" x14ac:dyDescent="0.25">
      <c r="A7" t="s">
        <v>6249</v>
      </c>
      <c r="B7">
        <v>4.3805529411764699</v>
      </c>
      <c r="C7">
        <v>2.0436000000000001</v>
      </c>
      <c r="D7">
        <v>4.9042352678571417</v>
      </c>
    </row>
    <row r="8" spans="1:8" x14ac:dyDescent="0.25">
      <c r="A8" t="s">
        <v>6251</v>
      </c>
      <c r="B8">
        <v>6.0273425000000005</v>
      </c>
      <c r="C8">
        <v>3.7826958333333329</v>
      </c>
      <c r="D8">
        <v>5.1921439814814834</v>
      </c>
    </row>
    <row r="9" spans="1:8" x14ac:dyDescent="0.25">
      <c r="A9" t="s">
        <v>6245</v>
      </c>
      <c r="B9">
        <v>4.0761578947368413</v>
      </c>
      <c r="C9">
        <v>3.3718649999999997</v>
      </c>
      <c r="D9">
        <v>4.8388565789473672</v>
      </c>
    </row>
    <row r="10" spans="1:8" x14ac:dyDescent="0.25">
      <c r="A10" t="s">
        <v>6250</v>
      </c>
      <c r="B10">
        <v>4.208654347826088</v>
      </c>
      <c r="C10">
        <v>6.4639449999999981</v>
      </c>
      <c r="D10">
        <v>3.7249870535714291</v>
      </c>
    </row>
    <row r="11" spans="1:8" x14ac:dyDescent="0.25">
      <c r="A11" t="s">
        <v>6246</v>
      </c>
      <c r="B11">
        <v>4.2953620689655168</v>
      </c>
      <c r="C11">
        <v>2.4779156250000001</v>
      </c>
      <c r="D11">
        <v>4.6819113402061845</v>
      </c>
    </row>
  </sheetData>
  <conditionalFormatting pivot="1" sqref="B5:D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5:D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C5: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5:B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F655-245A-4F87-B648-5393EE481D93}">
  <sheetPr>
    <tabColor theme="7" tint="0.59999389629810485"/>
  </sheetPr>
  <dimension ref="A1:B16"/>
  <sheetViews>
    <sheetView tabSelected="1" workbookViewId="0">
      <selection activeCell="O10" sqref="O10"/>
    </sheetView>
  </sheetViews>
  <sheetFormatPr defaultRowHeight="15" x14ac:dyDescent="0.25"/>
  <cols>
    <col min="1" max="1" width="13.140625" bestFit="1" customWidth="1"/>
    <col min="2" max="2" width="19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s="3" t="s">
        <v>6218</v>
      </c>
      <c r="B3" t="s">
        <v>6257</v>
      </c>
    </row>
    <row r="4" spans="1:2" x14ac:dyDescent="0.25">
      <c r="A4" s="13" t="s">
        <v>6239</v>
      </c>
      <c r="B4">
        <v>91</v>
      </c>
    </row>
    <row r="5" spans="1:2" x14ac:dyDescent="0.25">
      <c r="A5" s="13" t="s">
        <v>6244</v>
      </c>
      <c r="B5">
        <v>95</v>
      </c>
    </row>
    <row r="6" spans="1:2" x14ac:dyDescent="0.25">
      <c r="A6" s="13" t="s">
        <v>6241</v>
      </c>
      <c r="B6">
        <v>109</v>
      </c>
    </row>
    <row r="7" spans="1:2" x14ac:dyDescent="0.25">
      <c r="A7" s="13" t="s">
        <v>6243</v>
      </c>
      <c r="B7">
        <v>86</v>
      </c>
    </row>
    <row r="8" spans="1:2" x14ac:dyDescent="0.25">
      <c r="A8" s="13" t="s">
        <v>6240</v>
      </c>
      <c r="B8">
        <v>79</v>
      </c>
    </row>
    <row r="9" spans="1:2" x14ac:dyDescent="0.25">
      <c r="A9" s="13" t="s">
        <v>6237</v>
      </c>
      <c r="B9">
        <v>88</v>
      </c>
    </row>
    <row r="10" spans="1:2" x14ac:dyDescent="0.25">
      <c r="A10" s="13" t="s">
        <v>6238</v>
      </c>
      <c r="B10">
        <v>91</v>
      </c>
    </row>
    <row r="11" spans="1:2" x14ac:dyDescent="0.25">
      <c r="A11" s="13" t="s">
        <v>6233</v>
      </c>
      <c r="B11">
        <v>64</v>
      </c>
    </row>
    <row r="12" spans="1:2" x14ac:dyDescent="0.25">
      <c r="A12" s="13" t="s">
        <v>6234</v>
      </c>
      <c r="B12">
        <v>73</v>
      </c>
    </row>
    <row r="13" spans="1:2" x14ac:dyDescent="0.25">
      <c r="A13" s="13" t="s">
        <v>6242</v>
      </c>
      <c r="B13">
        <v>85</v>
      </c>
    </row>
    <row r="14" spans="1:2" x14ac:dyDescent="0.25">
      <c r="A14" s="13" t="s">
        <v>6235</v>
      </c>
      <c r="B14">
        <v>68</v>
      </c>
    </row>
    <row r="15" spans="1:2" x14ac:dyDescent="0.25">
      <c r="A15" s="13" t="s">
        <v>6236</v>
      </c>
      <c r="B15">
        <v>71</v>
      </c>
    </row>
    <row r="16" spans="1:2" x14ac:dyDescent="0.25">
      <c r="A16" s="13" t="s">
        <v>6219</v>
      </c>
      <c r="B16">
        <v>1000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13E9-4A09-4BE6-9B0A-286E0BB95C2C}">
  <sheetPr>
    <tabColor theme="7" tint="0.59999389629810485"/>
  </sheetPr>
  <dimension ref="A1:B16"/>
  <sheetViews>
    <sheetView topLeftCell="A7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9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s="3" t="s">
        <v>6218</v>
      </c>
      <c r="B3" t="s">
        <v>6257</v>
      </c>
    </row>
    <row r="4" spans="1:2" x14ac:dyDescent="0.25">
      <c r="A4" s="13" t="s">
        <v>6239</v>
      </c>
      <c r="B4">
        <v>91</v>
      </c>
    </row>
    <row r="5" spans="1:2" x14ac:dyDescent="0.25">
      <c r="A5" s="13" t="s">
        <v>6244</v>
      </c>
      <c r="B5">
        <v>95</v>
      </c>
    </row>
    <row r="6" spans="1:2" x14ac:dyDescent="0.25">
      <c r="A6" s="13" t="s">
        <v>6241</v>
      </c>
      <c r="B6">
        <v>109</v>
      </c>
    </row>
    <row r="7" spans="1:2" x14ac:dyDescent="0.25">
      <c r="A7" s="13" t="s">
        <v>6243</v>
      </c>
      <c r="B7">
        <v>86</v>
      </c>
    </row>
    <row r="8" spans="1:2" x14ac:dyDescent="0.25">
      <c r="A8" s="13" t="s">
        <v>6240</v>
      </c>
      <c r="B8">
        <v>79</v>
      </c>
    </row>
    <row r="9" spans="1:2" x14ac:dyDescent="0.25">
      <c r="A9" s="13" t="s">
        <v>6237</v>
      </c>
      <c r="B9">
        <v>88</v>
      </c>
    </row>
    <row r="10" spans="1:2" x14ac:dyDescent="0.25">
      <c r="A10" s="13" t="s">
        <v>6238</v>
      </c>
      <c r="B10">
        <v>91</v>
      </c>
    </row>
    <row r="11" spans="1:2" x14ac:dyDescent="0.25">
      <c r="A11" s="13" t="s">
        <v>6233</v>
      </c>
      <c r="B11">
        <v>64</v>
      </c>
    </row>
    <row r="12" spans="1:2" x14ac:dyDescent="0.25">
      <c r="A12" s="13" t="s">
        <v>6234</v>
      </c>
      <c r="B12">
        <v>73</v>
      </c>
    </row>
    <row r="13" spans="1:2" x14ac:dyDescent="0.25">
      <c r="A13" s="13" t="s">
        <v>6242</v>
      </c>
      <c r="B13">
        <v>85</v>
      </c>
    </row>
    <row r="14" spans="1:2" x14ac:dyDescent="0.25">
      <c r="A14" s="13" t="s">
        <v>6235</v>
      </c>
      <c r="B14">
        <v>68</v>
      </c>
    </row>
    <row r="15" spans="1:2" x14ac:dyDescent="0.25">
      <c r="A15" s="13" t="s">
        <v>6236</v>
      </c>
      <c r="B15">
        <v>71</v>
      </c>
    </row>
    <row r="16" spans="1:2" x14ac:dyDescent="0.25">
      <c r="A16" s="13" t="s">
        <v>6219</v>
      </c>
      <c r="B16">
        <v>1000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27A2-286F-40E8-AC2C-70570AC241E5}">
  <sheetPr>
    <tabColor theme="7" tint="0.59999389629810485"/>
  </sheetPr>
  <dimension ref="A1:B11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9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s="3" t="s">
        <v>6218</v>
      </c>
      <c r="B3" t="s">
        <v>6257</v>
      </c>
    </row>
    <row r="4" spans="1:2" x14ac:dyDescent="0.25">
      <c r="A4" s="13" t="s">
        <v>6248</v>
      </c>
      <c r="B4">
        <v>137</v>
      </c>
    </row>
    <row r="5" spans="1:2" x14ac:dyDescent="0.25">
      <c r="A5" s="13" t="s">
        <v>6250</v>
      </c>
      <c r="B5">
        <v>145</v>
      </c>
    </row>
    <row r="6" spans="1:2" x14ac:dyDescent="0.25">
      <c r="A6" s="13" t="s">
        <v>6246</v>
      </c>
      <c r="B6">
        <v>142</v>
      </c>
    </row>
    <row r="7" spans="1:2" x14ac:dyDescent="0.25">
      <c r="A7" s="13" t="s">
        <v>6245</v>
      </c>
      <c r="B7">
        <v>143</v>
      </c>
    </row>
    <row r="8" spans="1:2" x14ac:dyDescent="0.25">
      <c r="A8" s="13" t="s">
        <v>6247</v>
      </c>
      <c r="B8">
        <v>159</v>
      </c>
    </row>
    <row r="9" spans="1:2" x14ac:dyDescent="0.25">
      <c r="A9" s="13" t="s">
        <v>6249</v>
      </c>
      <c r="B9">
        <v>134</v>
      </c>
    </row>
    <row r="10" spans="1:2" x14ac:dyDescent="0.25">
      <c r="A10" s="13" t="s">
        <v>6251</v>
      </c>
      <c r="B10">
        <v>140</v>
      </c>
    </row>
    <row r="11" spans="1:2" x14ac:dyDescent="0.25">
      <c r="A11" s="13" t="s">
        <v>6219</v>
      </c>
      <c r="B11">
        <v>1000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C9B8-5BAC-4EC7-ADF2-C4BC33BBBC3B}">
  <sheetPr>
    <tabColor theme="7" tint="0.59999389629810485"/>
  </sheetPr>
  <dimension ref="A1:B11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9" bestFit="1" customWidth="1"/>
  </cols>
  <sheetData>
    <row r="1" spans="1:2" x14ac:dyDescent="0.25">
      <c r="A1" s="3" t="s">
        <v>1</v>
      </c>
      <c r="B1" t="s">
        <v>6258</v>
      </c>
    </row>
    <row r="3" spans="1:2" x14ac:dyDescent="0.25">
      <c r="A3" s="3" t="s">
        <v>6218</v>
      </c>
      <c r="B3" t="s">
        <v>6257</v>
      </c>
    </row>
    <row r="4" spans="1:2" x14ac:dyDescent="0.25">
      <c r="A4" s="13" t="s">
        <v>6248</v>
      </c>
      <c r="B4">
        <v>137</v>
      </c>
    </row>
    <row r="5" spans="1:2" x14ac:dyDescent="0.25">
      <c r="A5" s="13" t="s">
        <v>6250</v>
      </c>
      <c r="B5">
        <v>145</v>
      </c>
    </row>
    <row r="6" spans="1:2" x14ac:dyDescent="0.25">
      <c r="A6" s="13" t="s">
        <v>6246</v>
      </c>
      <c r="B6">
        <v>142</v>
      </c>
    </row>
    <row r="7" spans="1:2" x14ac:dyDescent="0.25">
      <c r="A7" s="13" t="s">
        <v>6245</v>
      </c>
      <c r="B7">
        <v>143</v>
      </c>
    </row>
    <row r="8" spans="1:2" x14ac:dyDescent="0.25">
      <c r="A8" s="13" t="s">
        <v>6247</v>
      </c>
      <c r="B8">
        <v>159</v>
      </c>
    </row>
    <row r="9" spans="1:2" x14ac:dyDescent="0.25">
      <c r="A9" s="13" t="s">
        <v>6249</v>
      </c>
      <c r="B9">
        <v>134</v>
      </c>
    </row>
    <row r="10" spans="1:2" x14ac:dyDescent="0.25">
      <c r="A10" s="13" t="s">
        <v>6251</v>
      </c>
      <c r="B10">
        <v>140</v>
      </c>
    </row>
    <row r="11" spans="1:2" x14ac:dyDescent="0.25">
      <c r="A11" s="13" t="s">
        <v>6219</v>
      </c>
      <c r="B11">
        <v>1000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sheetPr>
    <tabColor theme="0"/>
  </sheetPr>
  <dimension ref="A1:X1001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6.5703125" bestFit="1" customWidth="1"/>
    <col min="2" max="2" width="14.85546875" customWidth="1"/>
    <col min="3" max="3" width="17.42578125" bestFit="1" customWidth="1"/>
    <col min="4" max="4" width="12.28515625" customWidth="1"/>
    <col min="5" max="5" width="11.140625" customWidth="1"/>
    <col min="6" max="6" width="20.5703125" customWidth="1"/>
    <col min="7" max="7" width="28" customWidth="1"/>
    <col min="8" max="8" width="15.85546875" customWidth="1"/>
    <col min="9" max="9" width="15.140625" customWidth="1"/>
    <col min="10" max="10" width="12.85546875" customWidth="1"/>
    <col min="11" max="11" width="8.85546875" customWidth="1"/>
    <col min="12" max="12" width="13.140625" customWidth="1"/>
    <col min="13" max="13" width="9.5703125" customWidth="1"/>
    <col min="14" max="14" width="19.5703125" customWidth="1"/>
    <col min="15" max="15" width="19.140625" customWidth="1"/>
    <col min="16" max="16" width="35.5703125" customWidth="1"/>
    <col min="17" max="17" width="17.28515625" customWidth="1"/>
    <col min="18" max="18" width="11.42578125" customWidth="1"/>
    <col min="19" max="19" width="14.85546875" customWidth="1"/>
    <col min="20" max="20" width="15.5703125" customWidth="1"/>
    <col min="21" max="21" width="15.42578125" customWidth="1"/>
    <col min="22" max="22" width="14" customWidth="1"/>
    <col min="23" max="23" width="14.5703125" customWidth="1"/>
    <col min="24" max="24" width="16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10</v>
      </c>
      <c r="E1" t="s">
        <v>13</v>
      </c>
      <c r="F1" t="s">
        <v>4</v>
      </c>
      <c r="G1" t="s">
        <v>2</v>
      </c>
      <c r="H1" t="s">
        <v>7</v>
      </c>
      <c r="I1" t="s">
        <v>6215</v>
      </c>
      <c r="J1" t="s">
        <v>9</v>
      </c>
      <c r="K1" t="s">
        <v>11</v>
      </c>
      <c r="L1" t="s">
        <v>12</v>
      </c>
      <c r="M1" t="s">
        <v>14</v>
      </c>
      <c r="N1" t="s">
        <v>6217</v>
      </c>
      <c r="O1" t="s">
        <v>6204</v>
      </c>
      <c r="P1" t="s">
        <v>6205</v>
      </c>
      <c r="Q1" t="s">
        <v>6206</v>
      </c>
      <c r="R1" t="s">
        <v>6207</v>
      </c>
      <c r="S1" t="s">
        <v>6208</v>
      </c>
      <c r="T1" t="s">
        <v>6188</v>
      </c>
      <c r="U1" t="s">
        <v>6209</v>
      </c>
      <c r="V1" t="s">
        <v>6211</v>
      </c>
      <c r="W1" t="s">
        <v>6214</v>
      </c>
      <c r="X1" t="s">
        <v>6255</v>
      </c>
    </row>
    <row r="2" spans="1:24" x14ac:dyDescent="0.25">
      <c r="A2" s="1" t="s">
        <v>489</v>
      </c>
      <c r="B2" s="2">
        <v>43713</v>
      </c>
      <c r="C2" s="1" t="s">
        <v>490</v>
      </c>
      <c r="D2" t="s">
        <v>6137</v>
      </c>
      <c r="E2" s="1">
        <v>2</v>
      </c>
      <c r="F2" s="1" t="str">
        <f>VLOOKUP(C2,customers!$A$2:$B$1001,2,FALSE)</f>
        <v>Aloisia Allner</v>
      </c>
      <c r="G2" s="1" t="str">
        <f>VLOOKUP(C2,customers!$A$1:$C$1001,3,FALSE)</f>
        <v>aallner0@lulu.com</v>
      </c>
      <c r="H2" s="1" t="str">
        <f>_xlfn.XLOOKUP(C2,customers!$A$2:$A$1001,customers!$G$2:$G$1001,,0,)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>
        <f>INDEX(products!$A$1:$G$49,MATCH(orders!$D2,products!$A$1:$A$49,0),MATCH(orders!K$1,products!$A$1:$G$1,0))</f>
        <v>1</v>
      </c>
      <c r="L2">
        <f>INDEX(products!$A$1:$G$49,MATCH(orders!$D2,products!$A$1:$A$49,0),MATCH(orders!L$1,products!$A$1:$G$1,0))</f>
        <v>9.9499999999999993</v>
      </c>
      <c r="M2">
        <f>E2*L2</f>
        <v>19.899999999999999</v>
      </c>
      <c r="N2" t="str">
        <f>VLOOKUP(I2,'coffee names &amp; roast types'!$A$2:$B$5,2,FALSE)</f>
        <v>Robusta</v>
      </c>
      <c r="O2" t="str">
        <f>VLOOKUP(J2,'coffee names &amp; roast types'!$E$2:$F$4,2,FALSE)</f>
        <v>Medium</v>
      </c>
      <c r="P2" t="str">
        <f>CONCATENATE(VLOOKUP(C2,customers!$A$2:$F$1001,5,FALSE),", ",VLOOKUP(C2,customers!$A$2:$F$1001,6,FALSE))</f>
        <v>57999 Pepper Wood Alley, Paterson</v>
      </c>
      <c r="Q2" t="str">
        <f>IF(H2 = "United States", "No", "Yes")</f>
        <v>No</v>
      </c>
      <c r="R2" t="str">
        <f>_xlfn.TEXTBEFORE(F2," ")</f>
        <v>Aloisia</v>
      </c>
      <c r="S2" t="str">
        <f>_xlfn.TEXTAFTER(F2," ")</f>
        <v>Allner</v>
      </c>
      <c r="T2" t="str">
        <f>_xlfn.XLOOKUP(C2,Table3[Customer ID],Table3[Loyalty Card],,0)</f>
        <v>Yes</v>
      </c>
      <c r="U2">
        <f t="shared" ref="U2:U65" si="0">E2*K2</f>
        <v>2</v>
      </c>
      <c r="V2" t="str">
        <f t="shared" ref="V2:V65" si="1">TEXT(B2,"[$-409]dddd")</f>
        <v>Thursday</v>
      </c>
      <c r="W2" t="str">
        <f t="shared" ref="W2:W65" si="2">TEXT(B2,"[$-409]mmmm")</f>
        <v>September</v>
      </c>
      <c r="X2">
        <f>E2*VLOOKUP(D2,products!$A$2:$G$49,7,FALSE)</f>
        <v>1.194</v>
      </c>
    </row>
    <row r="3" spans="1:24" x14ac:dyDescent="0.25">
      <c r="A3" s="1" t="s">
        <v>489</v>
      </c>
      <c r="B3" s="2">
        <v>43713</v>
      </c>
      <c r="C3" s="1" t="s">
        <v>490</v>
      </c>
      <c r="D3" t="s">
        <v>6138</v>
      </c>
      <c r="E3" s="1">
        <v>5</v>
      </c>
      <c r="F3" s="1" t="str">
        <f>VLOOKUP(C3,customers!$A$2:$B$1001,2,FALSE)</f>
        <v>Aloisia Allner</v>
      </c>
      <c r="G3" s="1" t="str">
        <f>VLOOKUP(C3,customers!$A$1:$C$1001,3,FALSE)</f>
        <v>aallner0@lulu.com</v>
      </c>
      <c r="H3" s="1" t="str">
        <f>_xlfn.XLOOKUP(C3,customers!$A$2:$A$1001,customers!$G$2:$G$1001,,0,)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>
        <f>INDEX(products!$A$1:$G$49,MATCH(orders!$D3,products!$A$1:$A$49,0),MATCH(orders!K$1,products!$A$1:$G$1,0))</f>
        <v>0.5</v>
      </c>
      <c r="L3">
        <f>INDEX(products!$A$1:$G$49,MATCH(orders!$D3,products!$A$1:$A$49,0),MATCH(orders!L$1,products!$A$1:$G$1,0))</f>
        <v>8.25</v>
      </c>
      <c r="M3">
        <f t="shared" ref="M3:M66" si="3">E3*L3</f>
        <v>41.25</v>
      </c>
      <c r="N3" t="str">
        <f>VLOOKUP(I3,'coffee names &amp; roast types'!$A$2:$B$5,2,FALSE)</f>
        <v>Excelsa</v>
      </c>
      <c r="O3" t="str">
        <f>VLOOKUP(J3,'coffee names &amp; roast types'!$E$2:$F$4,2,FALSE)</f>
        <v>Medium</v>
      </c>
      <c r="P3" t="str">
        <f>CONCATENATE(VLOOKUP(C3,customers!$A$2:$F$1001,5,FALSE),", ",VLOOKUP(C3,customers!$A$2:$F$1001,6,FALSE))</f>
        <v>57999 Pepper Wood Alley, Paterson</v>
      </c>
      <c r="Q3" t="str">
        <f t="shared" ref="Q3:Q66" si="4">IF(H3 = "United States", "No", "Yes")</f>
        <v>No</v>
      </c>
      <c r="R3" t="str">
        <f t="shared" ref="R3:R66" si="5">_xlfn.TEXTBEFORE(F3," ")</f>
        <v>Aloisia</v>
      </c>
      <c r="S3" t="str">
        <f t="shared" ref="S3:S66" si="6">_xlfn.TEXTAFTER(F3," ")</f>
        <v>Allner</v>
      </c>
      <c r="T3" t="str">
        <f>_xlfn.XLOOKUP(C3,Table3[Customer ID],Table3[Loyalty Card],,0)</f>
        <v>Yes</v>
      </c>
      <c r="U3">
        <f t="shared" si="0"/>
        <v>2.5</v>
      </c>
      <c r="V3" t="str">
        <f t="shared" si="1"/>
        <v>Thursday</v>
      </c>
      <c r="W3" t="str">
        <f t="shared" si="2"/>
        <v>September</v>
      </c>
      <c r="X3">
        <f>E3*VLOOKUP(D3,products!$A$2:$G$49,7,FALSE)</f>
        <v>4.5374999999999996</v>
      </c>
    </row>
    <row r="4" spans="1:24" x14ac:dyDescent="0.25">
      <c r="A4" s="1" t="s">
        <v>500</v>
      </c>
      <c r="B4" s="2">
        <v>44364</v>
      </c>
      <c r="C4" s="1" t="s">
        <v>501</v>
      </c>
      <c r="D4" t="s">
        <v>6139</v>
      </c>
      <c r="E4" s="1">
        <v>1</v>
      </c>
      <c r="F4" s="1" t="str">
        <f>VLOOKUP(C4,customers!$A$2:$B$1001,2,FALSE)</f>
        <v>Jami Redholes</v>
      </c>
      <c r="G4" s="1" t="str">
        <f>VLOOKUP(C4,customers!$A$1:$C$1001,3,FALSE)</f>
        <v>jredholes2@tmall.com</v>
      </c>
      <c r="H4" s="1" t="str">
        <f>_xlfn.XLOOKUP(C4,customers!$A$2:$A$1001,customers!$G$2:$G$1001,,0,)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>
        <f>INDEX(products!$A$1:$G$49,MATCH(orders!$D4,products!$A$1:$A$49,0),MATCH(orders!K$1,products!$A$1:$G$1,0))</f>
        <v>1</v>
      </c>
      <c r="L4">
        <f>INDEX(products!$A$1:$G$49,MATCH(orders!$D4,products!$A$1:$A$49,0),MATCH(orders!L$1,products!$A$1:$G$1,0))</f>
        <v>12.95</v>
      </c>
      <c r="M4">
        <f t="shared" si="3"/>
        <v>12.95</v>
      </c>
      <c r="N4" t="str">
        <f>VLOOKUP(I4,'coffee names &amp; roast types'!$A$2:$B$5,2,FALSE)</f>
        <v>Arabica</v>
      </c>
      <c r="O4" t="str">
        <f>VLOOKUP(J4,'coffee names &amp; roast types'!$E$2:$F$4,2,FALSE)</f>
        <v>Light</v>
      </c>
      <c r="P4" t="str">
        <f>CONCATENATE(VLOOKUP(C4,customers!$A$2:$F$1001,5,FALSE),", ",VLOOKUP(C4,customers!$A$2:$F$1001,6,FALSE))</f>
        <v>5214 Bartillon Park, San Antonio</v>
      </c>
      <c r="Q4" t="str">
        <f t="shared" si="4"/>
        <v>No</v>
      </c>
      <c r="R4" t="str">
        <f t="shared" si="5"/>
        <v>Jami</v>
      </c>
      <c r="S4" t="str">
        <f t="shared" si="6"/>
        <v>Redholes</v>
      </c>
      <c r="T4" t="str">
        <f>_xlfn.XLOOKUP(C4,Table3[Customer ID],Table3[Loyalty Card],,0)</f>
        <v>Yes</v>
      </c>
      <c r="U4">
        <f t="shared" si="0"/>
        <v>1</v>
      </c>
      <c r="V4" t="str">
        <f t="shared" si="1"/>
        <v>Thursday</v>
      </c>
      <c r="W4" t="str">
        <f t="shared" si="2"/>
        <v>June</v>
      </c>
      <c r="X4">
        <f>E4*VLOOKUP(D4,products!$A$2:$G$49,7,FALSE)</f>
        <v>1.1655</v>
      </c>
    </row>
    <row r="5" spans="1:24" x14ac:dyDescent="0.25">
      <c r="A5" s="1" t="s">
        <v>511</v>
      </c>
      <c r="B5" s="2">
        <v>44392</v>
      </c>
      <c r="C5" s="1" t="s">
        <v>512</v>
      </c>
      <c r="D5" t="s">
        <v>6140</v>
      </c>
      <c r="E5" s="1">
        <v>2</v>
      </c>
      <c r="F5" s="1" t="str">
        <f>VLOOKUP(C5,customers!$A$2:$B$1001,2,FALSE)</f>
        <v>Christoffer O' Shea</v>
      </c>
      <c r="G5" s="1" t="str">
        <f>VLOOKUP(C5,customers!$A$1:$C$1001,3,FALSE)</f>
        <v>not provided</v>
      </c>
      <c r="H5" s="1" t="str">
        <f>_xlfn.XLOOKUP(C5,customers!$A$2:$A$1001,customers!$G$2:$G$1001,,0,)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>
        <f>INDEX(products!$A$1:$G$49,MATCH(orders!$D5,products!$A$1:$A$49,0),MATCH(orders!K$1,products!$A$1:$G$1,0))</f>
        <v>1</v>
      </c>
      <c r="L5">
        <f>INDEX(products!$A$1:$G$49,MATCH(orders!$D5,products!$A$1:$A$49,0),MATCH(orders!L$1,products!$A$1:$G$1,0))</f>
        <v>13.75</v>
      </c>
      <c r="M5">
        <f t="shared" si="3"/>
        <v>27.5</v>
      </c>
      <c r="N5" t="str">
        <f>VLOOKUP(I5,'coffee names &amp; roast types'!$A$2:$B$5,2,FALSE)</f>
        <v>Excelsa</v>
      </c>
      <c r="O5" t="str">
        <f>VLOOKUP(J5,'coffee names &amp; roast types'!$E$2:$F$4,2,FALSE)</f>
        <v>Medium</v>
      </c>
      <c r="P5" t="str">
        <f>CONCATENATE(VLOOKUP(C5,customers!$A$2:$F$1001,5,FALSE),", ",VLOOKUP(C5,customers!$A$2:$F$1001,6,FALSE))</f>
        <v>38980 Manitowish Junction, Cill Airne</v>
      </c>
      <c r="Q5" t="str">
        <f t="shared" si="4"/>
        <v>Yes</v>
      </c>
      <c r="R5" t="str">
        <f t="shared" si="5"/>
        <v>Christoffer</v>
      </c>
      <c r="S5" t="str">
        <f t="shared" si="6"/>
        <v>O' Shea</v>
      </c>
      <c r="T5" t="str">
        <f>_xlfn.XLOOKUP(C5,Table3[Customer ID],Table3[Loyalty Card],,0)</f>
        <v>No</v>
      </c>
      <c r="U5">
        <f t="shared" si="0"/>
        <v>2</v>
      </c>
      <c r="V5" t="str">
        <f t="shared" si="1"/>
        <v>Thursday</v>
      </c>
      <c r="W5" t="str">
        <f t="shared" si="2"/>
        <v>July</v>
      </c>
      <c r="X5">
        <f>E5*VLOOKUP(D5,products!$A$2:$G$49,7,FALSE)</f>
        <v>3.0249999999999999</v>
      </c>
    </row>
    <row r="6" spans="1:24" x14ac:dyDescent="0.25">
      <c r="A6" s="1" t="s">
        <v>511</v>
      </c>
      <c r="B6" s="2">
        <v>44392</v>
      </c>
      <c r="C6" s="1" t="s">
        <v>512</v>
      </c>
      <c r="D6" t="s">
        <v>6141</v>
      </c>
      <c r="E6" s="1">
        <v>2</v>
      </c>
      <c r="F6" s="1" t="str">
        <f>VLOOKUP(C6,customers!$A$2:$B$1001,2,FALSE)</f>
        <v>Christoffer O' Shea</v>
      </c>
      <c r="G6" s="1" t="str">
        <f>VLOOKUP(C6,customers!$A$1:$C$1001,3,FALSE)</f>
        <v>not provided</v>
      </c>
      <c r="H6" s="1" t="str">
        <f>_xlfn.XLOOKUP(C6,customers!$A$2:$A$1001,customers!$G$2:$G$1001,,0,)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>
        <f>INDEX(products!$A$1:$G$49,MATCH(orders!$D6,products!$A$1:$A$49,0),MATCH(orders!K$1,products!$A$1:$G$1,0))</f>
        <v>2.5</v>
      </c>
      <c r="L6">
        <f>INDEX(products!$A$1:$G$49,MATCH(orders!$D6,products!$A$1:$A$49,0),MATCH(orders!L$1,products!$A$1:$G$1,0))</f>
        <v>27.484999999999996</v>
      </c>
      <c r="M6">
        <f t="shared" si="3"/>
        <v>54.969999999999992</v>
      </c>
      <c r="N6" t="str">
        <f>VLOOKUP(I6,'coffee names &amp; roast types'!$A$2:$B$5,2,FALSE)</f>
        <v>Robusta</v>
      </c>
      <c r="O6" t="str">
        <f>VLOOKUP(J6,'coffee names &amp; roast types'!$E$2:$F$4,2,FALSE)</f>
        <v>Light</v>
      </c>
      <c r="P6" t="str">
        <f>CONCATENATE(VLOOKUP(C6,customers!$A$2:$F$1001,5,FALSE),", ",VLOOKUP(C6,customers!$A$2:$F$1001,6,FALSE))</f>
        <v>38980 Manitowish Junction, Cill Airne</v>
      </c>
      <c r="Q6" t="str">
        <f t="shared" si="4"/>
        <v>Yes</v>
      </c>
      <c r="R6" t="str">
        <f t="shared" si="5"/>
        <v>Christoffer</v>
      </c>
      <c r="S6" t="str">
        <f t="shared" si="6"/>
        <v>O' Shea</v>
      </c>
      <c r="T6" t="str">
        <f>_xlfn.XLOOKUP(C6,Table3[Customer ID],Table3[Loyalty Card],,0)</f>
        <v>No</v>
      </c>
      <c r="U6">
        <f t="shared" si="0"/>
        <v>5</v>
      </c>
      <c r="V6" t="str">
        <f t="shared" si="1"/>
        <v>Thursday</v>
      </c>
      <c r="W6" t="str">
        <f t="shared" si="2"/>
        <v>July</v>
      </c>
      <c r="X6">
        <f>E6*VLOOKUP(D6,products!$A$2:$G$49,7,FALSE)</f>
        <v>3.2981999999999996</v>
      </c>
    </row>
    <row r="7" spans="1:24" x14ac:dyDescent="0.25">
      <c r="A7" s="1" t="s">
        <v>518</v>
      </c>
      <c r="B7" s="2">
        <v>44412</v>
      </c>
      <c r="C7" s="1" t="s">
        <v>519</v>
      </c>
      <c r="D7" t="s">
        <v>6142</v>
      </c>
      <c r="E7" s="1">
        <v>3</v>
      </c>
      <c r="F7" s="1" t="str">
        <f>VLOOKUP(C7,customers!$A$2:$B$1001,2,FALSE)</f>
        <v>Beryle Cottier</v>
      </c>
      <c r="G7" s="1" t="str">
        <f>VLOOKUP(C7,customers!$A$1:$C$1001,3,FALSE)</f>
        <v>not provided</v>
      </c>
      <c r="H7" s="1" t="str">
        <f>_xlfn.XLOOKUP(C7,customers!$A$2:$A$1001,customers!$G$2:$G$1001,,0,)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>
        <f>INDEX(products!$A$1:$G$49,MATCH(orders!$D7,products!$A$1:$A$49,0),MATCH(orders!K$1,products!$A$1:$G$1,0))</f>
        <v>1</v>
      </c>
      <c r="L7">
        <f>INDEX(products!$A$1:$G$49,MATCH(orders!$D7,products!$A$1:$A$49,0),MATCH(orders!L$1,products!$A$1:$G$1,0))</f>
        <v>12.95</v>
      </c>
      <c r="M7">
        <f t="shared" si="3"/>
        <v>38.849999999999994</v>
      </c>
      <c r="N7" t="str">
        <f>VLOOKUP(I7,'coffee names &amp; roast types'!$A$2:$B$5,2,FALSE)</f>
        <v>Liberica</v>
      </c>
      <c r="O7" t="str">
        <f>VLOOKUP(J7,'coffee names &amp; roast types'!$E$2:$F$4,2,FALSE)</f>
        <v>Dark</v>
      </c>
      <c r="P7" t="str">
        <f>CONCATENATE(VLOOKUP(C7,customers!$A$2:$F$1001,5,FALSE),", ",VLOOKUP(C7,customers!$A$2:$F$1001,6,FALSE))</f>
        <v>2651 Stoughton Place, Scranton</v>
      </c>
      <c r="Q7" t="str">
        <f t="shared" si="4"/>
        <v>No</v>
      </c>
      <c r="R7" t="str">
        <f t="shared" si="5"/>
        <v>Beryle</v>
      </c>
      <c r="S7" t="str">
        <f t="shared" si="6"/>
        <v>Cottier</v>
      </c>
      <c r="T7" t="str">
        <f>_xlfn.XLOOKUP(C7,Table3[Customer ID],Table3[Loyalty Card],,0)</f>
        <v>No</v>
      </c>
      <c r="U7">
        <f t="shared" si="0"/>
        <v>3</v>
      </c>
      <c r="V7" t="str">
        <f t="shared" si="1"/>
        <v>Wednesday</v>
      </c>
      <c r="W7" t="str">
        <f t="shared" si="2"/>
        <v>August</v>
      </c>
      <c r="X7">
        <f>E7*VLOOKUP(D7,products!$A$2:$G$49,7,FALSE)</f>
        <v>5.0504999999999995</v>
      </c>
    </row>
    <row r="8" spans="1:24" x14ac:dyDescent="0.25">
      <c r="A8" s="1" t="s">
        <v>523</v>
      </c>
      <c r="B8" s="2">
        <v>44582</v>
      </c>
      <c r="C8" s="1" t="s">
        <v>524</v>
      </c>
      <c r="D8" t="s">
        <v>6143</v>
      </c>
      <c r="E8" s="1">
        <v>3</v>
      </c>
      <c r="F8" s="1" t="str">
        <f>VLOOKUP(C8,customers!$A$2:$B$1001,2,FALSE)</f>
        <v>Shaylynn Lobe</v>
      </c>
      <c r="G8" s="1" t="str">
        <f>VLOOKUP(C8,customers!$A$1:$C$1001,3,FALSE)</f>
        <v>slobe6@nifty.com</v>
      </c>
      <c r="H8" s="1" t="str">
        <f>_xlfn.XLOOKUP(C8,customers!$A$2:$A$1001,customers!$G$2:$G$1001,,0,)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>
        <f>INDEX(products!$A$1:$G$49,MATCH(orders!$D8,products!$A$1:$A$49,0),MATCH(orders!K$1,products!$A$1:$G$1,0))</f>
        <v>0.5</v>
      </c>
      <c r="L8">
        <f>INDEX(products!$A$1:$G$49,MATCH(orders!$D8,products!$A$1:$A$49,0),MATCH(orders!L$1,products!$A$1:$G$1,0))</f>
        <v>7.29</v>
      </c>
      <c r="M8">
        <f t="shared" si="3"/>
        <v>21.87</v>
      </c>
      <c r="N8" t="str">
        <f>VLOOKUP(I8,'coffee names &amp; roast types'!$A$2:$B$5,2,FALSE)</f>
        <v>Excelsa</v>
      </c>
      <c r="O8" t="str">
        <f>VLOOKUP(J8,'coffee names &amp; roast types'!$E$2:$F$4,2,FALSE)</f>
        <v>Dark</v>
      </c>
      <c r="P8" t="str">
        <f>CONCATENATE(VLOOKUP(C8,customers!$A$2:$F$1001,5,FALSE),", ",VLOOKUP(C8,customers!$A$2:$F$1001,6,FALSE))</f>
        <v>7005 Mariners Cove Place, Dayton</v>
      </c>
      <c r="Q8" t="str">
        <f t="shared" si="4"/>
        <v>No</v>
      </c>
      <c r="R8" t="str">
        <f t="shared" si="5"/>
        <v>Shaylynn</v>
      </c>
      <c r="S8" t="str">
        <f t="shared" si="6"/>
        <v>Lobe</v>
      </c>
      <c r="T8" t="str">
        <f>_xlfn.XLOOKUP(C8,Table3[Customer ID],Table3[Loyalty Card],,0)</f>
        <v>Yes</v>
      </c>
      <c r="U8">
        <f t="shared" si="0"/>
        <v>1.5</v>
      </c>
      <c r="V8" t="str">
        <f t="shared" si="1"/>
        <v>Friday</v>
      </c>
      <c r="W8" t="str">
        <f t="shared" si="2"/>
        <v>January</v>
      </c>
      <c r="X8">
        <f>E8*VLOOKUP(D8,products!$A$2:$G$49,7,FALSE)</f>
        <v>2.4057000000000004</v>
      </c>
    </row>
    <row r="9" spans="1:24" x14ac:dyDescent="0.25">
      <c r="A9" s="1" t="s">
        <v>529</v>
      </c>
      <c r="B9" s="2">
        <v>44701</v>
      </c>
      <c r="C9" s="1" t="s">
        <v>530</v>
      </c>
      <c r="D9" t="s">
        <v>6144</v>
      </c>
      <c r="E9" s="1">
        <v>1</v>
      </c>
      <c r="F9" s="1" t="str">
        <f>VLOOKUP(C9,customers!$A$2:$B$1001,2,FALSE)</f>
        <v>Melvin Wharfe</v>
      </c>
      <c r="G9" s="1" t="str">
        <f>VLOOKUP(C9,customers!$A$1:$C$1001,3,FALSE)</f>
        <v>not provided</v>
      </c>
      <c r="H9" s="1" t="str">
        <f>_xlfn.XLOOKUP(C9,customers!$A$2:$A$1001,customers!$G$2:$G$1001,,0,)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>
        <f>INDEX(products!$A$1:$G$49,MATCH(orders!$D9,products!$A$1:$A$49,0),MATCH(orders!K$1,products!$A$1:$G$1,0))</f>
        <v>0.2</v>
      </c>
      <c r="L9">
        <f>INDEX(products!$A$1:$G$49,MATCH(orders!$D9,products!$A$1:$A$49,0),MATCH(orders!L$1,products!$A$1:$G$1,0))</f>
        <v>4.7549999999999999</v>
      </c>
      <c r="M9">
        <f t="shared" si="3"/>
        <v>4.7549999999999999</v>
      </c>
      <c r="N9" t="str">
        <f>VLOOKUP(I9,'coffee names &amp; roast types'!$A$2:$B$5,2,FALSE)</f>
        <v>Liberica</v>
      </c>
      <c r="O9" t="str">
        <f>VLOOKUP(J9,'coffee names &amp; roast types'!$E$2:$F$4,2,FALSE)</f>
        <v>Light</v>
      </c>
      <c r="P9" t="str">
        <f>CONCATENATE(VLOOKUP(C9,customers!$A$2:$F$1001,5,FALSE),", ",VLOOKUP(C9,customers!$A$2:$F$1001,6,FALSE))</f>
        <v>7 Straubel Road, Kill</v>
      </c>
      <c r="Q9" t="str">
        <f t="shared" si="4"/>
        <v>Yes</v>
      </c>
      <c r="R9" t="str">
        <f t="shared" si="5"/>
        <v>Melvin</v>
      </c>
      <c r="S9" t="str">
        <f t="shared" si="6"/>
        <v>Wharfe</v>
      </c>
      <c r="T9" t="str">
        <f>_xlfn.XLOOKUP(C9,Table3[Customer ID],Table3[Loyalty Card],,0)</f>
        <v>Yes</v>
      </c>
      <c r="U9">
        <f t="shared" si="0"/>
        <v>0.2</v>
      </c>
      <c r="V9" t="str">
        <f t="shared" si="1"/>
        <v>Friday</v>
      </c>
      <c r="W9" t="str">
        <f t="shared" si="2"/>
        <v>May</v>
      </c>
      <c r="X9">
        <f>E9*VLOOKUP(D9,products!$A$2:$G$49,7,FALSE)</f>
        <v>0.61814999999999998</v>
      </c>
    </row>
    <row r="10" spans="1:24" x14ac:dyDescent="0.25">
      <c r="A10" s="1" t="s">
        <v>534</v>
      </c>
      <c r="B10" s="2">
        <v>43467</v>
      </c>
      <c r="C10" s="1" t="s">
        <v>535</v>
      </c>
      <c r="D10" t="s">
        <v>6145</v>
      </c>
      <c r="E10" s="1">
        <v>3</v>
      </c>
      <c r="F10" s="1" t="str">
        <f>VLOOKUP(C10,customers!$A$2:$B$1001,2,FALSE)</f>
        <v>Guthrey Petracci</v>
      </c>
      <c r="G10" s="1" t="str">
        <f>VLOOKUP(C10,customers!$A$1:$C$1001,3,FALSE)</f>
        <v>gpetracci8@livejournal.com</v>
      </c>
      <c r="H10" s="1" t="str">
        <f>_xlfn.XLOOKUP(C10,customers!$A$2:$A$1001,customers!$G$2:$G$1001,,0,)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>
        <f>INDEX(products!$A$1:$G$49,MATCH(orders!$D10,products!$A$1:$A$49,0),MATCH(orders!K$1,products!$A$1:$G$1,0))</f>
        <v>0.5</v>
      </c>
      <c r="L10">
        <f>INDEX(products!$A$1:$G$49,MATCH(orders!$D10,products!$A$1:$A$49,0),MATCH(orders!L$1,products!$A$1:$G$1,0))</f>
        <v>5.97</v>
      </c>
      <c r="M10">
        <f t="shared" si="3"/>
        <v>17.91</v>
      </c>
      <c r="N10" t="str">
        <f>VLOOKUP(I10,'coffee names &amp; roast types'!$A$2:$B$5,2,FALSE)</f>
        <v>Robusta</v>
      </c>
      <c r="O10" t="str">
        <f>VLOOKUP(J10,'coffee names &amp; roast types'!$E$2:$F$4,2,FALSE)</f>
        <v>Medium</v>
      </c>
      <c r="P10" t="str">
        <f>CONCATENATE(VLOOKUP(C10,customers!$A$2:$F$1001,5,FALSE),", ",VLOOKUP(C10,customers!$A$2:$F$1001,6,FALSE))</f>
        <v>949 Paget Parkway, Los Angeles</v>
      </c>
      <c r="Q10" t="str">
        <f t="shared" si="4"/>
        <v>No</v>
      </c>
      <c r="R10" t="str">
        <f t="shared" si="5"/>
        <v>Guthrey</v>
      </c>
      <c r="S10" t="str">
        <f t="shared" si="6"/>
        <v>Petracci</v>
      </c>
      <c r="T10" t="str">
        <f>_xlfn.XLOOKUP(C10,Table3[Customer ID],Table3[Loyalty Card],,0)</f>
        <v>No</v>
      </c>
      <c r="U10">
        <f t="shared" si="0"/>
        <v>1.5</v>
      </c>
      <c r="V10" t="str">
        <f t="shared" si="1"/>
        <v>Wednesday</v>
      </c>
      <c r="W10" t="str">
        <f t="shared" si="2"/>
        <v>January</v>
      </c>
      <c r="X10">
        <f>E10*VLOOKUP(D10,products!$A$2:$G$49,7,FALSE)</f>
        <v>1.0745999999999998</v>
      </c>
    </row>
    <row r="11" spans="1:24" x14ac:dyDescent="0.25">
      <c r="A11" s="1" t="s">
        <v>540</v>
      </c>
      <c r="B11" s="2">
        <v>43713</v>
      </c>
      <c r="C11" s="1" t="s">
        <v>541</v>
      </c>
      <c r="D11" t="s">
        <v>6145</v>
      </c>
      <c r="E11" s="1">
        <v>1</v>
      </c>
      <c r="F11" s="1" t="str">
        <f>VLOOKUP(C11,customers!$A$2:$B$1001,2,FALSE)</f>
        <v>Rodger Raven</v>
      </c>
      <c r="G11" s="1" t="str">
        <f>VLOOKUP(C11,customers!$A$1:$C$1001,3,FALSE)</f>
        <v>rraven9@ed.gov</v>
      </c>
      <c r="H11" s="1" t="str">
        <f>_xlfn.XLOOKUP(C11,customers!$A$2:$A$1001,customers!$G$2:$G$1001,,0,)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>
        <f>INDEX(products!$A$1:$G$49,MATCH(orders!$D11,products!$A$1:$A$49,0),MATCH(orders!K$1,products!$A$1:$G$1,0))</f>
        <v>0.5</v>
      </c>
      <c r="L11">
        <f>INDEX(products!$A$1:$G$49,MATCH(orders!$D11,products!$A$1:$A$49,0),MATCH(orders!L$1,products!$A$1:$G$1,0))</f>
        <v>5.97</v>
      </c>
      <c r="M11">
        <f t="shared" si="3"/>
        <v>5.97</v>
      </c>
      <c r="N11" t="str">
        <f>VLOOKUP(I11,'coffee names &amp; roast types'!$A$2:$B$5,2,FALSE)</f>
        <v>Robusta</v>
      </c>
      <c r="O11" t="str">
        <f>VLOOKUP(J11,'coffee names &amp; roast types'!$E$2:$F$4,2,FALSE)</f>
        <v>Medium</v>
      </c>
      <c r="P11" t="str">
        <f>CONCATENATE(VLOOKUP(C11,customers!$A$2:$F$1001,5,FALSE),", ",VLOOKUP(C11,customers!$A$2:$F$1001,6,FALSE))</f>
        <v>1 Reinke Avenue, Los Angeles</v>
      </c>
      <c r="Q11" t="str">
        <f t="shared" si="4"/>
        <v>No</v>
      </c>
      <c r="R11" t="str">
        <f t="shared" si="5"/>
        <v>Rodger</v>
      </c>
      <c r="S11" t="str">
        <f t="shared" si="6"/>
        <v>Raven</v>
      </c>
      <c r="T11" t="str">
        <f>_xlfn.XLOOKUP(C11,Table3[Customer ID],Table3[Loyalty Card],,0)</f>
        <v>No</v>
      </c>
      <c r="U11">
        <f t="shared" si="0"/>
        <v>0.5</v>
      </c>
      <c r="V11" t="str">
        <f t="shared" si="1"/>
        <v>Thursday</v>
      </c>
      <c r="W11" t="str">
        <f t="shared" si="2"/>
        <v>September</v>
      </c>
      <c r="X11">
        <f>E11*VLOOKUP(D11,products!$A$2:$G$49,7,FALSE)</f>
        <v>0.35819999999999996</v>
      </c>
    </row>
    <row r="12" spans="1:24" x14ac:dyDescent="0.25">
      <c r="A12" s="1" t="s">
        <v>546</v>
      </c>
      <c r="B12" s="2">
        <v>44263</v>
      </c>
      <c r="C12" s="1" t="s">
        <v>547</v>
      </c>
      <c r="D12" t="s">
        <v>6146</v>
      </c>
      <c r="E12" s="1">
        <v>4</v>
      </c>
      <c r="F12" s="1" t="str">
        <f>VLOOKUP(C12,customers!$A$2:$B$1001,2,FALSE)</f>
        <v>Ferrell Ferber</v>
      </c>
      <c r="G12" s="1" t="str">
        <f>VLOOKUP(C12,customers!$A$1:$C$1001,3,FALSE)</f>
        <v>fferbera@businesswire.com</v>
      </c>
      <c r="H12" s="1" t="str">
        <f>_xlfn.XLOOKUP(C12,customers!$A$2:$A$1001,customers!$G$2:$G$1001,,0,)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>
        <f>INDEX(products!$A$1:$G$49,MATCH(orders!$D12,products!$A$1:$A$49,0),MATCH(orders!K$1,products!$A$1:$G$1,0))</f>
        <v>1</v>
      </c>
      <c r="L12">
        <f>INDEX(products!$A$1:$G$49,MATCH(orders!$D12,products!$A$1:$A$49,0),MATCH(orders!L$1,products!$A$1:$G$1,0))</f>
        <v>9.9499999999999993</v>
      </c>
      <c r="M12">
        <f t="shared" si="3"/>
        <v>39.799999999999997</v>
      </c>
      <c r="N12" t="str">
        <f>VLOOKUP(I12,'coffee names &amp; roast types'!$A$2:$B$5,2,FALSE)</f>
        <v>Arabica</v>
      </c>
      <c r="O12" t="str">
        <f>VLOOKUP(J12,'coffee names &amp; roast types'!$E$2:$F$4,2,FALSE)</f>
        <v>Dark</v>
      </c>
      <c r="P12" t="str">
        <f>CONCATENATE(VLOOKUP(C12,customers!$A$2:$F$1001,5,FALSE),", ",VLOOKUP(C12,customers!$A$2:$F$1001,6,FALSE))</f>
        <v>68 High Crossing Court, San Jose</v>
      </c>
      <c r="Q12" t="str">
        <f t="shared" si="4"/>
        <v>No</v>
      </c>
      <c r="R12" t="str">
        <f t="shared" si="5"/>
        <v>Ferrell</v>
      </c>
      <c r="S12" t="str">
        <f t="shared" si="6"/>
        <v>Ferber</v>
      </c>
      <c r="T12" t="str">
        <f>_xlfn.XLOOKUP(C12,Table3[Customer ID],Table3[Loyalty Card],,0)</f>
        <v>No</v>
      </c>
      <c r="U12">
        <f t="shared" si="0"/>
        <v>4</v>
      </c>
      <c r="V12" t="str">
        <f t="shared" si="1"/>
        <v>Monday</v>
      </c>
      <c r="W12" t="str">
        <f t="shared" si="2"/>
        <v>March</v>
      </c>
      <c r="X12">
        <f>E12*VLOOKUP(D12,products!$A$2:$G$49,7,FALSE)</f>
        <v>3.5819999999999994</v>
      </c>
    </row>
    <row r="13" spans="1:24" x14ac:dyDescent="0.25">
      <c r="A13" s="1" t="s">
        <v>552</v>
      </c>
      <c r="B13" s="2">
        <v>44132</v>
      </c>
      <c r="C13" s="1" t="s">
        <v>553</v>
      </c>
      <c r="D13" t="s">
        <v>6147</v>
      </c>
      <c r="E13" s="1">
        <v>5</v>
      </c>
      <c r="F13" s="1" t="str">
        <f>VLOOKUP(C13,customers!$A$2:$B$1001,2,FALSE)</f>
        <v>Duky Phizackerly</v>
      </c>
      <c r="G13" s="1" t="str">
        <f>VLOOKUP(C13,customers!$A$1:$C$1001,3,FALSE)</f>
        <v>dphizackerlyb@utexas.edu</v>
      </c>
      <c r="H13" s="1" t="str">
        <f>_xlfn.XLOOKUP(C13,customers!$A$2:$A$1001,customers!$G$2:$G$1001,,0,)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>
        <f>INDEX(products!$A$1:$G$49,MATCH(orders!$D13,products!$A$1:$A$49,0),MATCH(orders!K$1,products!$A$1:$G$1,0))</f>
        <v>2.5</v>
      </c>
      <c r="L13">
        <f>INDEX(products!$A$1:$G$49,MATCH(orders!$D13,products!$A$1:$A$49,0),MATCH(orders!L$1,products!$A$1:$G$1,0))</f>
        <v>34.154999999999994</v>
      </c>
      <c r="M13">
        <f t="shared" si="3"/>
        <v>170.77499999999998</v>
      </c>
      <c r="N13" t="str">
        <f>VLOOKUP(I13,'coffee names &amp; roast types'!$A$2:$B$5,2,FALSE)</f>
        <v>Excelsa</v>
      </c>
      <c r="O13" t="str">
        <f>VLOOKUP(J13,'coffee names &amp; roast types'!$E$2:$F$4,2,FALSE)</f>
        <v>Light</v>
      </c>
      <c r="P13" t="str">
        <f>CONCATENATE(VLOOKUP(C13,customers!$A$2:$F$1001,5,FALSE),", ",VLOOKUP(C13,customers!$A$2:$F$1001,6,FALSE))</f>
        <v>28643 Bluejay Crossing, San Jose</v>
      </c>
      <c r="Q13" t="str">
        <f t="shared" si="4"/>
        <v>No</v>
      </c>
      <c r="R13" t="str">
        <f t="shared" si="5"/>
        <v>Duky</v>
      </c>
      <c r="S13" t="str">
        <f t="shared" si="6"/>
        <v>Phizackerly</v>
      </c>
      <c r="T13" t="str">
        <f>_xlfn.XLOOKUP(C13,Table3[Customer ID],Table3[Loyalty Card],,0)</f>
        <v>Yes</v>
      </c>
      <c r="U13">
        <f t="shared" si="0"/>
        <v>12.5</v>
      </c>
      <c r="V13" t="str">
        <f t="shared" si="1"/>
        <v>Wednesday</v>
      </c>
      <c r="W13" t="str">
        <f t="shared" si="2"/>
        <v>October</v>
      </c>
      <c r="X13">
        <f>E13*VLOOKUP(D13,products!$A$2:$G$49,7,FALSE)</f>
        <v>18.785249999999998</v>
      </c>
    </row>
    <row r="14" spans="1:24" x14ac:dyDescent="0.25">
      <c r="A14" s="1" t="s">
        <v>558</v>
      </c>
      <c r="B14" s="2">
        <v>44744</v>
      </c>
      <c r="C14" s="1" t="s">
        <v>559</v>
      </c>
      <c r="D14" t="s">
        <v>6137</v>
      </c>
      <c r="E14" s="1">
        <v>5</v>
      </c>
      <c r="F14" s="1" t="str">
        <f>VLOOKUP(C14,customers!$A$2:$B$1001,2,FALSE)</f>
        <v>Rosaleen Scholar</v>
      </c>
      <c r="G14" s="1" t="str">
        <f>VLOOKUP(C14,customers!$A$1:$C$1001,3,FALSE)</f>
        <v>rscholarc@nyu.edu</v>
      </c>
      <c r="H14" s="1" t="str">
        <f>_xlfn.XLOOKUP(C14,customers!$A$2:$A$1001,customers!$G$2:$G$1001,,0,)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>
        <f>INDEX(products!$A$1:$G$49,MATCH(orders!$D14,products!$A$1:$A$49,0),MATCH(orders!K$1,products!$A$1:$G$1,0))</f>
        <v>1</v>
      </c>
      <c r="L14">
        <f>INDEX(products!$A$1:$G$49,MATCH(orders!$D14,products!$A$1:$A$49,0),MATCH(orders!L$1,products!$A$1:$G$1,0))</f>
        <v>9.9499999999999993</v>
      </c>
      <c r="M14">
        <f t="shared" si="3"/>
        <v>49.75</v>
      </c>
      <c r="N14" t="str">
        <f>VLOOKUP(I14,'coffee names &amp; roast types'!$A$2:$B$5,2,FALSE)</f>
        <v>Robusta</v>
      </c>
      <c r="O14" t="str">
        <f>VLOOKUP(J14,'coffee names &amp; roast types'!$E$2:$F$4,2,FALSE)</f>
        <v>Medium</v>
      </c>
      <c r="P14" t="str">
        <f>CONCATENATE(VLOOKUP(C14,customers!$A$2:$F$1001,5,FALSE),", ",VLOOKUP(C14,customers!$A$2:$F$1001,6,FALSE))</f>
        <v>80915 Montana Park, Richmond</v>
      </c>
      <c r="Q14" t="str">
        <f t="shared" si="4"/>
        <v>No</v>
      </c>
      <c r="R14" t="str">
        <f t="shared" si="5"/>
        <v>Rosaleen</v>
      </c>
      <c r="S14" t="str">
        <f t="shared" si="6"/>
        <v>Scholar</v>
      </c>
      <c r="T14" t="str">
        <f>_xlfn.XLOOKUP(C14,Table3[Customer ID],Table3[Loyalty Card],,0)</f>
        <v>No</v>
      </c>
      <c r="U14">
        <f t="shared" si="0"/>
        <v>5</v>
      </c>
      <c r="V14" t="str">
        <f t="shared" si="1"/>
        <v>Saturday</v>
      </c>
      <c r="W14" t="str">
        <f t="shared" si="2"/>
        <v>July</v>
      </c>
      <c r="X14">
        <f>E14*VLOOKUP(D14,products!$A$2:$G$49,7,FALSE)</f>
        <v>2.9849999999999999</v>
      </c>
    </row>
    <row r="15" spans="1:24" x14ac:dyDescent="0.25">
      <c r="A15" s="1" t="s">
        <v>564</v>
      </c>
      <c r="B15" s="2">
        <v>43973</v>
      </c>
      <c r="C15" s="1" t="s">
        <v>565</v>
      </c>
      <c r="D15" t="s">
        <v>6148</v>
      </c>
      <c r="E15" s="1">
        <v>2</v>
      </c>
      <c r="F15" s="1" t="str">
        <f>VLOOKUP(C15,customers!$A$2:$B$1001,2,FALSE)</f>
        <v>Terence Vanyutin</v>
      </c>
      <c r="G15" s="1" t="str">
        <f>VLOOKUP(C15,customers!$A$1:$C$1001,3,FALSE)</f>
        <v>tvanyutind@wix.com</v>
      </c>
      <c r="H15" s="1" t="str">
        <f>_xlfn.XLOOKUP(C15,customers!$A$2:$A$1001,customers!$G$2:$G$1001,,0,)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>
        <f>INDEX(products!$A$1:$G$49,MATCH(orders!$D15,products!$A$1:$A$49,0),MATCH(orders!K$1,products!$A$1:$G$1,0))</f>
        <v>2.5</v>
      </c>
      <c r="L15">
        <f>INDEX(products!$A$1:$G$49,MATCH(orders!$D15,products!$A$1:$A$49,0),MATCH(orders!L$1,products!$A$1:$G$1,0))</f>
        <v>20.584999999999997</v>
      </c>
      <c r="M15">
        <f t="shared" si="3"/>
        <v>41.169999999999995</v>
      </c>
      <c r="N15" t="str">
        <f>VLOOKUP(I15,'coffee names &amp; roast types'!$A$2:$B$5,2,FALSE)</f>
        <v>Robusta</v>
      </c>
      <c r="O15" t="str">
        <f>VLOOKUP(J15,'coffee names &amp; roast types'!$E$2:$F$4,2,FALSE)</f>
        <v>Dark</v>
      </c>
      <c r="P15" t="str">
        <f>CONCATENATE(VLOOKUP(C15,customers!$A$2:$F$1001,5,FALSE),", ",VLOOKUP(C15,customers!$A$2:$F$1001,6,FALSE))</f>
        <v>331 Bunting Hill, Migrate</v>
      </c>
      <c r="Q15" t="str">
        <f t="shared" si="4"/>
        <v>No</v>
      </c>
      <c r="R15" t="str">
        <f t="shared" si="5"/>
        <v>Terence</v>
      </c>
      <c r="S15" t="str">
        <f t="shared" si="6"/>
        <v>Vanyutin</v>
      </c>
      <c r="T15" t="str">
        <f>_xlfn.XLOOKUP(C15,Table3[Customer ID],Table3[Loyalty Card],,0)</f>
        <v>No</v>
      </c>
      <c r="U15">
        <f t="shared" si="0"/>
        <v>5</v>
      </c>
      <c r="V15" t="str">
        <f t="shared" si="1"/>
        <v>Friday</v>
      </c>
      <c r="W15" t="str">
        <f t="shared" si="2"/>
        <v>May</v>
      </c>
      <c r="X15">
        <f>E15*VLOOKUP(D15,products!$A$2:$G$49,7,FALSE)</f>
        <v>2.4701999999999997</v>
      </c>
    </row>
    <row r="16" spans="1:24" x14ac:dyDescent="0.25">
      <c r="A16" s="1" t="s">
        <v>569</v>
      </c>
      <c r="B16" s="2">
        <v>44656</v>
      </c>
      <c r="C16" s="1" t="s">
        <v>570</v>
      </c>
      <c r="D16" t="s">
        <v>6149</v>
      </c>
      <c r="E16" s="1">
        <v>3</v>
      </c>
      <c r="F16" s="1" t="str">
        <f>VLOOKUP(C16,customers!$A$2:$B$1001,2,FALSE)</f>
        <v>Patrice Trobe</v>
      </c>
      <c r="G16" s="1" t="str">
        <f>VLOOKUP(C16,customers!$A$1:$C$1001,3,FALSE)</f>
        <v>ptrobee@wunderground.com</v>
      </c>
      <c r="H16" s="1" t="str">
        <f>_xlfn.XLOOKUP(C16,customers!$A$2:$A$1001,customers!$G$2:$G$1001,,0,)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>
        <f>INDEX(products!$A$1:$G$49,MATCH(orders!$D16,products!$A$1:$A$49,0),MATCH(orders!K$1,products!$A$1:$G$1,0))</f>
        <v>0.2</v>
      </c>
      <c r="L16">
        <f>INDEX(products!$A$1:$G$49,MATCH(orders!$D16,products!$A$1:$A$49,0),MATCH(orders!L$1,products!$A$1:$G$1,0))</f>
        <v>3.8849999999999998</v>
      </c>
      <c r="M16">
        <f t="shared" si="3"/>
        <v>11.654999999999999</v>
      </c>
      <c r="N16" t="str">
        <f>VLOOKUP(I16,'coffee names &amp; roast types'!$A$2:$B$5,2,FALSE)</f>
        <v>Liberica</v>
      </c>
      <c r="O16" t="str">
        <f>VLOOKUP(J16,'coffee names &amp; roast types'!$E$2:$F$4,2,FALSE)</f>
        <v>Dark</v>
      </c>
      <c r="P16" t="str">
        <f>CONCATENATE(VLOOKUP(C16,customers!$A$2:$F$1001,5,FALSE),", ",VLOOKUP(C16,customers!$A$2:$F$1001,6,FALSE))</f>
        <v>827 Declaration Plaza, Saint Louis</v>
      </c>
      <c r="Q16" t="str">
        <f t="shared" si="4"/>
        <v>No</v>
      </c>
      <c r="R16" t="str">
        <f t="shared" si="5"/>
        <v>Patrice</v>
      </c>
      <c r="S16" t="str">
        <f t="shared" si="6"/>
        <v>Trobe</v>
      </c>
      <c r="T16" t="str">
        <f>_xlfn.XLOOKUP(C16,Table3[Customer ID],Table3[Loyalty Card],,0)</f>
        <v>Yes</v>
      </c>
      <c r="U16">
        <f t="shared" si="0"/>
        <v>0.60000000000000009</v>
      </c>
      <c r="V16" t="str">
        <f t="shared" si="1"/>
        <v>Tuesday</v>
      </c>
      <c r="W16" t="str">
        <f t="shared" si="2"/>
        <v>April</v>
      </c>
      <c r="X16">
        <f>E16*VLOOKUP(D16,products!$A$2:$G$49,7,FALSE)</f>
        <v>1.51515</v>
      </c>
    </row>
    <row r="17" spans="1:24" x14ac:dyDescent="0.25">
      <c r="A17" s="1" t="s">
        <v>575</v>
      </c>
      <c r="B17" s="2">
        <v>44719</v>
      </c>
      <c r="C17" s="1" t="s">
        <v>576</v>
      </c>
      <c r="D17" t="s">
        <v>6150</v>
      </c>
      <c r="E17" s="1">
        <v>5</v>
      </c>
      <c r="F17" s="1" t="str">
        <f>VLOOKUP(C17,customers!$A$2:$B$1001,2,FALSE)</f>
        <v>Llywellyn Oscroft</v>
      </c>
      <c r="G17" s="1" t="str">
        <f>VLOOKUP(C17,customers!$A$1:$C$1001,3,FALSE)</f>
        <v>loscroftf@ebay.co.uk</v>
      </c>
      <c r="H17" s="1" t="str">
        <f>_xlfn.XLOOKUP(C17,customers!$A$2:$A$1001,customers!$G$2:$G$1001,,0,)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>
        <f>INDEX(products!$A$1:$G$49,MATCH(orders!$D17,products!$A$1:$A$49,0),MATCH(orders!K$1,products!$A$1:$G$1,0))</f>
        <v>2.5</v>
      </c>
      <c r="L17">
        <f>INDEX(products!$A$1:$G$49,MATCH(orders!$D17,products!$A$1:$A$49,0),MATCH(orders!L$1,products!$A$1:$G$1,0))</f>
        <v>22.884999999999998</v>
      </c>
      <c r="M17">
        <f t="shared" si="3"/>
        <v>114.42499999999998</v>
      </c>
      <c r="N17" t="str">
        <f>VLOOKUP(I17,'coffee names &amp; roast types'!$A$2:$B$5,2,FALSE)</f>
        <v>Robusta</v>
      </c>
      <c r="O17" t="str">
        <f>VLOOKUP(J17,'coffee names &amp; roast types'!$E$2:$F$4,2,FALSE)</f>
        <v>Medium</v>
      </c>
      <c r="P17" t="str">
        <f>CONCATENATE(VLOOKUP(C17,customers!$A$2:$F$1001,5,FALSE),", ",VLOOKUP(C17,customers!$A$2:$F$1001,6,FALSE))</f>
        <v>022 Roth Place, Philadelphia</v>
      </c>
      <c r="Q17" t="str">
        <f t="shared" si="4"/>
        <v>No</v>
      </c>
      <c r="R17" t="str">
        <f t="shared" si="5"/>
        <v>Llywellyn</v>
      </c>
      <c r="S17" t="str">
        <f t="shared" si="6"/>
        <v>Oscroft</v>
      </c>
      <c r="T17" t="str">
        <f>_xlfn.XLOOKUP(C17,Table3[Customer ID],Table3[Loyalty Card],,0)</f>
        <v>No</v>
      </c>
      <c r="U17">
        <f t="shared" si="0"/>
        <v>12.5</v>
      </c>
      <c r="V17" t="str">
        <f t="shared" si="1"/>
        <v>Tuesday</v>
      </c>
      <c r="W17" t="str">
        <f t="shared" si="2"/>
        <v>June</v>
      </c>
      <c r="X17">
        <f>E17*VLOOKUP(D17,products!$A$2:$G$49,7,FALSE)</f>
        <v>6.865499999999999</v>
      </c>
    </row>
    <row r="18" spans="1:24" x14ac:dyDescent="0.25">
      <c r="A18" s="1" t="s">
        <v>580</v>
      </c>
      <c r="B18" s="2">
        <v>43544</v>
      </c>
      <c r="C18" s="1" t="s">
        <v>581</v>
      </c>
      <c r="D18" t="s">
        <v>6151</v>
      </c>
      <c r="E18" s="1">
        <v>6</v>
      </c>
      <c r="F18" s="1" t="str">
        <f>VLOOKUP(C18,customers!$A$2:$B$1001,2,FALSE)</f>
        <v>Minni Alabaster</v>
      </c>
      <c r="G18" s="1" t="str">
        <f>VLOOKUP(C18,customers!$A$1:$C$1001,3,FALSE)</f>
        <v>malabasterg@hexun.com</v>
      </c>
      <c r="H18" s="1" t="str">
        <f>_xlfn.XLOOKUP(C18,customers!$A$2:$A$1001,customers!$G$2:$G$1001,,0,)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>
        <f>INDEX(products!$A$1:$G$49,MATCH(orders!$D18,products!$A$1:$A$49,0),MATCH(orders!K$1,products!$A$1:$G$1,0))</f>
        <v>0.2</v>
      </c>
      <c r="L18">
        <f>INDEX(products!$A$1:$G$49,MATCH(orders!$D18,products!$A$1:$A$49,0),MATCH(orders!L$1,products!$A$1:$G$1,0))</f>
        <v>3.375</v>
      </c>
      <c r="M18">
        <f t="shared" si="3"/>
        <v>20.25</v>
      </c>
      <c r="N18" t="str">
        <f>VLOOKUP(I18,'coffee names &amp; roast types'!$A$2:$B$5,2,FALSE)</f>
        <v>Arabica</v>
      </c>
      <c r="O18" t="str">
        <f>VLOOKUP(J18,'coffee names &amp; roast types'!$E$2:$F$4,2,FALSE)</f>
        <v>Medium</v>
      </c>
      <c r="P18" t="str">
        <f>CONCATENATE(VLOOKUP(C18,customers!$A$2:$F$1001,5,FALSE),", ",VLOOKUP(C18,customers!$A$2:$F$1001,6,FALSE))</f>
        <v>3 Charing Cross Trail, Portland</v>
      </c>
      <c r="Q18" t="str">
        <f t="shared" si="4"/>
        <v>No</v>
      </c>
      <c r="R18" t="str">
        <f t="shared" si="5"/>
        <v>Minni</v>
      </c>
      <c r="S18" t="str">
        <f t="shared" si="6"/>
        <v>Alabaster</v>
      </c>
      <c r="T18" t="str">
        <f>_xlfn.XLOOKUP(C18,Table3[Customer ID],Table3[Loyalty Card],,0)</f>
        <v>No</v>
      </c>
      <c r="U18">
        <f t="shared" si="0"/>
        <v>1.2000000000000002</v>
      </c>
      <c r="V18" t="str">
        <f t="shared" si="1"/>
        <v>Wednesday</v>
      </c>
      <c r="W18" t="str">
        <f t="shared" si="2"/>
        <v>March</v>
      </c>
      <c r="X18">
        <f>E18*VLOOKUP(D18,products!$A$2:$G$49,7,FALSE)</f>
        <v>1.8224999999999998</v>
      </c>
    </row>
    <row r="19" spans="1:24" x14ac:dyDescent="0.25">
      <c r="A19" s="1" t="s">
        <v>586</v>
      </c>
      <c r="B19" s="2">
        <v>43757</v>
      </c>
      <c r="C19" s="1" t="s">
        <v>587</v>
      </c>
      <c r="D19" t="s">
        <v>6139</v>
      </c>
      <c r="E19" s="1">
        <v>6</v>
      </c>
      <c r="F19" s="1" t="str">
        <f>VLOOKUP(C19,customers!$A$2:$B$1001,2,FALSE)</f>
        <v>Rhianon Broxup</v>
      </c>
      <c r="G19" s="1" t="str">
        <f>VLOOKUP(C19,customers!$A$1:$C$1001,3,FALSE)</f>
        <v>rbroxuph@jimdo.com</v>
      </c>
      <c r="H19" s="1" t="str">
        <f>_xlfn.XLOOKUP(C19,customers!$A$2:$A$1001,customers!$G$2:$G$1001,,0,)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>
        <f>INDEX(products!$A$1:$G$49,MATCH(orders!$D19,products!$A$1:$A$49,0),MATCH(orders!K$1,products!$A$1:$G$1,0))</f>
        <v>1</v>
      </c>
      <c r="L19">
        <f>INDEX(products!$A$1:$G$49,MATCH(orders!$D19,products!$A$1:$A$49,0),MATCH(orders!L$1,products!$A$1:$G$1,0))</f>
        <v>12.95</v>
      </c>
      <c r="M19">
        <f t="shared" si="3"/>
        <v>77.699999999999989</v>
      </c>
      <c r="N19" t="str">
        <f>VLOOKUP(I19,'coffee names &amp; roast types'!$A$2:$B$5,2,FALSE)</f>
        <v>Arabica</v>
      </c>
      <c r="O19" t="str">
        <f>VLOOKUP(J19,'coffee names &amp; roast types'!$E$2:$F$4,2,FALSE)</f>
        <v>Light</v>
      </c>
      <c r="P19" t="str">
        <f>CONCATENATE(VLOOKUP(C19,customers!$A$2:$F$1001,5,FALSE),", ",VLOOKUP(C19,customers!$A$2:$F$1001,6,FALSE))</f>
        <v>83517 Thierer Court, Houston</v>
      </c>
      <c r="Q19" t="str">
        <f t="shared" si="4"/>
        <v>No</v>
      </c>
      <c r="R19" t="str">
        <f t="shared" si="5"/>
        <v>Rhianon</v>
      </c>
      <c r="S19" t="str">
        <f t="shared" si="6"/>
        <v>Broxup</v>
      </c>
      <c r="T19" t="str">
        <f>_xlfn.XLOOKUP(C19,Table3[Customer ID],Table3[Loyalty Card],,0)</f>
        <v>No</v>
      </c>
      <c r="U19">
        <f t="shared" si="0"/>
        <v>6</v>
      </c>
      <c r="V19" t="str">
        <f t="shared" si="1"/>
        <v>Saturday</v>
      </c>
      <c r="W19" t="str">
        <f t="shared" si="2"/>
        <v>October</v>
      </c>
      <c r="X19">
        <f>E19*VLOOKUP(D19,products!$A$2:$G$49,7,FALSE)</f>
        <v>6.9930000000000003</v>
      </c>
    </row>
    <row r="20" spans="1:24" x14ac:dyDescent="0.25">
      <c r="A20" s="1" t="s">
        <v>592</v>
      </c>
      <c r="B20" s="2">
        <v>43629</v>
      </c>
      <c r="C20" s="1" t="s">
        <v>593</v>
      </c>
      <c r="D20" t="s">
        <v>6148</v>
      </c>
      <c r="E20" s="1">
        <v>4</v>
      </c>
      <c r="F20" s="1" t="str">
        <f>VLOOKUP(C20,customers!$A$2:$B$1001,2,FALSE)</f>
        <v>Pall Redford</v>
      </c>
      <c r="G20" s="1" t="str">
        <f>VLOOKUP(C20,customers!$A$1:$C$1001,3,FALSE)</f>
        <v>predfordi@ow.ly</v>
      </c>
      <c r="H20" s="1" t="str">
        <f>_xlfn.XLOOKUP(C20,customers!$A$2:$A$1001,customers!$G$2:$G$1001,,0,)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>
        <f>INDEX(products!$A$1:$G$49,MATCH(orders!$D20,products!$A$1:$A$49,0),MATCH(orders!K$1,products!$A$1:$G$1,0))</f>
        <v>2.5</v>
      </c>
      <c r="L20">
        <f>INDEX(products!$A$1:$G$49,MATCH(orders!$D20,products!$A$1:$A$49,0),MATCH(orders!L$1,products!$A$1:$G$1,0))</f>
        <v>20.584999999999997</v>
      </c>
      <c r="M20">
        <f t="shared" si="3"/>
        <v>82.339999999999989</v>
      </c>
      <c r="N20" t="str">
        <f>VLOOKUP(I20,'coffee names &amp; roast types'!$A$2:$B$5,2,FALSE)</f>
        <v>Robusta</v>
      </c>
      <c r="O20" t="str">
        <f>VLOOKUP(J20,'coffee names &amp; roast types'!$E$2:$F$4,2,FALSE)</f>
        <v>Dark</v>
      </c>
      <c r="P20" t="str">
        <f>CONCATENATE(VLOOKUP(C20,customers!$A$2:$F$1001,5,FALSE),", ",VLOOKUP(C20,customers!$A$2:$F$1001,6,FALSE))</f>
        <v>7337 Hayes Junction, Caherconlish</v>
      </c>
      <c r="Q20" t="str">
        <f t="shared" si="4"/>
        <v>Yes</v>
      </c>
      <c r="R20" t="str">
        <f t="shared" si="5"/>
        <v>Pall</v>
      </c>
      <c r="S20" t="str">
        <f t="shared" si="6"/>
        <v>Redford</v>
      </c>
      <c r="T20" t="str">
        <f>_xlfn.XLOOKUP(C20,Table3[Customer ID],Table3[Loyalty Card],,0)</f>
        <v>Yes</v>
      </c>
      <c r="U20">
        <f t="shared" si="0"/>
        <v>10</v>
      </c>
      <c r="V20" t="str">
        <f t="shared" si="1"/>
        <v>Thursday</v>
      </c>
      <c r="W20" t="str">
        <f t="shared" si="2"/>
        <v>June</v>
      </c>
      <c r="X20">
        <f>E20*VLOOKUP(D20,products!$A$2:$G$49,7,FALSE)</f>
        <v>4.9403999999999995</v>
      </c>
    </row>
    <row r="21" spans="1:24" x14ac:dyDescent="0.25">
      <c r="A21" s="1" t="s">
        <v>597</v>
      </c>
      <c r="B21" s="2">
        <v>44169</v>
      </c>
      <c r="C21" s="1" t="s">
        <v>598</v>
      </c>
      <c r="D21" t="s">
        <v>6151</v>
      </c>
      <c r="E21" s="1">
        <v>5</v>
      </c>
      <c r="F21" s="1" t="str">
        <f>VLOOKUP(C21,customers!$A$2:$B$1001,2,FALSE)</f>
        <v>Aurea Corradino</v>
      </c>
      <c r="G21" s="1" t="str">
        <f>VLOOKUP(C21,customers!$A$1:$C$1001,3,FALSE)</f>
        <v>acorradinoj@harvard.edu</v>
      </c>
      <c r="H21" s="1" t="str">
        <f>_xlfn.XLOOKUP(C21,customers!$A$2:$A$1001,customers!$G$2:$G$1001,,0,)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>
        <f>INDEX(products!$A$1:$G$49,MATCH(orders!$D21,products!$A$1:$A$49,0),MATCH(orders!K$1,products!$A$1:$G$1,0))</f>
        <v>0.2</v>
      </c>
      <c r="L21">
        <f>INDEX(products!$A$1:$G$49,MATCH(orders!$D21,products!$A$1:$A$49,0),MATCH(orders!L$1,products!$A$1:$G$1,0))</f>
        <v>3.375</v>
      </c>
      <c r="M21">
        <f t="shared" si="3"/>
        <v>16.875</v>
      </c>
      <c r="N21" t="str">
        <f>VLOOKUP(I21,'coffee names &amp; roast types'!$A$2:$B$5,2,FALSE)</f>
        <v>Arabica</v>
      </c>
      <c r="O21" t="str">
        <f>VLOOKUP(J21,'coffee names &amp; roast types'!$E$2:$F$4,2,FALSE)</f>
        <v>Medium</v>
      </c>
      <c r="P21" t="str">
        <f>CONCATENATE(VLOOKUP(C21,customers!$A$2:$F$1001,5,FALSE),", ",VLOOKUP(C21,customers!$A$2:$F$1001,6,FALSE))</f>
        <v>698 Canary Terrace, New York City</v>
      </c>
      <c r="Q21" t="str">
        <f t="shared" si="4"/>
        <v>No</v>
      </c>
      <c r="R21" t="str">
        <f t="shared" si="5"/>
        <v>Aurea</v>
      </c>
      <c r="S21" t="str">
        <f t="shared" si="6"/>
        <v>Corradino</v>
      </c>
      <c r="T21" t="str">
        <f>_xlfn.XLOOKUP(C21,Table3[Customer ID],Table3[Loyalty Card],,0)</f>
        <v>Yes</v>
      </c>
      <c r="U21">
        <f t="shared" si="0"/>
        <v>1</v>
      </c>
      <c r="V21" t="str">
        <f t="shared" si="1"/>
        <v>Friday</v>
      </c>
      <c r="W21" t="str">
        <f t="shared" si="2"/>
        <v>December</v>
      </c>
      <c r="X21">
        <f>E21*VLOOKUP(D21,products!$A$2:$G$49,7,FALSE)</f>
        <v>1.5187499999999998</v>
      </c>
    </row>
    <row r="22" spans="1:24" x14ac:dyDescent="0.25">
      <c r="A22" s="1" t="s">
        <v>597</v>
      </c>
      <c r="B22" s="2">
        <v>44169</v>
      </c>
      <c r="C22" s="1" t="s">
        <v>598</v>
      </c>
      <c r="D22" t="s">
        <v>6152</v>
      </c>
      <c r="E22" s="1">
        <v>4</v>
      </c>
      <c r="F22" s="1" t="str">
        <f>VLOOKUP(C22,customers!$A$2:$B$1001,2,FALSE)</f>
        <v>Aurea Corradino</v>
      </c>
      <c r="G22" s="1" t="str">
        <f>VLOOKUP(C22,customers!$A$1:$C$1001,3,FALSE)</f>
        <v>acorradinoj@harvard.edu</v>
      </c>
      <c r="H22" s="1" t="str">
        <f>_xlfn.XLOOKUP(C22,customers!$A$2:$A$1001,customers!$G$2:$G$1001,,0,)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>
        <f>INDEX(products!$A$1:$G$49,MATCH(orders!$D22,products!$A$1:$A$49,0),MATCH(orders!K$1,products!$A$1:$G$1,0))</f>
        <v>0.2</v>
      </c>
      <c r="L22">
        <f>INDEX(products!$A$1:$G$49,MATCH(orders!$D22,products!$A$1:$A$49,0),MATCH(orders!L$1,products!$A$1:$G$1,0))</f>
        <v>3.645</v>
      </c>
      <c r="M22">
        <f t="shared" si="3"/>
        <v>14.58</v>
      </c>
      <c r="N22" t="str">
        <f>VLOOKUP(I22,'coffee names &amp; roast types'!$A$2:$B$5,2,FALSE)</f>
        <v>Excelsa</v>
      </c>
      <c r="O22" t="str">
        <f>VLOOKUP(J22,'coffee names &amp; roast types'!$E$2:$F$4,2,FALSE)</f>
        <v>Dark</v>
      </c>
      <c r="P22" t="str">
        <f>CONCATENATE(VLOOKUP(C22,customers!$A$2:$F$1001,5,FALSE),", ",VLOOKUP(C22,customers!$A$2:$F$1001,6,FALSE))</f>
        <v>698 Canary Terrace, New York City</v>
      </c>
      <c r="Q22" t="str">
        <f t="shared" si="4"/>
        <v>No</v>
      </c>
      <c r="R22" t="str">
        <f t="shared" si="5"/>
        <v>Aurea</v>
      </c>
      <c r="S22" t="str">
        <f t="shared" si="6"/>
        <v>Corradino</v>
      </c>
      <c r="T22" t="str">
        <f>_xlfn.XLOOKUP(C22,Table3[Customer ID],Table3[Loyalty Card],,0)</f>
        <v>Yes</v>
      </c>
      <c r="U22">
        <f t="shared" si="0"/>
        <v>0.8</v>
      </c>
      <c r="V22" t="str">
        <f t="shared" si="1"/>
        <v>Friday</v>
      </c>
      <c r="W22" t="str">
        <f t="shared" si="2"/>
        <v>December</v>
      </c>
      <c r="X22">
        <f>E22*VLOOKUP(D22,products!$A$2:$G$49,7,FALSE)</f>
        <v>1.6038000000000001</v>
      </c>
    </row>
    <row r="23" spans="1:24" x14ac:dyDescent="0.25">
      <c r="A23" s="1" t="s">
        <v>607</v>
      </c>
      <c r="B23" s="2">
        <v>44169</v>
      </c>
      <c r="C23" s="1" t="s">
        <v>608</v>
      </c>
      <c r="D23" t="s">
        <v>6153</v>
      </c>
      <c r="E23" s="1">
        <v>6</v>
      </c>
      <c r="F23" s="1" t="str">
        <f>VLOOKUP(C23,customers!$A$2:$B$1001,2,FALSE)</f>
        <v>Avrit Davidowsky</v>
      </c>
      <c r="G23" s="1" t="str">
        <f>VLOOKUP(C23,customers!$A$1:$C$1001,3,FALSE)</f>
        <v>adavidowskyl@netvibes.com</v>
      </c>
      <c r="H23" s="1" t="str">
        <f>_xlfn.XLOOKUP(C23,customers!$A$2:$A$1001,customers!$G$2:$G$1001,,0,)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>
        <f>INDEX(products!$A$1:$G$49,MATCH(orders!$D23,products!$A$1:$A$49,0),MATCH(orders!K$1,products!$A$1:$G$1,0))</f>
        <v>0.2</v>
      </c>
      <c r="L23">
        <f>INDEX(products!$A$1:$G$49,MATCH(orders!$D23,products!$A$1:$A$49,0),MATCH(orders!L$1,products!$A$1:$G$1,0))</f>
        <v>2.9849999999999999</v>
      </c>
      <c r="M23">
        <f t="shared" si="3"/>
        <v>17.91</v>
      </c>
      <c r="N23" t="str">
        <f>VLOOKUP(I23,'coffee names &amp; roast types'!$A$2:$B$5,2,FALSE)</f>
        <v>Arabica</v>
      </c>
      <c r="O23" t="str">
        <f>VLOOKUP(J23,'coffee names &amp; roast types'!$E$2:$F$4,2,FALSE)</f>
        <v>Dark</v>
      </c>
      <c r="P23" t="str">
        <f>CONCATENATE(VLOOKUP(C23,customers!$A$2:$F$1001,5,FALSE),", ",VLOOKUP(C23,customers!$A$2:$F$1001,6,FALSE))</f>
        <v>9 Warrior Junction, Grand Rapids</v>
      </c>
      <c r="Q23" t="str">
        <f t="shared" si="4"/>
        <v>No</v>
      </c>
      <c r="R23" t="str">
        <f t="shared" si="5"/>
        <v>Avrit</v>
      </c>
      <c r="S23" t="str">
        <f t="shared" si="6"/>
        <v>Davidowsky</v>
      </c>
      <c r="T23" t="str">
        <f>_xlfn.XLOOKUP(C23,Table3[Customer ID],Table3[Loyalty Card],,0)</f>
        <v>No</v>
      </c>
      <c r="U23">
        <f t="shared" si="0"/>
        <v>1.2000000000000002</v>
      </c>
      <c r="V23" t="str">
        <f t="shared" si="1"/>
        <v>Friday</v>
      </c>
      <c r="W23" t="str">
        <f t="shared" si="2"/>
        <v>December</v>
      </c>
      <c r="X23">
        <f>E23*VLOOKUP(D23,products!$A$2:$G$49,7,FALSE)</f>
        <v>1.6118999999999999</v>
      </c>
    </row>
    <row r="24" spans="1:24" x14ac:dyDescent="0.25">
      <c r="A24" s="1" t="s">
        <v>613</v>
      </c>
      <c r="B24" s="2">
        <v>44218</v>
      </c>
      <c r="C24" s="1" t="s">
        <v>614</v>
      </c>
      <c r="D24" t="s">
        <v>6150</v>
      </c>
      <c r="E24" s="1">
        <v>4</v>
      </c>
      <c r="F24" s="1" t="str">
        <f>VLOOKUP(C24,customers!$A$2:$B$1001,2,FALSE)</f>
        <v>Annabel Antuk</v>
      </c>
      <c r="G24" s="1" t="str">
        <f>VLOOKUP(C24,customers!$A$1:$C$1001,3,FALSE)</f>
        <v>aantukm@kickstarter.com</v>
      </c>
      <c r="H24" s="1" t="str">
        <f>_xlfn.XLOOKUP(C24,customers!$A$2:$A$1001,customers!$G$2:$G$1001,,0,)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>
        <f>INDEX(products!$A$1:$G$49,MATCH(orders!$D24,products!$A$1:$A$49,0),MATCH(orders!K$1,products!$A$1:$G$1,0))</f>
        <v>2.5</v>
      </c>
      <c r="L24">
        <f>INDEX(products!$A$1:$G$49,MATCH(orders!$D24,products!$A$1:$A$49,0),MATCH(orders!L$1,products!$A$1:$G$1,0))</f>
        <v>22.884999999999998</v>
      </c>
      <c r="M24">
        <f t="shared" si="3"/>
        <v>91.539999999999992</v>
      </c>
      <c r="N24" t="str">
        <f>VLOOKUP(I24,'coffee names &amp; roast types'!$A$2:$B$5,2,FALSE)</f>
        <v>Robusta</v>
      </c>
      <c r="O24" t="str">
        <f>VLOOKUP(J24,'coffee names &amp; roast types'!$E$2:$F$4,2,FALSE)</f>
        <v>Medium</v>
      </c>
      <c r="P24" t="str">
        <f>CONCATENATE(VLOOKUP(C24,customers!$A$2:$F$1001,5,FALSE),", ",VLOOKUP(C24,customers!$A$2:$F$1001,6,FALSE))</f>
        <v>77965 Lawn Park, Punta Gorda</v>
      </c>
      <c r="Q24" t="str">
        <f t="shared" si="4"/>
        <v>No</v>
      </c>
      <c r="R24" t="str">
        <f t="shared" si="5"/>
        <v>Annabel</v>
      </c>
      <c r="S24" t="str">
        <f t="shared" si="6"/>
        <v>Antuk</v>
      </c>
      <c r="T24" t="str">
        <f>_xlfn.XLOOKUP(C24,Table3[Customer ID],Table3[Loyalty Card],,0)</f>
        <v>Yes</v>
      </c>
      <c r="U24">
        <f t="shared" si="0"/>
        <v>10</v>
      </c>
      <c r="V24" t="str">
        <f t="shared" si="1"/>
        <v>Friday</v>
      </c>
      <c r="W24" t="str">
        <f t="shared" si="2"/>
        <v>January</v>
      </c>
      <c r="X24">
        <f>E24*VLOOKUP(D24,products!$A$2:$G$49,7,FALSE)</f>
        <v>5.4923999999999991</v>
      </c>
    </row>
    <row r="25" spans="1:24" x14ac:dyDescent="0.25">
      <c r="A25" s="1" t="s">
        <v>619</v>
      </c>
      <c r="B25" s="2">
        <v>44603</v>
      </c>
      <c r="C25" s="1" t="s">
        <v>620</v>
      </c>
      <c r="D25" t="s">
        <v>6153</v>
      </c>
      <c r="E25" s="1">
        <v>4</v>
      </c>
      <c r="F25" s="1" t="str">
        <f>VLOOKUP(C25,customers!$A$2:$B$1001,2,FALSE)</f>
        <v>Iorgo Kleinert</v>
      </c>
      <c r="G25" s="1" t="str">
        <f>VLOOKUP(C25,customers!$A$1:$C$1001,3,FALSE)</f>
        <v>ikleinertn@timesonline.co.uk</v>
      </c>
      <c r="H25" s="1" t="str">
        <f>_xlfn.XLOOKUP(C25,customers!$A$2:$A$1001,customers!$G$2:$G$1001,,0,)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>
        <f>INDEX(products!$A$1:$G$49,MATCH(orders!$D25,products!$A$1:$A$49,0),MATCH(orders!K$1,products!$A$1:$G$1,0))</f>
        <v>0.2</v>
      </c>
      <c r="L25">
        <f>INDEX(products!$A$1:$G$49,MATCH(orders!$D25,products!$A$1:$A$49,0),MATCH(orders!L$1,products!$A$1:$G$1,0))</f>
        <v>2.9849999999999999</v>
      </c>
      <c r="M25">
        <f t="shared" si="3"/>
        <v>11.94</v>
      </c>
      <c r="N25" t="str">
        <f>VLOOKUP(I25,'coffee names &amp; roast types'!$A$2:$B$5,2,FALSE)</f>
        <v>Arabica</v>
      </c>
      <c r="O25" t="str">
        <f>VLOOKUP(J25,'coffee names &amp; roast types'!$E$2:$F$4,2,FALSE)</f>
        <v>Dark</v>
      </c>
      <c r="P25" t="str">
        <f>CONCATENATE(VLOOKUP(C25,customers!$A$2:$F$1001,5,FALSE),", ",VLOOKUP(C25,customers!$A$2:$F$1001,6,FALSE))</f>
        <v>1 Morningstar Lane, Vancouver</v>
      </c>
      <c r="Q25" t="str">
        <f t="shared" si="4"/>
        <v>No</v>
      </c>
      <c r="R25" t="str">
        <f t="shared" si="5"/>
        <v>Iorgo</v>
      </c>
      <c r="S25" t="str">
        <f t="shared" si="6"/>
        <v>Kleinert</v>
      </c>
      <c r="T25" t="str">
        <f>_xlfn.XLOOKUP(C25,Table3[Customer ID],Table3[Loyalty Card],,0)</f>
        <v>Yes</v>
      </c>
      <c r="U25">
        <f t="shared" si="0"/>
        <v>0.8</v>
      </c>
      <c r="V25" t="str">
        <f t="shared" si="1"/>
        <v>Friday</v>
      </c>
      <c r="W25" t="str">
        <f t="shared" si="2"/>
        <v>February</v>
      </c>
      <c r="X25">
        <f>E25*VLOOKUP(D25,products!$A$2:$G$49,7,FALSE)</f>
        <v>1.0746</v>
      </c>
    </row>
    <row r="26" spans="1:24" x14ac:dyDescent="0.25">
      <c r="A26" s="1" t="s">
        <v>625</v>
      </c>
      <c r="B26" s="2">
        <v>44454</v>
      </c>
      <c r="C26" s="1" t="s">
        <v>626</v>
      </c>
      <c r="D26" t="s">
        <v>6154</v>
      </c>
      <c r="E26" s="1">
        <v>1</v>
      </c>
      <c r="F26" s="1" t="str">
        <f>VLOOKUP(C26,customers!$A$2:$B$1001,2,FALSE)</f>
        <v>Chrisy Blofeld</v>
      </c>
      <c r="G26" s="1" t="str">
        <f>VLOOKUP(C26,customers!$A$1:$C$1001,3,FALSE)</f>
        <v>cblofeldo@amazon.co.uk</v>
      </c>
      <c r="H26" s="1" t="str">
        <f>_xlfn.XLOOKUP(C26,customers!$A$2:$A$1001,customers!$G$2:$G$1001,,0,)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>
        <f>INDEX(products!$A$1:$G$49,MATCH(orders!$D26,products!$A$1:$A$49,0),MATCH(orders!K$1,products!$A$1:$G$1,0))</f>
        <v>1</v>
      </c>
      <c r="L26">
        <f>INDEX(products!$A$1:$G$49,MATCH(orders!$D26,products!$A$1:$A$49,0),MATCH(orders!L$1,products!$A$1:$G$1,0))</f>
        <v>11.25</v>
      </c>
      <c r="M26">
        <f t="shared" si="3"/>
        <v>11.25</v>
      </c>
      <c r="N26" t="str">
        <f>VLOOKUP(I26,'coffee names &amp; roast types'!$A$2:$B$5,2,FALSE)</f>
        <v>Arabica</v>
      </c>
      <c r="O26" t="str">
        <f>VLOOKUP(J26,'coffee names &amp; roast types'!$E$2:$F$4,2,FALSE)</f>
        <v>Medium</v>
      </c>
      <c r="P26" t="str">
        <f>CONCATENATE(VLOOKUP(C26,customers!$A$2:$F$1001,5,FALSE),", ",VLOOKUP(C26,customers!$A$2:$F$1001,6,FALSE))</f>
        <v>013 Talisman Terrace, Englewood</v>
      </c>
      <c r="Q26" t="str">
        <f t="shared" si="4"/>
        <v>No</v>
      </c>
      <c r="R26" t="str">
        <f t="shared" si="5"/>
        <v>Chrisy</v>
      </c>
      <c r="S26" t="str">
        <f t="shared" si="6"/>
        <v>Blofeld</v>
      </c>
      <c r="T26" t="str">
        <f>_xlfn.XLOOKUP(C26,Table3[Customer ID],Table3[Loyalty Card],,0)</f>
        <v>No</v>
      </c>
      <c r="U26">
        <f t="shared" si="0"/>
        <v>1</v>
      </c>
      <c r="V26" t="str">
        <f t="shared" si="1"/>
        <v>Wednesday</v>
      </c>
      <c r="W26" t="str">
        <f t="shared" si="2"/>
        <v>September</v>
      </c>
      <c r="X26">
        <f>E26*VLOOKUP(D26,products!$A$2:$G$49,7,FALSE)</f>
        <v>1.0125</v>
      </c>
    </row>
    <row r="27" spans="1:24" x14ac:dyDescent="0.25">
      <c r="A27" s="1" t="s">
        <v>631</v>
      </c>
      <c r="B27" s="2">
        <v>44128</v>
      </c>
      <c r="C27" s="1" t="s">
        <v>632</v>
      </c>
      <c r="D27" t="s">
        <v>6155</v>
      </c>
      <c r="E27" s="1">
        <v>3</v>
      </c>
      <c r="F27" s="1" t="str">
        <f>VLOOKUP(C27,customers!$A$2:$B$1001,2,FALSE)</f>
        <v>Culley Farris</v>
      </c>
      <c r="G27" s="1" t="str">
        <f>VLOOKUP(C27,customers!$A$1:$C$1001,3,FALSE)</f>
        <v>not provided</v>
      </c>
      <c r="H27" s="1" t="str">
        <f>_xlfn.XLOOKUP(C27,customers!$A$2:$A$1001,customers!$G$2:$G$1001,,0,)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>
        <f>INDEX(products!$A$1:$G$49,MATCH(orders!$D27,products!$A$1:$A$49,0),MATCH(orders!K$1,products!$A$1:$G$1,0))</f>
        <v>0.2</v>
      </c>
      <c r="L27">
        <f>INDEX(products!$A$1:$G$49,MATCH(orders!$D27,products!$A$1:$A$49,0),MATCH(orders!L$1,products!$A$1:$G$1,0))</f>
        <v>4.125</v>
      </c>
      <c r="M27">
        <f t="shared" si="3"/>
        <v>12.375</v>
      </c>
      <c r="N27" t="str">
        <f>VLOOKUP(I27,'coffee names &amp; roast types'!$A$2:$B$5,2,FALSE)</f>
        <v>Excelsa</v>
      </c>
      <c r="O27" t="str">
        <f>VLOOKUP(J27,'coffee names &amp; roast types'!$E$2:$F$4,2,FALSE)</f>
        <v>Medium</v>
      </c>
      <c r="P27" t="str">
        <f>CONCATENATE(VLOOKUP(C27,customers!$A$2:$F$1001,5,FALSE),", ",VLOOKUP(C27,customers!$A$2:$F$1001,6,FALSE))</f>
        <v>4 Mitchell Drive, Punta Gorda</v>
      </c>
      <c r="Q27" t="str">
        <f t="shared" si="4"/>
        <v>No</v>
      </c>
      <c r="R27" t="str">
        <f t="shared" si="5"/>
        <v>Culley</v>
      </c>
      <c r="S27" t="str">
        <f t="shared" si="6"/>
        <v>Farris</v>
      </c>
      <c r="T27" t="str">
        <f>_xlfn.XLOOKUP(C27,Table3[Customer ID],Table3[Loyalty Card],,0)</f>
        <v>Yes</v>
      </c>
      <c r="U27">
        <f t="shared" si="0"/>
        <v>0.60000000000000009</v>
      </c>
      <c r="V27" t="str">
        <f t="shared" si="1"/>
        <v>Saturday</v>
      </c>
      <c r="W27" t="str">
        <f t="shared" si="2"/>
        <v>October</v>
      </c>
      <c r="X27">
        <f>E27*VLOOKUP(D27,products!$A$2:$G$49,7,FALSE)</f>
        <v>1.3612500000000001</v>
      </c>
    </row>
    <row r="28" spans="1:24" x14ac:dyDescent="0.25">
      <c r="A28" s="1" t="s">
        <v>636</v>
      </c>
      <c r="B28" s="2">
        <v>43516</v>
      </c>
      <c r="C28" s="1" t="s">
        <v>637</v>
      </c>
      <c r="D28" t="s">
        <v>6156</v>
      </c>
      <c r="E28" s="1">
        <v>4</v>
      </c>
      <c r="F28" s="1" t="str">
        <f>VLOOKUP(C28,customers!$A$2:$B$1001,2,FALSE)</f>
        <v>Selene Shales</v>
      </c>
      <c r="G28" s="1" t="str">
        <f>VLOOKUP(C28,customers!$A$1:$C$1001,3,FALSE)</f>
        <v>sshalesq@umich.edu</v>
      </c>
      <c r="H28" s="1" t="str">
        <f>_xlfn.XLOOKUP(C28,customers!$A$2:$A$1001,customers!$G$2:$G$1001,,0,)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>
        <f>INDEX(products!$A$1:$G$49,MATCH(orders!$D28,products!$A$1:$A$49,0),MATCH(orders!K$1,products!$A$1:$G$1,0))</f>
        <v>0.5</v>
      </c>
      <c r="L28">
        <f>INDEX(products!$A$1:$G$49,MATCH(orders!$D28,products!$A$1:$A$49,0),MATCH(orders!L$1,products!$A$1:$G$1,0))</f>
        <v>6.75</v>
      </c>
      <c r="M28">
        <f t="shared" si="3"/>
        <v>27</v>
      </c>
      <c r="N28" t="str">
        <f>VLOOKUP(I28,'coffee names &amp; roast types'!$A$2:$B$5,2,FALSE)</f>
        <v>Arabica</v>
      </c>
      <c r="O28" t="str">
        <f>VLOOKUP(J28,'coffee names &amp; roast types'!$E$2:$F$4,2,FALSE)</f>
        <v>Medium</v>
      </c>
      <c r="P28" t="str">
        <f>CONCATENATE(VLOOKUP(C28,customers!$A$2:$F$1001,5,FALSE),", ",VLOOKUP(C28,customers!$A$2:$F$1001,6,FALSE))</f>
        <v>74 Bultman Plaza, Petaluma</v>
      </c>
      <c r="Q28" t="str">
        <f t="shared" si="4"/>
        <v>No</v>
      </c>
      <c r="R28" t="str">
        <f t="shared" si="5"/>
        <v>Selene</v>
      </c>
      <c r="S28" t="str">
        <f t="shared" si="6"/>
        <v>Shales</v>
      </c>
      <c r="T28" t="str">
        <f>_xlfn.XLOOKUP(C28,Table3[Customer ID],Table3[Loyalty Card],,0)</f>
        <v>Yes</v>
      </c>
      <c r="U28">
        <f t="shared" si="0"/>
        <v>2</v>
      </c>
      <c r="V28" t="str">
        <f t="shared" si="1"/>
        <v>Wednesday</v>
      </c>
      <c r="W28" t="str">
        <f t="shared" si="2"/>
        <v>February</v>
      </c>
      <c r="X28">
        <f>E28*VLOOKUP(D28,products!$A$2:$G$49,7,FALSE)</f>
        <v>2.4299999999999997</v>
      </c>
    </row>
    <row r="29" spans="1:24" x14ac:dyDescent="0.25">
      <c r="A29" s="1" t="s">
        <v>642</v>
      </c>
      <c r="B29" s="2">
        <v>43746</v>
      </c>
      <c r="C29" s="1" t="s">
        <v>643</v>
      </c>
      <c r="D29" t="s">
        <v>6151</v>
      </c>
      <c r="E29" s="1">
        <v>5</v>
      </c>
      <c r="F29" s="1" t="str">
        <f>VLOOKUP(C29,customers!$A$2:$B$1001,2,FALSE)</f>
        <v>Vivie Danneil</v>
      </c>
      <c r="G29" s="1" t="str">
        <f>VLOOKUP(C29,customers!$A$1:$C$1001,3,FALSE)</f>
        <v>vdanneilr@mtv.com</v>
      </c>
      <c r="H29" s="1" t="str">
        <f>_xlfn.XLOOKUP(C29,customers!$A$2:$A$1001,customers!$G$2:$G$1001,,0,)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>
        <f>INDEX(products!$A$1:$G$49,MATCH(orders!$D29,products!$A$1:$A$49,0),MATCH(orders!K$1,products!$A$1:$G$1,0))</f>
        <v>0.2</v>
      </c>
      <c r="L29">
        <f>INDEX(products!$A$1:$G$49,MATCH(orders!$D29,products!$A$1:$A$49,0),MATCH(orders!L$1,products!$A$1:$G$1,0))</f>
        <v>3.375</v>
      </c>
      <c r="M29">
        <f t="shared" si="3"/>
        <v>16.875</v>
      </c>
      <c r="N29" t="str">
        <f>VLOOKUP(I29,'coffee names &amp; roast types'!$A$2:$B$5,2,FALSE)</f>
        <v>Arabica</v>
      </c>
      <c r="O29" t="str">
        <f>VLOOKUP(J29,'coffee names &amp; roast types'!$E$2:$F$4,2,FALSE)</f>
        <v>Medium</v>
      </c>
      <c r="P29" t="str">
        <f>CONCATENATE(VLOOKUP(C29,customers!$A$2:$F$1001,5,FALSE),", ",VLOOKUP(C29,customers!$A$2:$F$1001,6,FALSE))</f>
        <v>5626 Darwin Avenue, Tralee</v>
      </c>
      <c r="Q29" t="str">
        <f t="shared" si="4"/>
        <v>Yes</v>
      </c>
      <c r="R29" t="str">
        <f t="shared" si="5"/>
        <v>Vivie</v>
      </c>
      <c r="S29" t="str">
        <f t="shared" si="6"/>
        <v>Danneil</v>
      </c>
      <c r="T29" t="str">
        <f>_xlfn.XLOOKUP(C29,Table3[Customer ID],Table3[Loyalty Card],,0)</f>
        <v>No</v>
      </c>
      <c r="U29">
        <f t="shared" si="0"/>
        <v>1</v>
      </c>
      <c r="V29" t="str">
        <f t="shared" si="1"/>
        <v>Tuesday</v>
      </c>
      <c r="W29" t="str">
        <f t="shared" si="2"/>
        <v>October</v>
      </c>
      <c r="X29">
        <f>E29*VLOOKUP(D29,products!$A$2:$G$49,7,FALSE)</f>
        <v>1.5187499999999998</v>
      </c>
    </row>
    <row r="30" spans="1:24" x14ac:dyDescent="0.25">
      <c r="A30" s="1" t="s">
        <v>648</v>
      </c>
      <c r="B30" s="2">
        <v>44775</v>
      </c>
      <c r="C30" s="1" t="s">
        <v>649</v>
      </c>
      <c r="D30" t="s">
        <v>6157</v>
      </c>
      <c r="E30" s="1">
        <v>3</v>
      </c>
      <c r="F30" s="1" t="str">
        <f>VLOOKUP(C30,customers!$A$2:$B$1001,2,FALSE)</f>
        <v>Theresita Newbury</v>
      </c>
      <c r="G30" s="1" t="str">
        <f>VLOOKUP(C30,customers!$A$1:$C$1001,3,FALSE)</f>
        <v>tnewburys@usda.gov</v>
      </c>
      <c r="H30" s="1" t="str">
        <f>_xlfn.XLOOKUP(C30,customers!$A$2:$A$1001,customers!$G$2:$G$1001,,0,)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>
        <f>INDEX(products!$A$1:$G$49,MATCH(orders!$D30,products!$A$1:$A$49,0),MATCH(orders!K$1,products!$A$1:$G$1,0))</f>
        <v>0.5</v>
      </c>
      <c r="L30">
        <f>INDEX(products!$A$1:$G$49,MATCH(orders!$D30,products!$A$1:$A$49,0),MATCH(orders!L$1,products!$A$1:$G$1,0))</f>
        <v>5.97</v>
      </c>
      <c r="M30">
        <f t="shared" si="3"/>
        <v>17.91</v>
      </c>
      <c r="N30" t="str">
        <f>VLOOKUP(I30,'coffee names &amp; roast types'!$A$2:$B$5,2,FALSE)</f>
        <v>Arabica</v>
      </c>
      <c r="O30" t="str">
        <f>VLOOKUP(J30,'coffee names &amp; roast types'!$E$2:$F$4,2,FALSE)</f>
        <v>Dark</v>
      </c>
      <c r="P30" t="str">
        <f>CONCATENATE(VLOOKUP(C30,customers!$A$2:$F$1001,5,FALSE),", ",VLOOKUP(C30,customers!$A$2:$F$1001,6,FALSE))</f>
        <v>79526 Bultman Lane, Clonskeagh</v>
      </c>
      <c r="Q30" t="str">
        <f t="shared" si="4"/>
        <v>Yes</v>
      </c>
      <c r="R30" t="str">
        <f t="shared" si="5"/>
        <v>Theresita</v>
      </c>
      <c r="S30" t="str">
        <f t="shared" si="6"/>
        <v>Newbury</v>
      </c>
      <c r="T30" t="str">
        <f>_xlfn.XLOOKUP(C30,Table3[Customer ID],Table3[Loyalty Card],,0)</f>
        <v>No</v>
      </c>
      <c r="U30">
        <f t="shared" si="0"/>
        <v>1.5</v>
      </c>
      <c r="V30" t="str">
        <f t="shared" si="1"/>
        <v>Tuesday</v>
      </c>
      <c r="W30" t="str">
        <f t="shared" si="2"/>
        <v>August</v>
      </c>
      <c r="X30">
        <f>E30*VLOOKUP(D30,products!$A$2:$G$49,7,FALSE)</f>
        <v>1.6118999999999999</v>
      </c>
    </row>
    <row r="31" spans="1:24" x14ac:dyDescent="0.25">
      <c r="A31" s="1" t="s">
        <v>654</v>
      </c>
      <c r="B31" s="2">
        <v>43516</v>
      </c>
      <c r="C31" s="1" t="s">
        <v>655</v>
      </c>
      <c r="D31" t="s">
        <v>6146</v>
      </c>
      <c r="E31" s="1">
        <v>4</v>
      </c>
      <c r="F31" s="1" t="str">
        <f>VLOOKUP(C31,customers!$A$2:$B$1001,2,FALSE)</f>
        <v>Mozelle Calcutt</v>
      </c>
      <c r="G31" s="1" t="str">
        <f>VLOOKUP(C31,customers!$A$1:$C$1001,3,FALSE)</f>
        <v>mcalcuttt@baidu.com</v>
      </c>
      <c r="H31" s="1" t="str">
        <f>_xlfn.XLOOKUP(C31,customers!$A$2:$A$1001,customers!$G$2:$G$1001,,0,)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>
        <f>INDEX(products!$A$1:$G$49,MATCH(orders!$D31,products!$A$1:$A$49,0),MATCH(orders!K$1,products!$A$1:$G$1,0))</f>
        <v>1</v>
      </c>
      <c r="L31">
        <f>INDEX(products!$A$1:$G$49,MATCH(orders!$D31,products!$A$1:$A$49,0),MATCH(orders!L$1,products!$A$1:$G$1,0))</f>
        <v>9.9499999999999993</v>
      </c>
      <c r="M31">
        <f t="shared" si="3"/>
        <v>39.799999999999997</v>
      </c>
      <c r="N31" t="str">
        <f>VLOOKUP(I31,'coffee names &amp; roast types'!$A$2:$B$5,2,FALSE)</f>
        <v>Arabica</v>
      </c>
      <c r="O31" t="str">
        <f>VLOOKUP(J31,'coffee names &amp; roast types'!$E$2:$F$4,2,FALSE)</f>
        <v>Dark</v>
      </c>
      <c r="P31" t="str">
        <f>CONCATENATE(VLOOKUP(C31,customers!$A$2:$F$1001,5,FALSE),", ",VLOOKUP(C31,customers!$A$2:$F$1001,6,FALSE))</f>
        <v>4389 Russell Way, Rathwire</v>
      </c>
      <c r="Q31" t="str">
        <f t="shared" si="4"/>
        <v>Yes</v>
      </c>
      <c r="R31" t="str">
        <f t="shared" si="5"/>
        <v>Mozelle</v>
      </c>
      <c r="S31" t="str">
        <f t="shared" si="6"/>
        <v>Calcutt</v>
      </c>
      <c r="T31" t="str">
        <f>_xlfn.XLOOKUP(C31,Table3[Customer ID],Table3[Loyalty Card],,0)</f>
        <v>Yes</v>
      </c>
      <c r="U31">
        <f t="shared" si="0"/>
        <v>4</v>
      </c>
      <c r="V31" t="str">
        <f t="shared" si="1"/>
        <v>Wednesday</v>
      </c>
      <c r="W31" t="str">
        <f t="shared" si="2"/>
        <v>February</v>
      </c>
      <c r="X31">
        <f>E31*VLOOKUP(D31,products!$A$2:$G$49,7,FALSE)</f>
        <v>3.5819999999999994</v>
      </c>
    </row>
    <row r="32" spans="1:24" x14ac:dyDescent="0.25">
      <c r="A32" s="1" t="s">
        <v>660</v>
      </c>
      <c r="B32" s="2">
        <v>44464</v>
      </c>
      <c r="C32" s="1" t="s">
        <v>661</v>
      </c>
      <c r="D32" t="s">
        <v>6158</v>
      </c>
      <c r="E32" s="1">
        <v>5</v>
      </c>
      <c r="F32" s="1" t="str">
        <f>VLOOKUP(C32,customers!$A$2:$B$1001,2,FALSE)</f>
        <v>Adrian Swaine</v>
      </c>
      <c r="G32" s="1" t="str">
        <f>VLOOKUP(C32,customers!$A$1:$C$1001,3,FALSE)</f>
        <v>not provided</v>
      </c>
      <c r="H32" s="1" t="str">
        <f>_xlfn.XLOOKUP(C32,customers!$A$2:$A$1001,customers!$G$2:$G$1001,,0,)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>
        <f>INDEX(products!$A$1:$G$49,MATCH(orders!$D32,products!$A$1:$A$49,0),MATCH(orders!K$1,products!$A$1:$G$1,0))</f>
        <v>0.2</v>
      </c>
      <c r="L32">
        <f>INDEX(products!$A$1:$G$49,MATCH(orders!$D32,products!$A$1:$A$49,0),MATCH(orders!L$1,products!$A$1:$G$1,0))</f>
        <v>4.3650000000000002</v>
      </c>
      <c r="M32">
        <f t="shared" si="3"/>
        <v>21.825000000000003</v>
      </c>
      <c r="N32" t="str">
        <f>VLOOKUP(I32,'coffee names &amp; roast types'!$A$2:$B$5,2,FALSE)</f>
        <v>Liberica</v>
      </c>
      <c r="O32" t="str">
        <f>VLOOKUP(J32,'coffee names &amp; roast types'!$E$2:$F$4,2,FALSE)</f>
        <v>Medium</v>
      </c>
      <c r="P32" t="str">
        <f>CONCATENATE(VLOOKUP(C32,customers!$A$2:$F$1001,5,FALSE),", ",VLOOKUP(C32,customers!$A$2:$F$1001,6,FALSE))</f>
        <v>95 Straubel Hill, Aurora</v>
      </c>
      <c r="Q32" t="str">
        <f t="shared" si="4"/>
        <v>No</v>
      </c>
      <c r="R32" t="str">
        <f t="shared" si="5"/>
        <v>Adrian</v>
      </c>
      <c r="S32" t="str">
        <f t="shared" si="6"/>
        <v>Swaine</v>
      </c>
      <c r="T32" t="str">
        <f>_xlfn.XLOOKUP(C32,Table3[Customer ID],Table3[Loyalty Card],,0)</f>
        <v>No</v>
      </c>
      <c r="U32">
        <f t="shared" si="0"/>
        <v>1</v>
      </c>
      <c r="V32" t="str">
        <f t="shared" si="1"/>
        <v>Saturday</v>
      </c>
      <c r="W32" t="str">
        <f t="shared" si="2"/>
        <v>September</v>
      </c>
      <c r="X32">
        <f>E32*VLOOKUP(D32,products!$A$2:$G$49,7,FALSE)</f>
        <v>2.83725</v>
      </c>
    </row>
    <row r="33" spans="1:24" x14ac:dyDescent="0.25">
      <c r="A33" s="1" t="s">
        <v>660</v>
      </c>
      <c r="B33" s="2">
        <v>44464</v>
      </c>
      <c r="C33" s="1" t="s">
        <v>661</v>
      </c>
      <c r="D33" t="s">
        <v>6157</v>
      </c>
      <c r="E33" s="1">
        <v>6</v>
      </c>
      <c r="F33" s="1" t="str">
        <f>VLOOKUP(C33,customers!$A$2:$B$1001,2,FALSE)</f>
        <v>Adrian Swaine</v>
      </c>
      <c r="G33" s="1" t="str">
        <f>VLOOKUP(C33,customers!$A$1:$C$1001,3,FALSE)</f>
        <v>not provided</v>
      </c>
      <c r="H33" s="1" t="str">
        <f>_xlfn.XLOOKUP(C33,customers!$A$2:$A$1001,customers!$G$2:$G$1001,,0,)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>
        <f>INDEX(products!$A$1:$G$49,MATCH(orders!$D33,products!$A$1:$A$49,0),MATCH(orders!K$1,products!$A$1:$G$1,0))</f>
        <v>0.5</v>
      </c>
      <c r="L33">
        <f>INDEX(products!$A$1:$G$49,MATCH(orders!$D33,products!$A$1:$A$49,0),MATCH(orders!L$1,products!$A$1:$G$1,0))</f>
        <v>5.97</v>
      </c>
      <c r="M33">
        <f t="shared" si="3"/>
        <v>35.82</v>
      </c>
      <c r="N33" t="str">
        <f>VLOOKUP(I33,'coffee names &amp; roast types'!$A$2:$B$5,2,FALSE)</f>
        <v>Arabica</v>
      </c>
      <c r="O33" t="str">
        <f>VLOOKUP(J33,'coffee names &amp; roast types'!$E$2:$F$4,2,FALSE)</f>
        <v>Dark</v>
      </c>
      <c r="P33" t="str">
        <f>CONCATENATE(VLOOKUP(C33,customers!$A$2:$F$1001,5,FALSE),", ",VLOOKUP(C33,customers!$A$2:$F$1001,6,FALSE))</f>
        <v>95 Straubel Hill, Aurora</v>
      </c>
      <c r="Q33" t="str">
        <f t="shared" si="4"/>
        <v>No</v>
      </c>
      <c r="R33" t="str">
        <f t="shared" si="5"/>
        <v>Adrian</v>
      </c>
      <c r="S33" t="str">
        <f t="shared" si="6"/>
        <v>Swaine</v>
      </c>
      <c r="T33" t="str">
        <f>_xlfn.XLOOKUP(C33,Table3[Customer ID],Table3[Loyalty Card],,0)</f>
        <v>No</v>
      </c>
      <c r="U33">
        <f t="shared" si="0"/>
        <v>3</v>
      </c>
      <c r="V33" t="str">
        <f t="shared" si="1"/>
        <v>Saturday</v>
      </c>
      <c r="W33" t="str">
        <f t="shared" si="2"/>
        <v>September</v>
      </c>
      <c r="X33">
        <f>E33*VLOOKUP(D33,products!$A$2:$G$49,7,FALSE)</f>
        <v>3.2237999999999998</v>
      </c>
    </row>
    <row r="34" spans="1:24" x14ac:dyDescent="0.25">
      <c r="A34" s="1" t="s">
        <v>660</v>
      </c>
      <c r="B34" s="2">
        <v>44464</v>
      </c>
      <c r="C34" s="1" t="s">
        <v>661</v>
      </c>
      <c r="D34" t="s">
        <v>6159</v>
      </c>
      <c r="E34" s="1">
        <v>6</v>
      </c>
      <c r="F34" s="1" t="str">
        <f>VLOOKUP(C34,customers!$A$2:$B$1001,2,FALSE)</f>
        <v>Adrian Swaine</v>
      </c>
      <c r="G34" s="1" t="str">
        <f>VLOOKUP(C34,customers!$A$1:$C$1001,3,FALSE)</f>
        <v>not provided</v>
      </c>
      <c r="H34" s="1" t="str">
        <f>_xlfn.XLOOKUP(C34,customers!$A$2:$A$1001,customers!$G$2:$G$1001,,0,)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>
        <f>INDEX(products!$A$1:$G$49,MATCH(orders!$D34,products!$A$1:$A$49,0),MATCH(orders!K$1,products!$A$1:$G$1,0))</f>
        <v>0.5</v>
      </c>
      <c r="L34">
        <f>INDEX(products!$A$1:$G$49,MATCH(orders!$D34,products!$A$1:$A$49,0),MATCH(orders!L$1,products!$A$1:$G$1,0))</f>
        <v>8.73</v>
      </c>
      <c r="M34">
        <f t="shared" si="3"/>
        <v>52.38</v>
      </c>
      <c r="N34" t="str">
        <f>VLOOKUP(I34,'coffee names &amp; roast types'!$A$2:$B$5,2,FALSE)</f>
        <v>Liberica</v>
      </c>
      <c r="O34" t="str">
        <f>VLOOKUP(J34,'coffee names &amp; roast types'!$E$2:$F$4,2,FALSE)</f>
        <v>Medium</v>
      </c>
      <c r="P34" t="str">
        <f>CONCATENATE(VLOOKUP(C34,customers!$A$2:$F$1001,5,FALSE),", ",VLOOKUP(C34,customers!$A$2:$F$1001,6,FALSE))</f>
        <v>95 Straubel Hill, Aurora</v>
      </c>
      <c r="Q34" t="str">
        <f t="shared" si="4"/>
        <v>No</v>
      </c>
      <c r="R34" t="str">
        <f t="shared" si="5"/>
        <v>Adrian</v>
      </c>
      <c r="S34" t="str">
        <f t="shared" si="6"/>
        <v>Swaine</v>
      </c>
      <c r="T34" t="str">
        <f>_xlfn.XLOOKUP(C34,Table3[Customer ID],Table3[Loyalty Card],,0)</f>
        <v>No</v>
      </c>
      <c r="U34">
        <f t="shared" si="0"/>
        <v>3</v>
      </c>
      <c r="V34" t="str">
        <f t="shared" si="1"/>
        <v>Saturday</v>
      </c>
      <c r="W34" t="str">
        <f t="shared" si="2"/>
        <v>September</v>
      </c>
      <c r="X34">
        <f>E34*VLOOKUP(D34,products!$A$2:$G$49,7,FALSE)</f>
        <v>6.8094000000000001</v>
      </c>
    </row>
    <row r="35" spans="1:24" x14ac:dyDescent="0.25">
      <c r="A35" s="1" t="s">
        <v>675</v>
      </c>
      <c r="B35" s="2">
        <v>44394</v>
      </c>
      <c r="C35" s="1" t="s">
        <v>676</v>
      </c>
      <c r="D35" t="s">
        <v>6144</v>
      </c>
      <c r="E35" s="1">
        <v>5</v>
      </c>
      <c r="F35" s="1" t="str">
        <f>VLOOKUP(C35,customers!$A$2:$B$1001,2,FALSE)</f>
        <v>Gallard Gatheral</v>
      </c>
      <c r="G35" s="1" t="str">
        <f>VLOOKUP(C35,customers!$A$1:$C$1001,3,FALSE)</f>
        <v>ggatheralx@123-reg.co.uk</v>
      </c>
      <c r="H35" s="1" t="str">
        <f>_xlfn.XLOOKUP(C35,customers!$A$2:$A$1001,customers!$G$2:$G$1001,,0,)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>
        <f>INDEX(products!$A$1:$G$49,MATCH(orders!$D35,products!$A$1:$A$49,0),MATCH(orders!K$1,products!$A$1:$G$1,0))</f>
        <v>0.2</v>
      </c>
      <c r="L35">
        <f>INDEX(products!$A$1:$G$49,MATCH(orders!$D35,products!$A$1:$A$49,0),MATCH(orders!L$1,products!$A$1:$G$1,0))</f>
        <v>4.7549999999999999</v>
      </c>
      <c r="M35">
        <f t="shared" si="3"/>
        <v>23.774999999999999</v>
      </c>
      <c r="N35" t="str">
        <f>VLOOKUP(I35,'coffee names &amp; roast types'!$A$2:$B$5,2,FALSE)</f>
        <v>Liberica</v>
      </c>
      <c r="O35" t="str">
        <f>VLOOKUP(J35,'coffee names &amp; roast types'!$E$2:$F$4,2,FALSE)</f>
        <v>Light</v>
      </c>
      <c r="P35" t="str">
        <f>CONCATENATE(VLOOKUP(C35,customers!$A$2:$F$1001,5,FALSE),", ",VLOOKUP(C35,customers!$A$2:$F$1001,6,FALSE))</f>
        <v>40 Clemons Place, Grand Forks</v>
      </c>
      <c r="Q35" t="str">
        <f t="shared" si="4"/>
        <v>No</v>
      </c>
      <c r="R35" t="str">
        <f t="shared" si="5"/>
        <v>Gallard</v>
      </c>
      <c r="S35" t="str">
        <f t="shared" si="6"/>
        <v>Gatheral</v>
      </c>
      <c r="T35" t="str">
        <f>_xlfn.XLOOKUP(C35,Table3[Customer ID],Table3[Loyalty Card],,0)</f>
        <v>No</v>
      </c>
      <c r="U35">
        <f t="shared" si="0"/>
        <v>1</v>
      </c>
      <c r="V35" t="str">
        <f t="shared" si="1"/>
        <v>Saturday</v>
      </c>
      <c r="W35" t="str">
        <f t="shared" si="2"/>
        <v>July</v>
      </c>
      <c r="X35">
        <f>E35*VLOOKUP(D35,products!$A$2:$G$49,7,FALSE)</f>
        <v>3.0907499999999999</v>
      </c>
    </row>
    <row r="36" spans="1:24" x14ac:dyDescent="0.25">
      <c r="A36" s="1" t="s">
        <v>680</v>
      </c>
      <c r="B36" s="2">
        <v>44011</v>
      </c>
      <c r="C36" s="1" t="s">
        <v>681</v>
      </c>
      <c r="D36" t="s">
        <v>6160</v>
      </c>
      <c r="E36" s="1">
        <v>6</v>
      </c>
      <c r="F36" s="1" t="str">
        <f>VLOOKUP(C36,customers!$A$2:$B$1001,2,FALSE)</f>
        <v>Una Welberry</v>
      </c>
      <c r="G36" s="1" t="str">
        <f>VLOOKUP(C36,customers!$A$1:$C$1001,3,FALSE)</f>
        <v>uwelberryy@ebay.co.uk</v>
      </c>
      <c r="H36" s="1" t="str">
        <f>_xlfn.XLOOKUP(C36,customers!$A$2:$A$1001,customers!$G$2:$G$1001,,0,)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>
        <f>INDEX(products!$A$1:$G$49,MATCH(orders!$D36,products!$A$1:$A$49,0),MATCH(orders!K$1,products!$A$1:$G$1,0))</f>
        <v>0.5</v>
      </c>
      <c r="L36">
        <f>INDEX(products!$A$1:$G$49,MATCH(orders!$D36,products!$A$1:$A$49,0),MATCH(orders!L$1,products!$A$1:$G$1,0))</f>
        <v>9.51</v>
      </c>
      <c r="M36">
        <f t="shared" si="3"/>
        <v>57.06</v>
      </c>
      <c r="N36" t="str">
        <f>VLOOKUP(I36,'coffee names &amp; roast types'!$A$2:$B$5,2,FALSE)</f>
        <v>Liberica</v>
      </c>
      <c r="O36" t="str">
        <f>VLOOKUP(J36,'coffee names &amp; roast types'!$E$2:$F$4,2,FALSE)</f>
        <v>Light</v>
      </c>
      <c r="P36" t="str">
        <f>CONCATENATE(VLOOKUP(C36,customers!$A$2:$F$1001,5,FALSE),", ",VLOOKUP(C36,customers!$A$2:$F$1001,6,FALSE))</f>
        <v>40915 Schlimgen Park, Upton</v>
      </c>
      <c r="Q36" t="str">
        <f t="shared" si="4"/>
        <v>Yes</v>
      </c>
      <c r="R36" t="str">
        <f t="shared" si="5"/>
        <v>Una</v>
      </c>
      <c r="S36" t="str">
        <f t="shared" si="6"/>
        <v>Welberry</v>
      </c>
      <c r="T36" t="str">
        <f>_xlfn.XLOOKUP(C36,Table3[Customer ID],Table3[Loyalty Card],,0)</f>
        <v>Yes</v>
      </c>
      <c r="U36">
        <f t="shared" si="0"/>
        <v>3</v>
      </c>
      <c r="V36" t="str">
        <f t="shared" si="1"/>
        <v>Monday</v>
      </c>
      <c r="W36" t="str">
        <f t="shared" si="2"/>
        <v>June</v>
      </c>
      <c r="X36">
        <f>E36*VLOOKUP(D36,products!$A$2:$G$49,7,FALSE)</f>
        <v>7.4177999999999997</v>
      </c>
    </row>
    <row r="37" spans="1:24" x14ac:dyDescent="0.25">
      <c r="A37" s="1" t="s">
        <v>686</v>
      </c>
      <c r="B37" s="2">
        <v>44348</v>
      </c>
      <c r="C37" s="1" t="s">
        <v>687</v>
      </c>
      <c r="D37" t="s">
        <v>6157</v>
      </c>
      <c r="E37" s="1">
        <v>6</v>
      </c>
      <c r="F37" s="1" t="str">
        <f>VLOOKUP(C37,customers!$A$2:$B$1001,2,FALSE)</f>
        <v>Faber Eilhart</v>
      </c>
      <c r="G37" s="1" t="str">
        <f>VLOOKUP(C37,customers!$A$1:$C$1001,3,FALSE)</f>
        <v>feilhartz@who.int</v>
      </c>
      <c r="H37" s="1" t="str">
        <f>_xlfn.XLOOKUP(C37,customers!$A$2:$A$1001,customers!$G$2:$G$1001,,0,)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>
        <f>INDEX(products!$A$1:$G$49,MATCH(orders!$D37,products!$A$1:$A$49,0),MATCH(orders!K$1,products!$A$1:$G$1,0))</f>
        <v>0.5</v>
      </c>
      <c r="L37">
        <f>INDEX(products!$A$1:$G$49,MATCH(orders!$D37,products!$A$1:$A$49,0),MATCH(orders!L$1,products!$A$1:$G$1,0))</f>
        <v>5.97</v>
      </c>
      <c r="M37">
        <f t="shared" si="3"/>
        <v>35.82</v>
      </c>
      <c r="N37" t="str">
        <f>VLOOKUP(I37,'coffee names &amp; roast types'!$A$2:$B$5,2,FALSE)</f>
        <v>Arabica</v>
      </c>
      <c r="O37" t="str">
        <f>VLOOKUP(J37,'coffee names &amp; roast types'!$E$2:$F$4,2,FALSE)</f>
        <v>Dark</v>
      </c>
      <c r="P37" t="str">
        <f>CONCATENATE(VLOOKUP(C37,customers!$A$2:$F$1001,5,FALSE),", ",VLOOKUP(C37,customers!$A$2:$F$1001,6,FALSE))</f>
        <v>6966 Victoria Street, Charleston</v>
      </c>
      <c r="Q37" t="str">
        <f t="shared" si="4"/>
        <v>No</v>
      </c>
      <c r="R37" t="str">
        <f t="shared" si="5"/>
        <v>Faber</v>
      </c>
      <c r="S37" t="str">
        <f t="shared" si="6"/>
        <v>Eilhart</v>
      </c>
      <c r="T37" t="str">
        <f>_xlfn.XLOOKUP(C37,Table3[Customer ID],Table3[Loyalty Card],,0)</f>
        <v>No</v>
      </c>
      <c r="U37">
        <f t="shared" si="0"/>
        <v>3</v>
      </c>
      <c r="V37" t="str">
        <f t="shared" si="1"/>
        <v>Tuesday</v>
      </c>
      <c r="W37" t="str">
        <f t="shared" si="2"/>
        <v>June</v>
      </c>
      <c r="X37">
        <f>E37*VLOOKUP(D37,products!$A$2:$G$49,7,FALSE)</f>
        <v>3.2237999999999998</v>
      </c>
    </row>
    <row r="38" spans="1:24" x14ac:dyDescent="0.25">
      <c r="A38" s="1" t="s">
        <v>692</v>
      </c>
      <c r="B38" s="2">
        <v>44233</v>
      </c>
      <c r="C38" s="1" t="s">
        <v>693</v>
      </c>
      <c r="D38" t="s">
        <v>6158</v>
      </c>
      <c r="E38" s="1">
        <v>2</v>
      </c>
      <c r="F38" s="1" t="str">
        <f>VLOOKUP(C38,customers!$A$2:$B$1001,2,FALSE)</f>
        <v>Zorina Ponting</v>
      </c>
      <c r="G38" s="1" t="str">
        <f>VLOOKUP(C38,customers!$A$1:$C$1001,3,FALSE)</f>
        <v>zponting10@altervista.org</v>
      </c>
      <c r="H38" s="1" t="str">
        <f>_xlfn.XLOOKUP(C38,customers!$A$2:$A$1001,customers!$G$2:$G$1001,,0,)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>
        <f>INDEX(products!$A$1:$G$49,MATCH(orders!$D38,products!$A$1:$A$49,0),MATCH(orders!K$1,products!$A$1:$G$1,0))</f>
        <v>0.2</v>
      </c>
      <c r="L38">
        <f>INDEX(products!$A$1:$G$49,MATCH(orders!$D38,products!$A$1:$A$49,0),MATCH(orders!L$1,products!$A$1:$G$1,0))</f>
        <v>4.3650000000000002</v>
      </c>
      <c r="M38">
        <f t="shared" si="3"/>
        <v>8.73</v>
      </c>
      <c r="N38" t="str">
        <f>VLOOKUP(I38,'coffee names &amp; roast types'!$A$2:$B$5,2,FALSE)</f>
        <v>Liberica</v>
      </c>
      <c r="O38" t="str">
        <f>VLOOKUP(J38,'coffee names &amp; roast types'!$E$2:$F$4,2,FALSE)</f>
        <v>Medium</v>
      </c>
      <c r="P38" t="str">
        <f>CONCATENATE(VLOOKUP(C38,customers!$A$2:$F$1001,5,FALSE),", ",VLOOKUP(C38,customers!$A$2:$F$1001,6,FALSE))</f>
        <v>7118 Holmberg Court, Little Rock</v>
      </c>
      <c r="Q38" t="str">
        <f t="shared" si="4"/>
        <v>No</v>
      </c>
      <c r="R38" t="str">
        <f t="shared" si="5"/>
        <v>Zorina</v>
      </c>
      <c r="S38" t="str">
        <f t="shared" si="6"/>
        <v>Ponting</v>
      </c>
      <c r="T38" t="str">
        <f>_xlfn.XLOOKUP(C38,Table3[Customer ID],Table3[Loyalty Card],,0)</f>
        <v>No</v>
      </c>
      <c r="U38">
        <f t="shared" si="0"/>
        <v>0.4</v>
      </c>
      <c r="V38" t="str">
        <f t="shared" si="1"/>
        <v>Saturday</v>
      </c>
      <c r="W38" t="str">
        <f t="shared" si="2"/>
        <v>February</v>
      </c>
      <c r="X38">
        <f>E38*VLOOKUP(D38,products!$A$2:$G$49,7,FALSE)</f>
        <v>1.1349</v>
      </c>
    </row>
    <row r="39" spans="1:24" x14ac:dyDescent="0.25">
      <c r="A39" s="1" t="s">
        <v>698</v>
      </c>
      <c r="B39" s="2">
        <v>43580</v>
      </c>
      <c r="C39" s="1" t="s">
        <v>699</v>
      </c>
      <c r="D39" t="s">
        <v>6160</v>
      </c>
      <c r="E39" s="1">
        <v>3</v>
      </c>
      <c r="F39" s="1" t="str">
        <f>VLOOKUP(C39,customers!$A$2:$B$1001,2,FALSE)</f>
        <v>Silvio Strase</v>
      </c>
      <c r="G39" s="1" t="str">
        <f>VLOOKUP(C39,customers!$A$1:$C$1001,3,FALSE)</f>
        <v>sstrase11@booking.com</v>
      </c>
      <c r="H39" s="1" t="str">
        <f>_xlfn.XLOOKUP(C39,customers!$A$2:$A$1001,customers!$G$2:$G$1001,,0,)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>
        <f>INDEX(products!$A$1:$G$49,MATCH(orders!$D39,products!$A$1:$A$49,0),MATCH(orders!K$1,products!$A$1:$G$1,0))</f>
        <v>0.5</v>
      </c>
      <c r="L39">
        <f>INDEX(products!$A$1:$G$49,MATCH(orders!$D39,products!$A$1:$A$49,0),MATCH(orders!L$1,products!$A$1:$G$1,0))</f>
        <v>9.51</v>
      </c>
      <c r="M39">
        <f t="shared" si="3"/>
        <v>28.53</v>
      </c>
      <c r="N39" t="str">
        <f>VLOOKUP(I39,'coffee names &amp; roast types'!$A$2:$B$5,2,FALSE)</f>
        <v>Liberica</v>
      </c>
      <c r="O39" t="str">
        <f>VLOOKUP(J39,'coffee names &amp; roast types'!$E$2:$F$4,2,FALSE)</f>
        <v>Light</v>
      </c>
      <c r="P39" t="str">
        <f>CONCATENATE(VLOOKUP(C39,customers!$A$2:$F$1001,5,FALSE),", ",VLOOKUP(C39,customers!$A$2:$F$1001,6,FALSE))</f>
        <v>5 Forest Lane, Denver</v>
      </c>
      <c r="Q39" t="str">
        <f t="shared" si="4"/>
        <v>No</v>
      </c>
      <c r="R39" t="str">
        <f t="shared" si="5"/>
        <v>Silvio</v>
      </c>
      <c r="S39" t="str">
        <f t="shared" si="6"/>
        <v>Strase</v>
      </c>
      <c r="T39" t="str">
        <f>_xlfn.XLOOKUP(C39,Table3[Customer ID],Table3[Loyalty Card],,0)</f>
        <v>No</v>
      </c>
      <c r="U39">
        <f t="shared" si="0"/>
        <v>1.5</v>
      </c>
      <c r="V39" t="str">
        <f t="shared" si="1"/>
        <v>Thursday</v>
      </c>
      <c r="W39" t="str">
        <f t="shared" si="2"/>
        <v>April</v>
      </c>
      <c r="X39">
        <f>E39*VLOOKUP(D39,products!$A$2:$G$49,7,FALSE)</f>
        <v>3.7088999999999999</v>
      </c>
    </row>
    <row r="40" spans="1:24" x14ac:dyDescent="0.25">
      <c r="A40" s="1" t="s">
        <v>704</v>
      </c>
      <c r="B40" s="2">
        <v>43946</v>
      </c>
      <c r="C40" s="1" t="s">
        <v>705</v>
      </c>
      <c r="D40" t="s">
        <v>6150</v>
      </c>
      <c r="E40" s="1">
        <v>5</v>
      </c>
      <c r="F40" s="1" t="str">
        <f>VLOOKUP(C40,customers!$A$2:$B$1001,2,FALSE)</f>
        <v>Dorie de la Tremoille</v>
      </c>
      <c r="G40" s="1" t="str">
        <f>VLOOKUP(C40,customers!$A$1:$C$1001,3,FALSE)</f>
        <v>dde12@unesco.org</v>
      </c>
      <c r="H40" s="1" t="str">
        <f>_xlfn.XLOOKUP(C40,customers!$A$2:$A$1001,customers!$G$2:$G$1001,,0,)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>
        <f>INDEX(products!$A$1:$G$49,MATCH(orders!$D40,products!$A$1:$A$49,0),MATCH(orders!K$1,products!$A$1:$G$1,0))</f>
        <v>2.5</v>
      </c>
      <c r="L40">
        <f>INDEX(products!$A$1:$G$49,MATCH(orders!$D40,products!$A$1:$A$49,0),MATCH(orders!L$1,products!$A$1:$G$1,0))</f>
        <v>22.884999999999998</v>
      </c>
      <c r="M40">
        <f t="shared" si="3"/>
        <v>114.42499999999998</v>
      </c>
      <c r="N40" t="str">
        <f>VLOOKUP(I40,'coffee names &amp; roast types'!$A$2:$B$5,2,FALSE)</f>
        <v>Robusta</v>
      </c>
      <c r="O40" t="str">
        <f>VLOOKUP(J40,'coffee names &amp; roast types'!$E$2:$F$4,2,FALSE)</f>
        <v>Medium</v>
      </c>
      <c r="P40" t="str">
        <f>CONCATENATE(VLOOKUP(C40,customers!$A$2:$F$1001,5,FALSE),", ",VLOOKUP(C40,customers!$A$2:$F$1001,6,FALSE))</f>
        <v>0817 Dennis Street, Minneapolis</v>
      </c>
      <c r="Q40" t="str">
        <f t="shared" si="4"/>
        <v>No</v>
      </c>
      <c r="R40" t="str">
        <f t="shared" si="5"/>
        <v>Dorie</v>
      </c>
      <c r="S40" t="str">
        <f t="shared" si="6"/>
        <v>de la Tremoille</v>
      </c>
      <c r="T40" t="str">
        <f>_xlfn.XLOOKUP(C40,Table3[Customer ID],Table3[Loyalty Card],,0)</f>
        <v>No</v>
      </c>
      <c r="U40">
        <f t="shared" si="0"/>
        <v>12.5</v>
      </c>
      <c r="V40" t="str">
        <f t="shared" si="1"/>
        <v>Saturday</v>
      </c>
      <c r="W40" t="str">
        <f t="shared" si="2"/>
        <v>April</v>
      </c>
      <c r="X40">
        <f>E40*VLOOKUP(D40,products!$A$2:$G$49,7,FALSE)</f>
        <v>6.865499999999999</v>
      </c>
    </row>
    <row r="41" spans="1:24" x14ac:dyDescent="0.25">
      <c r="A41" s="1" t="s">
        <v>710</v>
      </c>
      <c r="B41" s="2">
        <v>44524</v>
      </c>
      <c r="C41" s="1" t="s">
        <v>711</v>
      </c>
      <c r="D41" t="s">
        <v>6137</v>
      </c>
      <c r="E41" s="1">
        <v>6</v>
      </c>
      <c r="F41" s="1" t="str">
        <f>VLOOKUP(C41,customers!$A$2:$B$1001,2,FALSE)</f>
        <v>Hy Zanetto</v>
      </c>
      <c r="G41" s="1" t="str">
        <f>VLOOKUP(C41,customers!$A$1:$C$1001,3,FALSE)</f>
        <v>not provided</v>
      </c>
      <c r="H41" s="1" t="str">
        <f>_xlfn.XLOOKUP(C41,customers!$A$2:$A$1001,customers!$G$2:$G$1001,,0,)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>
        <f>INDEX(products!$A$1:$G$49,MATCH(orders!$D41,products!$A$1:$A$49,0),MATCH(orders!K$1,products!$A$1:$G$1,0))</f>
        <v>1</v>
      </c>
      <c r="L41">
        <f>INDEX(products!$A$1:$G$49,MATCH(orders!$D41,products!$A$1:$A$49,0),MATCH(orders!L$1,products!$A$1:$G$1,0))</f>
        <v>9.9499999999999993</v>
      </c>
      <c r="M41">
        <f t="shared" si="3"/>
        <v>59.699999999999996</v>
      </c>
      <c r="N41" t="str">
        <f>VLOOKUP(I41,'coffee names &amp; roast types'!$A$2:$B$5,2,FALSE)</f>
        <v>Robusta</v>
      </c>
      <c r="O41" t="str">
        <f>VLOOKUP(J41,'coffee names &amp; roast types'!$E$2:$F$4,2,FALSE)</f>
        <v>Medium</v>
      </c>
      <c r="P41" t="str">
        <f>CONCATENATE(VLOOKUP(C41,customers!$A$2:$F$1001,5,FALSE),", ",VLOOKUP(C41,customers!$A$2:$F$1001,6,FALSE))</f>
        <v>469 Paget Place, Tucson</v>
      </c>
      <c r="Q41" t="str">
        <f t="shared" si="4"/>
        <v>No</v>
      </c>
      <c r="R41" t="str">
        <f t="shared" si="5"/>
        <v>Hy</v>
      </c>
      <c r="S41" t="str">
        <f t="shared" si="6"/>
        <v>Zanetto</v>
      </c>
      <c r="T41" t="str">
        <f>_xlfn.XLOOKUP(C41,Table3[Customer ID],Table3[Loyalty Card],,0)</f>
        <v>Yes</v>
      </c>
      <c r="U41">
        <f t="shared" si="0"/>
        <v>6</v>
      </c>
      <c r="V41" t="str">
        <f t="shared" si="1"/>
        <v>Wednesday</v>
      </c>
      <c r="W41" t="str">
        <f t="shared" si="2"/>
        <v>November</v>
      </c>
      <c r="X41">
        <f>E41*VLOOKUP(D41,products!$A$2:$G$49,7,FALSE)</f>
        <v>3.5819999999999999</v>
      </c>
    </row>
    <row r="42" spans="1:24" x14ac:dyDescent="0.25">
      <c r="A42" s="1" t="s">
        <v>714</v>
      </c>
      <c r="B42" s="2">
        <v>44305</v>
      </c>
      <c r="C42" s="1" t="s">
        <v>715</v>
      </c>
      <c r="D42" t="s">
        <v>6161</v>
      </c>
      <c r="E42" s="1">
        <v>3</v>
      </c>
      <c r="F42" s="1" t="str">
        <f>VLOOKUP(C42,customers!$A$2:$B$1001,2,FALSE)</f>
        <v>Jessica McNess</v>
      </c>
      <c r="G42" s="1" t="str">
        <f>VLOOKUP(C42,customers!$A$1:$C$1001,3,FALSE)</f>
        <v>not provided</v>
      </c>
      <c r="H42" s="1" t="str">
        <f>_xlfn.XLOOKUP(C42,customers!$A$2:$A$1001,customers!$G$2:$G$1001,,0,)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>
        <f>INDEX(products!$A$1:$G$49,MATCH(orders!$D42,products!$A$1:$A$49,0),MATCH(orders!K$1,products!$A$1:$G$1,0))</f>
        <v>1</v>
      </c>
      <c r="L42">
        <f>INDEX(products!$A$1:$G$49,MATCH(orders!$D42,products!$A$1:$A$49,0),MATCH(orders!L$1,products!$A$1:$G$1,0))</f>
        <v>14.55</v>
      </c>
      <c r="M42">
        <f t="shared" si="3"/>
        <v>43.650000000000006</v>
      </c>
      <c r="N42" t="str">
        <f>VLOOKUP(I42,'coffee names &amp; roast types'!$A$2:$B$5,2,FALSE)</f>
        <v>Liberica</v>
      </c>
      <c r="O42" t="str">
        <f>VLOOKUP(J42,'coffee names &amp; roast types'!$E$2:$F$4,2,FALSE)</f>
        <v>Medium</v>
      </c>
      <c r="P42" t="str">
        <f>CONCATENATE(VLOOKUP(C42,customers!$A$2:$F$1001,5,FALSE),", ",VLOOKUP(C42,customers!$A$2:$F$1001,6,FALSE))</f>
        <v>664 Erie Place, New Orleans</v>
      </c>
      <c r="Q42" t="str">
        <f t="shared" si="4"/>
        <v>No</v>
      </c>
      <c r="R42" t="str">
        <f t="shared" si="5"/>
        <v>Jessica</v>
      </c>
      <c r="S42" t="str">
        <f t="shared" si="6"/>
        <v>McNess</v>
      </c>
      <c r="T42" t="str">
        <f>_xlfn.XLOOKUP(C42,Table3[Customer ID],Table3[Loyalty Card],,0)</f>
        <v>No</v>
      </c>
      <c r="U42">
        <f t="shared" si="0"/>
        <v>3</v>
      </c>
      <c r="V42" t="str">
        <f t="shared" si="1"/>
        <v>Monday</v>
      </c>
      <c r="W42" t="str">
        <f t="shared" si="2"/>
        <v>April</v>
      </c>
      <c r="X42">
        <f>E42*VLOOKUP(D42,products!$A$2:$G$49,7,FALSE)</f>
        <v>5.6745000000000001</v>
      </c>
    </row>
    <row r="43" spans="1:24" x14ac:dyDescent="0.25">
      <c r="A43" s="1" t="s">
        <v>719</v>
      </c>
      <c r="B43" s="2">
        <v>44749</v>
      </c>
      <c r="C43" s="1" t="s">
        <v>720</v>
      </c>
      <c r="D43" t="s">
        <v>6152</v>
      </c>
      <c r="E43" s="1">
        <v>2</v>
      </c>
      <c r="F43" s="1" t="str">
        <f>VLOOKUP(C43,customers!$A$2:$B$1001,2,FALSE)</f>
        <v>Lorenzo Yeoland</v>
      </c>
      <c r="G43" s="1" t="str">
        <f>VLOOKUP(C43,customers!$A$1:$C$1001,3,FALSE)</f>
        <v>lyeoland15@pbs.org</v>
      </c>
      <c r="H43" s="1" t="str">
        <f>_xlfn.XLOOKUP(C43,customers!$A$2:$A$1001,customers!$G$2:$G$1001,,0,)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>
        <f>INDEX(products!$A$1:$G$49,MATCH(orders!$D43,products!$A$1:$A$49,0),MATCH(orders!K$1,products!$A$1:$G$1,0))</f>
        <v>0.2</v>
      </c>
      <c r="L43">
        <f>INDEX(products!$A$1:$G$49,MATCH(orders!$D43,products!$A$1:$A$49,0),MATCH(orders!L$1,products!$A$1:$G$1,0))</f>
        <v>3.645</v>
      </c>
      <c r="M43">
        <f t="shared" si="3"/>
        <v>7.29</v>
      </c>
      <c r="N43" t="str">
        <f>VLOOKUP(I43,'coffee names &amp; roast types'!$A$2:$B$5,2,FALSE)</f>
        <v>Excelsa</v>
      </c>
      <c r="O43" t="str">
        <f>VLOOKUP(J43,'coffee names &amp; roast types'!$E$2:$F$4,2,FALSE)</f>
        <v>Dark</v>
      </c>
      <c r="P43" t="str">
        <f>CONCATENATE(VLOOKUP(C43,customers!$A$2:$F$1001,5,FALSE),", ",VLOOKUP(C43,customers!$A$2:$F$1001,6,FALSE))</f>
        <v>8510 Merrick Road, Hartford</v>
      </c>
      <c r="Q43" t="str">
        <f t="shared" si="4"/>
        <v>No</v>
      </c>
      <c r="R43" t="str">
        <f t="shared" si="5"/>
        <v>Lorenzo</v>
      </c>
      <c r="S43" t="str">
        <f t="shared" si="6"/>
        <v>Yeoland</v>
      </c>
      <c r="T43" t="str">
        <f>_xlfn.XLOOKUP(C43,Table3[Customer ID],Table3[Loyalty Card],,0)</f>
        <v>Yes</v>
      </c>
      <c r="U43">
        <f t="shared" si="0"/>
        <v>0.4</v>
      </c>
      <c r="V43" t="str">
        <f t="shared" si="1"/>
        <v>Thursday</v>
      </c>
      <c r="W43" t="str">
        <f t="shared" si="2"/>
        <v>July</v>
      </c>
      <c r="X43">
        <f>E43*VLOOKUP(D43,products!$A$2:$G$49,7,FALSE)</f>
        <v>0.80190000000000006</v>
      </c>
    </row>
    <row r="44" spans="1:24" x14ac:dyDescent="0.25">
      <c r="A44" s="1" t="s">
        <v>725</v>
      </c>
      <c r="B44" s="2">
        <v>43607</v>
      </c>
      <c r="C44" s="1" t="s">
        <v>726</v>
      </c>
      <c r="D44" t="s">
        <v>6162</v>
      </c>
      <c r="E44" s="1">
        <v>3</v>
      </c>
      <c r="F44" s="1" t="str">
        <f>VLOOKUP(C44,customers!$A$2:$B$1001,2,FALSE)</f>
        <v>Abigail Tolworthy</v>
      </c>
      <c r="G44" s="1" t="str">
        <f>VLOOKUP(C44,customers!$A$1:$C$1001,3,FALSE)</f>
        <v>atolworthy16@toplist.cz</v>
      </c>
      <c r="H44" s="1" t="str">
        <f>_xlfn.XLOOKUP(C44,customers!$A$2:$A$1001,customers!$G$2:$G$1001,,0,)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>
        <f>INDEX(products!$A$1:$G$49,MATCH(orders!$D44,products!$A$1:$A$49,0),MATCH(orders!K$1,products!$A$1:$G$1,0))</f>
        <v>0.2</v>
      </c>
      <c r="L44">
        <f>INDEX(products!$A$1:$G$49,MATCH(orders!$D44,products!$A$1:$A$49,0),MATCH(orders!L$1,products!$A$1:$G$1,0))</f>
        <v>2.6849999999999996</v>
      </c>
      <c r="M44">
        <f t="shared" si="3"/>
        <v>8.0549999999999997</v>
      </c>
      <c r="N44" t="str">
        <f>VLOOKUP(I44,'coffee names &amp; roast types'!$A$2:$B$5,2,FALSE)</f>
        <v>Robusta</v>
      </c>
      <c r="O44" t="str">
        <f>VLOOKUP(J44,'coffee names &amp; roast types'!$E$2:$F$4,2,FALSE)</f>
        <v>Dark</v>
      </c>
      <c r="P44" t="str">
        <f>CONCATENATE(VLOOKUP(C44,customers!$A$2:$F$1001,5,FALSE),", ",VLOOKUP(C44,customers!$A$2:$F$1001,6,FALSE))</f>
        <v>74 Shopko Way, Ogden</v>
      </c>
      <c r="Q44" t="str">
        <f t="shared" si="4"/>
        <v>No</v>
      </c>
      <c r="R44" t="str">
        <f t="shared" si="5"/>
        <v>Abigail</v>
      </c>
      <c r="S44" t="str">
        <f t="shared" si="6"/>
        <v>Tolworthy</v>
      </c>
      <c r="T44" t="str">
        <f>_xlfn.XLOOKUP(C44,Table3[Customer ID],Table3[Loyalty Card],,0)</f>
        <v>Yes</v>
      </c>
      <c r="U44">
        <f t="shared" si="0"/>
        <v>0.60000000000000009</v>
      </c>
      <c r="V44" t="str">
        <f t="shared" si="1"/>
        <v>Wednesday</v>
      </c>
      <c r="W44" t="str">
        <f t="shared" si="2"/>
        <v>May</v>
      </c>
      <c r="X44">
        <f>E44*VLOOKUP(D44,products!$A$2:$G$49,7,FALSE)</f>
        <v>0.4832999999999999</v>
      </c>
    </row>
    <row r="45" spans="1:24" x14ac:dyDescent="0.25">
      <c r="A45" s="1" t="s">
        <v>732</v>
      </c>
      <c r="B45" s="2">
        <v>44473</v>
      </c>
      <c r="C45" s="1" t="s">
        <v>733</v>
      </c>
      <c r="D45" t="s">
        <v>6163</v>
      </c>
      <c r="E45" s="1">
        <v>2</v>
      </c>
      <c r="F45" s="1" t="str">
        <f>VLOOKUP(C45,customers!$A$2:$B$1001,2,FALSE)</f>
        <v>Maurie Bartol</v>
      </c>
      <c r="G45" s="1" t="str">
        <f>VLOOKUP(C45,customers!$A$1:$C$1001,3,FALSE)</f>
        <v>not provided</v>
      </c>
      <c r="H45" s="1" t="str">
        <f>_xlfn.XLOOKUP(C45,customers!$A$2:$A$1001,customers!$G$2:$G$1001,,0,)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>
        <f>INDEX(products!$A$1:$G$49,MATCH(orders!$D45,products!$A$1:$A$49,0),MATCH(orders!K$1,products!$A$1:$G$1,0))</f>
        <v>2.5</v>
      </c>
      <c r="L45">
        <f>INDEX(products!$A$1:$G$49,MATCH(orders!$D45,products!$A$1:$A$49,0),MATCH(orders!L$1,products!$A$1:$G$1,0))</f>
        <v>36.454999999999998</v>
      </c>
      <c r="M45">
        <f t="shared" si="3"/>
        <v>72.91</v>
      </c>
      <c r="N45" t="str">
        <f>VLOOKUP(I45,'coffee names &amp; roast types'!$A$2:$B$5,2,FALSE)</f>
        <v>Liberica</v>
      </c>
      <c r="O45" t="str">
        <f>VLOOKUP(J45,'coffee names &amp; roast types'!$E$2:$F$4,2,FALSE)</f>
        <v>Light</v>
      </c>
      <c r="P45" t="str">
        <f>CONCATENATE(VLOOKUP(C45,customers!$A$2:$F$1001,5,FALSE),", ",VLOOKUP(C45,customers!$A$2:$F$1001,6,FALSE))</f>
        <v>7625 Starling Court, Boston</v>
      </c>
      <c r="Q45" t="str">
        <f t="shared" si="4"/>
        <v>No</v>
      </c>
      <c r="R45" t="str">
        <f t="shared" si="5"/>
        <v>Maurie</v>
      </c>
      <c r="S45" t="str">
        <f t="shared" si="6"/>
        <v>Bartol</v>
      </c>
      <c r="T45" t="str">
        <f>_xlfn.XLOOKUP(C45,Table3[Customer ID],Table3[Loyalty Card],,0)</f>
        <v>No</v>
      </c>
      <c r="U45">
        <f t="shared" si="0"/>
        <v>5</v>
      </c>
      <c r="V45" t="str">
        <f t="shared" si="1"/>
        <v>Monday</v>
      </c>
      <c r="W45" t="str">
        <f t="shared" si="2"/>
        <v>October</v>
      </c>
      <c r="X45">
        <f>E45*VLOOKUP(D45,products!$A$2:$G$49,7,FALSE)</f>
        <v>9.4782999999999991</v>
      </c>
    </row>
    <row r="46" spans="1:24" x14ac:dyDescent="0.25">
      <c r="A46" s="1" t="s">
        <v>737</v>
      </c>
      <c r="B46" s="2">
        <v>43932</v>
      </c>
      <c r="C46" s="1" t="s">
        <v>738</v>
      </c>
      <c r="D46" t="s">
        <v>6138</v>
      </c>
      <c r="E46" s="1">
        <v>2</v>
      </c>
      <c r="F46" s="1" t="str">
        <f>VLOOKUP(C46,customers!$A$2:$B$1001,2,FALSE)</f>
        <v>Olag Baudassi</v>
      </c>
      <c r="G46" s="1" t="str">
        <f>VLOOKUP(C46,customers!$A$1:$C$1001,3,FALSE)</f>
        <v>obaudassi18@seesaa.net</v>
      </c>
      <c r="H46" s="1" t="str">
        <f>_xlfn.XLOOKUP(C46,customers!$A$2:$A$1001,customers!$G$2:$G$1001,,0,)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>
        <f>INDEX(products!$A$1:$G$49,MATCH(orders!$D46,products!$A$1:$A$49,0),MATCH(orders!K$1,products!$A$1:$G$1,0))</f>
        <v>0.5</v>
      </c>
      <c r="L46">
        <f>INDEX(products!$A$1:$G$49,MATCH(orders!$D46,products!$A$1:$A$49,0),MATCH(orders!L$1,products!$A$1:$G$1,0))</f>
        <v>8.25</v>
      </c>
      <c r="M46">
        <f t="shared" si="3"/>
        <v>16.5</v>
      </c>
      <c r="N46" t="str">
        <f>VLOOKUP(I46,'coffee names &amp; roast types'!$A$2:$B$5,2,FALSE)</f>
        <v>Excelsa</v>
      </c>
      <c r="O46" t="str">
        <f>VLOOKUP(J46,'coffee names &amp; roast types'!$E$2:$F$4,2,FALSE)</f>
        <v>Medium</v>
      </c>
      <c r="P46" t="str">
        <f>CONCATENATE(VLOOKUP(C46,customers!$A$2:$F$1001,5,FALSE),", ",VLOOKUP(C46,customers!$A$2:$F$1001,6,FALSE))</f>
        <v>55 Dottie Court, Rochester</v>
      </c>
      <c r="Q46" t="str">
        <f t="shared" si="4"/>
        <v>No</v>
      </c>
      <c r="R46" t="str">
        <f t="shared" si="5"/>
        <v>Olag</v>
      </c>
      <c r="S46" t="str">
        <f t="shared" si="6"/>
        <v>Baudassi</v>
      </c>
      <c r="T46" t="str">
        <f>_xlfn.XLOOKUP(C46,Table3[Customer ID],Table3[Loyalty Card],,0)</f>
        <v>Yes</v>
      </c>
      <c r="U46">
        <f t="shared" si="0"/>
        <v>1</v>
      </c>
      <c r="V46" t="str">
        <f t="shared" si="1"/>
        <v>Saturday</v>
      </c>
      <c r="W46" t="str">
        <f t="shared" si="2"/>
        <v>April</v>
      </c>
      <c r="X46">
        <f>E46*VLOOKUP(D46,products!$A$2:$G$49,7,FALSE)</f>
        <v>1.8149999999999999</v>
      </c>
    </row>
    <row r="47" spans="1:24" x14ac:dyDescent="0.25">
      <c r="A47" s="1" t="s">
        <v>743</v>
      </c>
      <c r="B47" s="2">
        <v>44592</v>
      </c>
      <c r="C47" s="1" t="s">
        <v>744</v>
      </c>
      <c r="D47" t="s">
        <v>6164</v>
      </c>
      <c r="E47" s="1">
        <v>6</v>
      </c>
      <c r="F47" s="1" t="str">
        <f>VLOOKUP(C47,customers!$A$2:$B$1001,2,FALSE)</f>
        <v>Petey Kingsbury</v>
      </c>
      <c r="G47" s="1" t="str">
        <f>VLOOKUP(C47,customers!$A$1:$C$1001,3,FALSE)</f>
        <v>pkingsbury19@comcast.net</v>
      </c>
      <c r="H47" s="1" t="str">
        <f>_xlfn.XLOOKUP(C47,customers!$A$2:$A$1001,customers!$G$2:$G$1001,,0,)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>
        <f>INDEX(products!$A$1:$G$49,MATCH(orders!$D47,products!$A$1:$A$49,0),MATCH(orders!K$1,products!$A$1:$G$1,0))</f>
        <v>2.5</v>
      </c>
      <c r="L47">
        <f>INDEX(products!$A$1:$G$49,MATCH(orders!$D47,products!$A$1:$A$49,0),MATCH(orders!L$1,products!$A$1:$G$1,0))</f>
        <v>29.784999999999997</v>
      </c>
      <c r="M47">
        <f t="shared" si="3"/>
        <v>178.70999999999998</v>
      </c>
      <c r="N47" t="str">
        <f>VLOOKUP(I47,'coffee names &amp; roast types'!$A$2:$B$5,2,FALSE)</f>
        <v>Liberica</v>
      </c>
      <c r="O47" t="str">
        <f>VLOOKUP(J47,'coffee names &amp; roast types'!$E$2:$F$4,2,FALSE)</f>
        <v>Dark</v>
      </c>
      <c r="P47" t="str">
        <f>CONCATENATE(VLOOKUP(C47,customers!$A$2:$F$1001,5,FALSE),", ",VLOOKUP(C47,customers!$A$2:$F$1001,6,FALSE))</f>
        <v>28 Loftsgordon Place, Bronx</v>
      </c>
      <c r="Q47" t="str">
        <f t="shared" si="4"/>
        <v>No</v>
      </c>
      <c r="R47" t="str">
        <f t="shared" si="5"/>
        <v>Petey</v>
      </c>
      <c r="S47" t="str">
        <f t="shared" si="6"/>
        <v>Kingsbury</v>
      </c>
      <c r="T47" t="str">
        <f>_xlfn.XLOOKUP(C47,Table3[Customer ID],Table3[Loyalty Card],,0)</f>
        <v>No</v>
      </c>
      <c r="U47">
        <f t="shared" si="0"/>
        <v>15</v>
      </c>
      <c r="V47" t="str">
        <f t="shared" si="1"/>
        <v>Monday</v>
      </c>
      <c r="W47" t="str">
        <f t="shared" si="2"/>
        <v>January</v>
      </c>
      <c r="X47">
        <f>E47*VLOOKUP(D47,products!$A$2:$G$49,7,FALSE)</f>
        <v>23.232299999999999</v>
      </c>
    </row>
    <row r="48" spans="1:24" x14ac:dyDescent="0.25">
      <c r="A48" s="1" t="s">
        <v>749</v>
      </c>
      <c r="B48" s="2">
        <v>43776</v>
      </c>
      <c r="C48" s="1" t="s">
        <v>750</v>
      </c>
      <c r="D48" t="s">
        <v>6165</v>
      </c>
      <c r="E48" s="1">
        <v>2</v>
      </c>
      <c r="F48" s="1" t="str">
        <f>VLOOKUP(C48,customers!$A$2:$B$1001,2,FALSE)</f>
        <v>Donna Baskeyfied</v>
      </c>
      <c r="G48" s="1" t="str">
        <f>VLOOKUP(C48,customers!$A$1:$C$1001,3,FALSE)</f>
        <v>not provided</v>
      </c>
      <c r="H48" s="1" t="str">
        <f>_xlfn.XLOOKUP(C48,customers!$A$2:$A$1001,customers!$G$2:$G$1001,,0,)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>
        <f>INDEX(products!$A$1:$G$49,MATCH(orders!$D48,products!$A$1:$A$49,0),MATCH(orders!K$1,products!$A$1:$G$1,0))</f>
        <v>2.5</v>
      </c>
      <c r="L48">
        <f>INDEX(products!$A$1:$G$49,MATCH(orders!$D48,products!$A$1:$A$49,0),MATCH(orders!L$1,products!$A$1:$G$1,0))</f>
        <v>31.624999999999996</v>
      </c>
      <c r="M48">
        <f t="shared" si="3"/>
        <v>63.249999999999993</v>
      </c>
      <c r="N48" t="str">
        <f>VLOOKUP(I48,'coffee names &amp; roast types'!$A$2:$B$5,2,FALSE)</f>
        <v>Excelsa</v>
      </c>
      <c r="O48" t="str">
        <f>VLOOKUP(J48,'coffee names &amp; roast types'!$E$2:$F$4,2,FALSE)</f>
        <v>Medium</v>
      </c>
      <c r="P48" t="str">
        <f>CONCATENATE(VLOOKUP(C48,customers!$A$2:$F$1001,5,FALSE),", ",VLOOKUP(C48,customers!$A$2:$F$1001,6,FALSE))</f>
        <v>7586 Logan Avenue, Birmingham</v>
      </c>
      <c r="Q48" t="str">
        <f t="shared" si="4"/>
        <v>No</v>
      </c>
      <c r="R48" t="str">
        <f t="shared" si="5"/>
        <v>Donna</v>
      </c>
      <c r="S48" t="str">
        <f t="shared" si="6"/>
        <v>Baskeyfied</v>
      </c>
      <c r="T48" t="str">
        <f>_xlfn.XLOOKUP(C48,Table3[Customer ID],Table3[Loyalty Card],,0)</f>
        <v>Yes</v>
      </c>
      <c r="U48">
        <f t="shared" si="0"/>
        <v>5</v>
      </c>
      <c r="V48" t="str">
        <f t="shared" si="1"/>
        <v>Thursday</v>
      </c>
      <c r="W48" t="str">
        <f t="shared" si="2"/>
        <v>November</v>
      </c>
      <c r="X48">
        <f>E48*VLOOKUP(D48,products!$A$2:$G$49,7,FALSE)</f>
        <v>6.9574999999999996</v>
      </c>
    </row>
    <row r="49" spans="1:24" x14ac:dyDescent="0.25">
      <c r="A49" s="1" t="s">
        <v>754</v>
      </c>
      <c r="B49" s="2">
        <v>43644</v>
      </c>
      <c r="C49" s="1" t="s">
        <v>755</v>
      </c>
      <c r="D49" t="s">
        <v>6166</v>
      </c>
      <c r="E49" s="1">
        <v>2</v>
      </c>
      <c r="F49" s="1" t="str">
        <f>VLOOKUP(C49,customers!$A$2:$B$1001,2,FALSE)</f>
        <v>Arda Curley</v>
      </c>
      <c r="G49" s="1" t="str">
        <f>VLOOKUP(C49,customers!$A$1:$C$1001,3,FALSE)</f>
        <v>acurley1b@hao123.com</v>
      </c>
      <c r="H49" s="1" t="str">
        <f>_xlfn.XLOOKUP(C49,customers!$A$2:$A$1001,customers!$G$2:$G$1001,,0,)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>
        <f>INDEX(products!$A$1:$G$49,MATCH(orders!$D49,products!$A$1:$A$49,0),MATCH(orders!K$1,products!$A$1:$G$1,0))</f>
        <v>0.2</v>
      </c>
      <c r="L49">
        <f>INDEX(products!$A$1:$G$49,MATCH(orders!$D49,products!$A$1:$A$49,0),MATCH(orders!L$1,products!$A$1:$G$1,0))</f>
        <v>3.8849999999999998</v>
      </c>
      <c r="M49">
        <f t="shared" si="3"/>
        <v>7.77</v>
      </c>
      <c r="N49" t="str">
        <f>VLOOKUP(I49,'coffee names &amp; roast types'!$A$2:$B$5,2,FALSE)</f>
        <v>Arabica</v>
      </c>
      <c r="O49" t="str">
        <f>VLOOKUP(J49,'coffee names &amp; roast types'!$E$2:$F$4,2,FALSE)</f>
        <v>Light</v>
      </c>
      <c r="P49" t="str">
        <f>CONCATENATE(VLOOKUP(C49,customers!$A$2:$F$1001,5,FALSE),", ",VLOOKUP(C49,customers!$A$2:$F$1001,6,FALSE))</f>
        <v>45098 Scott Drive, San Bernardino</v>
      </c>
      <c r="Q49" t="str">
        <f t="shared" si="4"/>
        <v>No</v>
      </c>
      <c r="R49" t="str">
        <f t="shared" si="5"/>
        <v>Arda</v>
      </c>
      <c r="S49" t="str">
        <f t="shared" si="6"/>
        <v>Curley</v>
      </c>
      <c r="T49" t="str">
        <f>_xlfn.XLOOKUP(C49,Table3[Customer ID],Table3[Loyalty Card],,0)</f>
        <v>Yes</v>
      </c>
      <c r="U49">
        <f t="shared" si="0"/>
        <v>0.4</v>
      </c>
      <c r="V49" t="str">
        <f t="shared" si="1"/>
        <v>Friday</v>
      </c>
      <c r="W49" t="str">
        <f t="shared" si="2"/>
        <v>June</v>
      </c>
      <c r="X49">
        <f>E49*VLOOKUP(D49,products!$A$2:$G$49,7,FALSE)</f>
        <v>0.69929999999999992</v>
      </c>
    </row>
    <row r="50" spans="1:24" x14ac:dyDescent="0.25">
      <c r="A50" s="1" t="s">
        <v>760</v>
      </c>
      <c r="B50" s="2">
        <v>44085</v>
      </c>
      <c r="C50" s="1" t="s">
        <v>761</v>
      </c>
      <c r="D50" t="s">
        <v>6167</v>
      </c>
      <c r="E50" s="1">
        <v>4</v>
      </c>
      <c r="F50" s="1" t="str">
        <f>VLOOKUP(C50,customers!$A$2:$B$1001,2,FALSE)</f>
        <v>Raynor McGilvary</v>
      </c>
      <c r="G50" s="1" t="str">
        <f>VLOOKUP(C50,customers!$A$1:$C$1001,3,FALSE)</f>
        <v>rmcgilvary1c@tamu.edu</v>
      </c>
      <c r="H50" s="1" t="str">
        <f>_xlfn.XLOOKUP(C50,customers!$A$2:$A$1001,customers!$G$2:$G$1001,,0,)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>
        <f>INDEX(products!$A$1:$G$49,MATCH(orders!$D50,products!$A$1:$A$49,0),MATCH(orders!K$1,products!$A$1:$G$1,0))</f>
        <v>2.5</v>
      </c>
      <c r="L50">
        <f>INDEX(products!$A$1:$G$49,MATCH(orders!$D50,products!$A$1:$A$49,0),MATCH(orders!L$1,products!$A$1:$G$1,0))</f>
        <v>22.884999999999998</v>
      </c>
      <c r="M50">
        <f t="shared" si="3"/>
        <v>91.539999999999992</v>
      </c>
      <c r="N50" t="str">
        <f>VLOOKUP(I50,'coffee names &amp; roast types'!$A$2:$B$5,2,FALSE)</f>
        <v>Arabica</v>
      </c>
      <c r="O50" t="str">
        <f>VLOOKUP(J50,'coffee names &amp; roast types'!$E$2:$F$4,2,FALSE)</f>
        <v>Dark</v>
      </c>
      <c r="P50" t="str">
        <f>CONCATENATE(VLOOKUP(C50,customers!$A$2:$F$1001,5,FALSE),", ",VLOOKUP(C50,customers!$A$2:$F$1001,6,FALSE))</f>
        <v>496 Rockefeller Court, Norfolk</v>
      </c>
      <c r="Q50" t="str">
        <f t="shared" si="4"/>
        <v>No</v>
      </c>
      <c r="R50" t="str">
        <f t="shared" si="5"/>
        <v>Raynor</v>
      </c>
      <c r="S50" t="str">
        <f t="shared" si="6"/>
        <v>McGilvary</v>
      </c>
      <c r="T50" t="str">
        <f>_xlfn.XLOOKUP(C50,Table3[Customer ID],Table3[Loyalty Card],,0)</f>
        <v>No</v>
      </c>
      <c r="U50">
        <f t="shared" si="0"/>
        <v>10</v>
      </c>
      <c r="V50" t="str">
        <f t="shared" si="1"/>
        <v>Friday</v>
      </c>
      <c r="W50" t="str">
        <f t="shared" si="2"/>
        <v>September</v>
      </c>
      <c r="X50">
        <f>E50*VLOOKUP(D50,products!$A$2:$G$49,7,FALSE)</f>
        <v>8.2385999999999981</v>
      </c>
    </row>
    <row r="51" spans="1:24" x14ac:dyDescent="0.25">
      <c r="A51" s="1" t="s">
        <v>765</v>
      </c>
      <c r="B51" s="2">
        <v>44790</v>
      </c>
      <c r="C51" s="1" t="s">
        <v>766</v>
      </c>
      <c r="D51" t="s">
        <v>6139</v>
      </c>
      <c r="E51" s="1">
        <v>3</v>
      </c>
      <c r="F51" s="1" t="str">
        <f>VLOOKUP(C51,customers!$A$2:$B$1001,2,FALSE)</f>
        <v>Isis Pikett</v>
      </c>
      <c r="G51" s="1" t="str">
        <f>VLOOKUP(C51,customers!$A$1:$C$1001,3,FALSE)</f>
        <v>ipikett1d@xinhuanet.com</v>
      </c>
      <c r="H51" s="1" t="str">
        <f>_xlfn.XLOOKUP(C51,customers!$A$2:$A$1001,customers!$G$2:$G$1001,,0,)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>
        <f>INDEX(products!$A$1:$G$49,MATCH(orders!$D51,products!$A$1:$A$49,0),MATCH(orders!K$1,products!$A$1:$G$1,0))</f>
        <v>1</v>
      </c>
      <c r="L51">
        <f>INDEX(products!$A$1:$G$49,MATCH(orders!$D51,products!$A$1:$A$49,0),MATCH(orders!L$1,products!$A$1:$G$1,0))</f>
        <v>12.95</v>
      </c>
      <c r="M51">
        <f t="shared" si="3"/>
        <v>38.849999999999994</v>
      </c>
      <c r="N51" t="str">
        <f>VLOOKUP(I51,'coffee names &amp; roast types'!$A$2:$B$5,2,FALSE)</f>
        <v>Arabica</v>
      </c>
      <c r="O51" t="str">
        <f>VLOOKUP(J51,'coffee names &amp; roast types'!$E$2:$F$4,2,FALSE)</f>
        <v>Light</v>
      </c>
      <c r="P51" t="str">
        <f>CONCATENATE(VLOOKUP(C51,customers!$A$2:$F$1001,5,FALSE),", ",VLOOKUP(C51,customers!$A$2:$F$1001,6,FALSE))</f>
        <v>5892 Hauk Drive, Washington</v>
      </c>
      <c r="Q51" t="str">
        <f t="shared" si="4"/>
        <v>No</v>
      </c>
      <c r="R51" t="str">
        <f t="shared" si="5"/>
        <v>Isis</v>
      </c>
      <c r="S51" t="str">
        <f t="shared" si="6"/>
        <v>Pikett</v>
      </c>
      <c r="T51" t="str">
        <f>_xlfn.XLOOKUP(C51,Table3[Customer ID],Table3[Loyalty Card],,0)</f>
        <v>No</v>
      </c>
      <c r="U51">
        <f t="shared" si="0"/>
        <v>3</v>
      </c>
      <c r="V51" t="str">
        <f t="shared" si="1"/>
        <v>Wednesday</v>
      </c>
      <c r="W51" t="str">
        <f t="shared" si="2"/>
        <v>August</v>
      </c>
      <c r="X51">
        <f>E51*VLOOKUP(D51,products!$A$2:$G$49,7,FALSE)</f>
        <v>3.4965000000000002</v>
      </c>
    </row>
    <row r="52" spans="1:24" x14ac:dyDescent="0.25">
      <c r="A52" s="1" t="s">
        <v>771</v>
      </c>
      <c r="B52" s="2">
        <v>44792</v>
      </c>
      <c r="C52" s="1" t="s">
        <v>772</v>
      </c>
      <c r="D52" t="s">
        <v>6168</v>
      </c>
      <c r="E52" s="1">
        <v>2</v>
      </c>
      <c r="F52" s="1" t="str">
        <f>VLOOKUP(C52,customers!$A$2:$B$1001,2,FALSE)</f>
        <v>Inger Bouldon</v>
      </c>
      <c r="G52" s="1" t="str">
        <f>VLOOKUP(C52,customers!$A$1:$C$1001,3,FALSE)</f>
        <v>ibouldon1e@gizmodo.com</v>
      </c>
      <c r="H52" s="1" t="str">
        <f>_xlfn.XLOOKUP(C52,customers!$A$2:$A$1001,customers!$G$2:$G$1001,,0,)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>
        <f>INDEX(products!$A$1:$G$49,MATCH(orders!$D52,products!$A$1:$A$49,0),MATCH(orders!K$1,products!$A$1:$G$1,0))</f>
        <v>0.5</v>
      </c>
      <c r="L52">
        <f>INDEX(products!$A$1:$G$49,MATCH(orders!$D52,products!$A$1:$A$49,0),MATCH(orders!L$1,products!$A$1:$G$1,0))</f>
        <v>7.77</v>
      </c>
      <c r="M52">
        <f t="shared" si="3"/>
        <v>15.54</v>
      </c>
      <c r="N52" t="str">
        <f>VLOOKUP(I52,'coffee names &amp; roast types'!$A$2:$B$5,2,FALSE)</f>
        <v>Liberica</v>
      </c>
      <c r="O52" t="str">
        <f>VLOOKUP(J52,'coffee names &amp; roast types'!$E$2:$F$4,2,FALSE)</f>
        <v>Dark</v>
      </c>
      <c r="P52" t="str">
        <f>CONCATENATE(VLOOKUP(C52,customers!$A$2:$F$1001,5,FALSE),", ",VLOOKUP(C52,customers!$A$2:$F$1001,6,FALSE))</f>
        <v>925 Barby Circle, Fort Lauderdale</v>
      </c>
      <c r="Q52" t="str">
        <f t="shared" si="4"/>
        <v>No</v>
      </c>
      <c r="R52" t="str">
        <f t="shared" si="5"/>
        <v>Inger</v>
      </c>
      <c r="S52" t="str">
        <f t="shared" si="6"/>
        <v>Bouldon</v>
      </c>
      <c r="T52" t="str">
        <f>_xlfn.XLOOKUP(C52,Table3[Customer ID],Table3[Loyalty Card],,0)</f>
        <v>No</v>
      </c>
      <c r="U52">
        <f t="shared" si="0"/>
        <v>1</v>
      </c>
      <c r="V52" t="str">
        <f t="shared" si="1"/>
        <v>Friday</v>
      </c>
      <c r="W52" t="str">
        <f t="shared" si="2"/>
        <v>August</v>
      </c>
      <c r="X52">
        <f>E52*VLOOKUP(D52,products!$A$2:$G$49,7,FALSE)</f>
        <v>2.0202</v>
      </c>
    </row>
    <row r="53" spans="1:24" x14ac:dyDescent="0.25">
      <c r="A53" s="1" t="s">
        <v>777</v>
      </c>
      <c r="B53" s="2">
        <v>43600</v>
      </c>
      <c r="C53" s="1" t="s">
        <v>778</v>
      </c>
      <c r="D53" t="s">
        <v>6163</v>
      </c>
      <c r="E53" s="1">
        <v>4</v>
      </c>
      <c r="F53" s="1" t="str">
        <f>VLOOKUP(C53,customers!$A$2:$B$1001,2,FALSE)</f>
        <v>Karry Flanders</v>
      </c>
      <c r="G53" s="1" t="str">
        <f>VLOOKUP(C53,customers!$A$1:$C$1001,3,FALSE)</f>
        <v>kflanders1f@over-blog.com</v>
      </c>
      <c r="H53" s="1" t="str">
        <f>_xlfn.XLOOKUP(C53,customers!$A$2:$A$1001,customers!$G$2:$G$1001,,0,)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>
        <f>INDEX(products!$A$1:$G$49,MATCH(orders!$D53,products!$A$1:$A$49,0),MATCH(orders!K$1,products!$A$1:$G$1,0))</f>
        <v>2.5</v>
      </c>
      <c r="L53">
        <f>INDEX(products!$A$1:$G$49,MATCH(orders!$D53,products!$A$1:$A$49,0),MATCH(orders!L$1,products!$A$1:$G$1,0))</f>
        <v>36.454999999999998</v>
      </c>
      <c r="M53">
        <f t="shared" si="3"/>
        <v>145.82</v>
      </c>
      <c r="N53" t="str">
        <f>VLOOKUP(I53,'coffee names &amp; roast types'!$A$2:$B$5,2,FALSE)</f>
        <v>Liberica</v>
      </c>
      <c r="O53" t="str">
        <f>VLOOKUP(J53,'coffee names &amp; roast types'!$E$2:$F$4,2,FALSE)</f>
        <v>Light</v>
      </c>
      <c r="P53" t="str">
        <f>CONCATENATE(VLOOKUP(C53,customers!$A$2:$F$1001,5,FALSE),", ",VLOOKUP(C53,customers!$A$2:$F$1001,6,FALSE))</f>
        <v>88 Blue Bill Park Avenue, Crumlin</v>
      </c>
      <c r="Q53" t="str">
        <f t="shared" si="4"/>
        <v>Yes</v>
      </c>
      <c r="R53" t="str">
        <f t="shared" si="5"/>
        <v>Karry</v>
      </c>
      <c r="S53" t="str">
        <f t="shared" si="6"/>
        <v>Flanders</v>
      </c>
      <c r="T53" t="str">
        <f>_xlfn.XLOOKUP(C53,Table3[Customer ID],Table3[Loyalty Card],,0)</f>
        <v>Yes</v>
      </c>
      <c r="U53">
        <f t="shared" si="0"/>
        <v>10</v>
      </c>
      <c r="V53" t="str">
        <f t="shared" si="1"/>
        <v>Wednesday</v>
      </c>
      <c r="W53" t="str">
        <f t="shared" si="2"/>
        <v>May</v>
      </c>
      <c r="X53">
        <f>E53*VLOOKUP(D53,products!$A$2:$G$49,7,FALSE)</f>
        <v>18.956599999999998</v>
      </c>
    </row>
    <row r="54" spans="1:24" x14ac:dyDescent="0.25">
      <c r="A54" s="1" t="s">
        <v>783</v>
      </c>
      <c r="B54" s="2">
        <v>43719</v>
      </c>
      <c r="C54" s="1" t="s">
        <v>784</v>
      </c>
      <c r="D54" t="s">
        <v>6145</v>
      </c>
      <c r="E54" s="1">
        <v>5</v>
      </c>
      <c r="F54" s="1" t="str">
        <f>VLOOKUP(C54,customers!$A$2:$B$1001,2,FALSE)</f>
        <v>Hartley Mattioli</v>
      </c>
      <c r="G54" s="1" t="str">
        <f>VLOOKUP(C54,customers!$A$1:$C$1001,3,FALSE)</f>
        <v>hmattioli1g@webmd.com</v>
      </c>
      <c r="H54" s="1" t="str">
        <f>_xlfn.XLOOKUP(C54,customers!$A$2:$A$1001,customers!$G$2:$G$1001,,0,)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>
        <f>INDEX(products!$A$1:$G$49,MATCH(orders!$D54,products!$A$1:$A$49,0),MATCH(orders!K$1,products!$A$1:$G$1,0))</f>
        <v>0.5</v>
      </c>
      <c r="L54">
        <f>INDEX(products!$A$1:$G$49,MATCH(orders!$D54,products!$A$1:$A$49,0),MATCH(orders!L$1,products!$A$1:$G$1,0))</f>
        <v>5.97</v>
      </c>
      <c r="M54">
        <f t="shared" si="3"/>
        <v>29.849999999999998</v>
      </c>
      <c r="N54" t="str">
        <f>VLOOKUP(I54,'coffee names &amp; roast types'!$A$2:$B$5,2,FALSE)</f>
        <v>Robusta</v>
      </c>
      <c r="O54" t="str">
        <f>VLOOKUP(J54,'coffee names &amp; roast types'!$E$2:$F$4,2,FALSE)</f>
        <v>Medium</v>
      </c>
      <c r="P54" t="str">
        <f>CONCATENATE(VLOOKUP(C54,customers!$A$2:$F$1001,5,FALSE),", ",VLOOKUP(C54,customers!$A$2:$F$1001,6,FALSE))</f>
        <v>126 Valley Edge Street, Kinloch</v>
      </c>
      <c r="Q54" t="str">
        <f t="shared" si="4"/>
        <v>Yes</v>
      </c>
      <c r="R54" t="str">
        <f t="shared" si="5"/>
        <v>Hartley</v>
      </c>
      <c r="S54" t="str">
        <f t="shared" si="6"/>
        <v>Mattioli</v>
      </c>
      <c r="T54" t="str">
        <f>_xlfn.XLOOKUP(C54,Table3[Customer ID],Table3[Loyalty Card],,0)</f>
        <v>No</v>
      </c>
      <c r="U54">
        <f t="shared" si="0"/>
        <v>2.5</v>
      </c>
      <c r="V54" t="str">
        <f t="shared" si="1"/>
        <v>Wednesday</v>
      </c>
      <c r="W54" t="str">
        <f t="shared" si="2"/>
        <v>September</v>
      </c>
      <c r="X54">
        <f>E54*VLOOKUP(D54,products!$A$2:$G$49,7,FALSE)</f>
        <v>1.7909999999999999</v>
      </c>
    </row>
    <row r="55" spans="1:24" x14ac:dyDescent="0.25">
      <c r="A55" s="1" t="s">
        <v>783</v>
      </c>
      <c r="B55" s="2">
        <v>43719</v>
      </c>
      <c r="C55" s="1" t="s">
        <v>784</v>
      </c>
      <c r="D55" t="s">
        <v>6163</v>
      </c>
      <c r="E55" s="1">
        <v>2</v>
      </c>
      <c r="F55" s="1" t="str">
        <f>VLOOKUP(C55,customers!$A$2:$B$1001,2,FALSE)</f>
        <v>Hartley Mattioli</v>
      </c>
      <c r="G55" s="1" t="str">
        <f>VLOOKUP(C55,customers!$A$1:$C$1001,3,FALSE)</f>
        <v>hmattioli1g@webmd.com</v>
      </c>
      <c r="H55" s="1" t="str">
        <f>_xlfn.XLOOKUP(C55,customers!$A$2:$A$1001,customers!$G$2:$G$1001,,0,)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>
        <f>INDEX(products!$A$1:$G$49,MATCH(orders!$D55,products!$A$1:$A$49,0),MATCH(orders!K$1,products!$A$1:$G$1,0))</f>
        <v>2.5</v>
      </c>
      <c r="L55">
        <f>INDEX(products!$A$1:$G$49,MATCH(orders!$D55,products!$A$1:$A$49,0),MATCH(orders!L$1,products!$A$1:$G$1,0))</f>
        <v>36.454999999999998</v>
      </c>
      <c r="M55">
        <f t="shared" si="3"/>
        <v>72.91</v>
      </c>
      <c r="N55" t="str">
        <f>VLOOKUP(I55,'coffee names &amp; roast types'!$A$2:$B$5,2,FALSE)</f>
        <v>Liberica</v>
      </c>
      <c r="O55" t="str">
        <f>VLOOKUP(J55,'coffee names &amp; roast types'!$E$2:$F$4,2,FALSE)</f>
        <v>Light</v>
      </c>
      <c r="P55" t="str">
        <f>CONCATENATE(VLOOKUP(C55,customers!$A$2:$F$1001,5,FALSE),", ",VLOOKUP(C55,customers!$A$2:$F$1001,6,FALSE))</f>
        <v>126 Valley Edge Street, Kinloch</v>
      </c>
      <c r="Q55" t="str">
        <f t="shared" si="4"/>
        <v>Yes</v>
      </c>
      <c r="R55" t="str">
        <f t="shared" si="5"/>
        <v>Hartley</v>
      </c>
      <c r="S55" t="str">
        <f t="shared" si="6"/>
        <v>Mattioli</v>
      </c>
      <c r="T55" t="str">
        <f>_xlfn.XLOOKUP(C55,Table3[Customer ID],Table3[Loyalty Card],,0)</f>
        <v>No</v>
      </c>
      <c r="U55">
        <f t="shared" si="0"/>
        <v>5</v>
      </c>
      <c r="V55" t="str">
        <f t="shared" si="1"/>
        <v>Wednesday</v>
      </c>
      <c r="W55" t="str">
        <f t="shared" si="2"/>
        <v>September</v>
      </c>
      <c r="X55">
        <f>E55*VLOOKUP(D55,products!$A$2:$G$49,7,FALSE)</f>
        <v>9.4782999999999991</v>
      </c>
    </row>
    <row r="56" spans="1:24" x14ac:dyDescent="0.25">
      <c r="A56" s="1" t="s">
        <v>793</v>
      </c>
      <c r="B56" s="2">
        <v>44271</v>
      </c>
      <c r="C56" s="1" t="s">
        <v>794</v>
      </c>
      <c r="D56" t="s">
        <v>6161</v>
      </c>
      <c r="E56" s="1">
        <v>5</v>
      </c>
      <c r="F56" s="1" t="str">
        <f>VLOOKUP(C56,customers!$A$2:$B$1001,2,FALSE)</f>
        <v>Archambault Gillard</v>
      </c>
      <c r="G56" s="1" t="str">
        <f>VLOOKUP(C56,customers!$A$1:$C$1001,3,FALSE)</f>
        <v>agillard1i@issuu.com</v>
      </c>
      <c r="H56" s="1" t="str">
        <f>_xlfn.XLOOKUP(C56,customers!$A$2:$A$1001,customers!$G$2:$G$1001,,0,)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>
        <f>INDEX(products!$A$1:$G$49,MATCH(orders!$D56,products!$A$1:$A$49,0),MATCH(orders!K$1,products!$A$1:$G$1,0))</f>
        <v>1</v>
      </c>
      <c r="L56">
        <f>INDEX(products!$A$1:$G$49,MATCH(orders!$D56,products!$A$1:$A$49,0),MATCH(orders!L$1,products!$A$1:$G$1,0))</f>
        <v>14.55</v>
      </c>
      <c r="M56">
        <f t="shared" si="3"/>
        <v>72.75</v>
      </c>
      <c r="N56" t="str">
        <f>VLOOKUP(I56,'coffee names &amp; roast types'!$A$2:$B$5,2,FALSE)</f>
        <v>Liberica</v>
      </c>
      <c r="O56" t="str">
        <f>VLOOKUP(J56,'coffee names &amp; roast types'!$E$2:$F$4,2,FALSE)</f>
        <v>Medium</v>
      </c>
      <c r="P56" t="str">
        <f>CONCATENATE(VLOOKUP(C56,customers!$A$2:$F$1001,5,FALSE),", ",VLOOKUP(C56,customers!$A$2:$F$1001,6,FALSE))</f>
        <v>97490 Susan Avenue, Toledo</v>
      </c>
      <c r="Q56" t="str">
        <f t="shared" si="4"/>
        <v>No</v>
      </c>
      <c r="R56" t="str">
        <f t="shared" si="5"/>
        <v>Archambault</v>
      </c>
      <c r="S56" t="str">
        <f t="shared" si="6"/>
        <v>Gillard</v>
      </c>
      <c r="T56" t="str">
        <f>_xlfn.XLOOKUP(C56,Table3[Customer ID],Table3[Loyalty Card],,0)</f>
        <v>No</v>
      </c>
      <c r="U56">
        <f t="shared" si="0"/>
        <v>5</v>
      </c>
      <c r="V56" t="str">
        <f t="shared" si="1"/>
        <v>Tuesday</v>
      </c>
      <c r="W56" t="str">
        <f t="shared" si="2"/>
        <v>March</v>
      </c>
      <c r="X56">
        <f>E56*VLOOKUP(D56,products!$A$2:$G$49,7,FALSE)</f>
        <v>9.4575000000000014</v>
      </c>
    </row>
    <row r="57" spans="1:24" x14ac:dyDescent="0.25">
      <c r="A57" s="1" t="s">
        <v>799</v>
      </c>
      <c r="B57" s="2">
        <v>44168</v>
      </c>
      <c r="C57" s="1" t="s">
        <v>800</v>
      </c>
      <c r="D57" t="s">
        <v>6169</v>
      </c>
      <c r="E57" s="1">
        <v>3</v>
      </c>
      <c r="F57" s="1" t="str">
        <f>VLOOKUP(C57,customers!$A$2:$B$1001,2,FALSE)</f>
        <v>Salomo Cushworth</v>
      </c>
      <c r="G57" s="1" t="str">
        <f>VLOOKUP(C57,customers!$A$1:$C$1001,3,FALSE)</f>
        <v>not provided</v>
      </c>
      <c r="H57" s="1" t="str">
        <f>_xlfn.XLOOKUP(C57,customers!$A$2:$A$1001,customers!$G$2:$G$1001,,0,)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>
        <f>INDEX(products!$A$1:$G$49,MATCH(orders!$D57,products!$A$1:$A$49,0),MATCH(orders!K$1,products!$A$1:$G$1,0))</f>
        <v>1</v>
      </c>
      <c r="L57">
        <f>INDEX(products!$A$1:$G$49,MATCH(orders!$D57,products!$A$1:$A$49,0),MATCH(orders!L$1,products!$A$1:$G$1,0))</f>
        <v>15.85</v>
      </c>
      <c r="M57">
        <f t="shared" si="3"/>
        <v>47.55</v>
      </c>
      <c r="N57" t="str">
        <f>VLOOKUP(I57,'coffee names &amp; roast types'!$A$2:$B$5,2,FALSE)</f>
        <v>Liberica</v>
      </c>
      <c r="O57" t="str">
        <f>VLOOKUP(J57,'coffee names &amp; roast types'!$E$2:$F$4,2,FALSE)</f>
        <v>Light</v>
      </c>
      <c r="P57" t="str">
        <f>CONCATENATE(VLOOKUP(C57,customers!$A$2:$F$1001,5,FALSE),", ",VLOOKUP(C57,customers!$A$2:$F$1001,6,FALSE))</f>
        <v>44 Oneill Parkway, Trenton</v>
      </c>
      <c r="Q57" t="str">
        <f t="shared" si="4"/>
        <v>No</v>
      </c>
      <c r="R57" t="str">
        <f t="shared" si="5"/>
        <v>Salomo</v>
      </c>
      <c r="S57" t="str">
        <f t="shared" si="6"/>
        <v>Cushworth</v>
      </c>
      <c r="T57" t="str">
        <f>_xlfn.XLOOKUP(C57,Table3[Customer ID],Table3[Loyalty Card],,0)</f>
        <v>No</v>
      </c>
      <c r="U57">
        <f t="shared" si="0"/>
        <v>3</v>
      </c>
      <c r="V57" t="str">
        <f t="shared" si="1"/>
        <v>Thursday</v>
      </c>
      <c r="W57" t="str">
        <f t="shared" si="2"/>
        <v>December</v>
      </c>
      <c r="X57">
        <f>E57*VLOOKUP(D57,products!$A$2:$G$49,7,FALSE)</f>
        <v>6.1815000000000007</v>
      </c>
    </row>
    <row r="58" spans="1:24" x14ac:dyDescent="0.25">
      <c r="A58" s="1" t="s">
        <v>804</v>
      </c>
      <c r="B58" s="2">
        <v>43857</v>
      </c>
      <c r="C58" s="1" t="s">
        <v>805</v>
      </c>
      <c r="D58" t="s">
        <v>6152</v>
      </c>
      <c r="E58" s="1">
        <v>3</v>
      </c>
      <c r="F58" s="1" t="str">
        <f>VLOOKUP(C58,customers!$A$2:$B$1001,2,FALSE)</f>
        <v>Theda Grizard</v>
      </c>
      <c r="G58" s="1" t="str">
        <f>VLOOKUP(C58,customers!$A$1:$C$1001,3,FALSE)</f>
        <v>tgrizard1k@odnoklassniki.ru</v>
      </c>
      <c r="H58" s="1" t="str">
        <f>_xlfn.XLOOKUP(C58,customers!$A$2:$A$1001,customers!$G$2:$G$1001,,0,)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>
        <f>INDEX(products!$A$1:$G$49,MATCH(orders!$D58,products!$A$1:$A$49,0),MATCH(orders!K$1,products!$A$1:$G$1,0))</f>
        <v>0.2</v>
      </c>
      <c r="L58">
        <f>INDEX(products!$A$1:$G$49,MATCH(orders!$D58,products!$A$1:$A$49,0),MATCH(orders!L$1,products!$A$1:$G$1,0))</f>
        <v>3.645</v>
      </c>
      <c r="M58">
        <f t="shared" si="3"/>
        <v>10.935</v>
      </c>
      <c r="N58" t="str">
        <f>VLOOKUP(I58,'coffee names &amp; roast types'!$A$2:$B$5,2,FALSE)</f>
        <v>Excelsa</v>
      </c>
      <c r="O58" t="str">
        <f>VLOOKUP(J58,'coffee names &amp; roast types'!$E$2:$F$4,2,FALSE)</f>
        <v>Dark</v>
      </c>
      <c r="P58" t="str">
        <f>CONCATENATE(VLOOKUP(C58,customers!$A$2:$F$1001,5,FALSE),", ",VLOOKUP(C58,customers!$A$2:$F$1001,6,FALSE))</f>
        <v>6 Knutson Pass, Tampa</v>
      </c>
      <c r="Q58" t="str">
        <f t="shared" si="4"/>
        <v>No</v>
      </c>
      <c r="R58" t="str">
        <f t="shared" si="5"/>
        <v>Theda</v>
      </c>
      <c r="S58" t="str">
        <f t="shared" si="6"/>
        <v>Grizard</v>
      </c>
      <c r="T58" t="str">
        <f>_xlfn.XLOOKUP(C58,Table3[Customer ID],Table3[Loyalty Card],,0)</f>
        <v>Yes</v>
      </c>
      <c r="U58">
        <f t="shared" si="0"/>
        <v>0.60000000000000009</v>
      </c>
      <c r="V58" t="str">
        <f t="shared" si="1"/>
        <v>Monday</v>
      </c>
      <c r="W58" t="str">
        <f t="shared" si="2"/>
        <v>January</v>
      </c>
      <c r="X58">
        <f>E58*VLOOKUP(D58,products!$A$2:$G$49,7,FALSE)</f>
        <v>1.2028500000000002</v>
      </c>
    </row>
    <row r="59" spans="1:24" x14ac:dyDescent="0.25">
      <c r="A59" s="1" t="s">
        <v>810</v>
      </c>
      <c r="B59" s="2">
        <v>44759</v>
      </c>
      <c r="C59" s="1" t="s">
        <v>811</v>
      </c>
      <c r="D59" t="s">
        <v>6170</v>
      </c>
      <c r="E59" s="1">
        <v>4</v>
      </c>
      <c r="F59" s="1" t="str">
        <f>VLOOKUP(C59,customers!$A$2:$B$1001,2,FALSE)</f>
        <v>Rozele Relton</v>
      </c>
      <c r="G59" s="1" t="str">
        <f>VLOOKUP(C59,customers!$A$1:$C$1001,3,FALSE)</f>
        <v>rrelton1l@stanford.edu</v>
      </c>
      <c r="H59" s="1" t="str">
        <f>_xlfn.XLOOKUP(C59,customers!$A$2:$A$1001,customers!$G$2:$G$1001,,0,)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>
        <f>INDEX(products!$A$1:$G$49,MATCH(orders!$D59,products!$A$1:$A$49,0),MATCH(orders!K$1,products!$A$1:$G$1,0))</f>
        <v>1</v>
      </c>
      <c r="L59">
        <f>INDEX(products!$A$1:$G$49,MATCH(orders!$D59,products!$A$1:$A$49,0),MATCH(orders!L$1,products!$A$1:$G$1,0))</f>
        <v>14.85</v>
      </c>
      <c r="M59">
        <f t="shared" si="3"/>
        <v>59.4</v>
      </c>
      <c r="N59" t="str">
        <f>VLOOKUP(I59,'coffee names &amp; roast types'!$A$2:$B$5,2,FALSE)</f>
        <v>Excelsa</v>
      </c>
      <c r="O59" t="str">
        <f>VLOOKUP(J59,'coffee names &amp; roast types'!$E$2:$F$4,2,FALSE)</f>
        <v>Light</v>
      </c>
      <c r="P59" t="str">
        <f>CONCATENATE(VLOOKUP(C59,customers!$A$2:$F$1001,5,FALSE),", ",VLOOKUP(C59,customers!$A$2:$F$1001,6,FALSE))</f>
        <v>2484 Reindahl Court, Pensacola</v>
      </c>
      <c r="Q59" t="str">
        <f t="shared" si="4"/>
        <v>No</v>
      </c>
      <c r="R59" t="str">
        <f t="shared" si="5"/>
        <v>Rozele</v>
      </c>
      <c r="S59" t="str">
        <f t="shared" si="6"/>
        <v>Relton</v>
      </c>
      <c r="T59" t="str">
        <f>_xlfn.XLOOKUP(C59,Table3[Customer ID],Table3[Loyalty Card],,0)</f>
        <v>No</v>
      </c>
      <c r="U59">
        <f t="shared" si="0"/>
        <v>4</v>
      </c>
      <c r="V59" t="str">
        <f t="shared" si="1"/>
        <v>Sunday</v>
      </c>
      <c r="W59" t="str">
        <f t="shared" si="2"/>
        <v>July</v>
      </c>
      <c r="X59">
        <f>E59*VLOOKUP(D59,products!$A$2:$G$49,7,FALSE)</f>
        <v>6.5339999999999998</v>
      </c>
    </row>
    <row r="60" spans="1:24" x14ac:dyDescent="0.25">
      <c r="A60" s="1" t="s">
        <v>816</v>
      </c>
      <c r="B60" s="2">
        <v>44624</v>
      </c>
      <c r="C60" s="1" t="s">
        <v>817</v>
      </c>
      <c r="D60" t="s">
        <v>6164</v>
      </c>
      <c r="E60" s="1">
        <v>3</v>
      </c>
      <c r="F60" s="1" t="str">
        <f>VLOOKUP(C60,customers!$A$2:$B$1001,2,FALSE)</f>
        <v>Willa Rolling</v>
      </c>
      <c r="G60" s="1" t="str">
        <f>VLOOKUP(C60,customers!$A$1:$C$1001,3,FALSE)</f>
        <v>not provided</v>
      </c>
      <c r="H60" s="1" t="str">
        <f>_xlfn.XLOOKUP(C60,customers!$A$2:$A$1001,customers!$G$2:$G$1001,,0,)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>
        <f>INDEX(products!$A$1:$G$49,MATCH(orders!$D60,products!$A$1:$A$49,0),MATCH(orders!K$1,products!$A$1:$G$1,0))</f>
        <v>2.5</v>
      </c>
      <c r="L60">
        <f>INDEX(products!$A$1:$G$49,MATCH(orders!$D60,products!$A$1:$A$49,0),MATCH(orders!L$1,products!$A$1:$G$1,0))</f>
        <v>29.784999999999997</v>
      </c>
      <c r="M60">
        <f t="shared" si="3"/>
        <v>89.35499999999999</v>
      </c>
      <c r="N60" t="str">
        <f>VLOOKUP(I60,'coffee names &amp; roast types'!$A$2:$B$5,2,FALSE)</f>
        <v>Liberica</v>
      </c>
      <c r="O60" t="str">
        <f>VLOOKUP(J60,'coffee names &amp; roast types'!$E$2:$F$4,2,FALSE)</f>
        <v>Dark</v>
      </c>
      <c r="P60" t="str">
        <f>CONCATENATE(VLOOKUP(C60,customers!$A$2:$F$1001,5,FALSE),", ",VLOOKUP(C60,customers!$A$2:$F$1001,6,FALSE))</f>
        <v>3 Mockingbird Plaza, Zephyrhills</v>
      </c>
      <c r="Q60" t="str">
        <f t="shared" si="4"/>
        <v>No</v>
      </c>
      <c r="R60" t="str">
        <f t="shared" si="5"/>
        <v>Willa</v>
      </c>
      <c r="S60" t="str">
        <f t="shared" si="6"/>
        <v>Rolling</v>
      </c>
      <c r="T60" t="str">
        <f>_xlfn.XLOOKUP(C60,Table3[Customer ID],Table3[Loyalty Card],,0)</f>
        <v>Yes</v>
      </c>
      <c r="U60">
        <f t="shared" si="0"/>
        <v>7.5</v>
      </c>
      <c r="V60" t="str">
        <f t="shared" si="1"/>
        <v>Friday</v>
      </c>
      <c r="W60" t="str">
        <f t="shared" si="2"/>
        <v>March</v>
      </c>
      <c r="X60">
        <f>E60*VLOOKUP(D60,products!$A$2:$G$49,7,FALSE)</f>
        <v>11.616149999999999</v>
      </c>
    </row>
    <row r="61" spans="1:24" x14ac:dyDescent="0.25">
      <c r="A61" s="1" t="s">
        <v>821</v>
      </c>
      <c r="B61" s="2">
        <v>44537</v>
      </c>
      <c r="C61" s="1" t="s">
        <v>822</v>
      </c>
      <c r="D61" t="s">
        <v>6159</v>
      </c>
      <c r="E61" s="1">
        <v>3</v>
      </c>
      <c r="F61" s="1" t="str">
        <f>VLOOKUP(C61,customers!$A$2:$B$1001,2,FALSE)</f>
        <v>Stanislaus Gilroy</v>
      </c>
      <c r="G61" s="1" t="str">
        <f>VLOOKUP(C61,customers!$A$1:$C$1001,3,FALSE)</f>
        <v>sgilroy1n@eepurl.com</v>
      </c>
      <c r="H61" s="1" t="str">
        <f>_xlfn.XLOOKUP(C61,customers!$A$2:$A$1001,customers!$G$2:$G$1001,,0,)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>
        <f>INDEX(products!$A$1:$G$49,MATCH(orders!$D61,products!$A$1:$A$49,0),MATCH(orders!K$1,products!$A$1:$G$1,0))</f>
        <v>0.5</v>
      </c>
      <c r="L61">
        <f>INDEX(products!$A$1:$G$49,MATCH(orders!$D61,products!$A$1:$A$49,0),MATCH(orders!L$1,products!$A$1:$G$1,0))</f>
        <v>8.73</v>
      </c>
      <c r="M61">
        <f t="shared" si="3"/>
        <v>26.19</v>
      </c>
      <c r="N61" t="str">
        <f>VLOOKUP(I61,'coffee names &amp; roast types'!$A$2:$B$5,2,FALSE)</f>
        <v>Liberica</v>
      </c>
      <c r="O61" t="str">
        <f>VLOOKUP(J61,'coffee names &amp; roast types'!$E$2:$F$4,2,FALSE)</f>
        <v>Medium</v>
      </c>
      <c r="P61" t="str">
        <f>CONCATENATE(VLOOKUP(C61,customers!$A$2:$F$1001,5,FALSE),", ",VLOOKUP(C61,customers!$A$2:$F$1001,6,FALSE))</f>
        <v>9120 Harbort Terrace, Saint Paul</v>
      </c>
      <c r="Q61" t="str">
        <f t="shared" si="4"/>
        <v>No</v>
      </c>
      <c r="R61" t="str">
        <f t="shared" si="5"/>
        <v>Stanislaus</v>
      </c>
      <c r="S61" t="str">
        <f t="shared" si="6"/>
        <v>Gilroy</v>
      </c>
      <c r="T61" t="str">
        <f>_xlfn.XLOOKUP(C61,Table3[Customer ID],Table3[Loyalty Card],,0)</f>
        <v>Yes</v>
      </c>
      <c r="U61">
        <f t="shared" si="0"/>
        <v>1.5</v>
      </c>
      <c r="V61" t="str">
        <f t="shared" si="1"/>
        <v>Tuesday</v>
      </c>
      <c r="W61" t="str">
        <f t="shared" si="2"/>
        <v>December</v>
      </c>
      <c r="X61">
        <f>E61*VLOOKUP(D61,products!$A$2:$G$49,7,FALSE)</f>
        <v>3.4047000000000001</v>
      </c>
    </row>
    <row r="62" spans="1:24" x14ac:dyDescent="0.25">
      <c r="A62" s="1" t="s">
        <v>826</v>
      </c>
      <c r="B62" s="2">
        <v>44252</v>
      </c>
      <c r="C62" s="1" t="s">
        <v>827</v>
      </c>
      <c r="D62" t="s">
        <v>6167</v>
      </c>
      <c r="E62" s="1">
        <v>5</v>
      </c>
      <c r="F62" s="1" t="str">
        <f>VLOOKUP(C62,customers!$A$2:$B$1001,2,FALSE)</f>
        <v>Correy Cottingham</v>
      </c>
      <c r="G62" s="1" t="str">
        <f>VLOOKUP(C62,customers!$A$1:$C$1001,3,FALSE)</f>
        <v>ccottingham1o@wikipedia.org</v>
      </c>
      <c r="H62" s="1" t="str">
        <f>_xlfn.XLOOKUP(C62,customers!$A$2:$A$1001,customers!$G$2:$G$1001,,0,)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>
        <f>INDEX(products!$A$1:$G$49,MATCH(orders!$D62,products!$A$1:$A$49,0),MATCH(orders!K$1,products!$A$1:$G$1,0))</f>
        <v>2.5</v>
      </c>
      <c r="L62">
        <f>INDEX(products!$A$1:$G$49,MATCH(orders!$D62,products!$A$1:$A$49,0),MATCH(orders!L$1,products!$A$1:$G$1,0))</f>
        <v>22.884999999999998</v>
      </c>
      <c r="M62">
        <f t="shared" si="3"/>
        <v>114.42499999999998</v>
      </c>
      <c r="N62" t="str">
        <f>VLOOKUP(I62,'coffee names &amp; roast types'!$A$2:$B$5,2,FALSE)</f>
        <v>Arabica</v>
      </c>
      <c r="O62" t="str">
        <f>VLOOKUP(J62,'coffee names &amp; roast types'!$E$2:$F$4,2,FALSE)</f>
        <v>Dark</v>
      </c>
      <c r="P62" t="str">
        <f>CONCATENATE(VLOOKUP(C62,customers!$A$2:$F$1001,5,FALSE),", ",VLOOKUP(C62,customers!$A$2:$F$1001,6,FALSE))</f>
        <v>394 Logan Road, Fort Wayne</v>
      </c>
      <c r="Q62" t="str">
        <f t="shared" si="4"/>
        <v>No</v>
      </c>
      <c r="R62" t="str">
        <f t="shared" si="5"/>
        <v>Correy</v>
      </c>
      <c r="S62" t="str">
        <f t="shared" si="6"/>
        <v>Cottingham</v>
      </c>
      <c r="T62" t="str">
        <f>_xlfn.XLOOKUP(C62,Table3[Customer ID],Table3[Loyalty Card],,0)</f>
        <v>No</v>
      </c>
      <c r="U62">
        <f t="shared" si="0"/>
        <v>12.5</v>
      </c>
      <c r="V62" t="str">
        <f t="shared" si="1"/>
        <v>Thursday</v>
      </c>
      <c r="W62" t="str">
        <f t="shared" si="2"/>
        <v>February</v>
      </c>
      <c r="X62">
        <f>E62*VLOOKUP(D62,products!$A$2:$G$49,7,FALSE)</f>
        <v>10.298249999999998</v>
      </c>
    </row>
    <row r="63" spans="1:24" x14ac:dyDescent="0.25">
      <c r="A63" s="1" t="s">
        <v>832</v>
      </c>
      <c r="B63" s="2">
        <v>43521</v>
      </c>
      <c r="C63" s="1" t="s">
        <v>833</v>
      </c>
      <c r="D63" t="s">
        <v>6171</v>
      </c>
      <c r="E63" s="1">
        <v>5</v>
      </c>
      <c r="F63" s="1" t="str">
        <f>VLOOKUP(C63,customers!$A$2:$B$1001,2,FALSE)</f>
        <v>Pammi Endacott</v>
      </c>
      <c r="G63" s="1" t="str">
        <f>VLOOKUP(C63,customers!$A$1:$C$1001,3,FALSE)</f>
        <v>not provided</v>
      </c>
      <c r="H63" s="1" t="str">
        <f>_xlfn.XLOOKUP(C63,customers!$A$2:$A$1001,customers!$G$2:$G$1001,,0,)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>
        <f>INDEX(products!$A$1:$G$49,MATCH(orders!$D63,products!$A$1:$A$49,0),MATCH(orders!K$1,products!$A$1:$G$1,0))</f>
        <v>0.5</v>
      </c>
      <c r="L63">
        <f>INDEX(products!$A$1:$G$49,MATCH(orders!$D63,products!$A$1:$A$49,0),MATCH(orders!L$1,products!$A$1:$G$1,0))</f>
        <v>5.3699999999999992</v>
      </c>
      <c r="M63">
        <f t="shared" si="3"/>
        <v>26.849999999999994</v>
      </c>
      <c r="N63" t="str">
        <f>VLOOKUP(I63,'coffee names &amp; roast types'!$A$2:$B$5,2,FALSE)</f>
        <v>Robusta</v>
      </c>
      <c r="O63" t="str">
        <f>VLOOKUP(J63,'coffee names &amp; roast types'!$E$2:$F$4,2,FALSE)</f>
        <v>Dark</v>
      </c>
      <c r="P63" t="str">
        <f>CONCATENATE(VLOOKUP(C63,customers!$A$2:$F$1001,5,FALSE),", ",VLOOKUP(C63,customers!$A$2:$F$1001,6,FALSE))</f>
        <v>5841 Atwood Lane, Wootton</v>
      </c>
      <c r="Q63" t="str">
        <f t="shared" si="4"/>
        <v>Yes</v>
      </c>
      <c r="R63" t="str">
        <f t="shared" si="5"/>
        <v>Pammi</v>
      </c>
      <c r="S63" t="str">
        <f t="shared" si="6"/>
        <v>Endacott</v>
      </c>
      <c r="T63" t="str">
        <f>_xlfn.XLOOKUP(C63,Table3[Customer ID],Table3[Loyalty Card],,0)</f>
        <v>Yes</v>
      </c>
      <c r="U63">
        <f t="shared" si="0"/>
        <v>2.5</v>
      </c>
      <c r="V63" t="str">
        <f t="shared" si="1"/>
        <v>Monday</v>
      </c>
      <c r="W63" t="str">
        <f t="shared" si="2"/>
        <v>February</v>
      </c>
      <c r="X63">
        <f>E63*VLOOKUP(D63,products!$A$2:$G$49,7,FALSE)</f>
        <v>1.6109999999999998</v>
      </c>
    </row>
    <row r="64" spans="1:24" x14ac:dyDescent="0.25">
      <c r="A64" s="1" t="s">
        <v>837</v>
      </c>
      <c r="B64" s="2">
        <v>43505</v>
      </c>
      <c r="C64" s="1" t="s">
        <v>838</v>
      </c>
      <c r="D64" t="s">
        <v>6144</v>
      </c>
      <c r="E64" s="1">
        <v>5</v>
      </c>
      <c r="F64" s="1" t="str">
        <f>VLOOKUP(C64,customers!$A$2:$B$1001,2,FALSE)</f>
        <v>Nona Linklater</v>
      </c>
      <c r="G64" s="1" t="str">
        <f>VLOOKUP(C64,customers!$A$1:$C$1001,3,FALSE)</f>
        <v>not provided</v>
      </c>
      <c r="H64" s="1" t="str">
        <f>_xlfn.XLOOKUP(C64,customers!$A$2:$A$1001,customers!$G$2:$G$1001,,0,)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>
        <f>INDEX(products!$A$1:$G$49,MATCH(orders!$D64,products!$A$1:$A$49,0),MATCH(orders!K$1,products!$A$1:$G$1,0))</f>
        <v>0.2</v>
      </c>
      <c r="L64">
        <f>INDEX(products!$A$1:$G$49,MATCH(orders!$D64,products!$A$1:$A$49,0),MATCH(orders!L$1,products!$A$1:$G$1,0))</f>
        <v>4.7549999999999999</v>
      </c>
      <c r="M64">
        <f t="shared" si="3"/>
        <v>23.774999999999999</v>
      </c>
      <c r="N64" t="str">
        <f>VLOOKUP(I64,'coffee names &amp; roast types'!$A$2:$B$5,2,FALSE)</f>
        <v>Liberica</v>
      </c>
      <c r="O64" t="str">
        <f>VLOOKUP(J64,'coffee names &amp; roast types'!$E$2:$F$4,2,FALSE)</f>
        <v>Light</v>
      </c>
      <c r="P64" t="str">
        <f>CONCATENATE(VLOOKUP(C64,customers!$A$2:$F$1001,5,FALSE),", ",VLOOKUP(C64,customers!$A$2:$F$1001,6,FALSE))</f>
        <v>856 Bonner Parkway, Naples</v>
      </c>
      <c r="Q64" t="str">
        <f t="shared" si="4"/>
        <v>No</v>
      </c>
      <c r="R64" t="str">
        <f t="shared" si="5"/>
        <v>Nona</v>
      </c>
      <c r="S64" t="str">
        <f t="shared" si="6"/>
        <v>Linklater</v>
      </c>
      <c r="T64" t="str">
        <f>_xlfn.XLOOKUP(C64,Table3[Customer ID],Table3[Loyalty Card],,0)</f>
        <v>Yes</v>
      </c>
      <c r="U64">
        <f t="shared" si="0"/>
        <v>1</v>
      </c>
      <c r="V64" t="str">
        <f t="shared" si="1"/>
        <v>Saturday</v>
      </c>
      <c r="W64" t="str">
        <f t="shared" si="2"/>
        <v>February</v>
      </c>
      <c r="X64">
        <f>E64*VLOOKUP(D64,products!$A$2:$G$49,7,FALSE)</f>
        <v>3.0907499999999999</v>
      </c>
    </row>
    <row r="65" spans="1:24" x14ac:dyDescent="0.25">
      <c r="A65" s="1" t="s">
        <v>842</v>
      </c>
      <c r="B65" s="2">
        <v>43868</v>
      </c>
      <c r="C65" s="1" t="s">
        <v>843</v>
      </c>
      <c r="D65" t="s">
        <v>6156</v>
      </c>
      <c r="E65" s="1">
        <v>1</v>
      </c>
      <c r="F65" s="1" t="str">
        <f>VLOOKUP(C65,customers!$A$2:$B$1001,2,FALSE)</f>
        <v>Annadiane Dykes</v>
      </c>
      <c r="G65" s="1" t="str">
        <f>VLOOKUP(C65,customers!$A$1:$C$1001,3,FALSE)</f>
        <v>adykes1r@eventbrite.com</v>
      </c>
      <c r="H65" s="1" t="str">
        <f>_xlfn.XLOOKUP(C65,customers!$A$2:$A$1001,customers!$G$2:$G$1001,,0,)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>
        <f>INDEX(products!$A$1:$G$49,MATCH(orders!$D65,products!$A$1:$A$49,0),MATCH(orders!K$1,products!$A$1:$G$1,0))</f>
        <v>0.5</v>
      </c>
      <c r="L65">
        <f>INDEX(products!$A$1:$G$49,MATCH(orders!$D65,products!$A$1:$A$49,0),MATCH(orders!L$1,products!$A$1:$G$1,0))</f>
        <v>6.75</v>
      </c>
      <c r="M65">
        <f t="shared" si="3"/>
        <v>6.75</v>
      </c>
      <c r="N65" t="str">
        <f>VLOOKUP(I65,'coffee names &amp; roast types'!$A$2:$B$5,2,FALSE)</f>
        <v>Arabica</v>
      </c>
      <c r="O65" t="str">
        <f>VLOOKUP(J65,'coffee names &amp; roast types'!$E$2:$F$4,2,FALSE)</f>
        <v>Medium</v>
      </c>
      <c r="P65" t="str">
        <f>CONCATENATE(VLOOKUP(C65,customers!$A$2:$F$1001,5,FALSE),", ",VLOOKUP(C65,customers!$A$2:$F$1001,6,FALSE))</f>
        <v>31 Northport Terrace, Chicago</v>
      </c>
      <c r="Q65" t="str">
        <f t="shared" si="4"/>
        <v>No</v>
      </c>
      <c r="R65" t="str">
        <f t="shared" si="5"/>
        <v>Annadiane</v>
      </c>
      <c r="S65" t="str">
        <f t="shared" si="6"/>
        <v>Dykes</v>
      </c>
      <c r="T65" t="str">
        <f>_xlfn.XLOOKUP(C65,Table3[Customer ID],Table3[Loyalty Card],,0)</f>
        <v>No</v>
      </c>
      <c r="U65">
        <f t="shared" si="0"/>
        <v>0.5</v>
      </c>
      <c r="V65" t="str">
        <f t="shared" si="1"/>
        <v>Friday</v>
      </c>
      <c r="W65" t="str">
        <f t="shared" si="2"/>
        <v>February</v>
      </c>
      <c r="X65">
        <f>E65*VLOOKUP(D65,products!$A$2:$G$49,7,FALSE)</f>
        <v>0.60749999999999993</v>
      </c>
    </row>
    <row r="66" spans="1:24" x14ac:dyDescent="0.25">
      <c r="A66" s="1" t="s">
        <v>848</v>
      </c>
      <c r="B66" s="2">
        <v>43913</v>
      </c>
      <c r="C66" s="1" t="s">
        <v>849</v>
      </c>
      <c r="D66" t="s">
        <v>6145</v>
      </c>
      <c r="E66" s="1">
        <v>6</v>
      </c>
      <c r="F66" s="1" t="str">
        <f>VLOOKUP(C66,customers!$A$2:$B$1001,2,FALSE)</f>
        <v>Felecia Dodgson</v>
      </c>
      <c r="G66" s="1" t="str">
        <f>VLOOKUP(C66,customers!$A$1:$C$1001,3,FALSE)</f>
        <v>not provided</v>
      </c>
      <c r="H66" s="1" t="str">
        <f>_xlfn.XLOOKUP(C66,customers!$A$2:$A$1001,customers!$G$2:$G$1001,,0,)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>
        <f>INDEX(products!$A$1:$G$49,MATCH(orders!$D66,products!$A$1:$A$49,0),MATCH(orders!K$1,products!$A$1:$G$1,0))</f>
        <v>0.5</v>
      </c>
      <c r="L66">
        <f>INDEX(products!$A$1:$G$49,MATCH(orders!$D66,products!$A$1:$A$49,0),MATCH(orders!L$1,products!$A$1:$G$1,0))</f>
        <v>5.97</v>
      </c>
      <c r="M66">
        <f t="shared" si="3"/>
        <v>35.82</v>
      </c>
      <c r="N66" t="str">
        <f>VLOOKUP(I66,'coffee names &amp; roast types'!$A$2:$B$5,2,FALSE)</f>
        <v>Robusta</v>
      </c>
      <c r="O66" t="str">
        <f>VLOOKUP(J66,'coffee names &amp; roast types'!$E$2:$F$4,2,FALSE)</f>
        <v>Medium</v>
      </c>
      <c r="P66" t="str">
        <f>CONCATENATE(VLOOKUP(C66,customers!$A$2:$F$1001,5,FALSE),", ",VLOOKUP(C66,customers!$A$2:$F$1001,6,FALSE))</f>
        <v>48053 8th Crossing, Newark</v>
      </c>
      <c r="Q66" t="str">
        <f t="shared" si="4"/>
        <v>No</v>
      </c>
      <c r="R66" t="str">
        <f t="shared" si="5"/>
        <v>Felecia</v>
      </c>
      <c r="S66" t="str">
        <f t="shared" si="6"/>
        <v>Dodgson</v>
      </c>
      <c r="T66" t="str">
        <f>_xlfn.XLOOKUP(C66,Table3[Customer ID],Table3[Loyalty Card],,0)</f>
        <v>Yes</v>
      </c>
      <c r="U66">
        <f t="shared" ref="U66:U129" si="7">E66*K66</f>
        <v>3</v>
      </c>
      <c r="V66" t="str">
        <f t="shared" ref="V66:V129" si="8">TEXT(B66,"[$-409]dddd")</f>
        <v>Monday</v>
      </c>
      <c r="W66" t="str">
        <f t="shared" ref="W66:W129" si="9">TEXT(B66,"[$-409]mmmm")</f>
        <v>March</v>
      </c>
      <c r="X66">
        <f>E66*VLOOKUP(D66,products!$A$2:$G$49,7,FALSE)</f>
        <v>2.1491999999999996</v>
      </c>
    </row>
    <row r="67" spans="1:24" x14ac:dyDescent="0.25">
      <c r="A67" s="1" t="s">
        <v>853</v>
      </c>
      <c r="B67" s="2">
        <v>44626</v>
      </c>
      <c r="C67" s="1" t="s">
        <v>854</v>
      </c>
      <c r="D67" t="s">
        <v>6148</v>
      </c>
      <c r="E67" s="1">
        <v>4</v>
      </c>
      <c r="F67" s="1" t="str">
        <f>VLOOKUP(C67,customers!$A$2:$B$1001,2,FALSE)</f>
        <v>Angelia Cockrem</v>
      </c>
      <c r="G67" s="1" t="str">
        <f>VLOOKUP(C67,customers!$A$1:$C$1001,3,FALSE)</f>
        <v>acockrem1t@engadget.com</v>
      </c>
      <c r="H67" s="1" t="str">
        <f>_xlfn.XLOOKUP(C67,customers!$A$2:$A$1001,customers!$G$2:$G$1001,,0,)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>
        <f>INDEX(products!$A$1:$G$49,MATCH(orders!$D67,products!$A$1:$A$49,0),MATCH(orders!K$1,products!$A$1:$G$1,0))</f>
        <v>2.5</v>
      </c>
      <c r="L67">
        <f>INDEX(products!$A$1:$G$49,MATCH(orders!$D67,products!$A$1:$A$49,0),MATCH(orders!L$1,products!$A$1:$G$1,0))</f>
        <v>20.584999999999997</v>
      </c>
      <c r="M67">
        <f t="shared" ref="M67:M130" si="10">E67*L67</f>
        <v>82.339999999999989</v>
      </c>
      <c r="N67" t="str">
        <f>VLOOKUP(I67,'coffee names &amp; roast types'!$A$2:$B$5,2,FALSE)</f>
        <v>Robusta</v>
      </c>
      <c r="O67" t="str">
        <f>VLOOKUP(J67,'coffee names &amp; roast types'!$E$2:$F$4,2,FALSE)</f>
        <v>Dark</v>
      </c>
      <c r="P67" t="str">
        <f>CONCATENATE(VLOOKUP(C67,customers!$A$2:$F$1001,5,FALSE),", ",VLOOKUP(C67,customers!$A$2:$F$1001,6,FALSE))</f>
        <v>1 Sherman Alley, Vienna</v>
      </c>
      <c r="Q67" t="str">
        <f t="shared" ref="Q67:Q130" si="11">IF(H67 = "United States", "No", "Yes")</f>
        <v>No</v>
      </c>
      <c r="R67" t="str">
        <f t="shared" ref="R67:R130" si="12">_xlfn.TEXTBEFORE(F67," ")</f>
        <v>Angelia</v>
      </c>
      <c r="S67" t="str">
        <f t="shared" ref="S67:S130" si="13">_xlfn.TEXTAFTER(F67," ")</f>
        <v>Cockrem</v>
      </c>
      <c r="T67" t="str">
        <f>_xlfn.XLOOKUP(C67,Table3[Customer ID],Table3[Loyalty Card],,0)</f>
        <v>Yes</v>
      </c>
      <c r="U67">
        <f t="shared" si="7"/>
        <v>10</v>
      </c>
      <c r="V67" t="str">
        <f t="shared" si="8"/>
        <v>Sunday</v>
      </c>
      <c r="W67" t="str">
        <f t="shared" si="9"/>
        <v>March</v>
      </c>
      <c r="X67">
        <f>E67*VLOOKUP(D67,products!$A$2:$G$49,7,FALSE)</f>
        <v>4.9403999999999995</v>
      </c>
    </row>
    <row r="68" spans="1:24" x14ac:dyDescent="0.25">
      <c r="A68" s="1" t="s">
        <v>859</v>
      </c>
      <c r="B68" s="2">
        <v>44666</v>
      </c>
      <c r="C68" s="1" t="s">
        <v>860</v>
      </c>
      <c r="D68" t="s">
        <v>6172</v>
      </c>
      <c r="E68" s="1">
        <v>1</v>
      </c>
      <c r="F68" s="1" t="str">
        <f>VLOOKUP(C68,customers!$A$2:$B$1001,2,FALSE)</f>
        <v>Belvia Umpleby</v>
      </c>
      <c r="G68" s="1" t="str">
        <f>VLOOKUP(C68,customers!$A$1:$C$1001,3,FALSE)</f>
        <v>bumpleby1u@soundcloud.com</v>
      </c>
      <c r="H68" s="1" t="str">
        <f>_xlfn.XLOOKUP(C68,customers!$A$2:$A$1001,customers!$G$2:$G$1001,,0,)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>
        <f>INDEX(products!$A$1:$G$49,MATCH(orders!$D68,products!$A$1:$A$49,0),MATCH(orders!K$1,products!$A$1:$G$1,0))</f>
        <v>0.5</v>
      </c>
      <c r="L68">
        <f>INDEX(products!$A$1:$G$49,MATCH(orders!$D68,products!$A$1:$A$49,0),MATCH(orders!L$1,products!$A$1:$G$1,0))</f>
        <v>7.169999999999999</v>
      </c>
      <c r="M68">
        <f t="shared" si="10"/>
        <v>7.169999999999999</v>
      </c>
      <c r="N68" t="str">
        <f>VLOOKUP(I68,'coffee names &amp; roast types'!$A$2:$B$5,2,FALSE)</f>
        <v>Robusta</v>
      </c>
      <c r="O68" t="str">
        <f>VLOOKUP(J68,'coffee names &amp; roast types'!$E$2:$F$4,2,FALSE)</f>
        <v>Light</v>
      </c>
      <c r="P68" t="str">
        <f>CONCATENATE(VLOOKUP(C68,customers!$A$2:$F$1001,5,FALSE),", ",VLOOKUP(C68,customers!$A$2:$F$1001,6,FALSE))</f>
        <v>710 Prairie Rose Terrace, Fort Worth</v>
      </c>
      <c r="Q68" t="str">
        <f t="shared" si="11"/>
        <v>No</v>
      </c>
      <c r="R68" t="str">
        <f t="shared" si="12"/>
        <v>Belvia</v>
      </c>
      <c r="S68" t="str">
        <f t="shared" si="13"/>
        <v>Umpleby</v>
      </c>
      <c r="T68" t="str">
        <f>_xlfn.XLOOKUP(C68,Table3[Customer ID],Table3[Loyalty Card],,0)</f>
        <v>Yes</v>
      </c>
      <c r="U68">
        <f t="shared" si="7"/>
        <v>0.5</v>
      </c>
      <c r="V68" t="str">
        <f t="shared" si="8"/>
        <v>Friday</v>
      </c>
      <c r="W68" t="str">
        <f t="shared" si="9"/>
        <v>April</v>
      </c>
      <c r="X68">
        <f>E68*VLOOKUP(D68,products!$A$2:$G$49,7,FALSE)</f>
        <v>0.43019999999999992</v>
      </c>
    </row>
    <row r="69" spans="1:24" x14ac:dyDescent="0.25">
      <c r="A69" s="1" t="s">
        <v>865</v>
      </c>
      <c r="B69" s="2">
        <v>44519</v>
      </c>
      <c r="C69" s="1" t="s">
        <v>866</v>
      </c>
      <c r="D69" t="s">
        <v>6144</v>
      </c>
      <c r="E69" s="1">
        <v>2</v>
      </c>
      <c r="F69" s="1" t="str">
        <f>VLOOKUP(C69,customers!$A$2:$B$1001,2,FALSE)</f>
        <v>Nat Saleway</v>
      </c>
      <c r="G69" s="1" t="str">
        <f>VLOOKUP(C69,customers!$A$1:$C$1001,3,FALSE)</f>
        <v>nsaleway1v@dedecms.com</v>
      </c>
      <c r="H69" s="1" t="str">
        <f>_xlfn.XLOOKUP(C69,customers!$A$2:$A$1001,customers!$G$2:$G$1001,,0,)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>
        <f>INDEX(products!$A$1:$G$49,MATCH(orders!$D69,products!$A$1:$A$49,0),MATCH(orders!K$1,products!$A$1:$G$1,0))</f>
        <v>0.2</v>
      </c>
      <c r="L69">
        <f>INDEX(products!$A$1:$G$49,MATCH(orders!$D69,products!$A$1:$A$49,0),MATCH(orders!L$1,products!$A$1:$G$1,0))</f>
        <v>4.7549999999999999</v>
      </c>
      <c r="M69">
        <f t="shared" si="10"/>
        <v>9.51</v>
      </c>
      <c r="N69" t="str">
        <f>VLOOKUP(I69,'coffee names &amp; roast types'!$A$2:$B$5,2,FALSE)</f>
        <v>Liberica</v>
      </c>
      <c r="O69" t="str">
        <f>VLOOKUP(J69,'coffee names &amp; roast types'!$E$2:$F$4,2,FALSE)</f>
        <v>Light</v>
      </c>
      <c r="P69" t="str">
        <f>CONCATENATE(VLOOKUP(C69,customers!$A$2:$F$1001,5,FALSE),", ",VLOOKUP(C69,customers!$A$2:$F$1001,6,FALSE))</f>
        <v>0780 Anthes Plaza, Burbank</v>
      </c>
      <c r="Q69" t="str">
        <f t="shared" si="11"/>
        <v>No</v>
      </c>
      <c r="R69" t="str">
        <f t="shared" si="12"/>
        <v>Nat</v>
      </c>
      <c r="S69" t="str">
        <f t="shared" si="13"/>
        <v>Saleway</v>
      </c>
      <c r="T69" t="str">
        <f>_xlfn.XLOOKUP(C69,Table3[Customer ID],Table3[Loyalty Card],,0)</f>
        <v>No</v>
      </c>
      <c r="U69">
        <f t="shared" si="7"/>
        <v>0.4</v>
      </c>
      <c r="V69" t="str">
        <f t="shared" si="8"/>
        <v>Friday</v>
      </c>
      <c r="W69" t="str">
        <f t="shared" si="9"/>
        <v>November</v>
      </c>
      <c r="X69">
        <f>E69*VLOOKUP(D69,products!$A$2:$G$49,7,FALSE)</f>
        <v>1.2363</v>
      </c>
    </row>
    <row r="70" spans="1:24" x14ac:dyDescent="0.25">
      <c r="A70" s="1" t="s">
        <v>871</v>
      </c>
      <c r="B70" s="2">
        <v>43754</v>
      </c>
      <c r="C70" s="1" t="s">
        <v>872</v>
      </c>
      <c r="D70" t="s">
        <v>6173</v>
      </c>
      <c r="E70" s="1">
        <v>1</v>
      </c>
      <c r="F70" s="1" t="str">
        <f>VLOOKUP(C70,customers!$A$2:$B$1001,2,FALSE)</f>
        <v>Hayward Goulter</v>
      </c>
      <c r="G70" s="1" t="str">
        <f>VLOOKUP(C70,customers!$A$1:$C$1001,3,FALSE)</f>
        <v>hgoulter1w@abc.net.au</v>
      </c>
      <c r="H70" s="1" t="str">
        <f>_xlfn.XLOOKUP(C70,customers!$A$2:$A$1001,customers!$G$2:$G$1001,,0,)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>
        <f>INDEX(products!$A$1:$G$49,MATCH(orders!$D70,products!$A$1:$A$49,0),MATCH(orders!K$1,products!$A$1:$G$1,0))</f>
        <v>0.2</v>
      </c>
      <c r="L70">
        <f>INDEX(products!$A$1:$G$49,MATCH(orders!$D70,products!$A$1:$A$49,0),MATCH(orders!L$1,products!$A$1:$G$1,0))</f>
        <v>2.9849999999999999</v>
      </c>
      <c r="M70">
        <f t="shared" si="10"/>
        <v>2.9849999999999999</v>
      </c>
      <c r="N70" t="str">
        <f>VLOOKUP(I70,'coffee names &amp; roast types'!$A$2:$B$5,2,FALSE)</f>
        <v>Robusta</v>
      </c>
      <c r="O70" t="str">
        <f>VLOOKUP(J70,'coffee names &amp; roast types'!$E$2:$F$4,2,FALSE)</f>
        <v>Medium</v>
      </c>
      <c r="P70" t="str">
        <f>CONCATENATE(VLOOKUP(C70,customers!$A$2:$F$1001,5,FALSE),", ",VLOOKUP(C70,customers!$A$2:$F$1001,6,FALSE))</f>
        <v>2081 Mariners Cove Drive, Kingsport</v>
      </c>
      <c r="Q70" t="str">
        <f t="shared" si="11"/>
        <v>No</v>
      </c>
      <c r="R70" t="str">
        <f t="shared" si="12"/>
        <v>Hayward</v>
      </c>
      <c r="S70" t="str">
        <f t="shared" si="13"/>
        <v>Goulter</v>
      </c>
      <c r="T70" t="str">
        <f>_xlfn.XLOOKUP(C70,Table3[Customer ID],Table3[Loyalty Card],,0)</f>
        <v>No</v>
      </c>
      <c r="U70">
        <f t="shared" si="7"/>
        <v>0.2</v>
      </c>
      <c r="V70" t="str">
        <f t="shared" si="8"/>
        <v>Wednesday</v>
      </c>
      <c r="W70" t="str">
        <f t="shared" si="9"/>
        <v>October</v>
      </c>
      <c r="X70">
        <f>E70*VLOOKUP(D70,products!$A$2:$G$49,7,FALSE)</f>
        <v>0.17909999999999998</v>
      </c>
    </row>
    <row r="71" spans="1:24" x14ac:dyDescent="0.25">
      <c r="A71" s="1" t="s">
        <v>877</v>
      </c>
      <c r="B71" s="2">
        <v>43795</v>
      </c>
      <c r="C71" s="1" t="s">
        <v>878</v>
      </c>
      <c r="D71" t="s">
        <v>6137</v>
      </c>
      <c r="E71" s="1">
        <v>6</v>
      </c>
      <c r="F71" s="1" t="str">
        <f>VLOOKUP(C71,customers!$A$2:$B$1001,2,FALSE)</f>
        <v>Gay Rizzello</v>
      </c>
      <c r="G71" s="1" t="str">
        <f>VLOOKUP(C71,customers!$A$1:$C$1001,3,FALSE)</f>
        <v>grizzello1x@symantec.com</v>
      </c>
      <c r="H71" s="1" t="str">
        <f>_xlfn.XLOOKUP(C71,customers!$A$2:$A$1001,customers!$G$2:$G$1001,,0,)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>
        <f>INDEX(products!$A$1:$G$49,MATCH(orders!$D71,products!$A$1:$A$49,0),MATCH(orders!K$1,products!$A$1:$G$1,0))</f>
        <v>1</v>
      </c>
      <c r="L71">
        <f>INDEX(products!$A$1:$G$49,MATCH(orders!$D71,products!$A$1:$A$49,0),MATCH(orders!L$1,products!$A$1:$G$1,0))</f>
        <v>9.9499999999999993</v>
      </c>
      <c r="M71">
        <f t="shared" si="10"/>
        <v>59.699999999999996</v>
      </c>
      <c r="N71" t="str">
        <f>VLOOKUP(I71,'coffee names &amp; roast types'!$A$2:$B$5,2,FALSE)</f>
        <v>Robusta</v>
      </c>
      <c r="O71" t="str">
        <f>VLOOKUP(J71,'coffee names &amp; roast types'!$E$2:$F$4,2,FALSE)</f>
        <v>Medium</v>
      </c>
      <c r="P71" t="str">
        <f>CONCATENATE(VLOOKUP(C71,customers!$A$2:$F$1001,5,FALSE),", ",VLOOKUP(C71,customers!$A$2:$F$1001,6,FALSE))</f>
        <v>21 Schmedeman Crossing, Liverpool</v>
      </c>
      <c r="Q71" t="str">
        <f t="shared" si="11"/>
        <v>Yes</v>
      </c>
      <c r="R71" t="str">
        <f t="shared" si="12"/>
        <v>Gay</v>
      </c>
      <c r="S71" t="str">
        <f t="shared" si="13"/>
        <v>Rizzello</v>
      </c>
      <c r="T71" t="str">
        <f>_xlfn.XLOOKUP(C71,Table3[Customer ID],Table3[Loyalty Card],,0)</f>
        <v>Yes</v>
      </c>
      <c r="U71">
        <f t="shared" si="7"/>
        <v>6</v>
      </c>
      <c r="V71" t="str">
        <f t="shared" si="8"/>
        <v>Tuesday</v>
      </c>
      <c r="W71" t="str">
        <f t="shared" si="9"/>
        <v>November</v>
      </c>
      <c r="X71">
        <f>E71*VLOOKUP(D71,products!$A$2:$G$49,7,FALSE)</f>
        <v>3.5819999999999999</v>
      </c>
    </row>
    <row r="72" spans="1:24" x14ac:dyDescent="0.25">
      <c r="A72" s="1" t="s">
        <v>884</v>
      </c>
      <c r="B72" s="2">
        <v>43646</v>
      </c>
      <c r="C72" s="1" t="s">
        <v>885</v>
      </c>
      <c r="D72" t="s">
        <v>6147</v>
      </c>
      <c r="E72" s="1">
        <v>4</v>
      </c>
      <c r="F72" s="1" t="str">
        <f>VLOOKUP(C72,customers!$A$2:$B$1001,2,FALSE)</f>
        <v>Shannon List</v>
      </c>
      <c r="G72" s="1" t="str">
        <f>VLOOKUP(C72,customers!$A$1:$C$1001,3,FALSE)</f>
        <v>slist1y@mapquest.com</v>
      </c>
      <c r="H72" s="1" t="str">
        <f>_xlfn.XLOOKUP(C72,customers!$A$2:$A$1001,customers!$G$2:$G$1001,,0,)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>
        <f>INDEX(products!$A$1:$G$49,MATCH(orders!$D72,products!$A$1:$A$49,0),MATCH(orders!K$1,products!$A$1:$G$1,0))</f>
        <v>2.5</v>
      </c>
      <c r="L72">
        <f>INDEX(products!$A$1:$G$49,MATCH(orders!$D72,products!$A$1:$A$49,0),MATCH(orders!L$1,products!$A$1:$G$1,0))</f>
        <v>34.154999999999994</v>
      </c>
      <c r="M72">
        <f t="shared" si="10"/>
        <v>136.61999999999998</v>
      </c>
      <c r="N72" t="str">
        <f>VLOOKUP(I72,'coffee names &amp; roast types'!$A$2:$B$5,2,FALSE)</f>
        <v>Excelsa</v>
      </c>
      <c r="O72" t="str">
        <f>VLOOKUP(J72,'coffee names &amp; roast types'!$E$2:$F$4,2,FALSE)</f>
        <v>Light</v>
      </c>
      <c r="P72" t="str">
        <f>CONCATENATE(VLOOKUP(C72,customers!$A$2:$F$1001,5,FALSE),", ",VLOOKUP(C72,customers!$A$2:$F$1001,6,FALSE))</f>
        <v>7123 Algoma Center, Columbus</v>
      </c>
      <c r="Q72" t="str">
        <f t="shared" si="11"/>
        <v>No</v>
      </c>
      <c r="R72" t="str">
        <f t="shared" si="12"/>
        <v>Shannon</v>
      </c>
      <c r="S72" t="str">
        <f t="shared" si="13"/>
        <v>List</v>
      </c>
      <c r="T72" t="str">
        <f>_xlfn.XLOOKUP(C72,Table3[Customer ID],Table3[Loyalty Card],,0)</f>
        <v>No</v>
      </c>
      <c r="U72">
        <f t="shared" si="7"/>
        <v>10</v>
      </c>
      <c r="V72" t="str">
        <f t="shared" si="8"/>
        <v>Sunday</v>
      </c>
      <c r="W72" t="str">
        <f t="shared" si="9"/>
        <v>June</v>
      </c>
      <c r="X72">
        <f>E72*VLOOKUP(D72,products!$A$2:$G$49,7,FALSE)</f>
        <v>15.028199999999998</v>
      </c>
    </row>
    <row r="73" spans="1:24" x14ac:dyDescent="0.25">
      <c r="A73" s="1" t="s">
        <v>890</v>
      </c>
      <c r="B73" s="2">
        <v>44200</v>
      </c>
      <c r="C73" s="1" t="s">
        <v>891</v>
      </c>
      <c r="D73" t="s">
        <v>6144</v>
      </c>
      <c r="E73" s="1">
        <v>2</v>
      </c>
      <c r="F73" s="1" t="str">
        <f>VLOOKUP(C73,customers!$A$2:$B$1001,2,FALSE)</f>
        <v>Shirlene Edmondson</v>
      </c>
      <c r="G73" s="1" t="str">
        <f>VLOOKUP(C73,customers!$A$1:$C$1001,3,FALSE)</f>
        <v>sedmondson1z@theguardian.com</v>
      </c>
      <c r="H73" s="1" t="str">
        <f>_xlfn.XLOOKUP(C73,customers!$A$2:$A$1001,customers!$G$2:$G$1001,,0,)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>
        <f>INDEX(products!$A$1:$G$49,MATCH(orders!$D73,products!$A$1:$A$49,0),MATCH(orders!K$1,products!$A$1:$G$1,0))</f>
        <v>0.2</v>
      </c>
      <c r="L73">
        <f>INDEX(products!$A$1:$G$49,MATCH(orders!$D73,products!$A$1:$A$49,0),MATCH(orders!L$1,products!$A$1:$G$1,0))</f>
        <v>4.7549999999999999</v>
      </c>
      <c r="M73">
        <f t="shared" si="10"/>
        <v>9.51</v>
      </c>
      <c r="N73" t="str">
        <f>VLOOKUP(I73,'coffee names &amp; roast types'!$A$2:$B$5,2,FALSE)</f>
        <v>Liberica</v>
      </c>
      <c r="O73" t="str">
        <f>VLOOKUP(J73,'coffee names &amp; roast types'!$E$2:$F$4,2,FALSE)</f>
        <v>Light</v>
      </c>
      <c r="P73" t="str">
        <f>CONCATENATE(VLOOKUP(C73,customers!$A$2:$F$1001,5,FALSE),", ",VLOOKUP(C73,customers!$A$2:$F$1001,6,FALSE))</f>
        <v>4752 International Point, Newmarket on Fergus</v>
      </c>
      <c r="Q73" t="str">
        <f t="shared" si="11"/>
        <v>Yes</v>
      </c>
      <c r="R73" t="str">
        <f t="shared" si="12"/>
        <v>Shirlene</v>
      </c>
      <c r="S73" t="str">
        <f t="shared" si="13"/>
        <v>Edmondson</v>
      </c>
      <c r="T73" t="str">
        <f>_xlfn.XLOOKUP(C73,Table3[Customer ID],Table3[Loyalty Card],,0)</f>
        <v>No</v>
      </c>
      <c r="U73">
        <f t="shared" si="7"/>
        <v>0.4</v>
      </c>
      <c r="V73" t="str">
        <f t="shared" si="8"/>
        <v>Monday</v>
      </c>
      <c r="W73" t="str">
        <f t="shared" si="9"/>
        <v>January</v>
      </c>
      <c r="X73">
        <f>E73*VLOOKUP(D73,products!$A$2:$G$49,7,FALSE)</f>
        <v>1.2363</v>
      </c>
    </row>
    <row r="74" spans="1:24" x14ac:dyDescent="0.25">
      <c r="A74" s="1" t="s">
        <v>896</v>
      </c>
      <c r="B74" s="2">
        <v>44131</v>
      </c>
      <c r="C74" s="1" t="s">
        <v>897</v>
      </c>
      <c r="D74" t="s">
        <v>6174</v>
      </c>
      <c r="E74" s="1">
        <v>3</v>
      </c>
      <c r="F74" s="1" t="str">
        <f>VLOOKUP(C74,customers!$A$2:$B$1001,2,FALSE)</f>
        <v>Aurlie McCarl</v>
      </c>
      <c r="G74" s="1" t="str">
        <f>VLOOKUP(C74,customers!$A$1:$C$1001,3,FALSE)</f>
        <v>not provided</v>
      </c>
      <c r="H74" s="1" t="str">
        <f>_xlfn.XLOOKUP(C74,customers!$A$2:$A$1001,customers!$G$2:$G$1001,,0,)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>
        <f>INDEX(products!$A$1:$G$49,MATCH(orders!$D74,products!$A$1:$A$49,0),MATCH(orders!K$1,products!$A$1:$G$1,0))</f>
        <v>2.5</v>
      </c>
      <c r="L74">
        <f>INDEX(products!$A$1:$G$49,MATCH(orders!$D74,products!$A$1:$A$49,0),MATCH(orders!L$1,products!$A$1:$G$1,0))</f>
        <v>25.874999999999996</v>
      </c>
      <c r="M74">
        <f t="shared" si="10"/>
        <v>77.624999999999986</v>
      </c>
      <c r="N74" t="str">
        <f>VLOOKUP(I74,'coffee names &amp; roast types'!$A$2:$B$5,2,FALSE)</f>
        <v>Arabica</v>
      </c>
      <c r="O74" t="str">
        <f>VLOOKUP(J74,'coffee names &amp; roast types'!$E$2:$F$4,2,FALSE)</f>
        <v>Medium</v>
      </c>
      <c r="P74" t="str">
        <f>CONCATENATE(VLOOKUP(C74,customers!$A$2:$F$1001,5,FALSE),", ",VLOOKUP(C74,customers!$A$2:$F$1001,6,FALSE))</f>
        <v>731 David Park, New Orleans</v>
      </c>
      <c r="Q74" t="str">
        <f t="shared" si="11"/>
        <v>No</v>
      </c>
      <c r="R74" t="str">
        <f t="shared" si="12"/>
        <v>Aurlie</v>
      </c>
      <c r="S74" t="str">
        <f t="shared" si="13"/>
        <v>McCarl</v>
      </c>
      <c r="T74" t="str">
        <f>_xlfn.XLOOKUP(C74,Table3[Customer ID],Table3[Loyalty Card],,0)</f>
        <v>No</v>
      </c>
      <c r="U74">
        <f t="shared" si="7"/>
        <v>7.5</v>
      </c>
      <c r="V74" t="str">
        <f t="shared" si="8"/>
        <v>Tuesday</v>
      </c>
      <c r="W74" t="str">
        <f t="shared" si="9"/>
        <v>October</v>
      </c>
      <c r="X74">
        <f>E74*VLOOKUP(D74,products!$A$2:$G$49,7,FALSE)</f>
        <v>6.9862499999999983</v>
      </c>
    </row>
    <row r="75" spans="1:24" x14ac:dyDescent="0.25">
      <c r="A75" s="1" t="s">
        <v>901</v>
      </c>
      <c r="B75" s="2">
        <v>44362</v>
      </c>
      <c r="C75" s="1" t="s">
        <v>902</v>
      </c>
      <c r="D75" t="s">
        <v>6158</v>
      </c>
      <c r="E75" s="1">
        <v>5</v>
      </c>
      <c r="F75" s="1" t="str">
        <f>VLOOKUP(C75,customers!$A$2:$B$1001,2,FALSE)</f>
        <v>Alikee Carryer</v>
      </c>
      <c r="G75" s="1" t="str">
        <f>VLOOKUP(C75,customers!$A$1:$C$1001,3,FALSE)</f>
        <v>not provided</v>
      </c>
      <c r="H75" s="1" t="str">
        <f>_xlfn.XLOOKUP(C75,customers!$A$2:$A$1001,customers!$G$2:$G$1001,,0,)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>
        <f>INDEX(products!$A$1:$G$49,MATCH(orders!$D75,products!$A$1:$A$49,0),MATCH(orders!K$1,products!$A$1:$G$1,0))</f>
        <v>0.2</v>
      </c>
      <c r="L75">
        <f>INDEX(products!$A$1:$G$49,MATCH(orders!$D75,products!$A$1:$A$49,0),MATCH(orders!L$1,products!$A$1:$G$1,0))</f>
        <v>4.3650000000000002</v>
      </c>
      <c r="M75">
        <f t="shared" si="10"/>
        <v>21.825000000000003</v>
      </c>
      <c r="N75" t="str">
        <f>VLOOKUP(I75,'coffee names &amp; roast types'!$A$2:$B$5,2,FALSE)</f>
        <v>Liberica</v>
      </c>
      <c r="O75" t="str">
        <f>VLOOKUP(J75,'coffee names &amp; roast types'!$E$2:$F$4,2,FALSE)</f>
        <v>Medium</v>
      </c>
      <c r="P75" t="str">
        <f>CONCATENATE(VLOOKUP(C75,customers!$A$2:$F$1001,5,FALSE),", ",VLOOKUP(C75,customers!$A$2:$F$1001,6,FALSE))</f>
        <v>247 Helena Drive, Charlotte</v>
      </c>
      <c r="Q75" t="str">
        <f t="shared" si="11"/>
        <v>No</v>
      </c>
      <c r="R75" t="str">
        <f t="shared" si="12"/>
        <v>Alikee</v>
      </c>
      <c r="S75" t="str">
        <f t="shared" si="13"/>
        <v>Carryer</v>
      </c>
      <c r="T75" t="str">
        <f>_xlfn.XLOOKUP(C75,Table3[Customer ID],Table3[Loyalty Card],,0)</f>
        <v>Yes</v>
      </c>
      <c r="U75">
        <f t="shared" si="7"/>
        <v>1</v>
      </c>
      <c r="V75" t="str">
        <f t="shared" si="8"/>
        <v>Tuesday</v>
      </c>
      <c r="W75" t="str">
        <f t="shared" si="9"/>
        <v>June</v>
      </c>
      <c r="X75">
        <f>E75*VLOOKUP(D75,products!$A$2:$G$49,7,FALSE)</f>
        <v>2.83725</v>
      </c>
    </row>
    <row r="76" spans="1:24" x14ac:dyDescent="0.25">
      <c r="A76" s="1" t="s">
        <v>906</v>
      </c>
      <c r="B76" s="2">
        <v>44396</v>
      </c>
      <c r="C76" s="1" t="s">
        <v>907</v>
      </c>
      <c r="D76" t="s">
        <v>6175</v>
      </c>
      <c r="E76" s="1">
        <v>2</v>
      </c>
      <c r="F76" s="1" t="str">
        <f>VLOOKUP(C76,customers!$A$2:$B$1001,2,FALSE)</f>
        <v>Jennifer Rangall</v>
      </c>
      <c r="G76" s="1" t="str">
        <f>VLOOKUP(C76,customers!$A$1:$C$1001,3,FALSE)</f>
        <v>jrangall22@newsvine.com</v>
      </c>
      <c r="H76" s="1" t="str">
        <f>_xlfn.XLOOKUP(C76,customers!$A$2:$A$1001,customers!$G$2:$G$1001,,0,)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>
        <f>INDEX(products!$A$1:$G$49,MATCH(orders!$D76,products!$A$1:$A$49,0),MATCH(orders!K$1,products!$A$1:$G$1,0))</f>
        <v>0.5</v>
      </c>
      <c r="L76">
        <f>INDEX(products!$A$1:$G$49,MATCH(orders!$D76,products!$A$1:$A$49,0),MATCH(orders!L$1,products!$A$1:$G$1,0))</f>
        <v>8.91</v>
      </c>
      <c r="M76">
        <f t="shared" si="10"/>
        <v>17.82</v>
      </c>
      <c r="N76" t="str">
        <f>VLOOKUP(I76,'coffee names &amp; roast types'!$A$2:$B$5,2,FALSE)</f>
        <v>Excelsa</v>
      </c>
      <c r="O76" t="str">
        <f>VLOOKUP(J76,'coffee names &amp; roast types'!$E$2:$F$4,2,FALSE)</f>
        <v>Light</v>
      </c>
      <c r="P76" t="str">
        <f>CONCATENATE(VLOOKUP(C76,customers!$A$2:$F$1001,5,FALSE),", ",VLOOKUP(C76,customers!$A$2:$F$1001,6,FALSE))</f>
        <v>0 Grasskamp Lane, Springfield</v>
      </c>
      <c r="Q76" t="str">
        <f t="shared" si="11"/>
        <v>No</v>
      </c>
      <c r="R76" t="str">
        <f t="shared" si="12"/>
        <v>Jennifer</v>
      </c>
      <c r="S76" t="str">
        <f t="shared" si="13"/>
        <v>Rangall</v>
      </c>
      <c r="T76" t="str">
        <f>_xlfn.XLOOKUP(C76,Table3[Customer ID],Table3[Loyalty Card],,0)</f>
        <v>Yes</v>
      </c>
      <c r="U76">
        <f t="shared" si="7"/>
        <v>1</v>
      </c>
      <c r="V76" t="str">
        <f t="shared" si="8"/>
        <v>Monday</v>
      </c>
      <c r="W76" t="str">
        <f t="shared" si="9"/>
        <v>July</v>
      </c>
      <c r="X76">
        <f>E76*VLOOKUP(D76,products!$A$2:$G$49,7,FALSE)</f>
        <v>1.9601999999999999</v>
      </c>
    </row>
    <row r="77" spans="1:24" x14ac:dyDescent="0.25">
      <c r="A77" s="1" t="s">
        <v>912</v>
      </c>
      <c r="B77" s="2">
        <v>44400</v>
      </c>
      <c r="C77" s="1" t="s">
        <v>913</v>
      </c>
      <c r="D77" t="s">
        <v>6176</v>
      </c>
      <c r="E77" s="1">
        <v>6</v>
      </c>
      <c r="F77" s="1" t="str">
        <f>VLOOKUP(C77,customers!$A$2:$B$1001,2,FALSE)</f>
        <v>Kipper Boorn</v>
      </c>
      <c r="G77" s="1" t="str">
        <f>VLOOKUP(C77,customers!$A$1:$C$1001,3,FALSE)</f>
        <v>kboorn23@ezinearticles.com</v>
      </c>
      <c r="H77" s="1" t="str">
        <f>_xlfn.XLOOKUP(C77,customers!$A$2:$A$1001,customers!$G$2:$G$1001,,0,)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>
        <f>INDEX(products!$A$1:$G$49,MATCH(orders!$D77,products!$A$1:$A$49,0),MATCH(orders!K$1,products!$A$1:$G$1,0))</f>
        <v>1</v>
      </c>
      <c r="L77">
        <f>INDEX(products!$A$1:$G$49,MATCH(orders!$D77,products!$A$1:$A$49,0),MATCH(orders!L$1,products!$A$1:$G$1,0))</f>
        <v>8.9499999999999993</v>
      </c>
      <c r="M77">
        <f t="shared" si="10"/>
        <v>53.699999999999996</v>
      </c>
      <c r="N77" t="str">
        <f>VLOOKUP(I77,'coffee names &amp; roast types'!$A$2:$B$5,2,FALSE)</f>
        <v>Robusta</v>
      </c>
      <c r="O77" t="str">
        <f>VLOOKUP(J77,'coffee names &amp; roast types'!$E$2:$F$4,2,FALSE)</f>
        <v>Dark</v>
      </c>
      <c r="P77" t="str">
        <f>CONCATENATE(VLOOKUP(C77,customers!$A$2:$F$1001,5,FALSE),", ",VLOOKUP(C77,customers!$A$2:$F$1001,6,FALSE))</f>
        <v>9513 Meadow Ridge Parkway, Listowel</v>
      </c>
      <c r="Q77" t="str">
        <f t="shared" si="11"/>
        <v>Yes</v>
      </c>
      <c r="R77" t="str">
        <f t="shared" si="12"/>
        <v>Kipper</v>
      </c>
      <c r="S77" t="str">
        <f t="shared" si="13"/>
        <v>Boorn</v>
      </c>
      <c r="T77" t="str">
        <f>_xlfn.XLOOKUP(C77,Table3[Customer ID],Table3[Loyalty Card],,0)</f>
        <v>Yes</v>
      </c>
      <c r="U77">
        <f t="shared" si="7"/>
        <v>6</v>
      </c>
      <c r="V77" t="str">
        <f t="shared" si="8"/>
        <v>Friday</v>
      </c>
      <c r="W77" t="str">
        <f t="shared" si="9"/>
        <v>July</v>
      </c>
      <c r="X77">
        <f>E77*VLOOKUP(D77,products!$A$2:$G$49,7,FALSE)</f>
        <v>3.2219999999999995</v>
      </c>
    </row>
    <row r="78" spans="1:24" x14ac:dyDescent="0.25">
      <c r="A78" s="1" t="s">
        <v>918</v>
      </c>
      <c r="B78" s="2">
        <v>43855</v>
      </c>
      <c r="C78" s="1" t="s">
        <v>919</v>
      </c>
      <c r="D78" t="s">
        <v>6177</v>
      </c>
      <c r="E78" s="1">
        <v>1</v>
      </c>
      <c r="F78" s="1" t="str">
        <f>VLOOKUP(C78,customers!$A$2:$B$1001,2,FALSE)</f>
        <v>Melania Beadle</v>
      </c>
      <c r="G78" s="1" t="str">
        <f>VLOOKUP(C78,customers!$A$1:$C$1001,3,FALSE)</f>
        <v>not provided</v>
      </c>
      <c r="H78" s="1" t="str">
        <f>_xlfn.XLOOKUP(C78,customers!$A$2:$A$1001,customers!$G$2:$G$1001,,0,)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>
        <f>INDEX(products!$A$1:$G$49,MATCH(orders!$D78,products!$A$1:$A$49,0),MATCH(orders!K$1,products!$A$1:$G$1,0))</f>
        <v>0.2</v>
      </c>
      <c r="L78">
        <f>INDEX(products!$A$1:$G$49,MATCH(orders!$D78,products!$A$1:$A$49,0),MATCH(orders!L$1,products!$A$1:$G$1,0))</f>
        <v>3.5849999999999995</v>
      </c>
      <c r="M78">
        <f t="shared" si="10"/>
        <v>3.5849999999999995</v>
      </c>
      <c r="N78" t="str">
        <f>VLOOKUP(I78,'coffee names &amp; roast types'!$A$2:$B$5,2,FALSE)</f>
        <v>Robusta</v>
      </c>
      <c r="O78" t="str">
        <f>VLOOKUP(J78,'coffee names &amp; roast types'!$E$2:$F$4,2,FALSE)</f>
        <v>Light</v>
      </c>
      <c r="P78" t="str">
        <f>CONCATENATE(VLOOKUP(C78,customers!$A$2:$F$1001,5,FALSE),", ",VLOOKUP(C78,customers!$A$2:$F$1001,6,FALSE))</f>
        <v>4418 Quincy Terrace, Moycullen</v>
      </c>
      <c r="Q78" t="str">
        <f t="shared" si="11"/>
        <v>Yes</v>
      </c>
      <c r="R78" t="str">
        <f t="shared" si="12"/>
        <v>Melania</v>
      </c>
      <c r="S78" t="str">
        <f t="shared" si="13"/>
        <v>Beadle</v>
      </c>
      <c r="T78" t="str">
        <f>_xlfn.XLOOKUP(C78,Table3[Customer ID],Table3[Loyalty Card],,0)</f>
        <v>Yes</v>
      </c>
      <c r="U78">
        <f t="shared" si="7"/>
        <v>0.2</v>
      </c>
      <c r="V78" t="str">
        <f t="shared" si="8"/>
        <v>Saturday</v>
      </c>
      <c r="W78" t="str">
        <f t="shared" si="9"/>
        <v>January</v>
      </c>
      <c r="X78">
        <f>E78*VLOOKUP(D78,products!$A$2:$G$49,7,FALSE)</f>
        <v>0.21509999999999996</v>
      </c>
    </row>
    <row r="79" spans="1:24" x14ac:dyDescent="0.25">
      <c r="A79" s="1" t="s">
        <v>923</v>
      </c>
      <c r="B79" s="2">
        <v>43594</v>
      </c>
      <c r="C79" s="1" t="s">
        <v>924</v>
      </c>
      <c r="D79" t="s">
        <v>6152</v>
      </c>
      <c r="E79" s="1">
        <v>2</v>
      </c>
      <c r="F79" s="1" t="str">
        <f>VLOOKUP(C79,customers!$A$2:$B$1001,2,FALSE)</f>
        <v>Colene Elgey</v>
      </c>
      <c r="G79" s="1" t="str">
        <f>VLOOKUP(C79,customers!$A$1:$C$1001,3,FALSE)</f>
        <v>celgey25@webs.com</v>
      </c>
      <c r="H79" s="1" t="str">
        <f>_xlfn.XLOOKUP(C79,customers!$A$2:$A$1001,customers!$G$2:$G$1001,,0,)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>
        <f>INDEX(products!$A$1:$G$49,MATCH(orders!$D79,products!$A$1:$A$49,0),MATCH(orders!K$1,products!$A$1:$G$1,0))</f>
        <v>0.2</v>
      </c>
      <c r="L79">
        <f>INDEX(products!$A$1:$G$49,MATCH(orders!$D79,products!$A$1:$A$49,0),MATCH(orders!L$1,products!$A$1:$G$1,0))</f>
        <v>3.645</v>
      </c>
      <c r="M79">
        <f t="shared" si="10"/>
        <v>7.29</v>
      </c>
      <c r="N79" t="str">
        <f>VLOOKUP(I79,'coffee names &amp; roast types'!$A$2:$B$5,2,FALSE)</f>
        <v>Excelsa</v>
      </c>
      <c r="O79" t="str">
        <f>VLOOKUP(J79,'coffee names &amp; roast types'!$E$2:$F$4,2,FALSE)</f>
        <v>Dark</v>
      </c>
      <c r="P79" t="str">
        <f>CONCATENATE(VLOOKUP(C79,customers!$A$2:$F$1001,5,FALSE),", ",VLOOKUP(C79,customers!$A$2:$F$1001,6,FALSE))</f>
        <v>45 Marcy Crossing, Midland</v>
      </c>
      <c r="Q79" t="str">
        <f t="shared" si="11"/>
        <v>No</v>
      </c>
      <c r="R79" t="str">
        <f t="shared" si="12"/>
        <v>Colene</v>
      </c>
      <c r="S79" t="str">
        <f t="shared" si="13"/>
        <v>Elgey</v>
      </c>
      <c r="T79" t="str">
        <f>_xlfn.XLOOKUP(C79,Table3[Customer ID],Table3[Loyalty Card],,0)</f>
        <v>No</v>
      </c>
      <c r="U79">
        <f t="shared" si="7"/>
        <v>0.4</v>
      </c>
      <c r="V79" t="str">
        <f t="shared" si="8"/>
        <v>Thursday</v>
      </c>
      <c r="W79" t="str">
        <f t="shared" si="9"/>
        <v>May</v>
      </c>
      <c r="X79">
        <f>E79*VLOOKUP(D79,products!$A$2:$G$49,7,FALSE)</f>
        <v>0.80190000000000006</v>
      </c>
    </row>
    <row r="80" spans="1:24" x14ac:dyDescent="0.25">
      <c r="A80" s="1" t="s">
        <v>929</v>
      </c>
      <c r="B80" s="2">
        <v>43920</v>
      </c>
      <c r="C80" s="1" t="s">
        <v>930</v>
      </c>
      <c r="D80" t="s">
        <v>6156</v>
      </c>
      <c r="E80" s="1">
        <v>6</v>
      </c>
      <c r="F80" s="1" t="str">
        <f>VLOOKUP(C80,customers!$A$2:$B$1001,2,FALSE)</f>
        <v>Lothaire Mizzi</v>
      </c>
      <c r="G80" s="1" t="str">
        <f>VLOOKUP(C80,customers!$A$1:$C$1001,3,FALSE)</f>
        <v>lmizzi26@rakuten.co.jp</v>
      </c>
      <c r="H80" s="1" t="str">
        <f>_xlfn.XLOOKUP(C80,customers!$A$2:$A$1001,customers!$G$2:$G$1001,,0,)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>
        <f>INDEX(products!$A$1:$G$49,MATCH(orders!$D80,products!$A$1:$A$49,0),MATCH(orders!K$1,products!$A$1:$G$1,0))</f>
        <v>0.5</v>
      </c>
      <c r="L80">
        <f>INDEX(products!$A$1:$G$49,MATCH(orders!$D80,products!$A$1:$A$49,0),MATCH(orders!L$1,products!$A$1:$G$1,0))</f>
        <v>6.75</v>
      </c>
      <c r="M80">
        <f t="shared" si="10"/>
        <v>40.5</v>
      </c>
      <c r="N80" t="str">
        <f>VLOOKUP(I80,'coffee names &amp; roast types'!$A$2:$B$5,2,FALSE)</f>
        <v>Arabica</v>
      </c>
      <c r="O80" t="str">
        <f>VLOOKUP(J80,'coffee names &amp; roast types'!$E$2:$F$4,2,FALSE)</f>
        <v>Medium</v>
      </c>
      <c r="P80" t="str">
        <f>CONCATENATE(VLOOKUP(C80,customers!$A$2:$F$1001,5,FALSE),", ",VLOOKUP(C80,customers!$A$2:$F$1001,6,FALSE))</f>
        <v>74 Atwood Lane, Dallas</v>
      </c>
      <c r="Q80" t="str">
        <f t="shared" si="11"/>
        <v>No</v>
      </c>
      <c r="R80" t="str">
        <f t="shared" si="12"/>
        <v>Lothaire</v>
      </c>
      <c r="S80" t="str">
        <f t="shared" si="13"/>
        <v>Mizzi</v>
      </c>
      <c r="T80" t="str">
        <f>_xlfn.XLOOKUP(C80,Table3[Customer ID],Table3[Loyalty Card],,0)</f>
        <v>Yes</v>
      </c>
      <c r="U80">
        <f t="shared" si="7"/>
        <v>3</v>
      </c>
      <c r="V80" t="str">
        <f t="shared" si="8"/>
        <v>Monday</v>
      </c>
      <c r="W80" t="str">
        <f t="shared" si="9"/>
        <v>March</v>
      </c>
      <c r="X80">
        <f>E80*VLOOKUP(D80,products!$A$2:$G$49,7,FALSE)</f>
        <v>3.6449999999999996</v>
      </c>
    </row>
    <row r="81" spans="1:24" x14ac:dyDescent="0.25">
      <c r="A81" s="1" t="s">
        <v>935</v>
      </c>
      <c r="B81" s="2">
        <v>44633</v>
      </c>
      <c r="C81" s="1" t="s">
        <v>936</v>
      </c>
      <c r="D81" t="s">
        <v>6178</v>
      </c>
      <c r="E81" s="1">
        <v>4</v>
      </c>
      <c r="F81" s="1" t="str">
        <f>VLOOKUP(C81,customers!$A$2:$B$1001,2,FALSE)</f>
        <v>Cletis Giacomazzo</v>
      </c>
      <c r="G81" s="1" t="str">
        <f>VLOOKUP(C81,customers!$A$1:$C$1001,3,FALSE)</f>
        <v>cgiacomazzo27@jigsy.com</v>
      </c>
      <c r="H81" s="1" t="str">
        <f>_xlfn.XLOOKUP(C81,customers!$A$2:$A$1001,customers!$G$2:$G$1001,,0,)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>
        <f>INDEX(products!$A$1:$G$49,MATCH(orders!$D81,products!$A$1:$A$49,0),MATCH(orders!K$1,products!$A$1:$G$1,0))</f>
        <v>1</v>
      </c>
      <c r="L81">
        <f>INDEX(products!$A$1:$G$49,MATCH(orders!$D81,products!$A$1:$A$49,0),MATCH(orders!L$1,products!$A$1:$G$1,0))</f>
        <v>11.95</v>
      </c>
      <c r="M81">
        <f t="shared" si="10"/>
        <v>47.8</v>
      </c>
      <c r="N81" t="str">
        <f>VLOOKUP(I81,'coffee names &amp; roast types'!$A$2:$B$5,2,FALSE)</f>
        <v>Robusta</v>
      </c>
      <c r="O81" t="str">
        <f>VLOOKUP(J81,'coffee names &amp; roast types'!$E$2:$F$4,2,FALSE)</f>
        <v>Light</v>
      </c>
      <c r="P81" t="str">
        <f>CONCATENATE(VLOOKUP(C81,customers!$A$2:$F$1001,5,FALSE),", ",VLOOKUP(C81,customers!$A$2:$F$1001,6,FALSE))</f>
        <v>817 Ridgeway Hill, Dulles</v>
      </c>
      <c r="Q81" t="str">
        <f t="shared" si="11"/>
        <v>No</v>
      </c>
      <c r="R81" t="str">
        <f t="shared" si="12"/>
        <v>Cletis</v>
      </c>
      <c r="S81" t="str">
        <f t="shared" si="13"/>
        <v>Giacomazzo</v>
      </c>
      <c r="T81" t="str">
        <f>_xlfn.XLOOKUP(C81,Table3[Customer ID],Table3[Loyalty Card],,0)</f>
        <v>No</v>
      </c>
      <c r="U81">
        <f t="shared" si="7"/>
        <v>4</v>
      </c>
      <c r="V81" t="str">
        <f t="shared" si="8"/>
        <v>Sunday</v>
      </c>
      <c r="W81" t="str">
        <f t="shared" si="9"/>
        <v>March</v>
      </c>
      <c r="X81">
        <f>E81*VLOOKUP(D81,products!$A$2:$G$49,7,FALSE)</f>
        <v>2.8679999999999999</v>
      </c>
    </row>
    <row r="82" spans="1:24" x14ac:dyDescent="0.25">
      <c r="A82" s="1" t="s">
        <v>941</v>
      </c>
      <c r="B82" s="2">
        <v>43572</v>
      </c>
      <c r="C82" s="1" t="s">
        <v>942</v>
      </c>
      <c r="D82" t="s">
        <v>6179</v>
      </c>
      <c r="E82" s="1">
        <v>5</v>
      </c>
      <c r="F82" s="1" t="str">
        <f>VLOOKUP(C82,customers!$A$2:$B$1001,2,FALSE)</f>
        <v>Ami Arnow</v>
      </c>
      <c r="G82" s="1" t="str">
        <f>VLOOKUP(C82,customers!$A$1:$C$1001,3,FALSE)</f>
        <v>aarnow28@arizona.edu</v>
      </c>
      <c r="H82" s="1" t="str">
        <f>_xlfn.XLOOKUP(C82,customers!$A$2:$A$1001,customers!$G$2:$G$1001,,0,)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>
        <f>INDEX(products!$A$1:$G$49,MATCH(orders!$D82,products!$A$1:$A$49,0),MATCH(orders!K$1,products!$A$1:$G$1,0))</f>
        <v>0.5</v>
      </c>
      <c r="L82">
        <f>INDEX(products!$A$1:$G$49,MATCH(orders!$D82,products!$A$1:$A$49,0),MATCH(orders!L$1,products!$A$1:$G$1,0))</f>
        <v>7.77</v>
      </c>
      <c r="M82">
        <f t="shared" si="10"/>
        <v>38.849999999999994</v>
      </c>
      <c r="N82" t="str">
        <f>VLOOKUP(I82,'coffee names &amp; roast types'!$A$2:$B$5,2,FALSE)</f>
        <v>Arabica</v>
      </c>
      <c r="O82" t="str">
        <f>VLOOKUP(J82,'coffee names &amp; roast types'!$E$2:$F$4,2,FALSE)</f>
        <v>Light</v>
      </c>
      <c r="P82" t="str">
        <f>CONCATENATE(VLOOKUP(C82,customers!$A$2:$F$1001,5,FALSE),", ",VLOOKUP(C82,customers!$A$2:$F$1001,6,FALSE))</f>
        <v>12 Oakridge Court, Oakland</v>
      </c>
      <c r="Q82" t="str">
        <f t="shared" si="11"/>
        <v>No</v>
      </c>
      <c r="R82" t="str">
        <f t="shared" si="12"/>
        <v>Ami</v>
      </c>
      <c r="S82" t="str">
        <f t="shared" si="13"/>
        <v>Arnow</v>
      </c>
      <c r="T82" t="str">
        <f>_xlfn.XLOOKUP(C82,Table3[Customer ID],Table3[Loyalty Card],,0)</f>
        <v>Yes</v>
      </c>
      <c r="U82">
        <f t="shared" si="7"/>
        <v>2.5</v>
      </c>
      <c r="V82" t="str">
        <f t="shared" si="8"/>
        <v>Wednesday</v>
      </c>
      <c r="W82" t="str">
        <f t="shared" si="9"/>
        <v>April</v>
      </c>
      <c r="X82">
        <f>E82*VLOOKUP(D82,products!$A$2:$G$49,7,FALSE)</f>
        <v>3.4964999999999997</v>
      </c>
    </row>
    <row r="83" spans="1:24" x14ac:dyDescent="0.25">
      <c r="A83" s="1" t="s">
        <v>947</v>
      </c>
      <c r="B83" s="2">
        <v>43763</v>
      </c>
      <c r="C83" s="1" t="s">
        <v>948</v>
      </c>
      <c r="D83" t="s">
        <v>6163</v>
      </c>
      <c r="E83" s="1">
        <v>3</v>
      </c>
      <c r="F83" s="1" t="str">
        <f>VLOOKUP(C83,customers!$A$2:$B$1001,2,FALSE)</f>
        <v>Sheppard Yann</v>
      </c>
      <c r="G83" s="1" t="str">
        <f>VLOOKUP(C83,customers!$A$1:$C$1001,3,FALSE)</f>
        <v>syann29@senate.gov</v>
      </c>
      <c r="H83" s="1" t="str">
        <f>_xlfn.XLOOKUP(C83,customers!$A$2:$A$1001,customers!$G$2:$G$1001,,0,)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>
        <f>INDEX(products!$A$1:$G$49,MATCH(orders!$D83,products!$A$1:$A$49,0),MATCH(orders!K$1,products!$A$1:$G$1,0))</f>
        <v>2.5</v>
      </c>
      <c r="L83">
        <f>INDEX(products!$A$1:$G$49,MATCH(orders!$D83,products!$A$1:$A$49,0),MATCH(orders!L$1,products!$A$1:$G$1,0))</f>
        <v>36.454999999999998</v>
      </c>
      <c r="M83">
        <f t="shared" si="10"/>
        <v>109.36499999999999</v>
      </c>
      <c r="N83" t="str">
        <f>VLOOKUP(I83,'coffee names &amp; roast types'!$A$2:$B$5,2,FALSE)</f>
        <v>Liberica</v>
      </c>
      <c r="O83" t="str">
        <f>VLOOKUP(J83,'coffee names &amp; roast types'!$E$2:$F$4,2,FALSE)</f>
        <v>Light</v>
      </c>
      <c r="P83" t="str">
        <f>CONCATENATE(VLOOKUP(C83,customers!$A$2:$F$1001,5,FALSE),", ",VLOOKUP(C83,customers!$A$2:$F$1001,6,FALSE))</f>
        <v>4 Farmco Place, Colorado Springs</v>
      </c>
      <c r="Q83" t="str">
        <f t="shared" si="11"/>
        <v>No</v>
      </c>
      <c r="R83" t="str">
        <f t="shared" si="12"/>
        <v>Sheppard</v>
      </c>
      <c r="S83" t="str">
        <f t="shared" si="13"/>
        <v>Yann</v>
      </c>
      <c r="T83" t="str">
        <f>_xlfn.XLOOKUP(C83,Table3[Customer ID],Table3[Loyalty Card],,0)</f>
        <v>Yes</v>
      </c>
      <c r="U83">
        <f t="shared" si="7"/>
        <v>7.5</v>
      </c>
      <c r="V83" t="str">
        <f t="shared" si="8"/>
        <v>Friday</v>
      </c>
      <c r="W83" t="str">
        <f t="shared" si="9"/>
        <v>October</v>
      </c>
      <c r="X83">
        <f>E83*VLOOKUP(D83,products!$A$2:$G$49,7,FALSE)</f>
        <v>14.217449999999999</v>
      </c>
    </row>
    <row r="84" spans="1:24" x14ac:dyDescent="0.25">
      <c r="A84" s="1" t="s">
        <v>953</v>
      </c>
      <c r="B84" s="2">
        <v>43721</v>
      </c>
      <c r="C84" s="1" t="s">
        <v>954</v>
      </c>
      <c r="D84" t="s">
        <v>6180</v>
      </c>
      <c r="E84" s="1">
        <v>3</v>
      </c>
      <c r="F84" s="1" t="str">
        <f>VLOOKUP(C84,customers!$A$2:$B$1001,2,FALSE)</f>
        <v>Bunny Naulls</v>
      </c>
      <c r="G84" s="1" t="str">
        <f>VLOOKUP(C84,customers!$A$1:$C$1001,3,FALSE)</f>
        <v>bnaulls2a@tiny.cc</v>
      </c>
      <c r="H84" s="1" t="str">
        <f>_xlfn.XLOOKUP(C84,customers!$A$2:$A$1001,customers!$G$2:$G$1001,,0,)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>
        <f>INDEX(products!$A$1:$G$49,MATCH(orders!$D84,products!$A$1:$A$49,0),MATCH(orders!K$1,products!$A$1:$G$1,0))</f>
        <v>2.5</v>
      </c>
      <c r="L84">
        <f>INDEX(products!$A$1:$G$49,MATCH(orders!$D84,products!$A$1:$A$49,0),MATCH(orders!L$1,products!$A$1:$G$1,0))</f>
        <v>33.464999999999996</v>
      </c>
      <c r="M84">
        <f t="shared" si="10"/>
        <v>100.39499999999998</v>
      </c>
      <c r="N84" t="str">
        <f>VLOOKUP(I84,'coffee names &amp; roast types'!$A$2:$B$5,2,FALSE)</f>
        <v>Liberica</v>
      </c>
      <c r="O84" t="str">
        <f>VLOOKUP(J84,'coffee names &amp; roast types'!$E$2:$F$4,2,FALSE)</f>
        <v>Medium</v>
      </c>
      <c r="P84" t="str">
        <f>CONCATENATE(VLOOKUP(C84,customers!$A$2:$F$1001,5,FALSE),", ",VLOOKUP(C84,customers!$A$2:$F$1001,6,FALSE))</f>
        <v>595 Melby Avenue, Adare</v>
      </c>
      <c r="Q84" t="str">
        <f t="shared" si="11"/>
        <v>Yes</v>
      </c>
      <c r="R84" t="str">
        <f t="shared" si="12"/>
        <v>Bunny</v>
      </c>
      <c r="S84" t="str">
        <f t="shared" si="13"/>
        <v>Naulls</v>
      </c>
      <c r="T84" t="str">
        <f>_xlfn.XLOOKUP(C84,Table3[Customer ID],Table3[Loyalty Card],,0)</f>
        <v>Yes</v>
      </c>
      <c r="U84">
        <f t="shared" si="7"/>
        <v>7.5</v>
      </c>
      <c r="V84" t="str">
        <f t="shared" si="8"/>
        <v>Friday</v>
      </c>
      <c r="W84" t="str">
        <f t="shared" si="9"/>
        <v>September</v>
      </c>
      <c r="X84">
        <f>E84*VLOOKUP(D84,products!$A$2:$G$49,7,FALSE)</f>
        <v>13.051349999999999</v>
      </c>
    </row>
    <row r="85" spans="1:24" x14ac:dyDescent="0.25">
      <c r="A85" s="1" t="s">
        <v>959</v>
      </c>
      <c r="B85" s="2">
        <v>43933</v>
      </c>
      <c r="C85" s="1" t="s">
        <v>960</v>
      </c>
      <c r="D85" t="s">
        <v>6148</v>
      </c>
      <c r="E85" s="1">
        <v>4</v>
      </c>
      <c r="F85" s="1" t="str">
        <f>VLOOKUP(C85,customers!$A$2:$B$1001,2,FALSE)</f>
        <v>Hally Lorait</v>
      </c>
      <c r="G85" s="1" t="str">
        <f>VLOOKUP(C85,customers!$A$1:$C$1001,3,FALSE)</f>
        <v>not provided</v>
      </c>
      <c r="H85" s="1" t="str">
        <f>_xlfn.XLOOKUP(C85,customers!$A$2:$A$1001,customers!$G$2:$G$1001,,0,)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>
        <f>INDEX(products!$A$1:$G$49,MATCH(orders!$D85,products!$A$1:$A$49,0),MATCH(orders!K$1,products!$A$1:$G$1,0))</f>
        <v>2.5</v>
      </c>
      <c r="L85">
        <f>INDEX(products!$A$1:$G$49,MATCH(orders!$D85,products!$A$1:$A$49,0),MATCH(orders!L$1,products!$A$1:$G$1,0))</f>
        <v>20.584999999999997</v>
      </c>
      <c r="M85">
        <f t="shared" si="10"/>
        <v>82.339999999999989</v>
      </c>
      <c r="N85" t="str">
        <f>VLOOKUP(I85,'coffee names &amp; roast types'!$A$2:$B$5,2,FALSE)</f>
        <v>Robusta</v>
      </c>
      <c r="O85" t="str">
        <f>VLOOKUP(J85,'coffee names &amp; roast types'!$E$2:$F$4,2,FALSE)</f>
        <v>Dark</v>
      </c>
      <c r="P85" t="str">
        <f>CONCATENATE(VLOOKUP(C85,customers!$A$2:$F$1001,5,FALSE),", ",VLOOKUP(C85,customers!$A$2:$F$1001,6,FALSE))</f>
        <v>80 Jana Avenue, Buffalo</v>
      </c>
      <c r="Q85" t="str">
        <f t="shared" si="11"/>
        <v>No</v>
      </c>
      <c r="R85" t="str">
        <f t="shared" si="12"/>
        <v>Hally</v>
      </c>
      <c r="S85" t="str">
        <f t="shared" si="13"/>
        <v>Lorait</v>
      </c>
      <c r="T85" t="str">
        <f>_xlfn.XLOOKUP(C85,Table3[Customer ID],Table3[Loyalty Card],,0)</f>
        <v>Yes</v>
      </c>
      <c r="U85">
        <f t="shared" si="7"/>
        <v>10</v>
      </c>
      <c r="V85" t="str">
        <f t="shared" si="8"/>
        <v>Sunday</v>
      </c>
      <c r="W85" t="str">
        <f t="shared" si="9"/>
        <v>April</v>
      </c>
      <c r="X85">
        <f>E85*VLOOKUP(D85,products!$A$2:$G$49,7,FALSE)</f>
        <v>4.9403999999999995</v>
      </c>
    </row>
    <row r="86" spans="1:24" x14ac:dyDescent="0.25">
      <c r="A86" s="1" t="s">
        <v>964</v>
      </c>
      <c r="B86" s="2">
        <v>43783</v>
      </c>
      <c r="C86" s="1" t="s">
        <v>965</v>
      </c>
      <c r="D86" t="s">
        <v>6160</v>
      </c>
      <c r="E86" s="1">
        <v>1</v>
      </c>
      <c r="F86" s="1" t="str">
        <f>VLOOKUP(C86,customers!$A$2:$B$1001,2,FALSE)</f>
        <v>Zaccaria Sherewood</v>
      </c>
      <c r="G86" s="1" t="str">
        <f>VLOOKUP(C86,customers!$A$1:$C$1001,3,FALSE)</f>
        <v>zsherewood2c@apache.org</v>
      </c>
      <c r="H86" s="1" t="str">
        <f>_xlfn.XLOOKUP(C86,customers!$A$2:$A$1001,customers!$G$2:$G$1001,,0,)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>
        <f>INDEX(products!$A$1:$G$49,MATCH(orders!$D86,products!$A$1:$A$49,0),MATCH(orders!K$1,products!$A$1:$G$1,0))</f>
        <v>0.5</v>
      </c>
      <c r="L86">
        <f>INDEX(products!$A$1:$G$49,MATCH(orders!$D86,products!$A$1:$A$49,0),MATCH(orders!L$1,products!$A$1:$G$1,0))</f>
        <v>9.51</v>
      </c>
      <c r="M86">
        <f t="shared" si="10"/>
        <v>9.51</v>
      </c>
      <c r="N86" t="str">
        <f>VLOOKUP(I86,'coffee names &amp; roast types'!$A$2:$B$5,2,FALSE)</f>
        <v>Liberica</v>
      </c>
      <c r="O86" t="str">
        <f>VLOOKUP(J86,'coffee names &amp; roast types'!$E$2:$F$4,2,FALSE)</f>
        <v>Light</v>
      </c>
      <c r="P86" t="str">
        <f>CONCATENATE(VLOOKUP(C86,customers!$A$2:$F$1001,5,FALSE),", ",VLOOKUP(C86,customers!$A$2:$F$1001,6,FALSE))</f>
        <v>1325 Jay Terrace, Fresno</v>
      </c>
      <c r="Q86" t="str">
        <f t="shared" si="11"/>
        <v>No</v>
      </c>
      <c r="R86" t="str">
        <f t="shared" si="12"/>
        <v>Zaccaria</v>
      </c>
      <c r="S86" t="str">
        <f t="shared" si="13"/>
        <v>Sherewood</v>
      </c>
      <c r="T86" t="str">
        <f>_xlfn.XLOOKUP(C86,Table3[Customer ID],Table3[Loyalty Card],,0)</f>
        <v>No</v>
      </c>
      <c r="U86">
        <f t="shared" si="7"/>
        <v>0.5</v>
      </c>
      <c r="V86" t="str">
        <f t="shared" si="8"/>
        <v>Thursday</v>
      </c>
      <c r="W86" t="str">
        <f t="shared" si="9"/>
        <v>November</v>
      </c>
      <c r="X86">
        <f>E86*VLOOKUP(D86,products!$A$2:$G$49,7,FALSE)</f>
        <v>1.2363</v>
      </c>
    </row>
    <row r="87" spans="1:24" x14ac:dyDescent="0.25">
      <c r="A87" s="1" t="s">
        <v>970</v>
      </c>
      <c r="B87" s="2">
        <v>43664</v>
      </c>
      <c r="C87" s="1" t="s">
        <v>971</v>
      </c>
      <c r="D87" t="s">
        <v>6181</v>
      </c>
      <c r="E87" s="1">
        <v>3</v>
      </c>
      <c r="F87" s="1" t="str">
        <f>VLOOKUP(C87,customers!$A$2:$B$1001,2,FALSE)</f>
        <v>Jeffrey Dufaire</v>
      </c>
      <c r="G87" s="1" t="str">
        <f>VLOOKUP(C87,customers!$A$1:$C$1001,3,FALSE)</f>
        <v>jdufaire2d@fc2.com</v>
      </c>
      <c r="H87" s="1" t="str">
        <f>_xlfn.XLOOKUP(C87,customers!$A$2:$A$1001,customers!$G$2:$G$1001,,0,)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>
        <f>INDEX(products!$A$1:$G$49,MATCH(orders!$D87,products!$A$1:$A$49,0),MATCH(orders!K$1,products!$A$1:$G$1,0))</f>
        <v>2.5</v>
      </c>
      <c r="L87">
        <f>INDEX(products!$A$1:$G$49,MATCH(orders!$D87,products!$A$1:$A$49,0),MATCH(orders!L$1,products!$A$1:$G$1,0))</f>
        <v>29.784999999999997</v>
      </c>
      <c r="M87">
        <f t="shared" si="10"/>
        <v>89.35499999999999</v>
      </c>
      <c r="N87" t="str">
        <f>VLOOKUP(I87,'coffee names &amp; roast types'!$A$2:$B$5,2,FALSE)</f>
        <v>Arabica</v>
      </c>
      <c r="O87" t="str">
        <f>VLOOKUP(J87,'coffee names &amp; roast types'!$E$2:$F$4,2,FALSE)</f>
        <v>Light</v>
      </c>
      <c r="P87" t="str">
        <f>CONCATENATE(VLOOKUP(C87,customers!$A$2:$F$1001,5,FALSE),", ",VLOOKUP(C87,customers!$A$2:$F$1001,6,FALSE))</f>
        <v>8 Buell Junction, Fort Worth</v>
      </c>
      <c r="Q87" t="str">
        <f t="shared" si="11"/>
        <v>No</v>
      </c>
      <c r="R87" t="str">
        <f t="shared" si="12"/>
        <v>Jeffrey</v>
      </c>
      <c r="S87" t="str">
        <f t="shared" si="13"/>
        <v>Dufaire</v>
      </c>
      <c r="T87" t="str">
        <f>_xlfn.XLOOKUP(C87,Table3[Customer ID],Table3[Loyalty Card],,0)</f>
        <v>No</v>
      </c>
      <c r="U87">
        <f t="shared" si="7"/>
        <v>7.5</v>
      </c>
      <c r="V87" t="str">
        <f t="shared" si="8"/>
        <v>Thursday</v>
      </c>
      <c r="W87" t="str">
        <f t="shared" si="9"/>
        <v>July</v>
      </c>
      <c r="X87">
        <f>E87*VLOOKUP(D87,products!$A$2:$G$49,7,FALSE)</f>
        <v>8.0419499999999982</v>
      </c>
    </row>
    <row r="88" spans="1:24" x14ac:dyDescent="0.25">
      <c r="A88" s="1" t="s">
        <v>970</v>
      </c>
      <c r="B88" s="2">
        <v>43664</v>
      </c>
      <c r="C88" s="1" t="s">
        <v>971</v>
      </c>
      <c r="D88" t="s">
        <v>6153</v>
      </c>
      <c r="E88" s="1">
        <v>4</v>
      </c>
      <c r="F88" s="1" t="str">
        <f>VLOOKUP(C88,customers!$A$2:$B$1001,2,FALSE)</f>
        <v>Jeffrey Dufaire</v>
      </c>
      <c r="G88" s="1" t="str">
        <f>VLOOKUP(C88,customers!$A$1:$C$1001,3,FALSE)</f>
        <v>jdufaire2d@fc2.com</v>
      </c>
      <c r="H88" s="1" t="str">
        <f>_xlfn.XLOOKUP(C88,customers!$A$2:$A$1001,customers!$G$2:$G$1001,,0,)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>
        <f>INDEX(products!$A$1:$G$49,MATCH(orders!$D88,products!$A$1:$A$49,0),MATCH(orders!K$1,products!$A$1:$G$1,0))</f>
        <v>0.2</v>
      </c>
      <c r="L88">
        <f>INDEX(products!$A$1:$G$49,MATCH(orders!$D88,products!$A$1:$A$49,0),MATCH(orders!L$1,products!$A$1:$G$1,0))</f>
        <v>2.9849999999999999</v>
      </c>
      <c r="M88">
        <f t="shared" si="10"/>
        <v>11.94</v>
      </c>
      <c r="N88" t="str">
        <f>VLOOKUP(I88,'coffee names &amp; roast types'!$A$2:$B$5,2,FALSE)</f>
        <v>Arabica</v>
      </c>
      <c r="O88" t="str">
        <f>VLOOKUP(J88,'coffee names &amp; roast types'!$E$2:$F$4,2,FALSE)</f>
        <v>Dark</v>
      </c>
      <c r="P88" t="str">
        <f>CONCATENATE(VLOOKUP(C88,customers!$A$2:$F$1001,5,FALSE),", ",VLOOKUP(C88,customers!$A$2:$F$1001,6,FALSE))</f>
        <v>8 Buell Junction, Fort Worth</v>
      </c>
      <c r="Q88" t="str">
        <f t="shared" si="11"/>
        <v>No</v>
      </c>
      <c r="R88" t="str">
        <f t="shared" si="12"/>
        <v>Jeffrey</v>
      </c>
      <c r="S88" t="str">
        <f t="shared" si="13"/>
        <v>Dufaire</v>
      </c>
      <c r="T88" t="str">
        <f>_xlfn.XLOOKUP(C88,Table3[Customer ID],Table3[Loyalty Card],,0)</f>
        <v>No</v>
      </c>
      <c r="U88">
        <f t="shared" si="7"/>
        <v>0.8</v>
      </c>
      <c r="V88" t="str">
        <f t="shared" si="8"/>
        <v>Thursday</v>
      </c>
      <c r="W88" t="str">
        <f t="shared" si="9"/>
        <v>July</v>
      </c>
      <c r="X88">
        <f>E88*VLOOKUP(D88,products!$A$2:$G$49,7,FALSE)</f>
        <v>1.0746</v>
      </c>
    </row>
    <row r="89" spans="1:24" x14ac:dyDescent="0.25">
      <c r="A89" s="1" t="s">
        <v>979</v>
      </c>
      <c r="B89" s="2">
        <v>44289</v>
      </c>
      <c r="C89" s="1" t="s">
        <v>980</v>
      </c>
      <c r="D89" t="s">
        <v>6154</v>
      </c>
      <c r="E89" s="1">
        <v>3</v>
      </c>
      <c r="F89" s="1" t="str">
        <f>VLOOKUP(C89,customers!$A$2:$B$1001,2,FALSE)</f>
        <v>Beitris Keaveney</v>
      </c>
      <c r="G89" s="1" t="str">
        <f>VLOOKUP(C89,customers!$A$1:$C$1001,3,FALSE)</f>
        <v>bkeaveney2f@netlog.com</v>
      </c>
      <c r="H89" s="1" t="str">
        <f>_xlfn.XLOOKUP(C89,customers!$A$2:$A$1001,customers!$G$2:$G$1001,,0,)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>
        <f>INDEX(products!$A$1:$G$49,MATCH(orders!$D89,products!$A$1:$A$49,0),MATCH(orders!K$1,products!$A$1:$G$1,0))</f>
        <v>1</v>
      </c>
      <c r="L89">
        <f>INDEX(products!$A$1:$G$49,MATCH(orders!$D89,products!$A$1:$A$49,0),MATCH(orders!L$1,products!$A$1:$G$1,0))</f>
        <v>11.25</v>
      </c>
      <c r="M89">
        <f t="shared" si="10"/>
        <v>33.75</v>
      </c>
      <c r="N89" t="str">
        <f>VLOOKUP(I89,'coffee names &amp; roast types'!$A$2:$B$5,2,FALSE)</f>
        <v>Arabica</v>
      </c>
      <c r="O89" t="str">
        <f>VLOOKUP(J89,'coffee names &amp; roast types'!$E$2:$F$4,2,FALSE)</f>
        <v>Medium</v>
      </c>
      <c r="P89" t="str">
        <f>CONCATENATE(VLOOKUP(C89,customers!$A$2:$F$1001,5,FALSE),", ",VLOOKUP(C89,customers!$A$2:$F$1001,6,FALSE))</f>
        <v>67319 Redwing Parkway, Beaumont</v>
      </c>
      <c r="Q89" t="str">
        <f t="shared" si="11"/>
        <v>No</v>
      </c>
      <c r="R89" t="str">
        <f t="shared" si="12"/>
        <v>Beitris</v>
      </c>
      <c r="S89" t="str">
        <f t="shared" si="13"/>
        <v>Keaveney</v>
      </c>
      <c r="T89" t="str">
        <f>_xlfn.XLOOKUP(C89,Table3[Customer ID],Table3[Loyalty Card],,0)</f>
        <v>No</v>
      </c>
      <c r="U89">
        <f t="shared" si="7"/>
        <v>3</v>
      </c>
      <c r="V89" t="str">
        <f t="shared" si="8"/>
        <v>Saturday</v>
      </c>
      <c r="W89" t="str">
        <f t="shared" si="9"/>
        <v>April</v>
      </c>
      <c r="X89">
        <f>E89*VLOOKUP(D89,products!$A$2:$G$49,7,FALSE)</f>
        <v>3.0374999999999996</v>
      </c>
    </row>
    <row r="90" spans="1:24" x14ac:dyDescent="0.25">
      <c r="A90" s="1" t="s">
        <v>984</v>
      </c>
      <c r="B90" s="2">
        <v>44284</v>
      </c>
      <c r="C90" s="1" t="s">
        <v>985</v>
      </c>
      <c r="D90" t="s">
        <v>6178</v>
      </c>
      <c r="E90" s="1">
        <v>3</v>
      </c>
      <c r="F90" s="1" t="str">
        <f>VLOOKUP(C90,customers!$A$2:$B$1001,2,FALSE)</f>
        <v>Elna Grise</v>
      </c>
      <c r="G90" s="1" t="str">
        <f>VLOOKUP(C90,customers!$A$1:$C$1001,3,FALSE)</f>
        <v>egrise2g@cargocollective.com</v>
      </c>
      <c r="H90" s="1" t="str">
        <f>_xlfn.XLOOKUP(C90,customers!$A$2:$A$1001,customers!$G$2:$G$1001,,0,)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>
        <f>INDEX(products!$A$1:$G$49,MATCH(orders!$D90,products!$A$1:$A$49,0),MATCH(orders!K$1,products!$A$1:$G$1,0))</f>
        <v>1</v>
      </c>
      <c r="L90">
        <f>INDEX(products!$A$1:$G$49,MATCH(orders!$D90,products!$A$1:$A$49,0),MATCH(orders!L$1,products!$A$1:$G$1,0))</f>
        <v>11.95</v>
      </c>
      <c r="M90">
        <f t="shared" si="10"/>
        <v>35.849999999999994</v>
      </c>
      <c r="N90" t="str">
        <f>VLOOKUP(I90,'coffee names &amp; roast types'!$A$2:$B$5,2,FALSE)</f>
        <v>Robusta</v>
      </c>
      <c r="O90" t="str">
        <f>VLOOKUP(J90,'coffee names &amp; roast types'!$E$2:$F$4,2,FALSE)</f>
        <v>Light</v>
      </c>
      <c r="P90" t="str">
        <f>CONCATENATE(VLOOKUP(C90,customers!$A$2:$F$1001,5,FALSE),", ",VLOOKUP(C90,customers!$A$2:$F$1001,6,FALSE))</f>
        <v>92 Becker Circle, Reno</v>
      </c>
      <c r="Q90" t="str">
        <f t="shared" si="11"/>
        <v>No</v>
      </c>
      <c r="R90" t="str">
        <f t="shared" si="12"/>
        <v>Elna</v>
      </c>
      <c r="S90" t="str">
        <f t="shared" si="13"/>
        <v>Grise</v>
      </c>
      <c r="T90" t="str">
        <f>_xlfn.XLOOKUP(C90,Table3[Customer ID],Table3[Loyalty Card],,0)</f>
        <v>No</v>
      </c>
      <c r="U90">
        <f t="shared" si="7"/>
        <v>3</v>
      </c>
      <c r="V90" t="str">
        <f t="shared" si="8"/>
        <v>Monday</v>
      </c>
      <c r="W90" t="str">
        <f t="shared" si="9"/>
        <v>March</v>
      </c>
      <c r="X90">
        <f>E90*VLOOKUP(D90,products!$A$2:$G$49,7,FALSE)</f>
        <v>2.1509999999999998</v>
      </c>
    </row>
    <row r="91" spans="1:24" x14ac:dyDescent="0.25">
      <c r="A91" s="1" t="s">
        <v>989</v>
      </c>
      <c r="B91" s="2">
        <v>44545</v>
      </c>
      <c r="C91" s="1" t="s">
        <v>990</v>
      </c>
      <c r="D91" t="s">
        <v>6139</v>
      </c>
      <c r="E91" s="1">
        <v>6</v>
      </c>
      <c r="F91" s="1" t="str">
        <f>VLOOKUP(C91,customers!$A$2:$B$1001,2,FALSE)</f>
        <v>Torie Gottelier</v>
      </c>
      <c r="G91" s="1" t="str">
        <f>VLOOKUP(C91,customers!$A$1:$C$1001,3,FALSE)</f>
        <v>tgottelier2h@vistaprint.com</v>
      </c>
      <c r="H91" s="1" t="str">
        <f>_xlfn.XLOOKUP(C91,customers!$A$2:$A$1001,customers!$G$2:$G$1001,,0,)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>
        <f>INDEX(products!$A$1:$G$49,MATCH(orders!$D91,products!$A$1:$A$49,0),MATCH(orders!K$1,products!$A$1:$G$1,0))</f>
        <v>1</v>
      </c>
      <c r="L91">
        <f>INDEX(products!$A$1:$G$49,MATCH(orders!$D91,products!$A$1:$A$49,0),MATCH(orders!L$1,products!$A$1:$G$1,0))</f>
        <v>12.95</v>
      </c>
      <c r="M91">
        <f t="shared" si="10"/>
        <v>77.699999999999989</v>
      </c>
      <c r="N91" t="str">
        <f>VLOOKUP(I91,'coffee names &amp; roast types'!$A$2:$B$5,2,FALSE)</f>
        <v>Arabica</v>
      </c>
      <c r="O91" t="str">
        <f>VLOOKUP(J91,'coffee names &amp; roast types'!$E$2:$F$4,2,FALSE)</f>
        <v>Light</v>
      </c>
      <c r="P91" t="str">
        <f>CONCATENATE(VLOOKUP(C91,customers!$A$2:$F$1001,5,FALSE),", ",VLOOKUP(C91,customers!$A$2:$F$1001,6,FALSE))</f>
        <v>426 Division Avenue, Kansas City</v>
      </c>
      <c r="Q91" t="str">
        <f t="shared" si="11"/>
        <v>No</v>
      </c>
      <c r="R91" t="str">
        <f t="shared" si="12"/>
        <v>Torie</v>
      </c>
      <c r="S91" t="str">
        <f t="shared" si="13"/>
        <v>Gottelier</v>
      </c>
      <c r="T91" t="str">
        <f>_xlfn.XLOOKUP(C91,Table3[Customer ID],Table3[Loyalty Card],,0)</f>
        <v>No</v>
      </c>
      <c r="U91">
        <f t="shared" si="7"/>
        <v>6</v>
      </c>
      <c r="V91" t="str">
        <f t="shared" si="8"/>
        <v>Wednesday</v>
      </c>
      <c r="W91" t="str">
        <f t="shared" si="9"/>
        <v>December</v>
      </c>
      <c r="X91">
        <f>E91*VLOOKUP(D91,products!$A$2:$G$49,7,FALSE)</f>
        <v>6.9930000000000003</v>
      </c>
    </row>
    <row r="92" spans="1:24" x14ac:dyDescent="0.25">
      <c r="A92" s="1" t="s">
        <v>995</v>
      </c>
      <c r="B92" s="2">
        <v>43971</v>
      </c>
      <c r="C92" s="1" t="s">
        <v>996</v>
      </c>
      <c r="D92" t="s">
        <v>6139</v>
      </c>
      <c r="E92" s="1">
        <v>4</v>
      </c>
      <c r="F92" s="1" t="str">
        <f>VLOOKUP(C92,customers!$A$2:$B$1001,2,FALSE)</f>
        <v>Loydie Langlais</v>
      </c>
      <c r="G92" s="1" t="str">
        <f>VLOOKUP(C92,customers!$A$1:$C$1001,3,FALSE)</f>
        <v>not provided</v>
      </c>
      <c r="H92" s="1" t="str">
        <f>_xlfn.XLOOKUP(C92,customers!$A$2:$A$1001,customers!$G$2:$G$1001,,0,)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>
        <f>INDEX(products!$A$1:$G$49,MATCH(orders!$D92,products!$A$1:$A$49,0),MATCH(orders!K$1,products!$A$1:$G$1,0))</f>
        <v>1</v>
      </c>
      <c r="L92">
        <f>INDEX(products!$A$1:$G$49,MATCH(orders!$D92,products!$A$1:$A$49,0),MATCH(orders!L$1,products!$A$1:$G$1,0))</f>
        <v>12.95</v>
      </c>
      <c r="M92">
        <f t="shared" si="10"/>
        <v>51.8</v>
      </c>
      <c r="N92" t="str">
        <f>VLOOKUP(I92,'coffee names &amp; roast types'!$A$2:$B$5,2,FALSE)</f>
        <v>Arabica</v>
      </c>
      <c r="O92" t="str">
        <f>VLOOKUP(J92,'coffee names &amp; roast types'!$E$2:$F$4,2,FALSE)</f>
        <v>Light</v>
      </c>
      <c r="P92" t="str">
        <f>CONCATENATE(VLOOKUP(C92,customers!$A$2:$F$1001,5,FALSE),", ",VLOOKUP(C92,customers!$A$2:$F$1001,6,FALSE))</f>
        <v>290 Ilene Street, Crumlin</v>
      </c>
      <c r="Q92" t="str">
        <f t="shared" si="11"/>
        <v>Yes</v>
      </c>
      <c r="R92" t="str">
        <f t="shared" si="12"/>
        <v>Loydie</v>
      </c>
      <c r="S92" t="str">
        <f t="shared" si="13"/>
        <v>Langlais</v>
      </c>
      <c r="T92" t="str">
        <f>_xlfn.XLOOKUP(C92,Table3[Customer ID],Table3[Loyalty Card],,0)</f>
        <v>Yes</v>
      </c>
      <c r="U92">
        <f t="shared" si="7"/>
        <v>4</v>
      </c>
      <c r="V92" t="str">
        <f t="shared" si="8"/>
        <v>Wednesday</v>
      </c>
      <c r="W92" t="str">
        <f t="shared" si="9"/>
        <v>May</v>
      </c>
      <c r="X92">
        <f>E92*VLOOKUP(D92,products!$A$2:$G$49,7,FALSE)</f>
        <v>4.6619999999999999</v>
      </c>
    </row>
    <row r="93" spans="1:24" x14ac:dyDescent="0.25">
      <c r="A93" s="1" t="s">
        <v>1000</v>
      </c>
      <c r="B93" s="2">
        <v>44137</v>
      </c>
      <c r="C93" s="1" t="s">
        <v>1001</v>
      </c>
      <c r="D93" t="s">
        <v>6174</v>
      </c>
      <c r="E93" s="1">
        <v>4</v>
      </c>
      <c r="F93" s="1" t="str">
        <f>VLOOKUP(C93,customers!$A$2:$B$1001,2,FALSE)</f>
        <v>Adham Greenhead</v>
      </c>
      <c r="G93" s="1" t="str">
        <f>VLOOKUP(C93,customers!$A$1:$C$1001,3,FALSE)</f>
        <v>agreenhead2j@dailymail.co.uk</v>
      </c>
      <c r="H93" s="1" t="str">
        <f>_xlfn.XLOOKUP(C93,customers!$A$2:$A$1001,customers!$G$2:$G$1001,,0,)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>
        <f>INDEX(products!$A$1:$G$49,MATCH(orders!$D93,products!$A$1:$A$49,0),MATCH(orders!K$1,products!$A$1:$G$1,0))</f>
        <v>2.5</v>
      </c>
      <c r="L93">
        <f>INDEX(products!$A$1:$G$49,MATCH(orders!$D93,products!$A$1:$A$49,0),MATCH(orders!L$1,products!$A$1:$G$1,0))</f>
        <v>25.874999999999996</v>
      </c>
      <c r="M93">
        <f t="shared" si="10"/>
        <v>103.49999999999999</v>
      </c>
      <c r="N93" t="str">
        <f>VLOOKUP(I93,'coffee names &amp; roast types'!$A$2:$B$5,2,FALSE)</f>
        <v>Arabica</v>
      </c>
      <c r="O93" t="str">
        <f>VLOOKUP(J93,'coffee names &amp; roast types'!$E$2:$F$4,2,FALSE)</f>
        <v>Medium</v>
      </c>
      <c r="P93" t="str">
        <f>CONCATENATE(VLOOKUP(C93,customers!$A$2:$F$1001,5,FALSE),", ",VLOOKUP(C93,customers!$A$2:$F$1001,6,FALSE))</f>
        <v>0062 Spenser Place, Corona</v>
      </c>
      <c r="Q93" t="str">
        <f t="shared" si="11"/>
        <v>No</v>
      </c>
      <c r="R93" t="str">
        <f t="shared" si="12"/>
        <v>Adham</v>
      </c>
      <c r="S93" t="str">
        <f t="shared" si="13"/>
        <v>Greenhead</v>
      </c>
      <c r="T93" t="str">
        <f>_xlfn.XLOOKUP(C93,Table3[Customer ID],Table3[Loyalty Card],,0)</f>
        <v>No</v>
      </c>
      <c r="U93">
        <f t="shared" si="7"/>
        <v>10</v>
      </c>
      <c r="V93" t="str">
        <f t="shared" si="8"/>
        <v>Monday</v>
      </c>
      <c r="W93" t="str">
        <f t="shared" si="9"/>
        <v>November</v>
      </c>
      <c r="X93">
        <f>E93*VLOOKUP(D93,products!$A$2:$G$49,7,FALSE)</f>
        <v>9.3149999999999977</v>
      </c>
    </row>
    <row r="94" spans="1:24" x14ac:dyDescent="0.25">
      <c r="A94" s="1" t="s">
        <v>1006</v>
      </c>
      <c r="B94" s="2">
        <v>44037</v>
      </c>
      <c r="C94" s="1" t="s">
        <v>1007</v>
      </c>
      <c r="D94" t="s">
        <v>6170</v>
      </c>
      <c r="E94" s="1">
        <v>3</v>
      </c>
      <c r="F94" s="1" t="str">
        <f>VLOOKUP(C94,customers!$A$2:$B$1001,2,FALSE)</f>
        <v>Hamish MacSherry</v>
      </c>
      <c r="G94" s="1" t="str">
        <f>VLOOKUP(C94,customers!$A$1:$C$1001,3,FALSE)</f>
        <v>not provided</v>
      </c>
      <c r="H94" s="1" t="str">
        <f>_xlfn.XLOOKUP(C94,customers!$A$2:$A$1001,customers!$G$2:$G$1001,,0,)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>
        <f>INDEX(products!$A$1:$G$49,MATCH(orders!$D94,products!$A$1:$A$49,0),MATCH(orders!K$1,products!$A$1:$G$1,0))</f>
        <v>1</v>
      </c>
      <c r="L94">
        <f>INDEX(products!$A$1:$G$49,MATCH(orders!$D94,products!$A$1:$A$49,0),MATCH(orders!L$1,products!$A$1:$G$1,0))</f>
        <v>14.85</v>
      </c>
      <c r="M94">
        <f t="shared" si="10"/>
        <v>44.55</v>
      </c>
      <c r="N94" t="str">
        <f>VLOOKUP(I94,'coffee names &amp; roast types'!$A$2:$B$5,2,FALSE)</f>
        <v>Excelsa</v>
      </c>
      <c r="O94" t="str">
        <f>VLOOKUP(J94,'coffee names &amp; roast types'!$E$2:$F$4,2,FALSE)</f>
        <v>Light</v>
      </c>
      <c r="P94" t="str">
        <f>CONCATENATE(VLOOKUP(C94,customers!$A$2:$F$1001,5,FALSE),", ",VLOOKUP(C94,customers!$A$2:$F$1001,6,FALSE))</f>
        <v>7 Brentwood Plaza, Austin</v>
      </c>
      <c r="Q94" t="str">
        <f t="shared" si="11"/>
        <v>No</v>
      </c>
      <c r="R94" t="str">
        <f t="shared" si="12"/>
        <v>Hamish</v>
      </c>
      <c r="S94" t="str">
        <f t="shared" si="13"/>
        <v>MacSherry</v>
      </c>
      <c r="T94" t="str">
        <f>_xlfn.XLOOKUP(C94,Table3[Customer ID],Table3[Loyalty Card],,0)</f>
        <v>Yes</v>
      </c>
      <c r="U94">
        <f t="shared" si="7"/>
        <v>3</v>
      </c>
      <c r="V94" t="str">
        <f t="shared" si="8"/>
        <v>Saturday</v>
      </c>
      <c r="W94" t="str">
        <f t="shared" si="9"/>
        <v>July</v>
      </c>
      <c r="X94">
        <f>E94*VLOOKUP(D94,products!$A$2:$G$49,7,FALSE)</f>
        <v>4.9005000000000001</v>
      </c>
    </row>
    <row r="95" spans="1:24" x14ac:dyDescent="0.25">
      <c r="A95" s="1" t="s">
        <v>1011</v>
      </c>
      <c r="B95" s="2">
        <v>43538</v>
      </c>
      <c r="C95" s="1" t="s">
        <v>1012</v>
      </c>
      <c r="D95" t="s">
        <v>6175</v>
      </c>
      <c r="E95" s="1">
        <v>4</v>
      </c>
      <c r="F95" s="1" t="str">
        <f>VLOOKUP(C95,customers!$A$2:$B$1001,2,FALSE)</f>
        <v>Else Langcaster</v>
      </c>
      <c r="G95" s="1" t="str">
        <f>VLOOKUP(C95,customers!$A$1:$C$1001,3,FALSE)</f>
        <v>elangcaster2l@spotify.com</v>
      </c>
      <c r="H95" s="1" t="str">
        <f>_xlfn.XLOOKUP(C95,customers!$A$2:$A$1001,customers!$G$2:$G$1001,,0,)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>
        <f>INDEX(products!$A$1:$G$49,MATCH(orders!$D95,products!$A$1:$A$49,0),MATCH(orders!K$1,products!$A$1:$G$1,0))</f>
        <v>0.5</v>
      </c>
      <c r="L95">
        <f>INDEX(products!$A$1:$G$49,MATCH(orders!$D95,products!$A$1:$A$49,0),MATCH(orders!L$1,products!$A$1:$G$1,0))</f>
        <v>8.91</v>
      </c>
      <c r="M95">
        <f t="shared" si="10"/>
        <v>35.64</v>
      </c>
      <c r="N95" t="str">
        <f>VLOOKUP(I95,'coffee names &amp; roast types'!$A$2:$B$5,2,FALSE)</f>
        <v>Excelsa</v>
      </c>
      <c r="O95" t="str">
        <f>VLOOKUP(J95,'coffee names &amp; roast types'!$E$2:$F$4,2,FALSE)</f>
        <v>Light</v>
      </c>
      <c r="P95" t="str">
        <f>CONCATENATE(VLOOKUP(C95,customers!$A$2:$F$1001,5,FALSE),", ",VLOOKUP(C95,customers!$A$2:$F$1001,6,FALSE))</f>
        <v>3658 Jenna Street, Normanton</v>
      </c>
      <c r="Q95" t="str">
        <f t="shared" si="11"/>
        <v>Yes</v>
      </c>
      <c r="R95" t="str">
        <f t="shared" si="12"/>
        <v>Else</v>
      </c>
      <c r="S95" t="str">
        <f t="shared" si="13"/>
        <v>Langcaster</v>
      </c>
      <c r="T95" t="str">
        <f>_xlfn.XLOOKUP(C95,Table3[Customer ID],Table3[Loyalty Card],,0)</f>
        <v>Yes</v>
      </c>
      <c r="U95">
        <f t="shared" si="7"/>
        <v>2</v>
      </c>
      <c r="V95" t="str">
        <f t="shared" si="8"/>
        <v>Thursday</v>
      </c>
      <c r="W95" t="str">
        <f t="shared" si="9"/>
        <v>March</v>
      </c>
      <c r="X95">
        <f>E95*VLOOKUP(D95,products!$A$2:$G$49,7,FALSE)</f>
        <v>3.9203999999999999</v>
      </c>
    </row>
    <row r="96" spans="1:24" x14ac:dyDescent="0.25">
      <c r="A96" s="1" t="s">
        <v>1017</v>
      </c>
      <c r="B96" s="2">
        <v>44014</v>
      </c>
      <c r="C96" s="1" t="s">
        <v>1018</v>
      </c>
      <c r="D96" t="s">
        <v>6153</v>
      </c>
      <c r="E96" s="1">
        <v>6</v>
      </c>
      <c r="F96" s="1" t="str">
        <f>VLOOKUP(C96,customers!$A$2:$B$1001,2,FALSE)</f>
        <v>Rudy Farquharson</v>
      </c>
      <c r="G96" s="1" t="str">
        <f>VLOOKUP(C96,customers!$A$1:$C$1001,3,FALSE)</f>
        <v>not provided</v>
      </c>
      <c r="H96" s="1" t="str">
        <f>_xlfn.XLOOKUP(C96,customers!$A$2:$A$1001,customers!$G$2:$G$1001,,0,)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>
        <f>INDEX(products!$A$1:$G$49,MATCH(orders!$D96,products!$A$1:$A$49,0),MATCH(orders!K$1,products!$A$1:$G$1,0))</f>
        <v>0.2</v>
      </c>
      <c r="L96">
        <f>INDEX(products!$A$1:$G$49,MATCH(orders!$D96,products!$A$1:$A$49,0),MATCH(orders!L$1,products!$A$1:$G$1,0))</f>
        <v>2.9849999999999999</v>
      </c>
      <c r="M96">
        <f t="shared" si="10"/>
        <v>17.91</v>
      </c>
      <c r="N96" t="str">
        <f>VLOOKUP(I96,'coffee names &amp; roast types'!$A$2:$B$5,2,FALSE)</f>
        <v>Arabica</v>
      </c>
      <c r="O96" t="str">
        <f>VLOOKUP(J96,'coffee names &amp; roast types'!$E$2:$F$4,2,FALSE)</f>
        <v>Dark</v>
      </c>
      <c r="P96" t="str">
        <f>CONCATENATE(VLOOKUP(C96,customers!$A$2:$F$1001,5,FALSE),", ",VLOOKUP(C96,customers!$A$2:$F$1001,6,FALSE))</f>
        <v>30178 Claremont Road, Charlesland</v>
      </c>
      <c r="Q96" t="str">
        <f t="shared" si="11"/>
        <v>Yes</v>
      </c>
      <c r="R96" t="str">
        <f t="shared" si="12"/>
        <v>Rudy</v>
      </c>
      <c r="S96" t="str">
        <f t="shared" si="13"/>
        <v>Farquharson</v>
      </c>
      <c r="T96" t="str">
        <f>_xlfn.XLOOKUP(C96,Table3[Customer ID],Table3[Loyalty Card],,0)</f>
        <v>Yes</v>
      </c>
      <c r="U96">
        <f t="shared" si="7"/>
        <v>1.2000000000000002</v>
      </c>
      <c r="V96" t="str">
        <f t="shared" si="8"/>
        <v>Thursday</v>
      </c>
      <c r="W96" t="str">
        <f t="shared" si="9"/>
        <v>July</v>
      </c>
      <c r="X96">
        <f>E96*VLOOKUP(D96,products!$A$2:$G$49,7,FALSE)</f>
        <v>1.6118999999999999</v>
      </c>
    </row>
    <row r="97" spans="1:24" x14ac:dyDescent="0.25">
      <c r="A97" s="1" t="s">
        <v>1021</v>
      </c>
      <c r="B97" s="2">
        <v>43816</v>
      </c>
      <c r="C97" s="1" t="s">
        <v>1022</v>
      </c>
      <c r="D97" t="s">
        <v>6174</v>
      </c>
      <c r="E97" s="1">
        <v>6</v>
      </c>
      <c r="F97" s="1" t="str">
        <f>VLOOKUP(C97,customers!$A$2:$B$1001,2,FALSE)</f>
        <v>Norene Magauran</v>
      </c>
      <c r="G97" s="1" t="str">
        <f>VLOOKUP(C97,customers!$A$1:$C$1001,3,FALSE)</f>
        <v>nmagauran2n@51.la</v>
      </c>
      <c r="H97" s="1" t="str">
        <f>_xlfn.XLOOKUP(C97,customers!$A$2:$A$1001,customers!$G$2:$G$1001,,0,)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>
        <f>INDEX(products!$A$1:$G$49,MATCH(orders!$D97,products!$A$1:$A$49,0),MATCH(orders!K$1,products!$A$1:$G$1,0))</f>
        <v>2.5</v>
      </c>
      <c r="L97">
        <f>INDEX(products!$A$1:$G$49,MATCH(orders!$D97,products!$A$1:$A$49,0),MATCH(orders!L$1,products!$A$1:$G$1,0))</f>
        <v>25.874999999999996</v>
      </c>
      <c r="M97">
        <f t="shared" si="10"/>
        <v>155.24999999999997</v>
      </c>
      <c r="N97" t="str">
        <f>VLOOKUP(I97,'coffee names &amp; roast types'!$A$2:$B$5,2,FALSE)</f>
        <v>Arabica</v>
      </c>
      <c r="O97" t="str">
        <f>VLOOKUP(J97,'coffee names &amp; roast types'!$E$2:$F$4,2,FALSE)</f>
        <v>Medium</v>
      </c>
      <c r="P97" t="str">
        <f>CONCATENATE(VLOOKUP(C97,customers!$A$2:$F$1001,5,FALSE),", ",VLOOKUP(C97,customers!$A$2:$F$1001,6,FALSE))</f>
        <v>567 Artisan Place, Fresno</v>
      </c>
      <c r="Q97" t="str">
        <f t="shared" si="11"/>
        <v>No</v>
      </c>
      <c r="R97" t="str">
        <f t="shared" si="12"/>
        <v>Norene</v>
      </c>
      <c r="S97" t="str">
        <f t="shared" si="13"/>
        <v>Magauran</v>
      </c>
      <c r="T97" t="str">
        <f>_xlfn.XLOOKUP(C97,Table3[Customer ID],Table3[Loyalty Card],,0)</f>
        <v>No</v>
      </c>
      <c r="U97">
        <f t="shared" si="7"/>
        <v>15</v>
      </c>
      <c r="V97" t="str">
        <f t="shared" si="8"/>
        <v>Tuesday</v>
      </c>
      <c r="W97" t="str">
        <f t="shared" si="9"/>
        <v>December</v>
      </c>
      <c r="X97">
        <f>E97*VLOOKUP(D97,products!$A$2:$G$49,7,FALSE)</f>
        <v>13.972499999999997</v>
      </c>
    </row>
    <row r="98" spans="1:24" x14ac:dyDescent="0.25">
      <c r="A98" s="1" t="s">
        <v>1026</v>
      </c>
      <c r="B98" s="2">
        <v>44171</v>
      </c>
      <c r="C98" s="1" t="s">
        <v>1027</v>
      </c>
      <c r="D98" t="s">
        <v>6153</v>
      </c>
      <c r="E98" s="1">
        <v>2</v>
      </c>
      <c r="F98" s="1" t="str">
        <f>VLOOKUP(C98,customers!$A$2:$B$1001,2,FALSE)</f>
        <v>Vicki Kirdsch</v>
      </c>
      <c r="G98" s="1" t="str">
        <f>VLOOKUP(C98,customers!$A$1:$C$1001,3,FALSE)</f>
        <v>vkirdsch2o@google.fr</v>
      </c>
      <c r="H98" s="1" t="str">
        <f>_xlfn.XLOOKUP(C98,customers!$A$2:$A$1001,customers!$G$2:$G$1001,,0,)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>
        <f>INDEX(products!$A$1:$G$49,MATCH(orders!$D98,products!$A$1:$A$49,0),MATCH(orders!K$1,products!$A$1:$G$1,0))</f>
        <v>0.2</v>
      </c>
      <c r="L98">
        <f>INDEX(products!$A$1:$G$49,MATCH(orders!$D98,products!$A$1:$A$49,0),MATCH(orders!L$1,products!$A$1:$G$1,0))</f>
        <v>2.9849999999999999</v>
      </c>
      <c r="M98">
        <f t="shared" si="10"/>
        <v>5.97</v>
      </c>
      <c r="N98" t="str">
        <f>VLOOKUP(I98,'coffee names &amp; roast types'!$A$2:$B$5,2,FALSE)</f>
        <v>Arabica</v>
      </c>
      <c r="O98" t="str">
        <f>VLOOKUP(J98,'coffee names &amp; roast types'!$E$2:$F$4,2,FALSE)</f>
        <v>Dark</v>
      </c>
      <c r="P98" t="str">
        <f>CONCATENATE(VLOOKUP(C98,customers!$A$2:$F$1001,5,FALSE),", ",VLOOKUP(C98,customers!$A$2:$F$1001,6,FALSE))</f>
        <v>0263 Golf Street, Saint Louis</v>
      </c>
      <c r="Q98" t="str">
        <f t="shared" si="11"/>
        <v>No</v>
      </c>
      <c r="R98" t="str">
        <f t="shared" si="12"/>
        <v>Vicki</v>
      </c>
      <c r="S98" t="str">
        <f t="shared" si="13"/>
        <v>Kirdsch</v>
      </c>
      <c r="T98" t="str">
        <f>_xlfn.XLOOKUP(C98,Table3[Customer ID],Table3[Loyalty Card],,0)</f>
        <v>No</v>
      </c>
      <c r="U98">
        <f t="shared" si="7"/>
        <v>0.4</v>
      </c>
      <c r="V98" t="str">
        <f t="shared" si="8"/>
        <v>Sunday</v>
      </c>
      <c r="W98" t="str">
        <f t="shared" si="9"/>
        <v>December</v>
      </c>
      <c r="X98">
        <f>E98*VLOOKUP(D98,products!$A$2:$G$49,7,FALSE)</f>
        <v>0.5373</v>
      </c>
    </row>
    <row r="99" spans="1:24" x14ac:dyDescent="0.25">
      <c r="A99" s="1" t="s">
        <v>1031</v>
      </c>
      <c r="B99" s="2">
        <v>44259</v>
      </c>
      <c r="C99" s="1" t="s">
        <v>1032</v>
      </c>
      <c r="D99" t="s">
        <v>6156</v>
      </c>
      <c r="E99" s="1">
        <v>2</v>
      </c>
      <c r="F99" s="1" t="str">
        <f>VLOOKUP(C99,customers!$A$2:$B$1001,2,FALSE)</f>
        <v>Ilysa Whapple</v>
      </c>
      <c r="G99" s="1" t="str">
        <f>VLOOKUP(C99,customers!$A$1:$C$1001,3,FALSE)</f>
        <v>iwhapple2p@com.com</v>
      </c>
      <c r="H99" s="1" t="str">
        <f>_xlfn.XLOOKUP(C99,customers!$A$2:$A$1001,customers!$G$2:$G$1001,,0,)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>
        <f>INDEX(products!$A$1:$G$49,MATCH(orders!$D99,products!$A$1:$A$49,0),MATCH(orders!K$1,products!$A$1:$G$1,0))</f>
        <v>0.5</v>
      </c>
      <c r="L99">
        <f>INDEX(products!$A$1:$G$49,MATCH(orders!$D99,products!$A$1:$A$49,0),MATCH(orders!L$1,products!$A$1:$G$1,0))</f>
        <v>6.75</v>
      </c>
      <c r="M99">
        <f t="shared" si="10"/>
        <v>13.5</v>
      </c>
      <c r="N99" t="str">
        <f>VLOOKUP(I99,'coffee names &amp; roast types'!$A$2:$B$5,2,FALSE)</f>
        <v>Arabica</v>
      </c>
      <c r="O99" t="str">
        <f>VLOOKUP(J99,'coffee names &amp; roast types'!$E$2:$F$4,2,FALSE)</f>
        <v>Medium</v>
      </c>
      <c r="P99" t="str">
        <f>CONCATENATE(VLOOKUP(C99,customers!$A$2:$F$1001,5,FALSE),", ",VLOOKUP(C99,customers!$A$2:$F$1001,6,FALSE))</f>
        <v>41598 Everett Drive, Fresno</v>
      </c>
      <c r="Q99" t="str">
        <f t="shared" si="11"/>
        <v>No</v>
      </c>
      <c r="R99" t="str">
        <f t="shared" si="12"/>
        <v>Ilysa</v>
      </c>
      <c r="S99" t="str">
        <f t="shared" si="13"/>
        <v>Whapple</v>
      </c>
      <c r="T99" t="str">
        <f>_xlfn.XLOOKUP(C99,Table3[Customer ID],Table3[Loyalty Card],,0)</f>
        <v>No</v>
      </c>
      <c r="U99">
        <f t="shared" si="7"/>
        <v>1</v>
      </c>
      <c r="V99" t="str">
        <f t="shared" si="8"/>
        <v>Thursday</v>
      </c>
      <c r="W99" t="str">
        <f t="shared" si="9"/>
        <v>March</v>
      </c>
      <c r="X99">
        <f>E99*VLOOKUP(D99,products!$A$2:$G$49,7,FALSE)</f>
        <v>1.2149999999999999</v>
      </c>
    </row>
    <row r="100" spans="1:24" x14ac:dyDescent="0.25">
      <c r="A100" s="1" t="s">
        <v>1037</v>
      </c>
      <c r="B100" s="2">
        <v>44394</v>
      </c>
      <c r="C100" s="1" t="s">
        <v>1038</v>
      </c>
      <c r="D100" t="s">
        <v>6153</v>
      </c>
      <c r="E100" s="1">
        <v>1</v>
      </c>
      <c r="F100" s="1" t="str">
        <f>VLOOKUP(C100,customers!$A$2:$B$1001,2,FALSE)</f>
        <v>Ruy Cancellieri</v>
      </c>
      <c r="G100" s="1" t="str">
        <f>VLOOKUP(C100,customers!$A$1:$C$1001,3,FALSE)</f>
        <v>not provided</v>
      </c>
      <c r="H100" s="1" t="str">
        <f>_xlfn.XLOOKUP(C100,customers!$A$2:$A$1001,customers!$G$2:$G$1001,,0,)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>
        <f>INDEX(products!$A$1:$G$49,MATCH(orders!$D100,products!$A$1:$A$49,0),MATCH(orders!K$1,products!$A$1:$G$1,0))</f>
        <v>0.2</v>
      </c>
      <c r="L100">
        <f>INDEX(products!$A$1:$G$49,MATCH(orders!$D100,products!$A$1:$A$49,0),MATCH(orders!L$1,products!$A$1:$G$1,0))</f>
        <v>2.9849999999999999</v>
      </c>
      <c r="M100">
        <f t="shared" si="10"/>
        <v>2.9849999999999999</v>
      </c>
      <c r="N100" t="str">
        <f>VLOOKUP(I100,'coffee names &amp; roast types'!$A$2:$B$5,2,FALSE)</f>
        <v>Arabica</v>
      </c>
      <c r="O100" t="str">
        <f>VLOOKUP(J100,'coffee names &amp; roast types'!$E$2:$F$4,2,FALSE)</f>
        <v>Dark</v>
      </c>
      <c r="P100" t="str">
        <f>CONCATENATE(VLOOKUP(C100,customers!$A$2:$F$1001,5,FALSE),", ",VLOOKUP(C100,customers!$A$2:$F$1001,6,FALSE))</f>
        <v>251 Welch Parkway, Confey</v>
      </c>
      <c r="Q100" t="str">
        <f t="shared" si="11"/>
        <v>Yes</v>
      </c>
      <c r="R100" t="str">
        <f t="shared" si="12"/>
        <v>Ruy</v>
      </c>
      <c r="S100" t="str">
        <f t="shared" si="13"/>
        <v>Cancellieri</v>
      </c>
      <c r="T100" t="str">
        <f>_xlfn.XLOOKUP(C100,Table3[Customer ID],Table3[Loyalty Card],,0)</f>
        <v>No</v>
      </c>
      <c r="U100">
        <f t="shared" si="7"/>
        <v>0.2</v>
      </c>
      <c r="V100" t="str">
        <f t="shared" si="8"/>
        <v>Saturday</v>
      </c>
      <c r="W100" t="str">
        <f t="shared" si="9"/>
        <v>July</v>
      </c>
      <c r="X100">
        <f>E100*VLOOKUP(D100,products!$A$2:$G$49,7,FALSE)</f>
        <v>0.26865</v>
      </c>
    </row>
    <row r="101" spans="1:24" x14ac:dyDescent="0.25">
      <c r="A101" s="1" t="s">
        <v>1042</v>
      </c>
      <c r="B101" s="2">
        <v>44139</v>
      </c>
      <c r="C101" s="1" t="s">
        <v>1043</v>
      </c>
      <c r="D101" t="s">
        <v>6158</v>
      </c>
      <c r="E101" s="1">
        <v>3</v>
      </c>
      <c r="F101" s="1" t="str">
        <f>VLOOKUP(C101,customers!$A$2:$B$1001,2,FALSE)</f>
        <v>Aube Follett</v>
      </c>
      <c r="G101" s="1" t="str">
        <f>VLOOKUP(C101,customers!$A$1:$C$1001,3,FALSE)</f>
        <v>not provided</v>
      </c>
      <c r="H101" s="1" t="str">
        <f>_xlfn.XLOOKUP(C101,customers!$A$2:$A$1001,customers!$G$2:$G$1001,,0,)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>
        <f>INDEX(products!$A$1:$G$49,MATCH(orders!$D101,products!$A$1:$A$49,0),MATCH(orders!K$1,products!$A$1:$G$1,0))</f>
        <v>0.2</v>
      </c>
      <c r="L101">
        <f>INDEX(products!$A$1:$G$49,MATCH(orders!$D101,products!$A$1:$A$49,0),MATCH(orders!L$1,products!$A$1:$G$1,0))</f>
        <v>4.3650000000000002</v>
      </c>
      <c r="M101">
        <f t="shared" si="10"/>
        <v>13.095000000000001</v>
      </c>
      <c r="N101" t="str">
        <f>VLOOKUP(I101,'coffee names &amp; roast types'!$A$2:$B$5,2,FALSE)</f>
        <v>Liberica</v>
      </c>
      <c r="O101" t="str">
        <f>VLOOKUP(J101,'coffee names &amp; roast types'!$E$2:$F$4,2,FALSE)</f>
        <v>Medium</v>
      </c>
      <c r="P101" t="str">
        <f>CONCATENATE(VLOOKUP(C101,customers!$A$2:$F$1001,5,FALSE),", ",VLOOKUP(C101,customers!$A$2:$F$1001,6,FALSE))</f>
        <v>8671 David Park, Columbus</v>
      </c>
      <c r="Q101" t="str">
        <f t="shared" si="11"/>
        <v>No</v>
      </c>
      <c r="R101" t="str">
        <f t="shared" si="12"/>
        <v>Aube</v>
      </c>
      <c r="S101" t="str">
        <f t="shared" si="13"/>
        <v>Follett</v>
      </c>
      <c r="T101" t="str">
        <f>_xlfn.XLOOKUP(C101,Table3[Customer ID],Table3[Loyalty Card],,0)</f>
        <v>Yes</v>
      </c>
      <c r="U101">
        <f t="shared" si="7"/>
        <v>0.60000000000000009</v>
      </c>
      <c r="V101" t="str">
        <f t="shared" si="8"/>
        <v>Wednesday</v>
      </c>
      <c r="W101" t="str">
        <f t="shared" si="9"/>
        <v>November</v>
      </c>
      <c r="X101">
        <f>E101*VLOOKUP(D101,products!$A$2:$G$49,7,FALSE)</f>
        <v>1.70235</v>
      </c>
    </row>
    <row r="102" spans="1:24" x14ac:dyDescent="0.25">
      <c r="A102" s="1" t="s">
        <v>1047</v>
      </c>
      <c r="B102" s="2">
        <v>44291</v>
      </c>
      <c r="C102" s="1" t="s">
        <v>1048</v>
      </c>
      <c r="D102" t="s">
        <v>6166</v>
      </c>
      <c r="E102" s="1">
        <v>2</v>
      </c>
      <c r="F102" s="1" t="str">
        <f>VLOOKUP(C102,customers!$A$2:$B$1001,2,FALSE)</f>
        <v>Rudiger Di Bartolomeo</v>
      </c>
      <c r="G102" s="1" t="str">
        <f>VLOOKUP(C102,customers!$A$1:$C$1001,3,FALSE)</f>
        <v>not provided</v>
      </c>
      <c r="H102" s="1" t="str">
        <f>_xlfn.XLOOKUP(C102,customers!$A$2:$A$1001,customers!$G$2:$G$1001,,0,)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>
        <f>INDEX(products!$A$1:$G$49,MATCH(orders!$D102,products!$A$1:$A$49,0),MATCH(orders!K$1,products!$A$1:$G$1,0))</f>
        <v>0.2</v>
      </c>
      <c r="L102">
        <f>INDEX(products!$A$1:$G$49,MATCH(orders!$D102,products!$A$1:$A$49,0),MATCH(orders!L$1,products!$A$1:$G$1,0))</f>
        <v>3.8849999999999998</v>
      </c>
      <c r="M102">
        <f t="shared" si="10"/>
        <v>7.77</v>
      </c>
      <c r="N102" t="str">
        <f>VLOOKUP(I102,'coffee names &amp; roast types'!$A$2:$B$5,2,FALSE)</f>
        <v>Arabica</v>
      </c>
      <c r="O102" t="str">
        <f>VLOOKUP(J102,'coffee names &amp; roast types'!$E$2:$F$4,2,FALSE)</f>
        <v>Light</v>
      </c>
      <c r="P102" t="str">
        <f>CONCATENATE(VLOOKUP(C102,customers!$A$2:$F$1001,5,FALSE),", ",VLOOKUP(C102,customers!$A$2:$F$1001,6,FALSE))</f>
        <v>7700 Melby Park, Stockton</v>
      </c>
      <c r="Q102" t="str">
        <f t="shared" si="11"/>
        <v>No</v>
      </c>
      <c r="R102" t="str">
        <f t="shared" si="12"/>
        <v>Rudiger</v>
      </c>
      <c r="S102" t="str">
        <f t="shared" si="13"/>
        <v>Di Bartolomeo</v>
      </c>
      <c r="T102" t="str">
        <f>_xlfn.XLOOKUP(C102,Table3[Customer ID],Table3[Loyalty Card],,0)</f>
        <v>Yes</v>
      </c>
      <c r="U102">
        <f t="shared" si="7"/>
        <v>0.4</v>
      </c>
      <c r="V102" t="str">
        <f t="shared" si="8"/>
        <v>Monday</v>
      </c>
      <c r="W102" t="str">
        <f t="shared" si="9"/>
        <v>April</v>
      </c>
      <c r="X102">
        <f>E102*VLOOKUP(D102,products!$A$2:$G$49,7,FALSE)</f>
        <v>0.69929999999999992</v>
      </c>
    </row>
    <row r="103" spans="1:24" x14ac:dyDescent="0.25">
      <c r="A103" s="1" t="s">
        <v>1052</v>
      </c>
      <c r="B103" s="2">
        <v>43891</v>
      </c>
      <c r="C103" s="1" t="s">
        <v>1053</v>
      </c>
      <c r="D103" t="s">
        <v>6164</v>
      </c>
      <c r="E103" s="1">
        <v>5</v>
      </c>
      <c r="F103" s="1" t="str">
        <f>VLOOKUP(C103,customers!$A$2:$B$1001,2,FALSE)</f>
        <v>Nickey Youles</v>
      </c>
      <c r="G103" s="1" t="str">
        <f>VLOOKUP(C103,customers!$A$1:$C$1001,3,FALSE)</f>
        <v>nyoules2t@reference.com</v>
      </c>
      <c r="H103" s="1" t="str">
        <f>_xlfn.XLOOKUP(C103,customers!$A$2:$A$1001,customers!$G$2:$G$1001,,0,)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>
        <f>INDEX(products!$A$1:$G$49,MATCH(orders!$D103,products!$A$1:$A$49,0),MATCH(orders!K$1,products!$A$1:$G$1,0))</f>
        <v>2.5</v>
      </c>
      <c r="L103">
        <f>INDEX(products!$A$1:$G$49,MATCH(orders!$D103,products!$A$1:$A$49,0),MATCH(orders!L$1,products!$A$1:$G$1,0))</f>
        <v>29.784999999999997</v>
      </c>
      <c r="M103">
        <f t="shared" si="10"/>
        <v>148.92499999999998</v>
      </c>
      <c r="N103" t="str">
        <f>VLOOKUP(I103,'coffee names &amp; roast types'!$A$2:$B$5,2,FALSE)</f>
        <v>Liberica</v>
      </c>
      <c r="O103" t="str">
        <f>VLOOKUP(J103,'coffee names &amp; roast types'!$E$2:$F$4,2,FALSE)</f>
        <v>Dark</v>
      </c>
      <c r="P103" t="str">
        <f>CONCATENATE(VLOOKUP(C103,customers!$A$2:$F$1001,5,FALSE),", ",VLOOKUP(C103,customers!$A$2:$F$1001,6,FALSE))</f>
        <v>12461 Dryden Pass, Edgeworthstown</v>
      </c>
      <c r="Q103" t="str">
        <f t="shared" si="11"/>
        <v>Yes</v>
      </c>
      <c r="R103" t="str">
        <f t="shared" si="12"/>
        <v>Nickey</v>
      </c>
      <c r="S103" t="str">
        <f t="shared" si="13"/>
        <v>Youles</v>
      </c>
      <c r="T103" t="str">
        <f>_xlfn.XLOOKUP(C103,Table3[Customer ID],Table3[Loyalty Card],,0)</f>
        <v>Yes</v>
      </c>
      <c r="U103">
        <f t="shared" si="7"/>
        <v>12.5</v>
      </c>
      <c r="V103" t="str">
        <f t="shared" si="8"/>
        <v>Sunday</v>
      </c>
      <c r="W103" t="str">
        <f t="shared" si="9"/>
        <v>March</v>
      </c>
      <c r="X103">
        <f>E103*VLOOKUP(D103,products!$A$2:$G$49,7,FALSE)</f>
        <v>19.360250000000001</v>
      </c>
    </row>
    <row r="104" spans="1:24" x14ac:dyDescent="0.25">
      <c r="A104" s="1" t="s">
        <v>1058</v>
      </c>
      <c r="B104" s="2">
        <v>44488</v>
      </c>
      <c r="C104" s="1" t="s">
        <v>1059</v>
      </c>
      <c r="D104" t="s">
        <v>6142</v>
      </c>
      <c r="E104" s="1">
        <v>3</v>
      </c>
      <c r="F104" s="1" t="str">
        <f>VLOOKUP(C104,customers!$A$2:$B$1001,2,FALSE)</f>
        <v>Dyanna Aizikovitz</v>
      </c>
      <c r="G104" s="1" t="str">
        <f>VLOOKUP(C104,customers!$A$1:$C$1001,3,FALSE)</f>
        <v>daizikovitz2u@answers.com</v>
      </c>
      <c r="H104" s="1" t="str">
        <f>_xlfn.XLOOKUP(C104,customers!$A$2:$A$1001,customers!$G$2:$G$1001,,0,)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>
        <f>INDEX(products!$A$1:$G$49,MATCH(orders!$D104,products!$A$1:$A$49,0),MATCH(orders!K$1,products!$A$1:$G$1,0))</f>
        <v>1</v>
      </c>
      <c r="L104">
        <f>INDEX(products!$A$1:$G$49,MATCH(orders!$D104,products!$A$1:$A$49,0),MATCH(orders!L$1,products!$A$1:$G$1,0))</f>
        <v>12.95</v>
      </c>
      <c r="M104">
        <f t="shared" si="10"/>
        <v>38.849999999999994</v>
      </c>
      <c r="N104" t="str">
        <f>VLOOKUP(I104,'coffee names &amp; roast types'!$A$2:$B$5,2,FALSE)</f>
        <v>Liberica</v>
      </c>
      <c r="O104" t="str">
        <f>VLOOKUP(J104,'coffee names &amp; roast types'!$E$2:$F$4,2,FALSE)</f>
        <v>Dark</v>
      </c>
      <c r="P104" t="str">
        <f>CONCATENATE(VLOOKUP(C104,customers!$A$2:$F$1001,5,FALSE),", ",VLOOKUP(C104,customers!$A$2:$F$1001,6,FALSE))</f>
        <v>7 Northland Court, Leixlip</v>
      </c>
      <c r="Q104" t="str">
        <f t="shared" si="11"/>
        <v>Yes</v>
      </c>
      <c r="R104" t="str">
        <f t="shared" si="12"/>
        <v>Dyanna</v>
      </c>
      <c r="S104" t="str">
        <f t="shared" si="13"/>
        <v>Aizikovitz</v>
      </c>
      <c r="T104" t="str">
        <f>_xlfn.XLOOKUP(C104,Table3[Customer ID],Table3[Loyalty Card],,0)</f>
        <v>Yes</v>
      </c>
      <c r="U104">
        <f t="shared" si="7"/>
        <v>3</v>
      </c>
      <c r="V104" t="str">
        <f t="shared" si="8"/>
        <v>Tuesday</v>
      </c>
      <c r="W104" t="str">
        <f t="shared" si="9"/>
        <v>October</v>
      </c>
      <c r="X104">
        <f>E104*VLOOKUP(D104,products!$A$2:$G$49,7,FALSE)</f>
        <v>5.0504999999999995</v>
      </c>
    </row>
    <row r="105" spans="1:24" x14ac:dyDescent="0.25">
      <c r="A105" s="1" t="s">
        <v>1064</v>
      </c>
      <c r="B105" s="2">
        <v>44750</v>
      </c>
      <c r="C105" s="1" t="s">
        <v>1065</v>
      </c>
      <c r="D105" t="s">
        <v>6173</v>
      </c>
      <c r="E105" s="1">
        <v>4</v>
      </c>
      <c r="F105" s="1" t="str">
        <f>VLOOKUP(C105,customers!$A$2:$B$1001,2,FALSE)</f>
        <v>Bram Revel</v>
      </c>
      <c r="G105" s="1" t="str">
        <f>VLOOKUP(C105,customers!$A$1:$C$1001,3,FALSE)</f>
        <v>brevel2v@fastcompany.com</v>
      </c>
      <c r="H105" s="1" t="str">
        <f>_xlfn.XLOOKUP(C105,customers!$A$2:$A$1001,customers!$G$2:$G$1001,,0,)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>
        <f>INDEX(products!$A$1:$G$49,MATCH(orders!$D105,products!$A$1:$A$49,0),MATCH(orders!K$1,products!$A$1:$G$1,0))</f>
        <v>0.2</v>
      </c>
      <c r="L105">
        <f>INDEX(products!$A$1:$G$49,MATCH(orders!$D105,products!$A$1:$A$49,0),MATCH(orders!L$1,products!$A$1:$G$1,0))</f>
        <v>2.9849999999999999</v>
      </c>
      <c r="M105">
        <f t="shared" si="10"/>
        <v>11.94</v>
      </c>
      <c r="N105" t="str">
        <f>VLOOKUP(I105,'coffee names &amp; roast types'!$A$2:$B$5,2,FALSE)</f>
        <v>Robusta</v>
      </c>
      <c r="O105" t="str">
        <f>VLOOKUP(J105,'coffee names &amp; roast types'!$E$2:$F$4,2,FALSE)</f>
        <v>Medium</v>
      </c>
      <c r="P105" t="str">
        <f>CONCATENATE(VLOOKUP(C105,customers!$A$2:$F$1001,5,FALSE),", ",VLOOKUP(C105,customers!$A$2:$F$1001,6,FALSE))</f>
        <v>6168 Westend Plaza, Rochester</v>
      </c>
      <c r="Q105" t="str">
        <f t="shared" si="11"/>
        <v>No</v>
      </c>
      <c r="R105" t="str">
        <f t="shared" si="12"/>
        <v>Bram</v>
      </c>
      <c r="S105" t="str">
        <f t="shared" si="13"/>
        <v>Revel</v>
      </c>
      <c r="T105" t="str">
        <f>_xlfn.XLOOKUP(C105,Table3[Customer ID],Table3[Loyalty Card],,0)</f>
        <v>No</v>
      </c>
      <c r="U105">
        <f t="shared" si="7"/>
        <v>0.8</v>
      </c>
      <c r="V105" t="str">
        <f t="shared" si="8"/>
        <v>Friday</v>
      </c>
      <c r="W105" t="str">
        <f t="shared" si="9"/>
        <v>July</v>
      </c>
      <c r="X105">
        <f>E105*VLOOKUP(D105,products!$A$2:$G$49,7,FALSE)</f>
        <v>0.71639999999999993</v>
      </c>
    </row>
    <row r="106" spans="1:24" x14ac:dyDescent="0.25">
      <c r="A106" s="1" t="s">
        <v>1070</v>
      </c>
      <c r="B106" s="2">
        <v>43694</v>
      </c>
      <c r="C106" s="1" t="s">
        <v>1071</v>
      </c>
      <c r="D106" t="s">
        <v>6161</v>
      </c>
      <c r="E106" s="1">
        <v>6</v>
      </c>
      <c r="F106" s="1" t="str">
        <f>VLOOKUP(C106,customers!$A$2:$B$1001,2,FALSE)</f>
        <v>Emiline Priddis</v>
      </c>
      <c r="G106" s="1" t="str">
        <f>VLOOKUP(C106,customers!$A$1:$C$1001,3,FALSE)</f>
        <v>epriddis2w@nationalgeographic.com</v>
      </c>
      <c r="H106" s="1" t="str">
        <f>_xlfn.XLOOKUP(C106,customers!$A$2:$A$1001,customers!$G$2:$G$1001,,0,)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>
        <f>INDEX(products!$A$1:$G$49,MATCH(orders!$D106,products!$A$1:$A$49,0),MATCH(orders!K$1,products!$A$1:$G$1,0))</f>
        <v>1</v>
      </c>
      <c r="L106">
        <f>INDEX(products!$A$1:$G$49,MATCH(orders!$D106,products!$A$1:$A$49,0),MATCH(orders!L$1,products!$A$1:$G$1,0))</f>
        <v>14.55</v>
      </c>
      <c r="M106">
        <f t="shared" si="10"/>
        <v>87.300000000000011</v>
      </c>
      <c r="N106" t="str">
        <f>VLOOKUP(I106,'coffee names &amp; roast types'!$A$2:$B$5,2,FALSE)</f>
        <v>Liberica</v>
      </c>
      <c r="O106" t="str">
        <f>VLOOKUP(J106,'coffee names &amp; roast types'!$E$2:$F$4,2,FALSE)</f>
        <v>Medium</v>
      </c>
      <c r="P106" t="str">
        <f>CONCATENATE(VLOOKUP(C106,customers!$A$2:$F$1001,5,FALSE),", ",VLOOKUP(C106,customers!$A$2:$F$1001,6,FALSE))</f>
        <v>62 Amoth Terrace, Tuscaloosa</v>
      </c>
      <c r="Q106" t="str">
        <f t="shared" si="11"/>
        <v>No</v>
      </c>
      <c r="R106" t="str">
        <f t="shared" si="12"/>
        <v>Emiline</v>
      </c>
      <c r="S106" t="str">
        <f t="shared" si="13"/>
        <v>Priddis</v>
      </c>
      <c r="T106" t="str">
        <f>_xlfn.XLOOKUP(C106,Table3[Customer ID],Table3[Loyalty Card],,0)</f>
        <v>No</v>
      </c>
      <c r="U106">
        <f t="shared" si="7"/>
        <v>6</v>
      </c>
      <c r="V106" t="str">
        <f t="shared" si="8"/>
        <v>Saturday</v>
      </c>
      <c r="W106" t="str">
        <f t="shared" si="9"/>
        <v>August</v>
      </c>
      <c r="X106">
        <f>E106*VLOOKUP(D106,products!$A$2:$G$49,7,FALSE)</f>
        <v>11.349</v>
      </c>
    </row>
    <row r="107" spans="1:24" x14ac:dyDescent="0.25">
      <c r="A107" s="1" t="s">
        <v>1076</v>
      </c>
      <c r="B107" s="2">
        <v>43982</v>
      </c>
      <c r="C107" s="1" t="s">
        <v>1077</v>
      </c>
      <c r="D107" t="s">
        <v>6156</v>
      </c>
      <c r="E107" s="1">
        <v>6</v>
      </c>
      <c r="F107" s="1" t="str">
        <f>VLOOKUP(C107,customers!$A$2:$B$1001,2,FALSE)</f>
        <v>Queenie Veel</v>
      </c>
      <c r="G107" s="1" t="str">
        <f>VLOOKUP(C107,customers!$A$1:$C$1001,3,FALSE)</f>
        <v>qveel2x@jugem.jp</v>
      </c>
      <c r="H107" s="1" t="str">
        <f>_xlfn.XLOOKUP(C107,customers!$A$2:$A$1001,customers!$G$2:$G$1001,,0,)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>
        <f>INDEX(products!$A$1:$G$49,MATCH(orders!$D107,products!$A$1:$A$49,0),MATCH(orders!K$1,products!$A$1:$G$1,0))</f>
        <v>0.5</v>
      </c>
      <c r="L107">
        <f>INDEX(products!$A$1:$G$49,MATCH(orders!$D107,products!$A$1:$A$49,0),MATCH(orders!L$1,products!$A$1:$G$1,0))</f>
        <v>6.75</v>
      </c>
      <c r="M107">
        <f t="shared" si="10"/>
        <v>40.5</v>
      </c>
      <c r="N107" t="str">
        <f>VLOOKUP(I107,'coffee names &amp; roast types'!$A$2:$B$5,2,FALSE)</f>
        <v>Arabica</v>
      </c>
      <c r="O107" t="str">
        <f>VLOOKUP(J107,'coffee names &amp; roast types'!$E$2:$F$4,2,FALSE)</f>
        <v>Medium</v>
      </c>
      <c r="P107" t="str">
        <f>CONCATENATE(VLOOKUP(C107,customers!$A$2:$F$1001,5,FALSE),", ",VLOOKUP(C107,customers!$A$2:$F$1001,6,FALSE))</f>
        <v>378 Shopko Center, Houston</v>
      </c>
      <c r="Q107" t="str">
        <f t="shared" si="11"/>
        <v>No</v>
      </c>
      <c r="R107" t="str">
        <f t="shared" si="12"/>
        <v>Queenie</v>
      </c>
      <c r="S107" t="str">
        <f t="shared" si="13"/>
        <v>Veel</v>
      </c>
      <c r="T107" t="str">
        <f>_xlfn.XLOOKUP(C107,Table3[Customer ID],Table3[Loyalty Card],,0)</f>
        <v>Yes</v>
      </c>
      <c r="U107">
        <f t="shared" si="7"/>
        <v>3</v>
      </c>
      <c r="V107" t="str">
        <f t="shared" si="8"/>
        <v>Sunday</v>
      </c>
      <c r="W107" t="str">
        <f t="shared" si="9"/>
        <v>May</v>
      </c>
      <c r="X107">
        <f>E107*VLOOKUP(D107,products!$A$2:$G$49,7,FALSE)</f>
        <v>3.6449999999999996</v>
      </c>
    </row>
    <row r="108" spans="1:24" x14ac:dyDescent="0.25">
      <c r="A108" s="1" t="s">
        <v>1082</v>
      </c>
      <c r="B108" s="2">
        <v>43956</v>
      </c>
      <c r="C108" s="1" t="s">
        <v>1083</v>
      </c>
      <c r="D108" t="s">
        <v>6182</v>
      </c>
      <c r="E108" s="1">
        <v>2</v>
      </c>
      <c r="F108" s="1" t="str">
        <f>VLOOKUP(C108,customers!$A$2:$B$1001,2,FALSE)</f>
        <v>Lind Conyers</v>
      </c>
      <c r="G108" s="1" t="str">
        <f>VLOOKUP(C108,customers!$A$1:$C$1001,3,FALSE)</f>
        <v>lconyers2y@twitter.com</v>
      </c>
      <c r="H108" s="1" t="str">
        <f>_xlfn.XLOOKUP(C108,customers!$A$2:$A$1001,customers!$G$2:$G$1001,,0,)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>
        <f>INDEX(products!$A$1:$G$49,MATCH(orders!$D108,products!$A$1:$A$49,0),MATCH(orders!K$1,products!$A$1:$G$1,0))</f>
        <v>1</v>
      </c>
      <c r="L108">
        <f>INDEX(products!$A$1:$G$49,MATCH(orders!$D108,products!$A$1:$A$49,0),MATCH(orders!L$1,products!$A$1:$G$1,0))</f>
        <v>12.15</v>
      </c>
      <c r="M108">
        <f t="shared" si="10"/>
        <v>24.3</v>
      </c>
      <c r="N108" t="str">
        <f>VLOOKUP(I108,'coffee names &amp; roast types'!$A$2:$B$5,2,FALSE)</f>
        <v>Excelsa</v>
      </c>
      <c r="O108" t="str">
        <f>VLOOKUP(J108,'coffee names &amp; roast types'!$E$2:$F$4,2,FALSE)</f>
        <v>Dark</v>
      </c>
      <c r="P108" t="str">
        <f>CONCATENATE(VLOOKUP(C108,customers!$A$2:$F$1001,5,FALSE),", ",VLOOKUP(C108,customers!$A$2:$F$1001,6,FALSE))</f>
        <v>778 Summer Ridge Junction, El Paso</v>
      </c>
      <c r="Q108" t="str">
        <f t="shared" si="11"/>
        <v>No</v>
      </c>
      <c r="R108" t="str">
        <f t="shared" si="12"/>
        <v>Lind</v>
      </c>
      <c r="S108" t="str">
        <f t="shared" si="13"/>
        <v>Conyers</v>
      </c>
      <c r="T108" t="str">
        <f>_xlfn.XLOOKUP(C108,Table3[Customer ID],Table3[Loyalty Card],,0)</f>
        <v>No</v>
      </c>
      <c r="U108">
        <f t="shared" si="7"/>
        <v>2</v>
      </c>
      <c r="V108" t="str">
        <f t="shared" si="8"/>
        <v>Tuesday</v>
      </c>
      <c r="W108" t="str">
        <f t="shared" si="9"/>
        <v>May</v>
      </c>
      <c r="X108">
        <f>E108*VLOOKUP(D108,products!$A$2:$G$49,7,FALSE)</f>
        <v>2.673</v>
      </c>
    </row>
    <row r="109" spans="1:24" x14ac:dyDescent="0.25">
      <c r="A109" s="1" t="s">
        <v>1088</v>
      </c>
      <c r="B109" s="2">
        <v>43569</v>
      </c>
      <c r="C109" s="1" t="s">
        <v>1089</v>
      </c>
      <c r="D109" t="s">
        <v>6145</v>
      </c>
      <c r="E109" s="1">
        <v>3</v>
      </c>
      <c r="F109" s="1" t="str">
        <f>VLOOKUP(C109,customers!$A$2:$B$1001,2,FALSE)</f>
        <v>Pen Wye</v>
      </c>
      <c r="G109" s="1" t="str">
        <f>VLOOKUP(C109,customers!$A$1:$C$1001,3,FALSE)</f>
        <v>pwye2z@dagondesign.com</v>
      </c>
      <c r="H109" s="1" t="str">
        <f>_xlfn.XLOOKUP(C109,customers!$A$2:$A$1001,customers!$G$2:$G$1001,,0,)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>
        <f>INDEX(products!$A$1:$G$49,MATCH(orders!$D109,products!$A$1:$A$49,0),MATCH(orders!K$1,products!$A$1:$G$1,0))</f>
        <v>0.5</v>
      </c>
      <c r="L109">
        <f>INDEX(products!$A$1:$G$49,MATCH(orders!$D109,products!$A$1:$A$49,0),MATCH(orders!L$1,products!$A$1:$G$1,0))</f>
        <v>5.97</v>
      </c>
      <c r="M109">
        <f t="shared" si="10"/>
        <v>17.91</v>
      </c>
      <c r="N109" t="str">
        <f>VLOOKUP(I109,'coffee names &amp; roast types'!$A$2:$B$5,2,FALSE)</f>
        <v>Robusta</v>
      </c>
      <c r="O109" t="str">
        <f>VLOOKUP(J109,'coffee names &amp; roast types'!$E$2:$F$4,2,FALSE)</f>
        <v>Medium</v>
      </c>
      <c r="P109" t="str">
        <f>CONCATENATE(VLOOKUP(C109,customers!$A$2:$F$1001,5,FALSE),", ",VLOOKUP(C109,customers!$A$2:$F$1001,6,FALSE))</f>
        <v>7 Dorton Terrace, Colorado Springs</v>
      </c>
      <c r="Q109" t="str">
        <f t="shared" si="11"/>
        <v>No</v>
      </c>
      <c r="R109" t="str">
        <f t="shared" si="12"/>
        <v>Pen</v>
      </c>
      <c r="S109" t="str">
        <f t="shared" si="13"/>
        <v>Wye</v>
      </c>
      <c r="T109" t="str">
        <f>_xlfn.XLOOKUP(C109,Table3[Customer ID],Table3[Loyalty Card],,0)</f>
        <v>Yes</v>
      </c>
      <c r="U109">
        <f t="shared" si="7"/>
        <v>1.5</v>
      </c>
      <c r="V109" t="str">
        <f t="shared" si="8"/>
        <v>Sunday</v>
      </c>
      <c r="W109" t="str">
        <f t="shared" si="9"/>
        <v>April</v>
      </c>
      <c r="X109">
        <f>E109*VLOOKUP(D109,products!$A$2:$G$49,7,FALSE)</f>
        <v>1.0745999999999998</v>
      </c>
    </row>
    <row r="110" spans="1:24" x14ac:dyDescent="0.25">
      <c r="A110" s="1" t="s">
        <v>1094</v>
      </c>
      <c r="B110" s="2">
        <v>44041</v>
      </c>
      <c r="C110" s="1" t="s">
        <v>1095</v>
      </c>
      <c r="D110" t="s">
        <v>6156</v>
      </c>
      <c r="E110" s="1">
        <v>4</v>
      </c>
      <c r="F110" s="1" t="str">
        <f>VLOOKUP(C110,customers!$A$2:$B$1001,2,FALSE)</f>
        <v>Isahella Hagland</v>
      </c>
      <c r="G110" s="1" t="str">
        <f>VLOOKUP(C110,customers!$A$1:$C$1001,3,FALSE)</f>
        <v>not provided</v>
      </c>
      <c r="H110" s="1" t="str">
        <f>_xlfn.XLOOKUP(C110,customers!$A$2:$A$1001,customers!$G$2:$G$1001,,0,)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>
        <f>INDEX(products!$A$1:$G$49,MATCH(orders!$D110,products!$A$1:$A$49,0),MATCH(orders!K$1,products!$A$1:$G$1,0))</f>
        <v>0.5</v>
      </c>
      <c r="L110">
        <f>INDEX(products!$A$1:$G$49,MATCH(orders!$D110,products!$A$1:$A$49,0),MATCH(orders!L$1,products!$A$1:$G$1,0))</f>
        <v>6.75</v>
      </c>
      <c r="M110">
        <f t="shared" si="10"/>
        <v>27</v>
      </c>
      <c r="N110" t="str">
        <f>VLOOKUP(I110,'coffee names &amp; roast types'!$A$2:$B$5,2,FALSE)</f>
        <v>Arabica</v>
      </c>
      <c r="O110" t="str">
        <f>VLOOKUP(J110,'coffee names &amp; roast types'!$E$2:$F$4,2,FALSE)</f>
        <v>Medium</v>
      </c>
      <c r="P110" t="str">
        <f>CONCATENATE(VLOOKUP(C110,customers!$A$2:$F$1001,5,FALSE),", ",VLOOKUP(C110,customers!$A$2:$F$1001,6,FALSE))</f>
        <v>07 Roxbury Street, Fort Wayne</v>
      </c>
      <c r="Q110" t="str">
        <f t="shared" si="11"/>
        <v>No</v>
      </c>
      <c r="R110" t="str">
        <f t="shared" si="12"/>
        <v>Isahella</v>
      </c>
      <c r="S110" t="str">
        <f t="shared" si="13"/>
        <v>Hagland</v>
      </c>
      <c r="T110" t="str">
        <f>_xlfn.XLOOKUP(C110,Table3[Customer ID],Table3[Loyalty Card],,0)</f>
        <v>No</v>
      </c>
      <c r="U110">
        <f t="shared" si="7"/>
        <v>2</v>
      </c>
      <c r="V110" t="str">
        <f t="shared" si="8"/>
        <v>Wednesday</v>
      </c>
      <c r="W110" t="str">
        <f t="shared" si="9"/>
        <v>July</v>
      </c>
      <c r="X110">
        <f>E110*VLOOKUP(D110,products!$A$2:$G$49,7,FALSE)</f>
        <v>2.4299999999999997</v>
      </c>
    </row>
    <row r="111" spans="1:24" x14ac:dyDescent="0.25">
      <c r="A111" s="1" t="s">
        <v>1099</v>
      </c>
      <c r="B111" s="2">
        <v>43811</v>
      </c>
      <c r="C111" s="1" t="s">
        <v>1100</v>
      </c>
      <c r="D111" t="s">
        <v>6168</v>
      </c>
      <c r="E111" s="1">
        <v>1</v>
      </c>
      <c r="F111" s="1" t="str">
        <f>VLOOKUP(C111,customers!$A$2:$B$1001,2,FALSE)</f>
        <v>Terry Sheryn</v>
      </c>
      <c r="G111" s="1" t="str">
        <f>VLOOKUP(C111,customers!$A$1:$C$1001,3,FALSE)</f>
        <v>tsheryn31@mtv.com</v>
      </c>
      <c r="H111" s="1" t="str">
        <f>_xlfn.XLOOKUP(C111,customers!$A$2:$A$1001,customers!$G$2:$G$1001,,0,)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>
        <f>INDEX(products!$A$1:$G$49,MATCH(orders!$D111,products!$A$1:$A$49,0),MATCH(orders!K$1,products!$A$1:$G$1,0))</f>
        <v>0.5</v>
      </c>
      <c r="L111">
        <f>INDEX(products!$A$1:$G$49,MATCH(orders!$D111,products!$A$1:$A$49,0),MATCH(orders!L$1,products!$A$1:$G$1,0))</f>
        <v>7.77</v>
      </c>
      <c r="M111">
        <f t="shared" si="10"/>
        <v>7.77</v>
      </c>
      <c r="N111" t="str">
        <f>VLOOKUP(I111,'coffee names &amp; roast types'!$A$2:$B$5,2,FALSE)</f>
        <v>Liberica</v>
      </c>
      <c r="O111" t="str">
        <f>VLOOKUP(J111,'coffee names &amp; roast types'!$E$2:$F$4,2,FALSE)</f>
        <v>Dark</v>
      </c>
      <c r="P111" t="str">
        <f>CONCATENATE(VLOOKUP(C111,customers!$A$2:$F$1001,5,FALSE),", ",VLOOKUP(C111,customers!$A$2:$F$1001,6,FALSE))</f>
        <v>58147 Eagle Crest Court, Port Washington</v>
      </c>
      <c r="Q111" t="str">
        <f t="shared" si="11"/>
        <v>No</v>
      </c>
      <c r="R111" t="str">
        <f t="shared" si="12"/>
        <v>Terry</v>
      </c>
      <c r="S111" t="str">
        <f t="shared" si="13"/>
        <v>Sheryn</v>
      </c>
      <c r="T111" t="str">
        <f>_xlfn.XLOOKUP(C111,Table3[Customer ID],Table3[Loyalty Card],,0)</f>
        <v>Yes</v>
      </c>
      <c r="U111">
        <f t="shared" si="7"/>
        <v>0.5</v>
      </c>
      <c r="V111" t="str">
        <f t="shared" si="8"/>
        <v>Thursday</v>
      </c>
      <c r="W111" t="str">
        <f t="shared" si="9"/>
        <v>December</v>
      </c>
      <c r="X111">
        <f>E111*VLOOKUP(D111,products!$A$2:$G$49,7,FALSE)</f>
        <v>1.0101</v>
      </c>
    </row>
    <row r="112" spans="1:24" x14ac:dyDescent="0.25">
      <c r="A112" s="1" t="s">
        <v>1105</v>
      </c>
      <c r="B112" s="2">
        <v>44727</v>
      </c>
      <c r="C112" s="1" t="s">
        <v>1106</v>
      </c>
      <c r="D112" t="s">
        <v>6183</v>
      </c>
      <c r="E112" s="1">
        <v>3</v>
      </c>
      <c r="F112" s="1" t="str">
        <f>VLOOKUP(C112,customers!$A$2:$B$1001,2,FALSE)</f>
        <v>Marie-jeanne Redgrave</v>
      </c>
      <c r="G112" s="1" t="str">
        <f>VLOOKUP(C112,customers!$A$1:$C$1001,3,FALSE)</f>
        <v>mredgrave32@cargocollective.com</v>
      </c>
      <c r="H112" s="1" t="str">
        <f>_xlfn.XLOOKUP(C112,customers!$A$2:$A$1001,customers!$G$2:$G$1001,,0,)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>
        <f>INDEX(products!$A$1:$G$49,MATCH(orders!$D112,products!$A$1:$A$49,0),MATCH(orders!K$1,products!$A$1:$G$1,0))</f>
        <v>0.2</v>
      </c>
      <c r="L112">
        <f>INDEX(products!$A$1:$G$49,MATCH(orders!$D112,products!$A$1:$A$49,0),MATCH(orders!L$1,products!$A$1:$G$1,0))</f>
        <v>4.4550000000000001</v>
      </c>
      <c r="M112">
        <f t="shared" si="10"/>
        <v>13.365</v>
      </c>
      <c r="N112" t="str">
        <f>VLOOKUP(I112,'coffee names &amp; roast types'!$A$2:$B$5,2,FALSE)</f>
        <v>Excelsa</v>
      </c>
      <c r="O112" t="str">
        <f>VLOOKUP(J112,'coffee names &amp; roast types'!$E$2:$F$4,2,FALSE)</f>
        <v>Light</v>
      </c>
      <c r="P112" t="str">
        <f>CONCATENATE(VLOOKUP(C112,customers!$A$2:$F$1001,5,FALSE),", ",VLOOKUP(C112,customers!$A$2:$F$1001,6,FALSE))</f>
        <v>61022 Helena Street, Springfield</v>
      </c>
      <c r="Q112" t="str">
        <f t="shared" si="11"/>
        <v>No</v>
      </c>
      <c r="R112" t="str">
        <f t="shared" si="12"/>
        <v>Marie-jeanne</v>
      </c>
      <c r="S112" t="str">
        <f t="shared" si="13"/>
        <v>Redgrave</v>
      </c>
      <c r="T112" t="str">
        <f>_xlfn.XLOOKUP(C112,Table3[Customer ID],Table3[Loyalty Card],,0)</f>
        <v>Yes</v>
      </c>
      <c r="U112">
        <f t="shared" si="7"/>
        <v>0.60000000000000009</v>
      </c>
      <c r="V112" t="str">
        <f t="shared" si="8"/>
        <v>Wednesday</v>
      </c>
      <c r="W112" t="str">
        <f t="shared" si="9"/>
        <v>June</v>
      </c>
      <c r="X112">
        <f>E112*VLOOKUP(D112,products!$A$2:$G$49,7,FALSE)</f>
        <v>1.4701499999999998</v>
      </c>
    </row>
    <row r="113" spans="1:24" x14ac:dyDescent="0.25">
      <c r="A113" s="1" t="s">
        <v>1111</v>
      </c>
      <c r="B113" s="2">
        <v>43642</v>
      </c>
      <c r="C113" s="1" t="s">
        <v>1112</v>
      </c>
      <c r="D113" t="s">
        <v>6171</v>
      </c>
      <c r="E113" s="1">
        <v>5</v>
      </c>
      <c r="F113" s="1" t="str">
        <f>VLOOKUP(C113,customers!$A$2:$B$1001,2,FALSE)</f>
        <v>Betty Fominov</v>
      </c>
      <c r="G113" s="1" t="str">
        <f>VLOOKUP(C113,customers!$A$1:$C$1001,3,FALSE)</f>
        <v>bfominov33@yale.edu</v>
      </c>
      <c r="H113" s="1" t="str">
        <f>_xlfn.XLOOKUP(C113,customers!$A$2:$A$1001,customers!$G$2:$G$1001,,0,)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>
        <f>INDEX(products!$A$1:$G$49,MATCH(orders!$D113,products!$A$1:$A$49,0),MATCH(orders!K$1,products!$A$1:$G$1,0))</f>
        <v>0.5</v>
      </c>
      <c r="L113">
        <f>INDEX(products!$A$1:$G$49,MATCH(orders!$D113,products!$A$1:$A$49,0),MATCH(orders!L$1,products!$A$1:$G$1,0))</f>
        <v>5.3699999999999992</v>
      </c>
      <c r="M113">
        <f t="shared" si="10"/>
        <v>26.849999999999994</v>
      </c>
      <c r="N113" t="str">
        <f>VLOOKUP(I113,'coffee names &amp; roast types'!$A$2:$B$5,2,FALSE)</f>
        <v>Robusta</v>
      </c>
      <c r="O113" t="str">
        <f>VLOOKUP(J113,'coffee names &amp; roast types'!$E$2:$F$4,2,FALSE)</f>
        <v>Dark</v>
      </c>
      <c r="P113" t="str">
        <f>CONCATENATE(VLOOKUP(C113,customers!$A$2:$F$1001,5,FALSE),", ",VLOOKUP(C113,customers!$A$2:$F$1001,6,FALSE))</f>
        <v>305 Tennyson Court, Pensacola</v>
      </c>
      <c r="Q113" t="str">
        <f t="shared" si="11"/>
        <v>No</v>
      </c>
      <c r="R113" t="str">
        <f t="shared" si="12"/>
        <v>Betty</v>
      </c>
      <c r="S113" t="str">
        <f t="shared" si="13"/>
        <v>Fominov</v>
      </c>
      <c r="T113" t="str">
        <f>_xlfn.XLOOKUP(C113,Table3[Customer ID],Table3[Loyalty Card],,0)</f>
        <v>No</v>
      </c>
      <c r="U113">
        <f t="shared" si="7"/>
        <v>2.5</v>
      </c>
      <c r="V113" t="str">
        <f t="shared" si="8"/>
        <v>Wednesday</v>
      </c>
      <c r="W113" t="str">
        <f t="shared" si="9"/>
        <v>June</v>
      </c>
      <c r="X113">
        <f>E113*VLOOKUP(D113,products!$A$2:$G$49,7,FALSE)</f>
        <v>1.6109999999999998</v>
      </c>
    </row>
    <row r="114" spans="1:24" x14ac:dyDescent="0.25">
      <c r="A114" s="1" t="s">
        <v>1116</v>
      </c>
      <c r="B114" s="2">
        <v>44481</v>
      </c>
      <c r="C114" s="1" t="s">
        <v>1117</v>
      </c>
      <c r="D114" t="s">
        <v>6154</v>
      </c>
      <c r="E114" s="1">
        <v>1</v>
      </c>
      <c r="F114" s="1" t="str">
        <f>VLOOKUP(C114,customers!$A$2:$B$1001,2,FALSE)</f>
        <v>Shawnee Critchlow</v>
      </c>
      <c r="G114" s="1" t="str">
        <f>VLOOKUP(C114,customers!$A$1:$C$1001,3,FALSE)</f>
        <v>scritchlow34@un.org</v>
      </c>
      <c r="H114" s="1" t="str">
        <f>_xlfn.XLOOKUP(C114,customers!$A$2:$A$1001,customers!$G$2:$G$1001,,0,)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>
        <f>INDEX(products!$A$1:$G$49,MATCH(orders!$D114,products!$A$1:$A$49,0),MATCH(orders!K$1,products!$A$1:$G$1,0))</f>
        <v>1</v>
      </c>
      <c r="L114">
        <f>INDEX(products!$A$1:$G$49,MATCH(orders!$D114,products!$A$1:$A$49,0),MATCH(orders!L$1,products!$A$1:$G$1,0))</f>
        <v>11.25</v>
      </c>
      <c r="M114">
        <f t="shared" si="10"/>
        <v>11.25</v>
      </c>
      <c r="N114" t="str">
        <f>VLOOKUP(I114,'coffee names &amp; roast types'!$A$2:$B$5,2,FALSE)</f>
        <v>Arabica</v>
      </c>
      <c r="O114" t="str">
        <f>VLOOKUP(J114,'coffee names &amp; roast types'!$E$2:$F$4,2,FALSE)</f>
        <v>Medium</v>
      </c>
      <c r="P114" t="str">
        <f>CONCATENATE(VLOOKUP(C114,customers!$A$2:$F$1001,5,FALSE),", ",VLOOKUP(C114,customers!$A$2:$F$1001,6,FALSE))</f>
        <v>6886 Oxford Hill, Richmond</v>
      </c>
      <c r="Q114" t="str">
        <f t="shared" si="11"/>
        <v>No</v>
      </c>
      <c r="R114" t="str">
        <f t="shared" si="12"/>
        <v>Shawnee</v>
      </c>
      <c r="S114" t="str">
        <f t="shared" si="13"/>
        <v>Critchlow</v>
      </c>
      <c r="T114" t="str">
        <f>_xlfn.XLOOKUP(C114,Table3[Customer ID],Table3[Loyalty Card],,0)</f>
        <v>No</v>
      </c>
      <c r="U114">
        <f t="shared" si="7"/>
        <v>1</v>
      </c>
      <c r="V114" t="str">
        <f t="shared" si="8"/>
        <v>Tuesday</v>
      </c>
      <c r="W114" t="str">
        <f t="shared" si="9"/>
        <v>October</v>
      </c>
      <c r="X114">
        <f>E114*VLOOKUP(D114,products!$A$2:$G$49,7,FALSE)</f>
        <v>1.0125</v>
      </c>
    </row>
    <row r="115" spans="1:24" x14ac:dyDescent="0.25">
      <c r="A115" s="1" t="s">
        <v>1122</v>
      </c>
      <c r="B115" s="2">
        <v>43556</v>
      </c>
      <c r="C115" s="1" t="s">
        <v>1123</v>
      </c>
      <c r="D115" t="s">
        <v>6161</v>
      </c>
      <c r="E115" s="1">
        <v>1</v>
      </c>
      <c r="F115" s="1" t="str">
        <f>VLOOKUP(C115,customers!$A$2:$B$1001,2,FALSE)</f>
        <v>Merrel Steptow</v>
      </c>
      <c r="G115" s="1" t="str">
        <f>VLOOKUP(C115,customers!$A$1:$C$1001,3,FALSE)</f>
        <v>msteptow35@earthlink.net</v>
      </c>
      <c r="H115" s="1" t="str">
        <f>_xlfn.XLOOKUP(C115,customers!$A$2:$A$1001,customers!$G$2:$G$1001,,0,)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>
        <f>INDEX(products!$A$1:$G$49,MATCH(orders!$D115,products!$A$1:$A$49,0),MATCH(orders!K$1,products!$A$1:$G$1,0))</f>
        <v>1</v>
      </c>
      <c r="L115">
        <f>INDEX(products!$A$1:$G$49,MATCH(orders!$D115,products!$A$1:$A$49,0),MATCH(orders!L$1,products!$A$1:$G$1,0))</f>
        <v>14.55</v>
      </c>
      <c r="M115">
        <f t="shared" si="10"/>
        <v>14.55</v>
      </c>
      <c r="N115" t="str">
        <f>VLOOKUP(I115,'coffee names &amp; roast types'!$A$2:$B$5,2,FALSE)</f>
        <v>Liberica</v>
      </c>
      <c r="O115" t="str">
        <f>VLOOKUP(J115,'coffee names &amp; roast types'!$E$2:$F$4,2,FALSE)</f>
        <v>Medium</v>
      </c>
      <c r="P115" t="str">
        <f>CONCATENATE(VLOOKUP(C115,customers!$A$2:$F$1001,5,FALSE),", ",VLOOKUP(C115,customers!$A$2:$F$1001,6,FALSE))</f>
        <v>368 Ridgeview Trail, Cherryville</v>
      </c>
      <c r="Q115" t="str">
        <f t="shared" si="11"/>
        <v>Yes</v>
      </c>
      <c r="R115" t="str">
        <f t="shared" si="12"/>
        <v>Merrel</v>
      </c>
      <c r="S115" t="str">
        <f t="shared" si="13"/>
        <v>Steptow</v>
      </c>
      <c r="T115" t="str">
        <f>_xlfn.XLOOKUP(C115,Table3[Customer ID],Table3[Loyalty Card],,0)</f>
        <v>No</v>
      </c>
      <c r="U115">
        <f t="shared" si="7"/>
        <v>1</v>
      </c>
      <c r="V115" t="str">
        <f t="shared" si="8"/>
        <v>Monday</v>
      </c>
      <c r="W115" t="str">
        <f t="shared" si="9"/>
        <v>April</v>
      </c>
      <c r="X115">
        <f>E115*VLOOKUP(D115,products!$A$2:$G$49,7,FALSE)</f>
        <v>1.8915000000000002</v>
      </c>
    </row>
    <row r="116" spans="1:24" x14ac:dyDescent="0.25">
      <c r="A116" s="1" t="s">
        <v>1128</v>
      </c>
      <c r="B116" s="2">
        <v>44265</v>
      </c>
      <c r="C116" s="1" t="s">
        <v>1129</v>
      </c>
      <c r="D116" t="s">
        <v>6177</v>
      </c>
      <c r="E116" s="1">
        <v>4</v>
      </c>
      <c r="F116" s="1" t="str">
        <f>VLOOKUP(C116,customers!$A$2:$B$1001,2,FALSE)</f>
        <v>Carmina Hubbuck</v>
      </c>
      <c r="G116" s="1" t="str">
        <f>VLOOKUP(C116,customers!$A$1:$C$1001,3,FALSE)</f>
        <v>not provided</v>
      </c>
      <c r="H116" s="1" t="str">
        <f>_xlfn.XLOOKUP(C116,customers!$A$2:$A$1001,customers!$G$2:$G$1001,,0,)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>
        <f>INDEX(products!$A$1:$G$49,MATCH(orders!$D116,products!$A$1:$A$49,0),MATCH(orders!K$1,products!$A$1:$G$1,0))</f>
        <v>0.2</v>
      </c>
      <c r="L116">
        <f>INDEX(products!$A$1:$G$49,MATCH(orders!$D116,products!$A$1:$A$49,0),MATCH(orders!L$1,products!$A$1:$G$1,0))</f>
        <v>3.5849999999999995</v>
      </c>
      <c r="M116">
        <f t="shared" si="10"/>
        <v>14.339999999999998</v>
      </c>
      <c r="N116" t="str">
        <f>VLOOKUP(I116,'coffee names &amp; roast types'!$A$2:$B$5,2,FALSE)</f>
        <v>Robusta</v>
      </c>
      <c r="O116" t="str">
        <f>VLOOKUP(J116,'coffee names &amp; roast types'!$E$2:$F$4,2,FALSE)</f>
        <v>Light</v>
      </c>
      <c r="P116" t="str">
        <f>CONCATENATE(VLOOKUP(C116,customers!$A$2:$F$1001,5,FALSE),", ",VLOOKUP(C116,customers!$A$2:$F$1001,6,FALSE))</f>
        <v>39749 Bobwhite Plaza, Huntington</v>
      </c>
      <c r="Q116" t="str">
        <f t="shared" si="11"/>
        <v>No</v>
      </c>
      <c r="R116" t="str">
        <f t="shared" si="12"/>
        <v>Carmina</v>
      </c>
      <c r="S116" t="str">
        <f t="shared" si="13"/>
        <v>Hubbuck</v>
      </c>
      <c r="T116" t="str">
        <f>_xlfn.XLOOKUP(C116,Table3[Customer ID],Table3[Loyalty Card],,0)</f>
        <v>No</v>
      </c>
      <c r="U116">
        <f t="shared" si="7"/>
        <v>0.8</v>
      </c>
      <c r="V116" t="str">
        <f t="shared" si="8"/>
        <v>Wednesday</v>
      </c>
      <c r="W116" t="str">
        <f t="shared" si="9"/>
        <v>March</v>
      </c>
      <c r="X116">
        <f>E116*VLOOKUP(D116,products!$A$2:$G$49,7,FALSE)</f>
        <v>0.86039999999999983</v>
      </c>
    </row>
    <row r="117" spans="1:24" x14ac:dyDescent="0.25">
      <c r="A117" s="1" t="s">
        <v>1133</v>
      </c>
      <c r="B117" s="2">
        <v>43693</v>
      </c>
      <c r="C117" s="1" t="s">
        <v>1134</v>
      </c>
      <c r="D117" t="s">
        <v>6169</v>
      </c>
      <c r="E117" s="1">
        <v>1</v>
      </c>
      <c r="F117" s="1" t="str">
        <f>VLOOKUP(C117,customers!$A$2:$B$1001,2,FALSE)</f>
        <v>Ingeberg Mulliner</v>
      </c>
      <c r="G117" s="1" t="str">
        <f>VLOOKUP(C117,customers!$A$1:$C$1001,3,FALSE)</f>
        <v>imulliner37@pinterest.com</v>
      </c>
      <c r="H117" s="1" t="str">
        <f>_xlfn.XLOOKUP(C117,customers!$A$2:$A$1001,customers!$G$2:$G$1001,,0,)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>
        <f>INDEX(products!$A$1:$G$49,MATCH(orders!$D117,products!$A$1:$A$49,0),MATCH(orders!K$1,products!$A$1:$G$1,0))</f>
        <v>1</v>
      </c>
      <c r="L117">
        <f>INDEX(products!$A$1:$G$49,MATCH(orders!$D117,products!$A$1:$A$49,0),MATCH(orders!L$1,products!$A$1:$G$1,0))</f>
        <v>15.85</v>
      </c>
      <c r="M117">
        <f t="shared" si="10"/>
        <v>15.85</v>
      </c>
      <c r="N117" t="str">
        <f>VLOOKUP(I117,'coffee names &amp; roast types'!$A$2:$B$5,2,FALSE)</f>
        <v>Liberica</v>
      </c>
      <c r="O117" t="str">
        <f>VLOOKUP(J117,'coffee names &amp; roast types'!$E$2:$F$4,2,FALSE)</f>
        <v>Light</v>
      </c>
      <c r="P117" t="str">
        <f>CONCATENATE(VLOOKUP(C117,customers!$A$2:$F$1001,5,FALSE),", ",VLOOKUP(C117,customers!$A$2:$F$1001,6,FALSE))</f>
        <v>61 Oak Valley Trail, Birmingham</v>
      </c>
      <c r="Q117" t="str">
        <f t="shared" si="11"/>
        <v>Yes</v>
      </c>
      <c r="R117" t="str">
        <f t="shared" si="12"/>
        <v>Ingeberg</v>
      </c>
      <c r="S117" t="str">
        <f t="shared" si="13"/>
        <v>Mulliner</v>
      </c>
      <c r="T117" t="str">
        <f>_xlfn.XLOOKUP(C117,Table3[Customer ID],Table3[Loyalty Card],,0)</f>
        <v>No</v>
      </c>
      <c r="U117">
        <f t="shared" si="7"/>
        <v>1</v>
      </c>
      <c r="V117" t="str">
        <f t="shared" si="8"/>
        <v>Friday</v>
      </c>
      <c r="W117" t="str">
        <f t="shared" si="9"/>
        <v>August</v>
      </c>
      <c r="X117">
        <f>E117*VLOOKUP(D117,products!$A$2:$G$49,7,FALSE)</f>
        <v>2.0605000000000002</v>
      </c>
    </row>
    <row r="118" spans="1:24" x14ac:dyDescent="0.25">
      <c r="A118" s="1" t="s">
        <v>1139</v>
      </c>
      <c r="B118" s="2">
        <v>44054</v>
      </c>
      <c r="C118" s="1" t="s">
        <v>1140</v>
      </c>
      <c r="D118" t="s">
        <v>6144</v>
      </c>
      <c r="E118" s="1">
        <v>4</v>
      </c>
      <c r="F118" s="1" t="str">
        <f>VLOOKUP(C118,customers!$A$2:$B$1001,2,FALSE)</f>
        <v>Geneva Standley</v>
      </c>
      <c r="G118" s="1" t="str">
        <f>VLOOKUP(C118,customers!$A$1:$C$1001,3,FALSE)</f>
        <v>gstandley38@dion.ne.jp</v>
      </c>
      <c r="H118" s="1" t="str">
        <f>_xlfn.XLOOKUP(C118,customers!$A$2:$A$1001,customers!$G$2:$G$1001,,0,)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>
        <f>INDEX(products!$A$1:$G$49,MATCH(orders!$D118,products!$A$1:$A$49,0),MATCH(orders!K$1,products!$A$1:$G$1,0))</f>
        <v>0.2</v>
      </c>
      <c r="L118">
        <f>INDEX(products!$A$1:$G$49,MATCH(orders!$D118,products!$A$1:$A$49,0),MATCH(orders!L$1,products!$A$1:$G$1,0))</f>
        <v>4.7549999999999999</v>
      </c>
      <c r="M118">
        <f t="shared" si="10"/>
        <v>19.02</v>
      </c>
      <c r="N118" t="str">
        <f>VLOOKUP(I118,'coffee names &amp; roast types'!$A$2:$B$5,2,FALSE)</f>
        <v>Liberica</v>
      </c>
      <c r="O118" t="str">
        <f>VLOOKUP(J118,'coffee names &amp; roast types'!$E$2:$F$4,2,FALSE)</f>
        <v>Light</v>
      </c>
      <c r="P118" t="str">
        <f>CONCATENATE(VLOOKUP(C118,customers!$A$2:$F$1001,5,FALSE),", ",VLOOKUP(C118,customers!$A$2:$F$1001,6,FALSE))</f>
        <v>4 Thompson Drive, Killorglin</v>
      </c>
      <c r="Q118" t="str">
        <f t="shared" si="11"/>
        <v>Yes</v>
      </c>
      <c r="R118" t="str">
        <f t="shared" si="12"/>
        <v>Geneva</v>
      </c>
      <c r="S118" t="str">
        <f t="shared" si="13"/>
        <v>Standley</v>
      </c>
      <c r="T118" t="str">
        <f>_xlfn.XLOOKUP(C118,Table3[Customer ID],Table3[Loyalty Card],,0)</f>
        <v>Yes</v>
      </c>
      <c r="U118">
        <f t="shared" si="7"/>
        <v>0.8</v>
      </c>
      <c r="V118" t="str">
        <f t="shared" si="8"/>
        <v>Tuesday</v>
      </c>
      <c r="W118" t="str">
        <f t="shared" si="9"/>
        <v>August</v>
      </c>
      <c r="X118">
        <f>E118*VLOOKUP(D118,products!$A$2:$G$49,7,FALSE)</f>
        <v>2.4725999999999999</v>
      </c>
    </row>
    <row r="119" spans="1:24" x14ac:dyDescent="0.25">
      <c r="A119" s="1" t="s">
        <v>1145</v>
      </c>
      <c r="B119" s="2">
        <v>44656</v>
      </c>
      <c r="C119" s="1" t="s">
        <v>1146</v>
      </c>
      <c r="D119" t="s">
        <v>6160</v>
      </c>
      <c r="E119" s="1">
        <v>4</v>
      </c>
      <c r="F119" s="1" t="str">
        <f>VLOOKUP(C119,customers!$A$2:$B$1001,2,FALSE)</f>
        <v>Brook Drage</v>
      </c>
      <c r="G119" s="1" t="str">
        <f>VLOOKUP(C119,customers!$A$1:$C$1001,3,FALSE)</f>
        <v>bdrage39@youku.com</v>
      </c>
      <c r="H119" s="1" t="str">
        <f>_xlfn.XLOOKUP(C119,customers!$A$2:$A$1001,customers!$G$2:$G$1001,,0,)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>
        <f>INDEX(products!$A$1:$G$49,MATCH(orders!$D119,products!$A$1:$A$49,0),MATCH(orders!K$1,products!$A$1:$G$1,0))</f>
        <v>0.5</v>
      </c>
      <c r="L119">
        <f>INDEX(products!$A$1:$G$49,MATCH(orders!$D119,products!$A$1:$A$49,0),MATCH(orders!L$1,products!$A$1:$G$1,0))</f>
        <v>9.51</v>
      </c>
      <c r="M119">
        <f t="shared" si="10"/>
        <v>38.04</v>
      </c>
      <c r="N119" t="str">
        <f>VLOOKUP(I119,'coffee names &amp; roast types'!$A$2:$B$5,2,FALSE)</f>
        <v>Liberica</v>
      </c>
      <c r="O119" t="str">
        <f>VLOOKUP(J119,'coffee names &amp; roast types'!$E$2:$F$4,2,FALSE)</f>
        <v>Light</v>
      </c>
      <c r="P119" t="str">
        <f>CONCATENATE(VLOOKUP(C119,customers!$A$2:$F$1001,5,FALSE),", ",VLOOKUP(C119,customers!$A$2:$F$1001,6,FALSE))</f>
        <v>3584 7th Parkway, Dayton</v>
      </c>
      <c r="Q119" t="str">
        <f t="shared" si="11"/>
        <v>No</v>
      </c>
      <c r="R119" t="str">
        <f t="shared" si="12"/>
        <v>Brook</v>
      </c>
      <c r="S119" t="str">
        <f t="shared" si="13"/>
        <v>Drage</v>
      </c>
      <c r="T119" t="str">
        <f>_xlfn.XLOOKUP(C119,Table3[Customer ID],Table3[Loyalty Card],,0)</f>
        <v>No</v>
      </c>
      <c r="U119">
        <f t="shared" si="7"/>
        <v>2</v>
      </c>
      <c r="V119" t="str">
        <f t="shared" si="8"/>
        <v>Tuesday</v>
      </c>
      <c r="W119" t="str">
        <f t="shared" si="9"/>
        <v>April</v>
      </c>
      <c r="X119">
        <f>E119*VLOOKUP(D119,products!$A$2:$G$49,7,FALSE)</f>
        <v>4.9451999999999998</v>
      </c>
    </row>
    <row r="120" spans="1:24" x14ac:dyDescent="0.25">
      <c r="A120" s="1" t="s">
        <v>1151</v>
      </c>
      <c r="B120" s="2">
        <v>43760</v>
      </c>
      <c r="C120" s="1" t="s">
        <v>1152</v>
      </c>
      <c r="D120" t="s">
        <v>6143</v>
      </c>
      <c r="E120" s="1">
        <v>3</v>
      </c>
      <c r="F120" s="1" t="str">
        <f>VLOOKUP(C120,customers!$A$2:$B$1001,2,FALSE)</f>
        <v>Muffin Yallop</v>
      </c>
      <c r="G120" s="1" t="str">
        <f>VLOOKUP(C120,customers!$A$1:$C$1001,3,FALSE)</f>
        <v>myallop3a@fema.gov</v>
      </c>
      <c r="H120" s="1" t="str">
        <f>_xlfn.XLOOKUP(C120,customers!$A$2:$A$1001,customers!$G$2:$G$1001,,0,)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>
        <f>INDEX(products!$A$1:$G$49,MATCH(orders!$D120,products!$A$1:$A$49,0),MATCH(orders!K$1,products!$A$1:$G$1,0))</f>
        <v>0.5</v>
      </c>
      <c r="L120">
        <f>INDEX(products!$A$1:$G$49,MATCH(orders!$D120,products!$A$1:$A$49,0),MATCH(orders!L$1,products!$A$1:$G$1,0))</f>
        <v>7.29</v>
      </c>
      <c r="M120">
        <f t="shared" si="10"/>
        <v>21.87</v>
      </c>
      <c r="N120" t="str">
        <f>VLOOKUP(I120,'coffee names &amp; roast types'!$A$2:$B$5,2,FALSE)</f>
        <v>Excelsa</v>
      </c>
      <c r="O120" t="str">
        <f>VLOOKUP(J120,'coffee names &amp; roast types'!$E$2:$F$4,2,FALSE)</f>
        <v>Dark</v>
      </c>
      <c r="P120" t="str">
        <f>CONCATENATE(VLOOKUP(C120,customers!$A$2:$F$1001,5,FALSE),", ",VLOOKUP(C120,customers!$A$2:$F$1001,6,FALSE))</f>
        <v>1 Beilfuss Junction, Anchorage</v>
      </c>
      <c r="Q120" t="str">
        <f t="shared" si="11"/>
        <v>No</v>
      </c>
      <c r="R120" t="str">
        <f t="shared" si="12"/>
        <v>Muffin</v>
      </c>
      <c r="S120" t="str">
        <f t="shared" si="13"/>
        <v>Yallop</v>
      </c>
      <c r="T120" t="str">
        <f>_xlfn.XLOOKUP(C120,Table3[Customer ID],Table3[Loyalty Card],,0)</f>
        <v>Yes</v>
      </c>
      <c r="U120">
        <f t="shared" si="7"/>
        <v>1.5</v>
      </c>
      <c r="V120" t="str">
        <f t="shared" si="8"/>
        <v>Tuesday</v>
      </c>
      <c r="W120" t="str">
        <f t="shared" si="9"/>
        <v>October</v>
      </c>
      <c r="X120">
        <f>E120*VLOOKUP(D120,products!$A$2:$G$49,7,FALSE)</f>
        <v>2.4057000000000004</v>
      </c>
    </row>
    <row r="121" spans="1:24" x14ac:dyDescent="0.25">
      <c r="A121" s="1" t="s">
        <v>1157</v>
      </c>
      <c r="B121" s="2">
        <v>44471</v>
      </c>
      <c r="C121" s="1" t="s">
        <v>1158</v>
      </c>
      <c r="D121" t="s">
        <v>6155</v>
      </c>
      <c r="E121" s="1">
        <v>1</v>
      </c>
      <c r="F121" s="1" t="str">
        <f>VLOOKUP(C121,customers!$A$2:$B$1001,2,FALSE)</f>
        <v>Cordi Switsur</v>
      </c>
      <c r="G121" s="1" t="str">
        <f>VLOOKUP(C121,customers!$A$1:$C$1001,3,FALSE)</f>
        <v>cswitsur3b@chronoengine.com</v>
      </c>
      <c r="H121" s="1" t="str">
        <f>_xlfn.XLOOKUP(C121,customers!$A$2:$A$1001,customers!$G$2:$G$1001,,0,)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>
        <f>INDEX(products!$A$1:$G$49,MATCH(orders!$D121,products!$A$1:$A$49,0),MATCH(orders!K$1,products!$A$1:$G$1,0))</f>
        <v>0.2</v>
      </c>
      <c r="L121">
        <f>INDEX(products!$A$1:$G$49,MATCH(orders!$D121,products!$A$1:$A$49,0),MATCH(orders!L$1,products!$A$1:$G$1,0))</f>
        <v>4.125</v>
      </c>
      <c r="M121">
        <f t="shared" si="10"/>
        <v>4.125</v>
      </c>
      <c r="N121" t="str">
        <f>VLOOKUP(I121,'coffee names &amp; roast types'!$A$2:$B$5,2,FALSE)</f>
        <v>Excelsa</v>
      </c>
      <c r="O121" t="str">
        <f>VLOOKUP(J121,'coffee names &amp; roast types'!$E$2:$F$4,2,FALSE)</f>
        <v>Medium</v>
      </c>
      <c r="P121" t="str">
        <f>CONCATENATE(VLOOKUP(C121,customers!$A$2:$F$1001,5,FALSE),", ",VLOOKUP(C121,customers!$A$2:$F$1001,6,FALSE))</f>
        <v>57942 North Point, Nashville</v>
      </c>
      <c r="Q121" t="str">
        <f t="shared" si="11"/>
        <v>No</v>
      </c>
      <c r="R121" t="str">
        <f t="shared" si="12"/>
        <v>Cordi</v>
      </c>
      <c r="S121" t="str">
        <f t="shared" si="13"/>
        <v>Switsur</v>
      </c>
      <c r="T121" t="str">
        <f>_xlfn.XLOOKUP(C121,Table3[Customer ID],Table3[Loyalty Card],,0)</f>
        <v>No</v>
      </c>
      <c r="U121">
        <f t="shared" si="7"/>
        <v>0.2</v>
      </c>
      <c r="V121" t="str">
        <f t="shared" si="8"/>
        <v>Saturday</v>
      </c>
      <c r="W121" t="str">
        <f t="shared" si="9"/>
        <v>October</v>
      </c>
      <c r="X121">
        <f>E121*VLOOKUP(D121,products!$A$2:$G$49,7,FALSE)</f>
        <v>0.45374999999999999</v>
      </c>
    </row>
    <row r="122" spans="1:24" x14ac:dyDescent="0.25">
      <c r="A122" s="1" t="s">
        <v>1157</v>
      </c>
      <c r="B122" s="2">
        <v>44471</v>
      </c>
      <c r="C122" s="1" t="s">
        <v>1158</v>
      </c>
      <c r="D122" t="s">
        <v>6166</v>
      </c>
      <c r="E122" s="1">
        <v>1</v>
      </c>
      <c r="F122" s="1" t="str">
        <f>VLOOKUP(C122,customers!$A$2:$B$1001,2,FALSE)</f>
        <v>Cordi Switsur</v>
      </c>
      <c r="G122" s="1" t="str">
        <f>VLOOKUP(C122,customers!$A$1:$C$1001,3,FALSE)</f>
        <v>cswitsur3b@chronoengine.com</v>
      </c>
      <c r="H122" s="1" t="str">
        <f>_xlfn.XLOOKUP(C122,customers!$A$2:$A$1001,customers!$G$2:$G$1001,,0,)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>
        <f>INDEX(products!$A$1:$G$49,MATCH(orders!$D122,products!$A$1:$A$49,0),MATCH(orders!K$1,products!$A$1:$G$1,0))</f>
        <v>0.2</v>
      </c>
      <c r="L122">
        <f>INDEX(products!$A$1:$G$49,MATCH(orders!$D122,products!$A$1:$A$49,0),MATCH(orders!L$1,products!$A$1:$G$1,0))</f>
        <v>3.8849999999999998</v>
      </c>
      <c r="M122">
        <f t="shared" si="10"/>
        <v>3.8849999999999998</v>
      </c>
      <c r="N122" t="str">
        <f>VLOOKUP(I122,'coffee names &amp; roast types'!$A$2:$B$5,2,FALSE)</f>
        <v>Arabica</v>
      </c>
      <c r="O122" t="str">
        <f>VLOOKUP(J122,'coffee names &amp; roast types'!$E$2:$F$4,2,FALSE)</f>
        <v>Light</v>
      </c>
      <c r="P122" t="str">
        <f>CONCATENATE(VLOOKUP(C122,customers!$A$2:$F$1001,5,FALSE),", ",VLOOKUP(C122,customers!$A$2:$F$1001,6,FALSE))</f>
        <v>57942 North Point, Nashville</v>
      </c>
      <c r="Q122" t="str">
        <f t="shared" si="11"/>
        <v>No</v>
      </c>
      <c r="R122" t="str">
        <f t="shared" si="12"/>
        <v>Cordi</v>
      </c>
      <c r="S122" t="str">
        <f t="shared" si="13"/>
        <v>Switsur</v>
      </c>
      <c r="T122" t="str">
        <f>_xlfn.XLOOKUP(C122,Table3[Customer ID],Table3[Loyalty Card],,0)</f>
        <v>No</v>
      </c>
      <c r="U122">
        <f t="shared" si="7"/>
        <v>0.2</v>
      </c>
      <c r="V122" t="str">
        <f t="shared" si="8"/>
        <v>Saturday</v>
      </c>
      <c r="W122" t="str">
        <f t="shared" si="9"/>
        <v>October</v>
      </c>
      <c r="X122">
        <f>E122*VLOOKUP(D122,products!$A$2:$G$49,7,FALSE)</f>
        <v>0.34964999999999996</v>
      </c>
    </row>
    <row r="123" spans="1:24" x14ac:dyDescent="0.25">
      <c r="A123" s="1" t="s">
        <v>1157</v>
      </c>
      <c r="B123" s="2">
        <v>44471</v>
      </c>
      <c r="C123" s="1" t="s">
        <v>1158</v>
      </c>
      <c r="D123" t="s">
        <v>6140</v>
      </c>
      <c r="E123" s="1">
        <v>5</v>
      </c>
      <c r="F123" s="1" t="str">
        <f>VLOOKUP(C123,customers!$A$2:$B$1001,2,FALSE)</f>
        <v>Cordi Switsur</v>
      </c>
      <c r="G123" s="1" t="str">
        <f>VLOOKUP(C123,customers!$A$1:$C$1001,3,FALSE)</f>
        <v>cswitsur3b@chronoengine.com</v>
      </c>
      <c r="H123" s="1" t="str">
        <f>_xlfn.XLOOKUP(C123,customers!$A$2:$A$1001,customers!$G$2:$G$1001,,0,)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>
        <f>INDEX(products!$A$1:$G$49,MATCH(orders!$D123,products!$A$1:$A$49,0),MATCH(orders!K$1,products!$A$1:$G$1,0))</f>
        <v>1</v>
      </c>
      <c r="L123">
        <f>INDEX(products!$A$1:$G$49,MATCH(orders!$D123,products!$A$1:$A$49,0),MATCH(orders!L$1,products!$A$1:$G$1,0))</f>
        <v>13.75</v>
      </c>
      <c r="M123">
        <f t="shared" si="10"/>
        <v>68.75</v>
      </c>
      <c r="N123" t="str">
        <f>VLOOKUP(I123,'coffee names &amp; roast types'!$A$2:$B$5,2,FALSE)</f>
        <v>Excelsa</v>
      </c>
      <c r="O123" t="str">
        <f>VLOOKUP(J123,'coffee names &amp; roast types'!$E$2:$F$4,2,FALSE)</f>
        <v>Medium</v>
      </c>
      <c r="P123" t="str">
        <f>CONCATENATE(VLOOKUP(C123,customers!$A$2:$F$1001,5,FALSE),", ",VLOOKUP(C123,customers!$A$2:$F$1001,6,FALSE))</f>
        <v>57942 North Point, Nashville</v>
      </c>
      <c r="Q123" t="str">
        <f t="shared" si="11"/>
        <v>No</v>
      </c>
      <c r="R123" t="str">
        <f t="shared" si="12"/>
        <v>Cordi</v>
      </c>
      <c r="S123" t="str">
        <f t="shared" si="13"/>
        <v>Switsur</v>
      </c>
      <c r="T123" t="str">
        <f>_xlfn.XLOOKUP(C123,Table3[Customer ID],Table3[Loyalty Card],,0)</f>
        <v>No</v>
      </c>
      <c r="U123">
        <f t="shared" si="7"/>
        <v>5</v>
      </c>
      <c r="V123" t="str">
        <f t="shared" si="8"/>
        <v>Saturday</v>
      </c>
      <c r="W123" t="str">
        <f t="shared" si="9"/>
        <v>October</v>
      </c>
      <c r="X123">
        <f>E123*VLOOKUP(D123,products!$A$2:$G$49,7,FALSE)</f>
        <v>7.5625</v>
      </c>
    </row>
    <row r="124" spans="1:24" x14ac:dyDescent="0.25">
      <c r="A124" s="1" t="s">
        <v>1173</v>
      </c>
      <c r="B124" s="2">
        <v>44268</v>
      </c>
      <c r="C124" s="1" t="s">
        <v>1174</v>
      </c>
      <c r="D124" t="s">
        <v>6157</v>
      </c>
      <c r="E124" s="1">
        <v>4</v>
      </c>
      <c r="F124" s="1" t="str">
        <f>VLOOKUP(C124,customers!$A$2:$B$1001,2,FALSE)</f>
        <v>Mahala Ludwell</v>
      </c>
      <c r="G124" s="1" t="str">
        <f>VLOOKUP(C124,customers!$A$1:$C$1001,3,FALSE)</f>
        <v>mludwell3e@blogger.com</v>
      </c>
      <c r="H124" s="1" t="str">
        <f>_xlfn.XLOOKUP(C124,customers!$A$2:$A$1001,customers!$G$2:$G$1001,,0,)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>
        <f>INDEX(products!$A$1:$G$49,MATCH(orders!$D124,products!$A$1:$A$49,0),MATCH(orders!K$1,products!$A$1:$G$1,0))</f>
        <v>0.5</v>
      </c>
      <c r="L124">
        <f>INDEX(products!$A$1:$G$49,MATCH(orders!$D124,products!$A$1:$A$49,0),MATCH(orders!L$1,products!$A$1:$G$1,0))</f>
        <v>5.97</v>
      </c>
      <c r="M124">
        <f t="shared" si="10"/>
        <v>23.88</v>
      </c>
      <c r="N124" t="str">
        <f>VLOOKUP(I124,'coffee names &amp; roast types'!$A$2:$B$5,2,FALSE)</f>
        <v>Arabica</v>
      </c>
      <c r="O124" t="str">
        <f>VLOOKUP(J124,'coffee names &amp; roast types'!$E$2:$F$4,2,FALSE)</f>
        <v>Dark</v>
      </c>
      <c r="P124" t="str">
        <f>CONCATENATE(VLOOKUP(C124,customers!$A$2:$F$1001,5,FALSE),", ",VLOOKUP(C124,customers!$A$2:$F$1001,6,FALSE))</f>
        <v>6 Bay Center, Denver</v>
      </c>
      <c r="Q124" t="str">
        <f t="shared" si="11"/>
        <v>No</v>
      </c>
      <c r="R124" t="str">
        <f t="shared" si="12"/>
        <v>Mahala</v>
      </c>
      <c r="S124" t="str">
        <f t="shared" si="13"/>
        <v>Ludwell</v>
      </c>
      <c r="T124" t="str">
        <f>_xlfn.XLOOKUP(C124,Table3[Customer ID],Table3[Loyalty Card],,0)</f>
        <v>Yes</v>
      </c>
      <c r="U124">
        <f t="shared" si="7"/>
        <v>2</v>
      </c>
      <c r="V124" t="str">
        <f t="shared" si="8"/>
        <v>Saturday</v>
      </c>
      <c r="W124" t="str">
        <f t="shared" si="9"/>
        <v>March</v>
      </c>
      <c r="X124">
        <f>E124*VLOOKUP(D124,products!$A$2:$G$49,7,FALSE)</f>
        <v>2.1492</v>
      </c>
    </row>
    <row r="125" spans="1:24" x14ac:dyDescent="0.25">
      <c r="A125" s="1" t="s">
        <v>1179</v>
      </c>
      <c r="B125" s="2">
        <v>44724</v>
      </c>
      <c r="C125" s="1" t="s">
        <v>1180</v>
      </c>
      <c r="D125" t="s">
        <v>6163</v>
      </c>
      <c r="E125" s="1">
        <v>4</v>
      </c>
      <c r="F125" s="1" t="str">
        <f>VLOOKUP(C125,customers!$A$2:$B$1001,2,FALSE)</f>
        <v>Doll Beauchamp</v>
      </c>
      <c r="G125" s="1" t="str">
        <f>VLOOKUP(C125,customers!$A$1:$C$1001,3,FALSE)</f>
        <v>dbeauchamp3f@usda.gov</v>
      </c>
      <c r="H125" s="1" t="str">
        <f>_xlfn.XLOOKUP(C125,customers!$A$2:$A$1001,customers!$G$2:$G$1001,,0,)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>
        <f>INDEX(products!$A$1:$G$49,MATCH(orders!$D125,products!$A$1:$A$49,0),MATCH(orders!K$1,products!$A$1:$G$1,0))</f>
        <v>2.5</v>
      </c>
      <c r="L125">
        <f>INDEX(products!$A$1:$G$49,MATCH(orders!$D125,products!$A$1:$A$49,0),MATCH(orders!L$1,products!$A$1:$G$1,0))</f>
        <v>36.454999999999998</v>
      </c>
      <c r="M125">
        <f t="shared" si="10"/>
        <v>145.82</v>
      </c>
      <c r="N125" t="str">
        <f>VLOOKUP(I125,'coffee names &amp; roast types'!$A$2:$B$5,2,FALSE)</f>
        <v>Liberica</v>
      </c>
      <c r="O125" t="str">
        <f>VLOOKUP(J125,'coffee names &amp; roast types'!$E$2:$F$4,2,FALSE)</f>
        <v>Light</v>
      </c>
      <c r="P125" t="str">
        <f>CONCATENATE(VLOOKUP(C125,customers!$A$2:$F$1001,5,FALSE),", ",VLOOKUP(C125,customers!$A$2:$F$1001,6,FALSE))</f>
        <v>0967 Clemons Alley, Stamford</v>
      </c>
      <c r="Q125" t="str">
        <f t="shared" si="11"/>
        <v>No</v>
      </c>
      <c r="R125" t="str">
        <f t="shared" si="12"/>
        <v>Doll</v>
      </c>
      <c r="S125" t="str">
        <f t="shared" si="13"/>
        <v>Beauchamp</v>
      </c>
      <c r="T125" t="str">
        <f>_xlfn.XLOOKUP(C125,Table3[Customer ID],Table3[Loyalty Card],,0)</f>
        <v>No</v>
      </c>
      <c r="U125">
        <f t="shared" si="7"/>
        <v>10</v>
      </c>
      <c r="V125" t="str">
        <f t="shared" si="8"/>
        <v>Sunday</v>
      </c>
      <c r="W125" t="str">
        <f t="shared" si="9"/>
        <v>June</v>
      </c>
      <c r="X125">
        <f>E125*VLOOKUP(D125,products!$A$2:$G$49,7,FALSE)</f>
        <v>18.956599999999998</v>
      </c>
    </row>
    <row r="126" spans="1:24" x14ac:dyDescent="0.25">
      <c r="A126" s="1" t="s">
        <v>1185</v>
      </c>
      <c r="B126" s="2">
        <v>43582</v>
      </c>
      <c r="C126" s="1" t="s">
        <v>1186</v>
      </c>
      <c r="D126" t="s">
        <v>6158</v>
      </c>
      <c r="E126" s="1">
        <v>5</v>
      </c>
      <c r="F126" s="1" t="str">
        <f>VLOOKUP(C126,customers!$A$2:$B$1001,2,FALSE)</f>
        <v>Stanford Rodliff</v>
      </c>
      <c r="G126" s="1" t="str">
        <f>VLOOKUP(C126,customers!$A$1:$C$1001,3,FALSE)</f>
        <v>srodliff3g@ted.com</v>
      </c>
      <c r="H126" s="1" t="str">
        <f>_xlfn.XLOOKUP(C126,customers!$A$2:$A$1001,customers!$G$2:$G$1001,,0,)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>
        <f>INDEX(products!$A$1:$G$49,MATCH(orders!$D126,products!$A$1:$A$49,0),MATCH(orders!K$1,products!$A$1:$G$1,0))</f>
        <v>0.2</v>
      </c>
      <c r="L126">
        <f>INDEX(products!$A$1:$G$49,MATCH(orders!$D126,products!$A$1:$A$49,0),MATCH(orders!L$1,products!$A$1:$G$1,0))</f>
        <v>4.3650000000000002</v>
      </c>
      <c r="M126">
        <f t="shared" si="10"/>
        <v>21.825000000000003</v>
      </c>
      <c r="N126" t="str">
        <f>VLOOKUP(I126,'coffee names &amp; roast types'!$A$2:$B$5,2,FALSE)</f>
        <v>Liberica</v>
      </c>
      <c r="O126" t="str">
        <f>VLOOKUP(J126,'coffee names &amp; roast types'!$E$2:$F$4,2,FALSE)</f>
        <v>Medium</v>
      </c>
      <c r="P126" t="str">
        <f>CONCATENATE(VLOOKUP(C126,customers!$A$2:$F$1001,5,FALSE),", ",VLOOKUP(C126,customers!$A$2:$F$1001,6,FALSE))</f>
        <v>3 Lerdahl Parkway, Newport News</v>
      </c>
      <c r="Q126" t="str">
        <f t="shared" si="11"/>
        <v>No</v>
      </c>
      <c r="R126" t="str">
        <f t="shared" si="12"/>
        <v>Stanford</v>
      </c>
      <c r="S126" t="str">
        <f t="shared" si="13"/>
        <v>Rodliff</v>
      </c>
      <c r="T126" t="str">
        <f>_xlfn.XLOOKUP(C126,Table3[Customer ID],Table3[Loyalty Card],,0)</f>
        <v>Yes</v>
      </c>
      <c r="U126">
        <f t="shared" si="7"/>
        <v>1</v>
      </c>
      <c r="V126" t="str">
        <f t="shared" si="8"/>
        <v>Saturday</v>
      </c>
      <c r="W126" t="str">
        <f t="shared" si="9"/>
        <v>April</v>
      </c>
      <c r="X126">
        <f>E126*VLOOKUP(D126,products!$A$2:$G$49,7,FALSE)</f>
        <v>2.83725</v>
      </c>
    </row>
    <row r="127" spans="1:24" x14ac:dyDescent="0.25">
      <c r="A127" s="1" t="s">
        <v>1191</v>
      </c>
      <c r="B127" s="2">
        <v>43608</v>
      </c>
      <c r="C127" s="1" t="s">
        <v>1192</v>
      </c>
      <c r="D127" t="s">
        <v>6159</v>
      </c>
      <c r="E127" s="1">
        <v>3</v>
      </c>
      <c r="F127" s="1" t="str">
        <f>VLOOKUP(C127,customers!$A$2:$B$1001,2,FALSE)</f>
        <v>Stevana Woodham</v>
      </c>
      <c r="G127" s="1" t="str">
        <f>VLOOKUP(C127,customers!$A$1:$C$1001,3,FALSE)</f>
        <v>swoodham3h@businesswire.com</v>
      </c>
      <c r="H127" s="1" t="str">
        <f>_xlfn.XLOOKUP(C127,customers!$A$2:$A$1001,customers!$G$2:$G$1001,,0,)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>
        <f>INDEX(products!$A$1:$G$49,MATCH(orders!$D127,products!$A$1:$A$49,0),MATCH(orders!K$1,products!$A$1:$G$1,0))</f>
        <v>0.5</v>
      </c>
      <c r="L127">
        <f>INDEX(products!$A$1:$G$49,MATCH(orders!$D127,products!$A$1:$A$49,0),MATCH(orders!L$1,products!$A$1:$G$1,0))</f>
        <v>8.73</v>
      </c>
      <c r="M127">
        <f t="shared" si="10"/>
        <v>26.19</v>
      </c>
      <c r="N127" t="str">
        <f>VLOOKUP(I127,'coffee names &amp; roast types'!$A$2:$B$5,2,FALSE)</f>
        <v>Liberica</v>
      </c>
      <c r="O127" t="str">
        <f>VLOOKUP(J127,'coffee names &amp; roast types'!$E$2:$F$4,2,FALSE)</f>
        <v>Medium</v>
      </c>
      <c r="P127" t="str">
        <f>CONCATENATE(VLOOKUP(C127,customers!$A$2:$F$1001,5,FALSE),", ",VLOOKUP(C127,customers!$A$2:$F$1001,6,FALSE))</f>
        <v>7 Rowland Plaza, Drumcondra</v>
      </c>
      <c r="Q127" t="str">
        <f t="shared" si="11"/>
        <v>Yes</v>
      </c>
      <c r="R127" t="str">
        <f t="shared" si="12"/>
        <v>Stevana</v>
      </c>
      <c r="S127" t="str">
        <f t="shared" si="13"/>
        <v>Woodham</v>
      </c>
      <c r="T127" t="str">
        <f>_xlfn.XLOOKUP(C127,Table3[Customer ID],Table3[Loyalty Card],,0)</f>
        <v>Yes</v>
      </c>
      <c r="U127">
        <f t="shared" si="7"/>
        <v>1.5</v>
      </c>
      <c r="V127" t="str">
        <f t="shared" si="8"/>
        <v>Thursday</v>
      </c>
      <c r="W127" t="str">
        <f t="shared" si="9"/>
        <v>May</v>
      </c>
      <c r="X127">
        <f>E127*VLOOKUP(D127,products!$A$2:$G$49,7,FALSE)</f>
        <v>3.4047000000000001</v>
      </c>
    </row>
    <row r="128" spans="1:24" x14ac:dyDescent="0.25">
      <c r="A128" s="1" t="s">
        <v>1197</v>
      </c>
      <c r="B128" s="2">
        <v>44026</v>
      </c>
      <c r="C128" s="1" t="s">
        <v>1198</v>
      </c>
      <c r="D128" t="s">
        <v>6154</v>
      </c>
      <c r="E128" s="1">
        <v>1</v>
      </c>
      <c r="F128" s="1" t="str">
        <f>VLOOKUP(C128,customers!$A$2:$B$1001,2,FALSE)</f>
        <v>Hewet Synnot</v>
      </c>
      <c r="G128" s="1" t="str">
        <f>VLOOKUP(C128,customers!$A$1:$C$1001,3,FALSE)</f>
        <v>hsynnot3i@about.com</v>
      </c>
      <c r="H128" s="1" t="str">
        <f>_xlfn.XLOOKUP(C128,customers!$A$2:$A$1001,customers!$G$2:$G$1001,,0,)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>
        <f>INDEX(products!$A$1:$G$49,MATCH(orders!$D128,products!$A$1:$A$49,0),MATCH(orders!K$1,products!$A$1:$G$1,0))</f>
        <v>1</v>
      </c>
      <c r="L128">
        <f>INDEX(products!$A$1:$G$49,MATCH(orders!$D128,products!$A$1:$A$49,0),MATCH(orders!L$1,products!$A$1:$G$1,0))</f>
        <v>11.25</v>
      </c>
      <c r="M128">
        <f t="shared" si="10"/>
        <v>11.25</v>
      </c>
      <c r="N128" t="str">
        <f>VLOOKUP(I128,'coffee names &amp; roast types'!$A$2:$B$5,2,FALSE)</f>
        <v>Arabica</v>
      </c>
      <c r="O128" t="str">
        <f>VLOOKUP(J128,'coffee names &amp; roast types'!$E$2:$F$4,2,FALSE)</f>
        <v>Medium</v>
      </c>
      <c r="P128" t="str">
        <f>CONCATENATE(VLOOKUP(C128,customers!$A$2:$F$1001,5,FALSE),", ",VLOOKUP(C128,customers!$A$2:$F$1001,6,FALSE))</f>
        <v>9667 Lunder Court, Anchorage</v>
      </c>
      <c r="Q128" t="str">
        <f t="shared" si="11"/>
        <v>No</v>
      </c>
      <c r="R128" t="str">
        <f t="shared" si="12"/>
        <v>Hewet</v>
      </c>
      <c r="S128" t="str">
        <f t="shared" si="13"/>
        <v>Synnot</v>
      </c>
      <c r="T128" t="str">
        <f>_xlfn.XLOOKUP(C128,Table3[Customer ID],Table3[Loyalty Card],,0)</f>
        <v>No</v>
      </c>
      <c r="U128">
        <f t="shared" si="7"/>
        <v>1</v>
      </c>
      <c r="V128" t="str">
        <f t="shared" si="8"/>
        <v>Tuesday</v>
      </c>
      <c r="W128" t="str">
        <f t="shared" si="9"/>
        <v>July</v>
      </c>
      <c r="X128">
        <f>E128*VLOOKUP(D128,products!$A$2:$G$49,7,FALSE)</f>
        <v>1.0125</v>
      </c>
    </row>
    <row r="129" spans="1:24" x14ac:dyDescent="0.25">
      <c r="A129" s="1" t="s">
        <v>1203</v>
      </c>
      <c r="B129" s="2">
        <v>44510</v>
      </c>
      <c r="C129" s="1" t="s">
        <v>1204</v>
      </c>
      <c r="D129" t="s">
        <v>6142</v>
      </c>
      <c r="E129" s="1">
        <v>6</v>
      </c>
      <c r="F129" s="1" t="str">
        <f>VLOOKUP(C129,customers!$A$2:$B$1001,2,FALSE)</f>
        <v>Raleigh Lepere</v>
      </c>
      <c r="G129" s="1" t="str">
        <f>VLOOKUP(C129,customers!$A$1:$C$1001,3,FALSE)</f>
        <v>rlepere3j@shop-pro.jp</v>
      </c>
      <c r="H129" s="1" t="str">
        <f>_xlfn.XLOOKUP(C129,customers!$A$2:$A$1001,customers!$G$2:$G$1001,,0,)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>
        <f>INDEX(products!$A$1:$G$49,MATCH(orders!$D129,products!$A$1:$A$49,0),MATCH(orders!K$1,products!$A$1:$G$1,0))</f>
        <v>1</v>
      </c>
      <c r="L129">
        <f>INDEX(products!$A$1:$G$49,MATCH(orders!$D129,products!$A$1:$A$49,0),MATCH(orders!L$1,products!$A$1:$G$1,0))</f>
        <v>12.95</v>
      </c>
      <c r="M129">
        <f t="shared" si="10"/>
        <v>77.699999999999989</v>
      </c>
      <c r="N129" t="str">
        <f>VLOOKUP(I129,'coffee names &amp; roast types'!$A$2:$B$5,2,FALSE)</f>
        <v>Liberica</v>
      </c>
      <c r="O129" t="str">
        <f>VLOOKUP(J129,'coffee names &amp; roast types'!$E$2:$F$4,2,FALSE)</f>
        <v>Dark</v>
      </c>
      <c r="P129" t="str">
        <f>CONCATENATE(VLOOKUP(C129,customers!$A$2:$F$1001,5,FALSE),", ",VLOOKUP(C129,customers!$A$2:$F$1001,6,FALSE))</f>
        <v>27 Mosinee Court, Beaumont</v>
      </c>
      <c r="Q129" t="str">
        <f t="shared" si="11"/>
        <v>Yes</v>
      </c>
      <c r="R129" t="str">
        <f t="shared" si="12"/>
        <v>Raleigh</v>
      </c>
      <c r="S129" t="str">
        <f t="shared" si="13"/>
        <v>Lepere</v>
      </c>
      <c r="T129" t="str">
        <f>_xlfn.XLOOKUP(C129,Table3[Customer ID],Table3[Loyalty Card],,0)</f>
        <v>No</v>
      </c>
      <c r="U129">
        <f t="shared" si="7"/>
        <v>6</v>
      </c>
      <c r="V129" t="str">
        <f t="shared" si="8"/>
        <v>Wednesday</v>
      </c>
      <c r="W129" t="str">
        <f t="shared" si="9"/>
        <v>November</v>
      </c>
      <c r="X129">
        <f>E129*VLOOKUP(D129,products!$A$2:$G$49,7,FALSE)</f>
        <v>10.100999999999999</v>
      </c>
    </row>
    <row r="130" spans="1:24" x14ac:dyDescent="0.25">
      <c r="A130" s="1" t="s">
        <v>1209</v>
      </c>
      <c r="B130" s="2">
        <v>44439</v>
      </c>
      <c r="C130" s="1" t="s">
        <v>1210</v>
      </c>
      <c r="D130" t="s">
        <v>6156</v>
      </c>
      <c r="E130" s="1">
        <v>1</v>
      </c>
      <c r="F130" s="1" t="str">
        <f>VLOOKUP(C130,customers!$A$2:$B$1001,2,FALSE)</f>
        <v>Timofei Woofinden</v>
      </c>
      <c r="G130" s="1" t="str">
        <f>VLOOKUP(C130,customers!$A$1:$C$1001,3,FALSE)</f>
        <v>twoofinden3k@businesswire.com</v>
      </c>
      <c r="H130" s="1" t="str">
        <f>_xlfn.XLOOKUP(C130,customers!$A$2:$A$1001,customers!$G$2:$G$1001,,0,)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>
        <f>INDEX(products!$A$1:$G$49,MATCH(orders!$D130,products!$A$1:$A$49,0),MATCH(orders!K$1,products!$A$1:$G$1,0))</f>
        <v>0.5</v>
      </c>
      <c r="L130">
        <f>INDEX(products!$A$1:$G$49,MATCH(orders!$D130,products!$A$1:$A$49,0),MATCH(orders!L$1,products!$A$1:$G$1,0))</f>
        <v>6.75</v>
      </c>
      <c r="M130">
        <f t="shared" si="10"/>
        <v>6.75</v>
      </c>
      <c r="N130" t="str">
        <f>VLOOKUP(I130,'coffee names &amp; roast types'!$A$2:$B$5,2,FALSE)</f>
        <v>Arabica</v>
      </c>
      <c r="O130" t="str">
        <f>VLOOKUP(J130,'coffee names &amp; roast types'!$E$2:$F$4,2,FALSE)</f>
        <v>Medium</v>
      </c>
      <c r="P130" t="str">
        <f>CONCATENATE(VLOOKUP(C130,customers!$A$2:$F$1001,5,FALSE),", ",VLOOKUP(C130,customers!$A$2:$F$1001,6,FALSE))</f>
        <v>1 Pennsylvania Center, Fargo</v>
      </c>
      <c r="Q130" t="str">
        <f t="shared" si="11"/>
        <v>No</v>
      </c>
      <c r="R130" t="str">
        <f t="shared" si="12"/>
        <v>Timofei</v>
      </c>
      <c r="S130" t="str">
        <f t="shared" si="13"/>
        <v>Woofinden</v>
      </c>
      <c r="T130" t="str">
        <f>_xlfn.XLOOKUP(C130,Table3[Customer ID],Table3[Loyalty Card],,0)</f>
        <v>No</v>
      </c>
      <c r="U130">
        <f t="shared" ref="U130:U193" si="14">E130*K130</f>
        <v>0.5</v>
      </c>
      <c r="V130" t="str">
        <f t="shared" ref="V130:V193" si="15">TEXT(B130,"[$-409]dddd")</f>
        <v>Tuesday</v>
      </c>
      <c r="W130" t="str">
        <f t="shared" ref="W130:W193" si="16">TEXT(B130,"[$-409]mmmm")</f>
        <v>August</v>
      </c>
      <c r="X130">
        <f>E130*VLOOKUP(D130,products!$A$2:$G$49,7,FALSE)</f>
        <v>0.60749999999999993</v>
      </c>
    </row>
    <row r="131" spans="1:24" x14ac:dyDescent="0.25">
      <c r="A131" s="1" t="s">
        <v>1215</v>
      </c>
      <c r="B131" s="2">
        <v>43652</v>
      </c>
      <c r="C131" s="1" t="s">
        <v>1216</v>
      </c>
      <c r="D131" t="s">
        <v>6182</v>
      </c>
      <c r="E131" s="1">
        <v>1</v>
      </c>
      <c r="F131" s="1" t="str">
        <f>VLOOKUP(C131,customers!$A$2:$B$1001,2,FALSE)</f>
        <v>Evelina Dacca</v>
      </c>
      <c r="G131" s="1" t="str">
        <f>VLOOKUP(C131,customers!$A$1:$C$1001,3,FALSE)</f>
        <v>edacca3l@google.pl</v>
      </c>
      <c r="H131" s="1" t="str">
        <f>_xlfn.XLOOKUP(C131,customers!$A$2:$A$1001,customers!$G$2:$G$1001,,0,)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>
        <f>INDEX(products!$A$1:$G$49,MATCH(orders!$D131,products!$A$1:$A$49,0),MATCH(orders!K$1,products!$A$1:$G$1,0))</f>
        <v>1</v>
      </c>
      <c r="L131">
        <f>INDEX(products!$A$1:$G$49,MATCH(orders!$D131,products!$A$1:$A$49,0),MATCH(orders!L$1,products!$A$1:$G$1,0))</f>
        <v>12.15</v>
      </c>
      <c r="M131">
        <f t="shared" ref="M131:M194" si="17">E131*L131</f>
        <v>12.15</v>
      </c>
      <c r="N131" t="str">
        <f>VLOOKUP(I131,'coffee names &amp; roast types'!$A$2:$B$5,2,FALSE)</f>
        <v>Excelsa</v>
      </c>
      <c r="O131" t="str">
        <f>VLOOKUP(J131,'coffee names &amp; roast types'!$E$2:$F$4,2,FALSE)</f>
        <v>Dark</v>
      </c>
      <c r="P131" t="str">
        <f>CONCATENATE(VLOOKUP(C131,customers!$A$2:$F$1001,5,FALSE),", ",VLOOKUP(C131,customers!$A$2:$F$1001,6,FALSE))</f>
        <v>83150 Dixon Park, Evansville</v>
      </c>
      <c r="Q131" t="str">
        <f t="shared" ref="Q131:Q194" si="18">IF(H131 = "United States", "No", "Yes")</f>
        <v>No</v>
      </c>
      <c r="R131" t="str">
        <f t="shared" ref="R131:R194" si="19">_xlfn.TEXTBEFORE(F131," ")</f>
        <v>Evelina</v>
      </c>
      <c r="S131" t="str">
        <f t="shared" ref="S131:S194" si="20">_xlfn.TEXTAFTER(F131," ")</f>
        <v>Dacca</v>
      </c>
      <c r="T131" t="str">
        <f>_xlfn.XLOOKUP(C131,Table3[Customer ID],Table3[Loyalty Card],,0)</f>
        <v>Yes</v>
      </c>
      <c r="U131">
        <f t="shared" si="14"/>
        <v>1</v>
      </c>
      <c r="V131" t="str">
        <f t="shared" si="15"/>
        <v>Saturday</v>
      </c>
      <c r="W131" t="str">
        <f t="shared" si="16"/>
        <v>July</v>
      </c>
      <c r="X131">
        <f>E131*VLOOKUP(D131,products!$A$2:$G$49,7,FALSE)</f>
        <v>1.3365</v>
      </c>
    </row>
    <row r="132" spans="1:24" x14ac:dyDescent="0.25">
      <c r="A132" s="1" t="s">
        <v>1221</v>
      </c>
      <c r="B132" s="2">
        <v>44624</v>
      </c>
      <c r="C132" s="1" t="s">
        <v>1222</v>
      </c>
      <c r="D132" t="s">
        <v>6181</v>
      </c>
      <c r="E132" s="1">
        <v>5</v>
      </c>
      <c r="F132" s="1" t="str">
        <f>VLOOKUP(C132,customers!$A$2:$B$1001,2,FALSE)</f>
        <v>Bidget Tremellier</v>
      </c>
      <c r="G132" s="1" t="str">
        <f>VLOOKUP(C132,customers!$A$1:$C$1001,3,FALSE)</f>
        <v>not provided</v>
      </c>
      <c r="H132" s="1" t="str">
        <f>_xlfn.XLOOKUP(C132,customers!$A$2:$A$1001,customers!$G$2:$G$1001,,0,)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>
        <f>INDEX(products!$A$1:$G$49,MATCH(orders!$D132,products!$A$1:$A$49,0),MATCH(orders!K$1,products!$A$1:$G$1,0))</f>
        <v>2.5</v>
      </c>
      <c r="L132">
        <f>INDEX(products!$A$1:$G$49,MATCH(orders!$D132,products!$A$1:$A$49,0),MATCH(orders!L$1,products!$A$1:$G$1,0))</f>
        <v>29.784999999999997</v>
      </c>
      <c r="M132">
        <f t="shared" si="17"/>
        <v>148.92499999999998</v>
      </c>
      <c r="N132" t="str">
        <f>VLOOKUP(I132,'coffee names &amp; roast types'!$A$2:$B$5,2,FALSE)</f>
        <v>Arabica</v>
      </c>
      <c r="O132" t="str">
        <f>VLOOKUP(J132,'coffee names &amp; roast types'!$E$2:$F$4,2,FALSE)</f>
        <v>Light</v>
      </c>
      <c r="P132" t="str">
        <f>CONCATENATE(VLOOKUP(C132,customers!$A$2:$F$1001,5,FALSE),", ",VLOOKUP(C132,customers!$A$2:$F$1001,6,FALSE))</f>
        <v>5 Sunfield Parkway, Cherryville</v>
      </c>
      <c r="Q132" t="str">
        <f t="shared" si="18"/>
        <v>Yes</v>
      </c>
      <c r="R132" t="str">
        <f t="shared" si="19"/>
        <v>Bidget</v>
      </c>
      <c r="S132" t="str">
        <f t="shared" si="20"/>
        <v>Tremellier</v>
      </c>
      <c r="T132" t="str">
        <f>_xlfn.XLOOKUP(C132,Table3[Customer ID],Table3[Loyalty Card],,0)</f>
        <v>Yes</v>
      </c>
      <c r="U132">
        <f t="shared" si="14"/>
        <v>12.5</v>
      </c>
      <c r="V132" t="str">
        <f t="shared" si="15"/>
        <v>Friday</v>
      </c>
      <c r="W132" t="str">
        <f t="shared" si="16"/>
        <v>March</v>
      </c>
      <c r="X132">
        <f>E132*VLOOKUP(D132,products!$A$2:$G$49,7,FALSE)</f>
        <v>13.403249999999998</v>
      </c>
    </row>
    <row r="133" spans="1:24" x14ac:dyDescent="0.25">
      <c r="A133" s="1" t="s">
        <v>1226</v>
      </c>
      <c r="B133" s="2">
        <v>44196</v>
      </c>
      <c r="C133" s="1" t="s">
        <v>1227</v>
      </c>
      <c r="D133" t="s">
        <v>6143</v>
      </c>
      <c r="E133" s="1">
        <v>2</v>
      </c>
      <c r="F133" s="1" t="str">
        <f>VLOOKUP(C133,customers!$A$2:$B$1001,2,FALSE)</f>
        <v>Bobinette Hindsberg</v>
      </c>
      <c r="G133" s="1" t="str">
        <f>VLOOKUP(C133,customers!$A$1:$C$1001,3,FALSE)</f>
        <v>bhindsberg3n@blogs.com</v>
      </c>
      <c r="H133" s="1" t="str">
        <f>_xlfn.XLOOKUP(C133,customers!$A$2:$A$1001,customers!$G$2:$G$1001,,0,)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>
        <f>INDEX(products!$A$1:$G$49,MATCH(orders!$D133,products!$A$1:$A$49,0),MATCH(orders!K$1,products!$A$1:$G$1,0))</f>
        <v>0.5</v>
      </c>
      <c r="L133">
        <f>INDEX(products!$A$1:$G$49,MATCH(orders!$D133,products!$A$1:$A$49,0),MATCH(orders!L$1,products!$A$1:$G$1,0))</f>
        <v>7.29</v>
      </c>
      <c r="M133">
        <f t="shared" si="17"/>
        <v>14.58</v>
      </c>
      <c r="N133" t="str">
        <f>VLOOKUP(I133,'coffee names &amp; roast types'!$A$2:$B$5,2,FALSE)</f>
        <v>Excelsa</v>
      </c>
      <c r="O133" t="str">
        <f>VLOOKUP(J133,'coffee names &amp; roast types'!$E$2:$F$4,2,FALSE)</f>
        <v>Dark</v>
      </c>
      <c r="P133" t="str">
        <f>CONCATENATE(VLOOKUP(C133,customers!$A$2:$F$1001,5,FALSE),", ",VLOOKUP(C133,customers!$A$2:$F$1001,6,FALSE))</f>
        <v>7 Brickson Park Road, Charlotte</v>
      </c>
      <c r="Q133" t="str">
        <f t="shared" si="18"/>
        <v>No</v>
      </c>
      <c r="R133" t="str">
        <f t="shared" si="19"/>
        <v>Bobinette</v>
      </c>
      <c r="S133" t="str">
        <f t="shared" si="20"/>
        <v>Hindsberg</v>
      </c>
      <c r="T133" t="str">
        <f>_xlfn.XLOOKUP(C133,Table3[Customer ID],Table3[Loyalty Card],,0)</f>
        <v>Yes</v>
      </c>
      <c r="U133">
        <f t="shared" si="14"/>
        <v>1</v>
      </c>
      <c r="V133" t="str">
        <f t="shared" si="15"/>
        <v>Thursday</v>
      </c>
      <c r="W133" t="str">
        <f t="shared" si="16"/>
        <v>December</v>
      </c>
      <c r="X133">
        <f>E133*VLOOKUP(D133,products!$A$2:$G$49,7,FALSE)</f>
        <v>1.6038000000000001</v>
      </c>
    </row>
    <row r="134" spans="1:24" x14ac:dyDescent="0.25">
      <c r="A134" s="1" t="s">
        <v>1232</v>
      </c>
      <c r="B134" s="2">
        <v>44043</v>
      </c>
      <c r="C134" s="1" t="s">
        <v>1233</v>
      </c>
      <c r="D134" t="s">
        <v>6181</v>
      </c>
      <c r="E134" s="1">
        <v>5</v>
      </c>
      <c r="F134" s="1" t="str">
        <f>VLOOKUP(C134,customers!$A$2:$B$1001,2,FALSE)</f>
        <v>Osbert Robins</v>
      </c>
      <c r="G134" s="1" t="str">
        <f>VLOOKUP(C134,customers!$A$1:$C$1001,3,FALSE)</f>
        <v>orobins3o@salon.com</v>
      </c>
      <c r="H134" s="1" t="str">
        <f>_xlfn.XLOOKUP(C134,customers!$A$2:$A$1001,customers!$G$2:$G$1001,,0,)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>
        <f>INDEX(products!$A$1:$G$49,MATCH(orders!$D134,products!$A$1:$A$49,0),MATCH(orders!K$1,products!$A$1:$G$1,0))</f>
        <v>2.5</v>
      </c>
      <c r="L134">
        <f>INDEX(products!$A$1:$G$49,MATCH(orders!$D134,products!$A$1:$A$49,0),MATCH(orders!L$1,products!$A$1:$G$1,0))</f>
        <v>29.784999999999997</v>
      </c>
      <c r="M134">
        <f t="shared" si="17"/>
        <v>148.92499999999998</v>
      </c>
      <c r="N134" t="str">
        <f>VLOOKUP(I134,'coffee names &amp; roast types'!$A$2:$B$5,2,FALSE)</f>
        <v>Arabica</v>
      </c>
      <c r="O134" t="str">
        <f>VLOOKUP(J134,'coffee names &amp; roast types'!$E$2:$F$4,2,FALSE)</f>
        <v>Light</v>
      </c>
      <c r="P134" t="str">
        <f>CONCATENATE(VLOOKUP(C134,customers!$A$2:$F$1001,5,FALSE),", ",VLOOKUP(C134,customers!$A$2:$F$1001,6,FALSE))</f>
        <v>42557 Fallview Plaza, Huntsville</v>
      </c>
      <c r="Q134" t="str">
        <f t="shared" si="18"/>
        <v>No</v>
      </c>
      <c r="R134" t="str">
        <f t="shared" si="19"/>
        <v>Osbert</v>
      </c>
      <c r="S134" t="str">
        <f t="shared" si="20"/>
        <v>Robins</v>
      </c>
      <c r="T134" t="str">
        <f>_xlfn.XLOOKUP(C134,Table3[Customer ID],Table3[Loyalty Card],,0)</f>
        <v>Yes</v>
      </c>
      <c r="U134">
        <f t="shared" si="14"/>
        <v>12.5</v>
      </c>
      <c r="V134" t="str">
        <f t="shared" si="15"/>
        <v>Friday</v>
      </c>
      <c r="W134" t="str">
        <f t="shared" si="16"/>
        <v>July</v>
      </c>
      <c r="X134">
        <f>E134*VLOOKUP(D134,products!$A$2:$G$49,7,FALSE)</f>
        <v>13.403249999999998</v>
      </c>
    </row>
    <row r="135" spans="1:24" x14ac:dyDescent="0.25">
      <c r="A135" s="1" t="s">
        <v>1238</v>
      </c>
      <c r="B135" s="2">
        <v>44340</v>
      </c>
      <c r="C135" s="1" t="s">
        <v>1239</v>
      </c>
      <c r="D135" t="s">
        <v>6142</v>
      </c>
      <c r="E135" s="1">
        <v>1</v>
      </c>
      <c r="F135" s="1" t="str">
        <f>VLOOKUP(C135,customers!$A$2:$B$1001,2,FALSE)</f>
        <v>Othello Syseland</v>
      </c>
      <c r="G135" s="1" t="str">
        <f>VLOOKUP(C135,customers!$A$1:$C$1001,3,FALSE)</f>
        <v>osyseland3p@independent.co.uk</v>
      </c>
      <c r="H135" s="1" t="str">
        <f>_xlfn.XLOOKUP(C135,customers!$A$2:$A$1001,customers!$G$2:$G$1001,,0,)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>
        <f>INDEX(products!$A$1:$G$49,MATCH(orders!$D135,products!$A$1:$A$49,0),MATCH(orders!K$1,products!$A$1:$G$1,0))</f>
        <v>1</v>
      </c>
      <c r="L135">
        <f>INDEX(products!$A$1:$G$49,MATCH(orders!$D135,products!$A$1:$A$49,0),MATCH(orders!L$1,products!$A$1:$G$1,0))</f>
        <v>12.95</v>
      </c>
      <c r="M135">
        <f t="shared" si="17"/>
        <v>12.95</v>
      </c>
      <c r="N135" t="str">
        <f>VLOOKUP(I135,'coffee names &amp; roast types'!$A$2:$B$5,2,FALSE)</f>
        <v>Liberica</v>
      </c>
      <c r="O135" t="str">
        <f>VLOOKUP(J135,'coffee names &amp; roast types'!$E$2:$F$4,2,FALSE)</f>
        <v>Dark</v>
      </c>
      <c r="P135" t="str">
        <f>CONCATENATE(VLOOKUP(C135,customers!$A$2:$F$1001,5,FALSE),", ",VLOOKUP(C135,customers!$A$2:$F$1001,6,FALSE))</f>
        <v>957 Sachtjen Road, Santa Ana</v>
      </c>
      <c r="Q135" t="str">
        <f t="shared" si="18"/>
        <v>No</v>
      </c>
      <c r="R135" t="str">
        <f t="shared" si="19"/>
        <v>Othello</v>
      </c>
      <c r="S135" t="str">
        <f t="shared" si="20"/>
        <v>Syseland</v>
      </c>
      <c r="T135" t="str">
        <f>_xlfn.XLOOKUP(C135,Table3[Customer ID],Table3[Loyalty Card],,0)</f>
        <v>No</v>
      </c>
      <c r="U135">
        <f t="shared" si="14"/>
        <v>1</v>
      </c>
      <c r="V135" t="str">
        <f t="shared" si="15"/>
        <v>Monday</v>
      </c>
      <c r="W135" t="str">
        <f t="shared" si="16"/>
        <v>May</v>
      </c>
      <c r="X135">
        <f>E135*VLOOKUP(D135,products!$A$2:$G$49,7,FALSE)</f>
        <v>1.6835</v>
      </c>
    </row>
    <row r="136" spans="1:24" x14ac:dyDescent="0.25">
      <c r="A136" s="1" t="s">
        <v>1244</v>
      </c>
      <c r="B136" s="2">
        <v>44758</v>
      </c>
      <c r="C136" s="1" t="s">
        <v>1245</v>
      </c>
      <c r="D136" t="s">
        <v>6165</v>
      </c>
      <c r="E136" s="1">
        <v>3</v>
      </c>
      <c r="F136" s="1" t="str">
        <f>VLOOKUP(C136,customers!$A$2:$B$1001,2,FALSE)</f>
        <v>Ewell Hanby</v>
      </c>
      <c r="G136" s="1" t="str">
        <f>VLOOKUP(C136,customers!$A$1:$C$1001,3,FALSE)</f>
        <v>not provided</v>
      </c>
      <c r="H136" s="1" t="str">
        <f>_xlfn.XLOOKUP(C136,customers!$A$2:$A$1001,customers!$G$2:$G$1001,,0,)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>
        <f>INDEX(products!$A$1:$G$49,MATCH(orders!$D136,products!$A$1:$A$49,0),MATCH(orders!K$1,products!$A$1:$G$1,0))</f>
        <v>2.5</v>
      </c>
      <c r="L136">
        <f>INDEX(products!$A$1:$G$49,MATCH(orders!$D136,products!$A$1:$A$49,0),MATCH(orders!L$1,products!$A$1:$G$1,0))</f>
        <v>31.624999999999996</v>
      </c>
      <c r="M136">
        <f t="shared" si="17"/>
        <v>94.874999999999986</v>
      </c>
      <c r="N136" t="str">
        <f>VLOOKUP(I136,'coffee names &amp; roast types'!$A$2:$B$5,2,FALSE)</f>
        <v>Excelsa</v>
      </c>
      <c r="O136" t="str">
        <f>VLOOKUP(J136,'coffee names &amp; roast types'!$E$2:$F$4,2,FALSE)</f>
        <v>Medium</v>
      </c>
      <c r="P136" t="str">
        <f>CONCATENATE(VLOOKUP(C136,customers!$A$2:$F$1001,5,FALSE),", ",VLOOKUP(C136,customers!$A$2:$F$1001,6,FALSE))</f>
        <v>903 Oak Center, Washington</v>
      </c>
      <c r="Q136" t="str">
        <f t="shared" si="18"/>
        <v>No</v>
      </c>
      <c r="R136" t="str">
        <f t="shared" si="19"/>
        <v>Ewell</v>
      </c>
      <c r="S136" t="str">
        <f t="shared" si="20"/>
        <v>Hanby</v>
      </c>
      <c r="T136" t="str">
        <f>_xlfn.XLOOKUP(C136,Table3[Customer ID],Table3[Loyalty Card],,0)</f>
        <v>Yes</v>
      </c>
      <c r="U136">
        <f t="shared" si="14"/>
        <v>7.5</v>
      </c>
      <c r="V136" t="str">
        <f t="shared" si="15"/>
        <v>Saturday</v>
      </c>
      <c r="W136" t="str">
        <f t="shared" si="16"/>
        <v>July</v>
      </c>
      <c r="X136">
        <f>E136*VLOOKUP(D136,products!$A$2:$G$49,7,FALSE)</f>
        <v>10.436249999999999</v>
      </c>
    </row>
    <row r="137" spans="1:24" x14ac:dyDescent="0.25">
      <c r="A137" s="1" t="s">
        <v>1248</v>
      </c>
      <c r="B137" s="2">
        <v>44232</v>
      </c>
      <c r="C137" s="1" t="s">
        <v>975</v>
      </c>
      <c r="D137" t="s">
        <v>6179</v>
      </c>
      <c r="E137" s="1">
        <v>5</v>
      </c>
      <c r="F137" s="1" t="str">
        <f>VLOOKUP(C137,customers!$A$2:$B$1001,2,FALSE)</f>
        <v>Blancha McAmish</v>
      </c>
      <c r="G137" s="1" t="str">
        <f>VLOOKUP(C137,customers!$A$1:$C$1001,3,FALSE)</f>
        <v>bmcamish2e@tripadvisor.com</v>
      </c>
      <c r="H137" s="1" t="str">
        <f>_xlfn.XLOOKUP(C137,customers!$A$2:$A$1001,customers!$G$2:$G$1001,,0,)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>
        <f>INDEX(products!$A$1:$G$49,MATCH(orders!$D137,products!$A$1:$A$49,0),MATCH(orders!K$1,products!$A$1:$G$1,0))</f>
        <v>0.5</v>
      </c>
      <c r="L137">
        <f>INDEX(products!$A$1:$G$49,MATCH(orders!$D137,products!$A$1:$A$49,0),MATCH(orders!L$1,products!$A$1:$G$1,0))</f>
        <v>7.77</v>
      </c>
      <c r="M137">
        <f t="shared" si="17"/>
        <v>38.849999999999994</v>
      </c>
      <c r="N137" t="str">
        <f>VLOOKUP(I137,'coffee names &amp; roast types'!$A$2:$B$5,2,FALSE)</f>
        <v>Arabica</v>
      </c>
      <c r="O137" t="str">
        <f>VLOOKUP(J137,'coffee names &amp; roast types'!$E$2:$F$4,2,FALSE)</f>
        <v>Light</v>
      </c>
      <c r="P137" t="str">
        <f>CONCATENATE(VLOOKUP(C137,customers!$A$2:$F$1001,5,FALSE),", ",VLOOKUP(C137,customers!$A$2:$F$1001,6,FALSE))</f>
        <v>5484 Stephen Court, Oklahoma City</v>
      </c>
      <c r="Q137" t="str">
        <f t="shared" si="18"/>
        <v>No</v>
      </c>
      <c r="R137" t="str">
        <f t="shared" si="19"/>
        <v>Blancha</v>
      </c>
      <c r="S137" t="str">
        <f t="shared" si="20"/>
        <v>McAmish</v>
      </c>
      <c r="T137" t="str">
        <f>_xlfn.XLOOKUP(C137,Table3[Customer ID],Table3[Loyalty Card],,0)</f>
        <v>Yes</v>
      </c>
      <c r="U137">
        <f t="shared" si="14"/>
        <v>2.5</v>
      </c>
      <c r="V137" t="str">
        <f t="shared" si="15"/>
        <v>Friday</v>
      </c>
      <c r="W137" t="str">
        <f t="shared" si="16"/>
        <v>February</v>
      </c>
      <c r="X137">
        <f>E137*VLOOKUP(D137,products!$A$2:$G$49,7,FALSE)</f>
        <v>3.4964999999999997</v>
      </c>
    </row>
    <row r="138" spans="1:24" x14ac:dyDescent="0.25">
      <c r="A138" s="1" t="s">
        <v>1254</v>
      </c>
      <c r="B138" s="2">
        <v>44406</v>
      </c>
      <c r="C138" s="1" t="s">
        <v>1255</v>
      </c>
      <c r="D138" t="s">
        <v>6153</v>
      </c>
      <c r="E138" s="1">
        <v>4</v>
      </c>
      <c r="F138" s="1" t="str">
        <f>VLOOKUP(C138,customers!$A$2:$B$1001,2,FALSE)</f>
        <v>Lowell Keenleyside</v>
      </c>
      <c r="G138" s="1" t="str">
        <f>VLOOKUP(C138,customers!$A$1:$C$1001,3,FALSE)</f>
        <v>lkeenleyside3s@topsy.com</v>
      </c>
      <c r="H138" s="1" t="str">
        <f>_xlfn.XLOOKUP(C138,customers!$A$2:$A$1001,customers!$G$2:$G$1001,,0,)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>
        <f>INDEX(products!$A$1:$G$49,MATCH(orders!$D138,products!$A$1:$A$49,0),MATCH(orders!K$1,products!$A$1:$G$1,0))</f>
        <v>0.2</v>
      </c>
      <c r="L138">
        <f>INDEX(products!$A$1:$G$49,MATCH(orders!$D138,products!$A$1:$A$49,0),MATCH(orders!L$1,products!$A$1:$G$1,0))</f>
        <v>2.9849999999999999</v>
      </c>
      <c r="M138">
        <f t="shared" si="17"/>
        <v>11.94</v>
      </c>
      <c r="N138" t="str">
        <f>VLOOKUP(I138,'coffee names &amp; roast types'!$A$2:$B$5,2,FALSE)</f>
        <v>Arabica</v>
      </c>
      <c r="O138" t="str">
        <f>VLOOKUP(J138,'coffee names &amp; roast types'!$E$2:$F$4,2,FALSE)</f>
        <v>Dark</v>
      </c>
      <c r="P138" t="str">
        <f>CONCATENATE(VLOOKUP(C138,customers!$A$2:$F$1001,5,FALSE),", ",VLOOKUP(C138,customers!$A$2:$F$1001,6,FALSE))</f>
        <v>6 Hauk Junction, Saint Louis</v>
      </c>
      <c r="Q138" t="str">
        <f t="shared" si="18"/>
        <v>No</v>
      </c>
      <c r="R138" t="str">
        <f t="shared" si="19"/>
        <v>Lowell</v>
      </c>
      <c r="S138" t="str">
        <f t="shared" si="20"/>
        <v>Keenleyside</v>
      </c>
      <c r="T138" t="str">
        <f>_xlfn.XLOOKUP(C138,Table3[Customer ID],Table3[Loyalty Card],,0)</f>
        <v>No</v>
      </c>
      <c r="U138">
        <f t="shared" si="14"/>
        <v>0.8</v>
      </c>
      <c r="V138" t="str">
        <f t="shared" si="15"/>
        <v>Thursday</v>
      </c>
      <c r="W138" t="str">
        <f t="shared" si="16"/>
        <v>July</v>
      </c>
      <c r="X138">
        <f>E138*VLOOKUP(D138,products!$A$2:$G$49,7,FALSE)</f>
        <v>1.0746</v>
      </c>
    </row>
    <row r="139" spans="1:24" x14ac:dyDescent="0.25">
      <c r="A139" s="1" t="s">
        <v>1260</v>
      </c>
      <c r="B139" s="2">
        <v>44637</v>
      </c>
      <c r="C139" s="1" t="s">
        <v>1261</v>
      </c>
      <c r="D139" t="s">
        <v>6147</v>
      </c>
      <c r="E139" s="1">
        <v>3</v>
      </c>
      <c r="F139" s="1" t="str">
        <f>VLOOKUP(C139,customers!$A$2:$B$1001,2,FALSE)</f>
        <v>Elonore Joliffe</v>
      </c>
      <c r="G139" s="1" t="str">
        <f>VLOOKUP(C139,customers!$A$1:$C$1001,3,FALSE)</f>
        <v>not provided</v>
      </c>
      <c r="H139" s="1" t="str">
        <f>_xlfn.XLOOKUP(C139,customers!$A$2:$A$1001,customers!$G$2:$G$1001,,0,)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>
        <f>INDEX(products!$A$1:$G$49,MATCH(orders!$D139,products!$A$1:$A$49,0),MATCH(orders!K$1,products!$A$1:$G$1,0))</f>
        <v>2.5</v>
      </c>
      <c r="L139">
        <f>INDEX(products!$A$1:$G$49,MATCH(orders!$D139,products!$A$1:$A$49,0),MATCH(orders!L$1,products!$A$1:$G$1,0))</f>
        <v>34.154999999999994</v>
      </c>
      <c r="M139">
        <f t="shared" si="17"/>
        <v>102.46499999999997</v>
      </c>
      <c r="N139" t="str">
        <f>VLOOKUP(I139,'coffee names &amp; roast types'!$A$2:$B$5,2,FALSE)</f>
        <v>Excelsa</v>
      </c>
      <c r="O139" t="str">
        <f>VLOOKUP(J139,'coffee names &amp; roast types'!$E$2:$F$4,2,FALSE)</f>
        <v>Light</v>
      </c>
      <c r="P139" t="str">
        <f>CONCATENATE(VLOOKUP(C139,customers!$A$2:$F$1001,5,FALSE),", ",VLOOKUP(C139,customers!$A$2:$F$1001,6,FALSE))</f>
        <v>7077 School Crossing, Bailieborough</v>
      </c>
      <c r="Q139" t="str">
        <f t="shared" si="18"/>
        <v>Yes</v>
      </c>
      <c r="R139" t="str">
        <f t="shared" si="19"/>
        <v>Elonore</v>
      </c>
      <c r="S139" t="str">
        <f t="shared" si="20"/>
        <v>Joliffe</v>
      </c>
      <c r="T139" t="str">
        <f>_xlfn.XLOOKUP(C139,Table3[Customer ID],Table3[Loyalty Card],,0)</f>
        <v>No</v>
      </c>
      <c r="U139">
        <f t="shared" si="14"/>
        <v>7.5</v>
      </c>
      <c r="V139" t="str">
        <f t="shared" si="15"/>
        <v>Thursday</v>
      </c>
      <c r="W139" t="str">
        <f t="shared" si="16"/>
        <v>March</v>
      </c>
      <c r="X139">
        <f>E139*VLOOKUP(D139,products!$A$2:$G$49,7,FALSE)</f>
        <v>11.271149999999999</v>
      </c>
    </row>
    <row r="140" spans="1:24" x14ac:dyDescent="0.25">
      <c r="A140" s="1" t="s">
        <v>1265</v>
      </c>
      <c r="B140" s="2">
        <v>44238</v>
      </c>
      <c r="C140" s="1" t="s">
        <v>1266</v>
      </c>
      <c r="D140" t="s">
        <v>6182</v>
      </c>
      <c r="E140" s="1">
        <v>4</v>
      </c>
      <c r="F140" s="1" t="str">
        <f>VLOOKUP(C140,customers!$A$2:$B$1001,2,FALSE)</f>
        <v>Abraham Coleman</v>
      </c>
      <c r="G140" s="1" t="str">
        <f>VLOOKUP(C140,customers!$A$1:$C$1001,3,FALSE)</f>
        <v>not provided</v>
      </c>
      <c r="H140" s="1" t="str">
        <f>_xlfn.XLOOKUP(C140,customers!$A$2:$A$1001,customers!$G$2:$G$1001,,0,)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>
        <f>INDEX(products!$A$1:$G$49,MATCH(orders!$D140,products!$A$1:$A$49,0),MATCH(orders!K$1,products!$A$1:$G$1,0))</f>
        <v>1</v>
      </c>
      <c r="L140">
        <f>INDEX(products!$A$1:$G$49,MATCH(orders!$D140,products!$A$1:$A$49,0),MATCH(orders!L$1,products!$A$1:$G$1,0))</f>
        <v>12.15</v>
      </c>
      <c r="M140">
        <f t="shared" si="17"/>
        <v>48.6</v>
      </c>
      <c r="N140" t="str">
        <f>VLOOKUP(I140,'coffee names &amp; roast types'!$A$2:$B$5,2,FALSE)</f>
        <v>Excelsa</v>
      </c>
      <c r="O140" t="str">
        <f>VLOOKUP(J140,'coffee names &amp; roast types'!$E$2:$F$4,2,FALSE)</f>
        <v>Dark</v>
      </c>
      <c r="P140" t="str">
        <f>CONCATENATE(VLOOKUP(C140,customers!$A$2:$F$1001,5,FALSE),", ",VLOOKUP(C140,customers!$A$2:$F$1001,6,FALSE))</f>
        <v>40 Packers Alley, Honolulu</v>
      </c>
      <c r="Q140" t="str">
        <f t="shared" si="18"/>
        <v>No</v>
      </c>
      <c r="R140" t="str">
        <f t="shared" si="19"/>
        <v>Abraham</v>
      </c>
      <c r="S140" t="str">
        <f t="shared" si="20"/>
        <v>Coleman</v>
      </c>
      <c r="T140" t="str">
        <f>_xlfn.XLOOKUP(C140,Table3[Customer ID],Table3[Loyalty Card],,0)</f>
        <v>No</v>
      </c>
      <c r="U140">
        <f t="shared" si="14"/>
        <v>4</v>
      </c>
      <c r="V140" t="str">
        <f t="shared" si="15"/>
        <v>Thursday</v>
      </c>
      <c r="W140" t="str">
        <f t="shared" si="16"/>
        <v>February</v>
      </c>
      <c r="X140">
        <f>E140*VLOOKUP(D140,products!$A$2:$G$49,7,FALSE)</f>
        <v>5.3460000000000001</v>
      </c>
    </row>
    <row r="141" spans="1:24" x14ac:dyDescent="0.25">
      <c r="A141" s="1" t="s">
        <v>1270</v>
      </c>
      <c r="B141" s="2">
        <v>43509</v>
      </c>
      <c r="C141" s="1" t="s">
        <v>1271</v>
      </c>
      <c r="D141" t="s">
        <v>6142</v>
      </c>
      <c r="E141" s="1">
        <v>6</v>
      </c>
      <c r="F141" s="1" t="str">
        <f>VLOOKUP(C141,customers!$A$2:$B$1001,2,FALSE)</f>
        <v>Rivy Farington</v>
      </c>
      <c r="G141" s="1" t="str">
        <f>VLOOKUP(C141,customers!$A$1:$C$1001,3,FALSE)</f>
        <v>not provided</v>
      </c>
      <c r="H141" s="1" t="str">
        <f>_xlfn.XLOOKUP(C141,customers!$A$2:$A$1001,customers!$G$2:$G$1001,,0,)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>
        <f>INDEX(products!$A$1:$G$49,MATCH(orders!$D141,products!$A$1:$A$49,0),MATCH(orders!K$1,products!$A$1:$G$1,0))</f>
        <v>1</v>
      </c>
      <c r="L141">
        <f>INDEX(products!$A$1:$G$49,MATCH(orders!$D141,products!$A$1:$A$49,0),MATCH(orders!L$1,products!$A$1:$G$1,0))</f>
        <v>12.95</v>
      </c>
      <c r="M141">
        <f t="shared" si="17"/>
        <v>77.699999999999989</v>
      </c>
      <c r="N141" t="str">
        <f>VLOOKUP(I141,'coffee names &amp; roast types'!$A$2:$B$5,2,FALSE)</f>
        <v>Liberica</v>
      </c>
      <c r="O141" t="str">
        <f>VLOOKUP(J141,'coffee names &amp; roast types'!$E$2:$F$4,2,FALSE)</f>
        <v>Dark</v>
      </c>
      <c r="P141" t="str">
        <f>CONCATENATE(VLOOKUP(C141,customers!$A$2:$F$1001,5,FALSE),", ",VLOOKUP(C141,customers!$A$2:$F$1001,6,FALSE))</f>
        <v>54400 Brickson Park Center, Corona</v>
      </c>
      <c r="Q141" t="str">
        <f t="shared" si="18"/>
        <v>No</v>
      </c>
      <c r="R141" t="str">
        <f t="shared" si="19"/>
        <v>Rivy</v>
      </c>
      <c r="S141" t="str">
        <f t="shared" si="20"/>
        <v>Farington</v>
      </c>
      <c r="T141" t="str">
        <f>_xlfn.XLOOKUP(C141,Table3[Customer ID],Table3[Loyalty Card],,0)</f>
        <v>Yes</v>
      </c>
      <c r="U141">
        <f t="shared" si="14"/>
        <v>6</v>
      </c>
      <c r="V141" t="str">
        <f t="shared" si="15"/>
        <v>Wednesday</v>
      </c>
      <c r="W141" t="str">
        <f t="shared" si="16"/>
        <v>February</v>
      </c>
      <c r="X141">
        <f>E141*VLOOKUP(D141,products!$A$2:$G$49,7,FALSE)</f>
        <v>10.100999999999999</v>
      </c>
    </row>
    <row r="142" spans="1:24" x14ac:dyDescent="0.25">
      <c r="A142" s="1" t="s">
        <v>1275</v>
      </c>
      <c r="B142" s="2">
        <v>44694</v>
      </c>
      <c r="C142" s="1" t="s">
        <v>1276</v>
      </c>
      <c r="D142" t="s">
        <v>6164</v>
      </c>
      <c r="E142" s="1">
        <v>1</v>
      </c>
      <c r="F142" s="1" t="str">
        <f>VLOOKUP(C142,customers!$A$2:$B$1001,2,FALSE)</f>
        <v>Vallie Kundt</v>
      </c>
      <c r="G142" s="1" t="str">
        <f>VLOOKUP(C142,customers!$A$1:$C$1001,3,FALSE)</f>
        <v>vkundt3w@bigcartel.com</v>
      </c>
      <c r="H142" s="1" t="str">
        <f>_xlfn.XLOOKUP(C142,customers!$A$2:$A$1001,customers!$G$2:$G$1001,,0,)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>
        <f>INDEX(products!$A$1:$G$49,MATCH(orders!$D142,products!$A$1:$A$49,0),MATCH(orders!K$1,products!$A$1:$G$1,0))</f>
        <v>2.5</v>
      </c>
      <c r="L142">
        <f>INDEX(products!$A$1:$G$49,MATCH(orders!$D142,products!$A$1:$A$49,0),MATCH(orders!L$1,products!$A$1:$G$1,0))</f>
        <v>29.784999999999997</v>
      </c>
      <c r="M142">
        <f t="shared" si="17"/>
        <v>29.784999999999997</v>
      </c>
      <c r="N142" t="str">
        <f>VLOOKUP(I142,'coffee names &amp; roast types'!$A$2:$B$5,2,FALSE)</f>
        <v>Liberica</v>
      </c>
      <c r="O142" t="str">
        <f>VLOOKUP(J142,'coffee names &amp; roast types'!$E$2:$F$4,2,FALSE)</f>
        <v>Dark</v>
      </c>
      <c r="P142" t="str">
        <f>CONCATENATE(VLOOKUP(C142,customers!$A$2:$F$1001,5,FALSE),", ",VLOOKUP(C142,customers!$A$2:$F$1001,6,FALSE))</f>
        <v>3 Porter Hill, Ballivor</v>
      </c>
      <c r="Q142" t="str">
        <f t="shared" si="18"/>
        <v>Yes</v>
      </c>
      <c r="R142" t="str">
        <f t="shared" si="19"/>
        <v>Vallie</v>
      </c>
      <c r="S142" t="str">
        <f t="shared" si="20"/>
        <v>Kundt</v>
      </c>
      <c r="T142" t="str">
        <f>_xlfn.XLOOKUP(C142,Table3[Customer ID],Table3[Loyalty Card],,0)</f>
        <v>Yes</v>
      </c>
      <c r="U142">
        <f t="shared" si="14"/>
        <v>2.5</v>
      </c>
      <c r="V142" t="str">
        <f t="shared" si="15"/>
        <v>Friday</v>
      </c>
      <c r="W142" t="str">
        <f t="shared" si="16"/>
        <v>May</v>
      </c>
      <c r="X142">
        <f>E142*VLOOKUP(D142,products!$A$2:$G$49,7,FALSE)</f>
        <v>3.8720499999999998</v>
      </c>
    </row>
    <row r="143" spans="1:24" x14ac:dyDescent="0.25">
      <c r="A143" s="1" t="s">
        <v>1282</v>
      </c>
      <c r="B143" s="2">
        <v>43970</v>
      </c>
      <c r="C143" s="1" t="s">
        <v>1283</v>
      </c>
      <c r="D143" t="s">
        <v>6166</v>
      </c>
      <c r="E143" s="1">
        <v>4</v>
      </c>
      <c r="F143" s="1" t="str">
        <f>VLOOKUP(C143,customers!$A$2:$B$1001,2,FALSE)</f>
        <v>Boyd Bett</v>
      </c>
      <c r="G143" s="1" t="str">
        <f>VLOOKUP(C143,customers!$A$1:$C$1001,3,FALSE)</f>
        <v>bbett3x@google.de</v>
      </c>
      <c r="H143" s="1" t="str">
        <f>_xlfn.XLOOKUP(C143,customers!$A$2:$A$1001,customers!$G$2:$G$1001,,0,)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>
        <f>INDEX(products!$A$1:$G$49,MATCH(orders!$D143,products!$A$1:$A$49,0),MATCH(orders!K$1,products!$A$1:$G$1,0))</f>
        <v>0.2</v>
      </c>
      <c r="L143">
        <f>INDEX(products!$A$1:$G$49,MATCH(orders!$D143,products!$A$1:$A$49,0),MATCH(orders!L$1,products!$A$1:$G$1,0))</f>
        <v>3.8849999999999998</v>
      </c>
      <c r="M143">
        <f t="shared" si="17"/>
        <v>15.54</v>
      </c>
      <c r="N143" t="str">
        <f>VLOOKUP(I143,'coffee names &amp; roast types'!$A$2:$B$5,2,FALSE)</f>
        <v>Arabica</v>
      </c>
      <c r="O143" t="str">
        <f>VLOOKUP(J143,'coffee names &amp; roast types'!$E$2:$F$4,2,FALSE)</f>
        <v>Light</v>
      </c>
      <c r="P143" t="str">
        <f>CONCATENATE(VLOOKUP(C143,customers!$A$2:$F$1001,5,FALSE),", ",VLOOKUP(C143,customers!$A$2:$F$1001,6,FALSE))</f>
        <v>353 Maple Wood Avenue, Washington</v>
      </c>
      <c r="Q143" t="str">
        <f t="shared" si="18"/>
        <v>No</v>
      </c>
      <c r="R143" t="str">
        <f t="shared" si="19"/>
        <v>Boyd</v>
      </c>
      <c r="S143" t="str">
        <f t="shared" si="20"/>
        <v>Bett</v>
      </c>
      <c r="T143" t="str">
        <f>_xlfn.XLOOKUP(C143,Table3[Customer ID],Table3[Loyalty Card],,0)</f>
        <v>Yes</v>
      </c>
      <c r="U143">
        <f t="shared" si="14"/>
        <v>0.8</v>
      </c>
      <c r="V143" t="str">
        <f t="shared" si="15"/>
        <v>Tuesday</v>
      </c>
      <c r="W143" t="str">
        <f t="shared" si="16"/>
        <v>May</v>
      </c>
      <c r="X143">
        <f>E143*VLOOKUP(D143,products!$A$2:$G$49,7,FALSE)</f>
        <v>1.3985999999999998</v>
      </c>
    </row>
    <row r="144" spans="1:24" x14ac:dyDescent="0.25">
      <c r="A144" s="1" t="s">
        <v>1288</v>
      </c>
      <c r="B144" s="2">
        <v>44678</v>
      </c>
      <c r="C144" s="1" t="s">
        <v>1289</v>
      </c>
      <c r="D144" t="s">
        <v>6147</v>
      </c>
      <c r="E144" s="1">
        <v>4</v>
      </c>
      <c r="F144" s="1" t="str">
        <f>VLOOKUP(C144,customers!$A$2:$B$1001,2,FALSE)</f>
        <v>Julio Armytage</v>
      </c>
      <c r="G144" s="1" t="str">
        <f>VLOOKUP(C144,customers!$A$1:$C$1001,3,FALSE)</f>
        <v>not provided</v>
      </c>
      <c r="H144" s="1" t="str">
        <f>_xlfn.XLOOKUP(C144,customers!$A$2:$A$1001,customers!$G$2:$G$1001,,0,)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>
        <f>INDEX(products!$A$1:$G$49,MATCH(orders!$D144,products!$A$1:$A$49,0),MATCH(orders!K$1,products!$A$1:$G$1,0))</f>
        <v>2.5</v>
      </c>
      <c r="L144">
        <f>INDEX(products!$A$1:$G$49,MATCH(orders!$D144,products!$A$1:$A$49,0),MATCH(orders!L$1,products!$A$1:$G$1,0))</f>
        <v>34.154999999999994</v>
      </c>
      <c r="M144">
        <f t="shared" si="17"/>
        <v>136.61999999999998</v>
      </c>
      <c r="N144" t="str">
        <f>VLOOKUP(I144,'coffee names &amp; roast types'!$A$2:$B$5,2,FALSE)</f>
        <v>Excelsa</v>
      </c>
      <c r="O144" t="str">
        <f>VLOOKUP(J144,'coffee names &amp; roast types'!$E$2:$F$4,2,FALSE)</f>
        <v>Light</v>
      </c>
      <c r="P144" t="str">
        <f>CONCATENATE(VLOOKUP(C144,customers!$A$2:$F$1001,5,FALSE),", ",VLOOKUP(C144,customers!$A$2:$F$1001,6,FALSE))</f>
        <v>782 Spaight Center, Portumna</v>
      </c>
      <c r="Q144" t="str">
        <f t="shared" si="18"/>
        <v>Yes</v>
      </c>
      <c r="R144" t="str">
        <f t="shared" si="19"/>
        <v>Julio</v>
      </c>
      <c r="S144" t="str">
        <f t="shared" si="20"/>
        <v>Armytage</v>
      </c>
      <c r="T144" t="str">
        <f>_xlfn.XLOOKUP(C144,Table3[Customer ID],Table3[Loyalty Card],,0)</f>
        <v>Yes</v>
      </c>
      <c r="U144">
        <f t="shared" si="14"/>
        <v>10</v>
      </c>
      <c r="V144" t="str">
        <f t="shared" si="15"/>
        <v>Wednesday</v>
      </c>
      <c r="W144" t="str">
        <f t="shared" si="16"/>
        <v>April</v>
      </c>
      <c r="X144">
        <f>E144*VLOOKUP(D144,products!$A$2:$G$49,7,FALSE)</f>
        <v>15.028199999999998</v>
      </c>
    </row>
    <row r="145" spans="1:24" x14ac:dyDescent="0.25">
      <c r="A145" s="1" t="s">
        <v>1292</v>
      </c>
      <c r="B145" s="2">
        <v>44083</v>
      </c>
      <c r="C145" s="1" t="s">
        <v>1293</v>
      </c>
      <c r="D145" t="s">
        <v>6159</v>
      </c>
      <c r="E145" s="1">
        <v>2</v>
      </c>
      <c r="F145" s="1" t="str">
        <f>VLOOKUP(C145,customers!$A$2:$B$1001,2,FALSE)</f>
        <v>Deana Staite</v>
      </c>
      <c r="G145" s="1" t="str">
        <f>VLOOKUP(C145,customers!$A$1:$C$1001,3,FALSE)</f>
        <v>dstaite3z@scientificamerican.com</v>
      </c>
      <c r="H145" s="1" t="str">
        <f>_xlfn.XLOOKUP(C145,customers!$A$2:$A$1001,customers!$G$2:$G$1001,,0,)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>
        <f>INDEX(products!$A$1:$G$49,MATCH(orders!$D145,products!$A$1:$A$49,0),MATCH(orders!K$1,products!$A$1:$G$1,0))</f>
        <v>0.5</v>
      </c>
      <c r="L145">
        <f>INDEX(products!$A$1:$G$49,MATCH(orders!$D145,products!$A$1:$A$49,0),MATCH(orders!L$1,products!$A$1:$G$1,0))</f>
        <v>8.73</v>
      </c>
      <c r="M145">
        <f t="shared" si="17"/>
        <v>17.46</v>
      </c>
      <c r="N145" t="str">
        <f>VLOOKUP(I145,'coffee names &amp; roast types'!$A$2:$B$5,2,FALSE)</f>
        <v>Liberica</v>
      </c>
      <c r="O145" t="str">
        <f>VLOOKUP(J145,'coffee names &amp; roast types'!$E$2:$F$4,2,FALSE)</f>
        <v>Medium</v>
      </c>
      <c r="P145" t="str">
        <f>CONCATENATE(VLOOKUP(C145,customers!$A$2:$F$1001,5,FALSE),", ",VLOOKUP(C145,customers!$A$2:$F$1001,6,FALSE))</f>
        <v>39 Dunning Hill, Houston</v>
      </c>
      <c r="Q145" t="str">
        <f t="shared" si="18"/>
        <v>No</v>
      </c>
      <c r="R145" t="str">
        <f t="shared" si="19"/>
        <v>Deana</v>
      </c>
      <c r="S145" t="str">
        <f t="shared" si="20"/>
        <v>Staite</v>
      </c>
      <c r="T145" t="str">
        <f>_xlfn.XLOOKUP(C145,Table3[Customer ID],Table3[Loyalty Card],,0)</f>
        <v>No</v>
      </c>
      <c r="U145">
        <f t="shared" si="14"/>
        <v>1</v>
      </c>
      <c r="V145" t="str">
        <f t="shared" si="15"/>
        <v>Wednesday</v>
      </c>
      <c r="W145" t="str">
        <f t="shared" si="16"/>
        <v>September</v>
      </c>
      <c r="X145">
        <f>E145*VLOOKUP(D145,products!$A$2:$G$49,7,FALSE)</f>
        <v>2.2698</v>
      </c>
    </row>
    <row r="146" spans="1:24" x14ac:dyDescent="0.25">
      <c r="A146" s="1" t="s">
        <v>1298</v>
      </c>
      <c r="B146" s="2">
        <v>44265</v>
      </c>
      <c r="C146" s="1" t="s">
        <v>1299</v>
      </c>
      <c r="D146" t="s">
        <v>6147</v>
      </c>
      <c r="E146" s="1">
        <v>2</v>
      </c>
      <c r="F146" s="1" t="str">
        <f>VLOOKUP(C146,customers!$A$2:$B$1001,2,FALSE)</f>
        <v>Winn Keyse</v>
      </c>
      <c r="G146" s="1" t="str">
        <f>VLOOKUP(C146,customers!$A$1:$C$1001,3,FALSE)</f>
        <v>wkeyse40@apple.com</v>
      </c>
      <c r="H146" s="1" t="str">
        <f>_xlfn.XLOOKUP(C146,customers!$A$2:$A$1001,customers!$G$2:$G$1001,,0,)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>
        <f>INDEX(products!$A$1:$G$49,MATCH(orders!$D146,products!$A$1:$A$49,0),MATCH(orders!K$1,products!$A$1:$G$1,0))</f>
        <v>2.5</v>
      </c>
      <c r="L146">
        <f>INDEX(products!$A$1:$G$49,MATCH(orders!$D146,products!$A$1:$A$49,0),MATCH(orders!L$1,products!$A$1:$G$1,0))</f>
        <v>34.154999999999994</v>
      </c>
      <c r="M146">
        <f t="shared" si="17"/>
        <v>68.309999999999988</v>
      </c>
      <c r="N146" t="str">
        <f>VLOOKUP(I146,'coffee names &amp; roast types'!$A$2:$B$5,2,FALSE)</f>
        <v>Excelsa</v>
      </c>
      <c r="O146" t="str">
        <f>VLOOKUP(J146,'coffee names &amp; roast types'!$E$2:$F$4,2,FALSE)</f>
        <v>Light</v>
      </c>
      <c r="P146" t="str">
        <f>CONCATENATE(VLOOKUP(C146,customers!$A$2:$F$1001,5,FALSE),", ",VLOOKUP(C146,customers!$A$2:$F$1001,6,FALSE))</f>
        <v>02688 Duke Park, Orange</v>
      </c>
      <c r="Q146" t="str">
        <f t="shared" si="18"/>
        <v>No</v>
      </c>
      <c r="R146" t="str">
        <f t="shared" si="19"/>
        <v>Winn</v>
      </c>
      <c r="S146" t="str">
        <f t="shared" si="20"/>
        <v>Keyse</v>
      </c>
      <c r="T146" t="str">
        <f>_xlfn.XLOOKUP(C146,Table3[Customer ID],Table3[Loyalty Card],,0)</f>
        <v>Yes</v>
      </c>
      <c r="U146">
        <f t="shared" si="14"/>
        <v>5</v>
      </c>
      <c r="V146" t="str">
        <f t="shared" si="15"/>
        <v>Wednesday</v>
      </c>
      <c r="W146" t="str">
        <f t="shared" si="16"/>
        <v>March</v>
      </c>
      <c r="X146">
        <f>E146*VLOOKUP(D146,products!$A$2:$G$49,7,FALSE)</f>
        <v>7.5140999999999991</v>
      </c>
    </row>
    <row r="147" spans="1:24" x14ac:dyDescent="0.25">
      <c r="A147" s="1" t="s">
        <v>1304</v>
      </c>
      <c r="B147" s="2">
        <v>43562</v>
      </c>
      <c r="C147" s="1" t="s">
        <v>1305</v>
      </c>
      <c r="D147" t="s">
        <v>6158</v>
      </c>
      <c r="E147" s="1">
        <v>4</v>
      </c>
      <c r="F147" s="1" t="str">
        <f>VLOOKUP(C147,customers!$A$2:$B$1001,2,FALSE)</f>
        <v>Osmund Clausen-Thue</v>
      </c>
      <c r="G147" s="1" t="str">
        <f>VLOOKUP(C147,customers!$A$1:$C$1001,3,FALSE)</f>
        <v>oclausenthue41@marriott.com</v>
      </c>
      <c r="H147" s="1" t="str">
        <f>_xlfn.XLOOKUP(C147,customers!$A$2:$A$1001,customers!$G$2:$G$1001,,0,)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>
        <f>INDEX(products!$A$1:$G$49,MATCH(orders!$D147,products!$A$1:$A$49,0),MATCH(orders!K$1,products!$A$1:$G$1,0))</f>
        <v>0.2</v>
      </c>
      <c r="L147">
        <f>INDEX(products!$A$1:$G$49,MATCH(orders!$D147,products!$A$1:$A$49,0),MATCH(orders!L$1,products!$A$1:$G$1,0))</f>
        <v>4.3650000000000002</v>
      </c>
      <c r="M147">
        <f t="shared" si="17"/>
        <v>17.46</v>
      </c>
      <c r="N147" t="str">
        <f>VLOOKUP(I147,'coffee names &amp; roast types'!$A$2:$B$5,2,FALSE)</f>
        <v>Liberica</v>
      </c>
      <c r="O147" t="str">
        <f>VLOOKUP(J147,'coffee names &amp; roast types'!$E$2:$F$4,2,FALSE)</f>
        <v>Medium</v>
      </c>
      <c r="P147" t="str">
        <f>CONCATENATE(VLOOKUP(C147,customers!$A$2:$F$1001,5,FALSE),", ",VLOOKUP(C147,customers!$A$2:$F$1001,6,FALSE))</f>
        <v>2163 Dexter Hill, El Paso</v>
      </c>
      <c r="Q147" t="str">
        <f t="shared" si="18"/>
        <v>No</v>
      </c>
      <c r="R147" t="str">
        <f t="shared" si="19"/>
        <v>Osmund</v>
      </c>
      <c r="S147" t="str">
        <f t="shared" si="20"/>
        <v>Clausen-Thue</v>
      </c>
      <c r="T147" t="str">
        <f>_xlfn.XLOOKUP(C147,Table3[Customer ID],Table3[Loyalty Card],,0)</f>
        <v>No</v>
      </c>
      <c r="U147">
        <f t="shared" si="14"/>
        <v>0.8</v>
      </c>
      <c r="V147" t="str">
        <f t="shared" si="15"/>
        <v>Sunday</v>
      </c>
      <c r="W147" t="str">
        <f t="shared" si="16"/>
        <v>April</v>
      </c>
      <c r="X147">
        <f>E147*VLOOKUP(D147,products!$A$2:$G$49,7,FALSE)</f>
        <v>2.2698</v>
      </c>
    </row>
    <row r="148" spans="1:24" x14ac:dyDescent="0.25">
      <c r="A148" s="1" t="s">
        <v>1310</v>
      </c>
      <c r="B148" s="2">
        <v>44024</v>
      </c>
      <c r="C148" s="1" t="s">
        <v>1311</v>
      </c>
      <c r="D148" t="s">
        <v>6161</v>
      </c>
      <c r="E148" s="1">
        <v>3</v>
      </c>
      <c r="F148" s="1" t="str">
        <f>VLOOKUP(C148,customers!$A$2:$B$1001,2,FALSE)</f>
        <v>Leonore Francisco</v>
      </c>
      <c r="G148" s="1" t="str">
        <f>VLOOKUP(C148,customers!$A$1:$C$1001,3,FALSE)</f>
        <v>lfrancisco42@fema.gov</v>
      </c>
      <c r="H148" s="1" t="str">
        <f>_xlfn.XLOOKUP(C148,customers!$A$2:$A$1001,customers!$G$2:$G$1001,,0,)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>
        <f>INDEX(products!$A$1:$G$49,MATCH(orders!$D148,products!$A$1:$A$49,0),MATCH(orders!K$1,products!$A$1:$G$1,0))</f>
        <v>1</v>
      </c>
      <c r="L148">
        <f>INDEX(products!$A$1:$G$49,MATCH(orders!$D148,products!$A$1:$A$49,0),MATCH(orders!L$1,products!$A$1:$G$1,0))</f>
        <v>14.55</v>
      </c>
      <c r="M148">
        <f t="shared" si="17"/>
        <v>43.650000000000006</v>
      </c>
      <c r="N148" t="str">
        <f>VLOOKUP(I148,'coffee names &amp; roast types'!$A$2:$B$5,2,FALSE)</f>
        <v>Liberica</v>
      </c>
      <c r="O148" t="str">
        <f>VLOOKUP(J148,'coffee names &amp; roast types'!$E$2:$F$4,2,FALSE)</f>
        <v>Medium</v>
      </c>
      <c r="P148" t="str">
        <f>CONCATENATE(VLOOKUP(C148,customers!$A$2:$F$1001,5,FALSE),", ",VLOOKUP(C148,customers!$A$2:$F$1001,6,FALSE))</f>
        <v>48757 Bay Parkway, Carson City</v>
      </c>
      <c r="Q148" t="str">
        <f t="shared" si="18"/>
        <v>No</v>
      </c>
      <c r="R148" t="str">
        <f t="shared" si="19"/>
        <v>Leonore</v>
      </c>
      <c r="S148" t="str">
        <f t="shared" si="20"/>
        <v>Francisco</v>
      </c>
      <c r="T148" t="str">
        <f>_xlfn.XLOOKUP(C148,Table3[Customer ID],Table3[Loyalty Card],,0)</f>
        <v>No</v>
      </c>
      <c r="U148">
        <f t="shared" si="14"/>
        <v>3</v>
      </c>
      <c r="V148" t="str">
        <f t="shared" si="15"/>
        <v>Sunday</v>
      </c>
      <c r="W148" t="str">
        <f t="shared" si="16"/>
        <v>July</v>
      </c>
      <c r="X148">
        <f>E148*VLOOKUP(D148,products!$A$2:$G$49,7,FALSE)</f>
        <v>5.6745000000000001</v>
      </c>
    </row>
    <row r="149" spans="1:24" x14ac:dyDescent="0.25">
      <c r="A149" s="1" t="s">
        <v>1310</v>
      </c>
      <c r="B149" s="2">
        <v>44024</v>
      </c>
      <c r="C149" s="1" t="s">
        <v>1311</v>
      </c>
      <c r="D149" t="s">
        <v>6140</v>
      </c>
      <c r="E149" s="1">
        <v>2</v>
      </c>
      <c r="F149" s="1" t="str">
        <f>VLOOKUP(C149,customers!$A$2:$B$1001,2,FALSE)</f>
        <v>Leonore Francisco</v>
      </c>
      <c r="G149" s="1" t="str">
        <f>VLOOKUP(C149,customers!$A$1:$C$1001,3,FALSE)</f>
        <v>lfrancisco42@fema.gov</v>
      </c>
      <c r="H149" s="1" t="str">
        <f>_xlfn.XLOOKUP(C149,customers!$A$2:$A$1001,customers!$G$2:$G$1001,,0,)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>
        <f>INDEX(products!$A$1:$G$49,MATCH(orders!$D149,products!$A$1:$A$49,0),MATCH(orders!K$1,products!$A$1:$G$1,0))</f>
        <v>1</v>
      </c>
      <c r="L149">
        <f>INDEX(products!$A$1:$G$49,MATCH(orders!$D149,products!$A$1:$A$49,0),MATCH(orders!L$1,products!$A$1:$G$1,0))</f>
        <v>13.75</v>
      </c>
      <c r="M149">
        <f t="shared" si="17"/>
        <v>27.5</v>
      </c>
      <c r="N149" t="str">
        <f>VLOOKUP(I149,'coffee names &amp; roast types'!$A$2:$B$5,2,FALSE)</f>
        <v>Excelsa</v>
      </c>
      <c r="O149" t="str">
        <f>VLOOKUP(J149,'coffee names &amp; roast types'!$E$2:$F$4,2,FALSE)</f>
        <v>Medium</v>
      </c>
      <c r="P149" t="str">
        <f>CONCATENATE(VLOOKUP(C149,customers!$A$2:$F$1001,5,FALSE),", ",VLOOKUP(C149,customers!$A$2:$F$1001,6,FALSE))</f>
        <v>48757 Bay Parkway, Carson City</v>
      </c>
      <c r="Q149" t="str">
        <f t="shared" si="18"/>
        <v>No</v>
      </c>
      <c r="R149" t="str">
        <f t="shared" si="19"/>
        <v>Leonore</v>
      </c>
      <c r="S149" t="str">
        <f t="shared" si="20"/>
        <v>Francisco</v>
      </c>
      <c r="T149" t="str">
        <f>_xlfn.XLOOKUP(C149,Table3[Customer ID],Table3[Loyalty Card],,0)</f>
        <v>No</v>
      </c>
      <c r="U149">
        <f t="shared" si="14"/>
        <v>2</v>
      </c>
      <c r="V149" t="str">
        <f t="shared" si="15"/>
        <v>Sunday</v>
      </c>
      <c r="W149" t="str">
        <f t="shared" si="16"/>
        <v>July</v>
      </c>
      <c r="X149">
        <f>E149*VLOOKUP(D149,products!$A$2:$G$49,7,FALSE)</f>
        <v>3.0249999999999999</v>
      </c>
    </row>
    <row r="150" spans="1:24" x14ac:dyDescent="0.25">
      <c r="A150" s="1" t="s">
        <v>1321</v>
      </c>
      <c r="B150" s="2">
        <v>44551</v>
      </c>
      <c r="C150" s="1" t="s">
        <v>1322</v>
      </c>
      <c r="D150" t="s">
        <v>6152</v>
      </c>
      <c r="E150" s="1">
        <v>5</v>
      </c>
      <c r="F150" s="1" t="str">
        <f>VLOOKUP(C150,customers!$A$2:$B$1001,2,FALSE)</f>
        <v>Giacobo Skingle</v>
      </c>
      <c r="G150" s="1" t="str">
        <f>VLOOKUP(C150,customers!$A$1:$C$1001,3,FALSE)</f>
        <v>gskingle44@clickbank.net</v>
      </c>
      <c r="H150" s="1" t="str">
        <f>_xlfn.XLOOKUP(C150,customers!$A$2:$A$1001,customers!$G$2:$G$1001,,0,)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>
        <f>INDEX(products!$A$1:$G$49,MATCH(orders!$D150,products!$A$1:$A$49,0),MATCH(orders!K$1,products!$A$1:$G$1,0))</f>
        <v>0.2</v>
      </c>
      <c r="L150">
        <f>INDEX(products!$A$1:$G$49,MATCH(orders!$D150,products!$A$1:$A$49,0),MATCH(orders!L$1,products!$A$1:$G$1,0))</f>
        <v>3.645</v>
      </c>
      <c r="M150">
        <f t="shared" si="17"/>
        <v>18.225000000000001</v>
      </c>
      <c r="N150" t="str">
        <f>VLOOKUP(I150,'coffee names &amp; roast types'!$A$2:$B$5,2,FALSE)</f>
        <v>Excelsa</v>
      </c>
      <c r="O150" t="str">
        <f>VLOOKUP(J150,'coffee names &amp; roast types'!$E$2:$F$4,2,FALSE)</f>
        <v>Dark</v>
      </c>
      <c r="P150" t="str">
        <f>CONCATENATE(VLOOKUP(C150,customers!$A$2:$F$1001,5,FALSE),", ",VLOOKUP(C150,customers!$A$2:$F$1001,6,FALSE))</f>
        <v>61617 Roth Street, Provo</v>
      </c>
      <c r="Q150" t="str">
        <f t="shared" si="18"/>
        <v>No</v>
      </c>
      <c r="R150" t="str">
        <f t="shared" si="19"/>
        <v>Giacobo</v>
      </c>
      <c r="S150" t="str">
        <f t="shared" si="20"/>
        <v>Skingle</v>
      </c>
      <c r="T150" t="str">
        <f>_xlfn.XLOOKUP(C150,Table3[Customer ID],Table3[Loyalty Card],,0)</f>
        <v>Yes</v>
      </c>
      <c r="U150">
        <f t="shared" si="14"/>
        <v>1</v>
      </c>
      <c r="V150" t="str">
        <f t="shared" si="15"/>
        <v>Tuesday</v>
      </c>
      <c r="W150" t="str">
        <f t="shared" si="16"/>
        <v>December</v>
      </c>
      <c r="X150">
        <f>E150*VLOOKUP(D150,products!$A$2:$G$49,7,FALSE)</f>
        <v>2.00475</v>
      </c>
    </row>
    <row r="151" spans="1:24" x14ac:dyDescent="0.25">
      <c r="A151" s="1" t="s">
        <v>1327</v>
      </c>
      <c r="B151" s="2">
        <v>44108</v>
      </c>
      <c r="C151" s="1" t="s">
        <v>1328</v>
      </c>
      <c r="D151" t="s">
        <v>6174</v>
      </c>
      <c r="E151" s="1">
        <v>2</v>
      </c>
      <c r="F151" s="1" t="str">
        <f>VLOOKUP(C151,customers!$A$2:$B$1001,2,FALSE)</f>
        <v>Gerard Pirdy</v>
      </c>
      <c r="G151" s="1" t="str">
        <f>VLOOKUP(C151,customers!$A$1:$C$1001,3,FALSE)</f>
        <v>not provided</v>
      </c>
      <c r="H151" s="1" t="str">
        <f>_xlfn.XLOOKUP(C151,customers!$A$2:$A$1001,customers!$G$2:$G$1001,,0,)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>
        <f>INDEX(products!$A$1:$G$49,MATCH(orders!$D151,products!$A$1:$A$49,0),MATCH(orders!K$1,products!$A$1:$G$1,0))</f>
        <v>2.5</v>
      </c>
      <c r="L151">
        <f>INDEX(products!$A$1:$G$49,MATCH(orders!$D151,products!$A$1:$A$49,0),MATCH(orders!L$1,products!$A$1:$G$1,0))</f>
        <v>25.874999999999996</v>
      </c>
      <c r="M151">
        <f t="shared" si="17"/>
        <v>51.749999999999993</v>
      </c>
      <c r="N151" t="str">
        <f>VLOOKUP(I151,'coffee names &amp; roast types'!$A$2:$B$5,2,FALSE)</f>
        <v>Arabica</v>
      </c>
      <c r="O151" t="str">
        <f>VLOOKUP(J151,'coffee names &amp; roast types'!$E$2:$F$4,2,FALSE)</f>
        <v>Medium</v>
      </c>
      <c r="P151" t="str">
        <f>CONCATENATE(VLOOKUP(C151,customers!$A$2:$F$1001,5,FALSE),", ",VLOOKUP(C151,customers!$A$2:$F$1001,6,FALSE))</f>
        <v>74 Becker Lane, Boca Raton</v>
      </c>
      <c r="Q151" t="str">
        <f t="shared" si="18"/>
        <v>No</v>
      </c>
      <c r="R151" t="str">
        <f t="shared" si="19"/>
        <v>Gerard</v>
      </c>
      <c r="S151" t="str">
        <f t="shared" si="20"/>
        <v>Pirdy</v>
      </c>
      <c r="T151" t="str">
        <f>_xlfn.XLOOKUP(C151,Table3[Customer ID],Table3[Loyalty Card],,0)</f>
        <v>Yes</v>
      </c>
      <c r="U151">
        <f t="shared" si="14"/>
        <v>5</v>
      </c>
      <c r="V151" t="str">
        <f t="shared" si="15"/>
        <v>Sunday</v>
      </c>
      <c r="W151" t="str">
        <f t="shared" si="16"/>
        <v>October</v>
      </c>
      <c r="X151">
        <f>E151*VLOOKUP(D151,products!$A$2:$G$49,7,FALSE)</f>
        <v>4.6574999999999989</v>
      </c>
    </row>
    <row r="152" spans="1:24" x14ac:dyDescent="0.25">
      <c r="A152" s="1" t="s">
        <v>1332</v>
      </c>
      <c r="B152" s="2">
        <v>44051</v>
      </c>
      <c r="C152" s="1" t="s">
        <v>1333</v>
      </c>
      <c r="D152" t="s">
        <v>6142</v>
      </c>
      <c r="E152" s="1">
        <v>1</v>
      </c>
      <c r="F152" s="1" t="str">
        <f>VLOOKUP(C152,customers!$A$2:$B$1001,2,FALSE)</f>
        <v>Jacinthe Balsillie</v>
      </c>
      <c r="G152" s="1" t="str">
        <f>VLOOKUP(C152,customers!$A$1:$C$1001,3,FALSE)</f>
        <v>jbalsillie46@princeton.edu</v>
      </c>
      <c r="H152" s="1" t="str">
        <f>_xlfn.XLOOKUP(C152,customers!$A$2:$A$1001,customers!$G$2:$G$1001,,0,)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>
        <f>INDEX(products!$A$1:$G$49,MATCH(orders!$D152,products!$A$1:$A$49,0),MATCH(orders!K$1,products!$A$1:$G$1,0))</f>
        <v>1</v>
      </c>
      <c r="L152">
        <f>INDEX(products!$A$1:$G$49,MATCH(orders!$D152,products!$A$1:$A$49,0),MATCH(orders!L$1,products!$A$1:$G$1,0))</f>
        <v>12.95</v>
      </c>
      <c r="M152">
        <f t="shared" si="17"/>
        <v>12.95</v>
      </c>
      <c r="N152" t="str">
        <f>VLOOKUP(I152,'coffee names &amp; roast types'!$A$2:$B$5,2,FALSE)</f>
        <v>Liberica</v>
      </c>
      <c r="O152" t="str">
        <f>VLOOKUP(J152,'coffee names &amp; roast types'!$E$2:$F$4,2,FALSE)</f>
        <v>Dark</v>
      </c>
      <c r="P152" t="str">
        <f>CONCATENATE(VLOOKUP(C152,customers!$A$2:$F$1001,5,FALSE),", ",VLOOKUP(C152,customers!$A$2:$F$1001,6,FALSE))</f>
        <v>2 Heffernan Center, Roanoke</v>
      </c>
      <c r="Q152" t="str">
        <f t="shared" si="18"/>
        <v>No</v>
      </c>
      <c r="R152" t="str">
        <f t="shared" si="19"/>
        <v>Jacinthe</v>
      </c>
      <c r="S152" t="str">
        <f t="shared" si="20"/>
        <v>Balsillie</v>
      </c>
      <c r="T152" t="str">
        <f>_xlfn.XLOOKUP(C152,Table3[Customer ID],Table3[Loyalty Card],,0)</f>
        <v>Yes</v>
      </c>
      <c r="U152">
        <f t="shared" si="14"/>
        <v>1</v>
      </c>
      <c r="V152" t="str">
        <f t="shared" si="15"/>
        <v>Saturday</v>
      </c>
      <c r="W152" t="str">
        <f t="shared" si="16"/>
        <v>August</v>
      </c>
      <c r="X152">
        <f>E152*VLOOKUP(D152,products!$A$2:$G$49,7,FALSE)</f>
        <v>1.6835</v>
      </c>
    </row>
    <row r="153" spans="1:24" x14ac:dyDescent="0.25">
      <c r="A153" s="1" t="s">
        <v>1338</v>
      </c>
      <c r="B153" s="2">
        <v>44115</v>
      </c>
      <c r="C153" s="1" t="s">
        <v>1339</v>
      </c>
      <c r="D153" t="s">
        <v>6154</v>
      </c>
      <c r="E153" s="1">
        <v>3</v>
      </c>
      <c r="F153" s="1" t="str">
        <f>VLOOKUP(C153,customers!$A$2:$B$1001,2,FALSE)</f>
        <v>Quinton Fouracres</v>
      </c>
      <c r="G153" s="1" t="str">
        <f>VLOOKUP(C153,customers!$A$1:$C$1001,3,FALSE)</f>
        <v>not provided</v>
      </c>
      <c r="H153" s="1" t="str">
        <f>_xlfn.XLOOKUP(C153,customers!$A$2:$A$1001,customers!$G$2:$G$1001,,0,)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>
        <f>INDEX(products!$A$1:$G$49,MATCH(orders!$D153,products!$A$1:$A$49,0),MATCH(orders!K$1,products!$A$1:$G$1,0))</f>
        <v>1</v>
      </c>
      <c r="L153">
        <f>INDEX(products!$A$1:$G$49,MATCH(orders!$D153,products!$A$1:$A$49,0),MATCH(orders!L$1,products!$A$1:$G$1,0))</f>
        <v>11.25</v>
      </c>
      <c r="M153">
        <f t="shared" si="17"/>
        <v>33.75</v>
      </c>
      <c r="N153" t="str">
        <f>VLOOKUP(I153,'coffee names &amp; roast types'!$A$2:$B$5,2,FALSE)</f>
        <v>Arabica</v>
      </c>
      <c r="O153" t="str">
        <f>VLOOKUP(J153,'coffee names &amp; roast types'!$E$2:$F$4,2,FALSE)</f>
        <v>Medium</v>
      </c>
      <c r="P153" t="str">
        <f>CONCATENATE(VLOOKUP(C153,customers!$A$2:$F$1001,5,FALSE),", ",VLOOKUP(C153,customers!$A$2:$F$1001,6,FALSE))</f>
        <v>53 New Castle Point, Des Moines</v>
      </c>
      <c r="Q153" t="str">
        <f t="shared" si="18"/>
        <v>No</v>
      </c>
      <c r="R153" t="str">
        <f t="shared" si="19"/>
        <v>Quinton</v>
      </c>
      <c r="S153" t="str">
        <f t="shared" si="20"/>
        <v>Fouracres</v>
      </c>
      <c r="T153" t="str">
        <f>_xlfn.XLOOKUP(C153,Table3[Customer ID],Table3[Loyalty Card],,0)</f>
        <v>Yes</v>
      </c>
      <c r="U153">
        <f t="shared" si="14"/>
        <v>3</v>
      </c>
      <c r="V153" t="str">
        <f t="shared" si="15"/>
        <v>Sunday</v>
      </c>
      <c r="W153" t="str">
        <f t="shared" si="16"/>
        <v>October</v>
      </c>
      <c r="X153">
        <f>E153*VLOOKUP(D153,products!$A$2:$G$49,7,FALSE)</f>
        <v>3.0374999999999996</v>
      </c>
    </row>
    <row r="154" spans="1:24" x14ac:dyDescent="0.25">
      <c r="A154" s="1" t="s">
        <v>1343</v>
      </c>
      <c r="B154" s="2">
        <v>44510</v>
      </c>
      <c r="C154" s="1" t="s">
        <v>1344</v>
      </c>
      <c r="D154" t="s">
        <v>6150</v>
      </c>
      <c r="E154" s="1">
        <v>3</v>
      </c>
      <c r="F154" s="1" t="str">
        <f>VLOOKUP(C154,customers!$A$2:$B$1001,2,FALSE)</f>
        <v>Bettina Leffek</v>
      </c>
      <c r="G154" s="1" t="str">
        <f>VLOOKUP(C154,customers!$A$1:$C$1001,3,FALSE)</f>
        <v>bleffek48@ning.com</v>
      </c>
      <c r="H154" s="1" t="str">
        <f>_xlfn.XLOOKUP(C154,customers!$A$2:$A$1001,customers!$G$2:$G$1001,,0,)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>
        <f>INDEX(products!$A$1:$G$49,MATCH(orders!$D154,products!$A$1:$A$49,0),MATCH(orders!K$1,products!$A$1:$G$1,0))</f>
        <v>2.5</v>
      </c>
      <c r="L154">
        <f>INDEX(products!$A$1:$G$49,MATCH(orders!$D154,products!$A$1:$A$49,0),MATCH(orders!L$1,products!$A$1:$G$1,0))</f>
        <v>22.884999999999998</v>
      </c>
      <c r="M154">
        <f t="shared" si="17"/>
        <v>68.655000000000001</v>
      </c>
      <c r="N154" t="str">
        <f>VLOOKUP(I154,'coffee names &amp; roast types'!$A$2:$B$5,2,FALSE)</f>
        <v>Robusta</v>
      </c>
      <c r="O154" t="str">
        <f>VLOOKUP(J154,'coffee names &amp; roast types'!$E$2:$F$4,2,FALSE)</f>
        <v>Medium</v>
      </c>
      <c r="P154" t="str">
        <f>CONCATENATE(VLOOKUP(C154,customers!$A$2:$F$1001,5,FALSE),", ",VLOOKUP(C154,customers!$A$2:$F$1001,6,FALSE))</f>
        <v>0688 Burning Wood Point, Honolulu</v>
      </c>
      <c r="Q154" t="str">
        <f t="shared" si="18"/>
        <v>No</v>
      </c>
      <c r="R154" t="str">
        <f t="shared" si="19"/>
        <v>Bettina</v>
      </c>
      <c r="S154" t="str">
        <f t="shared" si="20"/>
        <v>Leffek</v>
      </c>
      <c r="T154" t="str">
        <f>_xlfn.XLOOKUP(C154,Table3[Customer ID],Table3[Loyalty Card],,0)</f>
        <v>Yes</v>
      </c>
      <c r="U154">
        <f t="shared" si="14"/>
        <v>7.5</v>
      </c>
      <c r="V154" t="str">
        <f t="shared" si="15"/>
        <v>Wednesday</v>
      </c>
      <c r="W154" t="str">
        <f t="shared" si="16"/>
        <v>November</v>
      </c>
      <c r="X154">
        <f>E154*VLOOKUP(D154,products!$A$2:$G$49,7,FALSE)</f>
        <v>4.1192999999999991</v>
      </c>
    </row>
    <row r="155" spans="1:24" x14ac:dyDescent="0.25">
      <c r="A155" s="1" t="s">
        <v>1349</v>
      </c>
      <c r="B155" s="2">
        <v>44367</v>
      </c>
      <c r="C155" s="1" t="s">
        <v>1350</v>
      </c>
      <c r="D155" t="s">
        <v>6162</v>
      </c>
      <c r="E155" s="1">
        <v>1</v>
      </c>
      <c r="F155" s="1" t="str">
        <f>VLOOKUP(C155,customers!$A$2:$B$1001,2,FALSE)</f>
        <v>Hetti Penson</v>
      </c>
      <c r="G155" s="1" t="str">
        <f>VLOOKUP(C155,customers!$A$1:$C$1001,3,FALSE)</f>
        <v>not provided</v>
      </c>
      <c r="H155" s="1" t="str">
        <f>_xlfn.XLOOKUP(C155,customers!$A$2:$A$1001,customers!$G$2:$G$1001,,0,)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>
        <f>INDEX(products!$A$1:$G$49,MATCH(orders!$D155,products!$A$1:$A$49,0),MATCH(orders!K$1,products!$A$1:$G$1,0))</f>
        <v>0.2</v>
      </c>
      <c r="L155">
        <f>INDEX(products!$A$1:$G$49,MATCH(orders!$D155,products!$A$1:$A$49,0),MATCH(orders!L$1,products!$A$1:$G$1,0))</f>
        <v>2.6849999999999996</v>
      </c>
      <c r="M155">
        <f t="shared" si="17"/>
        <v>2.6849999999999996</v>
      </c>
      <c r="N155" t="str">
        <f>VLOOKUP(I155,'coffee names &amp; roast types'!$A$2:$B$5,2,FALSE)</f>
        <v>Robusta</v>
      </c>
      <c r="O155" t="str">
        <f>VLOOKUP(J155,'coffee names &amp; roast types'!$E$2:$F$4,2,FALSE)</f>
        <v>Dark</v>
      </c>
      <c r="P155" t="str">
        <f>CONCATENATE(VLOOKUP(C155,customers!$A$2:$F$1001,5,FALSE),", ",VLOOKUP(C155,customers!$A$2:$F$1001,6,FALSE))</f>
        <v>16 Dottie Point, Fort Lauderdale</v>
      </c>
      <c r="Q155" t="str">
        <f t="shared" si="18"/>
        <v>No</v>
      </c>
      <c r="R155" t="str">
        <f t="shared" si="19"/>
        <v>Hetti</v>
      </c>
      <c r="S155" t="str">
        <f t="shared" si="20"/>
        <v>Penson</v>
      </c>
      <c r="T155" t="str">
        <f>_xlfn.XLOOKUP(C155,Table3[Customer ID],Table3[Loyalty Card],,0)</f>
        <v>No</v>
      </c>
      <c r="U155">
        <f t="shared" si="14"/>
        <v>0.2</v>
      </c>
      <c r="V155" t="str">
        <f t="shared" si="15"/>
        <v>Sunday</v>
      </c>
      <c r="W155" t="str">
        <f t="shared" si="16"/>
        <v>June</v>
      </c>
      <c r="X155">
        <f>E155*VLOOKUP(D155,products!$A$2:$G$49,7,FALSE)</f>
        <v>0.16109999999999997</v>
      </c>
    </row>
    <row r="156" spans="1:24" x14ac:dyDescent="0.25">
      <c r="A156" s="1" t="s">
        <v>1354</v>
      </c>
      <c r="B156" s="2">
        <v>44473</v>
      </c>
      <c r="C156" s="1" t="s">
        <v>1355</v>
      </c>
      <c r="D156" t="s">
        <v>6167</v>
      </c>
      <c r="E156" s="1">
        <v>5</v>
      </c>
      <c r="F156" s="1" t="str">
        <f>VLOOKUP(C156,customers!$A$2:$B$1001,2,FALSE)</f>
        <v>Jocko Pray</v>
      </c>
      <c r="G156" s="1" t="str">
        <f>VLOOKUP(C156,customers!$A$1:$C$1001,3,FALSE)</f>
        <v>jpray4a@youtube.com</v>
      </c>
      <c r="H156" s="1" t="str">
        <f>_xlfn.XLOOKUP(C156,customers!$A$2:$A$1001,customers!$G$2:$G$1001,,0,)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>
        <f>INDEX(products!$A$1:$G$49,MATCH(orders!$D156,products!$A$1:$A$49,0),MATCH(orders!K$1,products!$A$1:$G$1,0))</f>
        <v>2.5</v>
      </c>
      <c r="L156">
        <f>INDEX(products!$A$1:$G$49,MATCH(orders!$D156,products!$A$1:$A$49,0),MATCH(orders!L$1,products!$A$1:$G$1,0))</f>
        <v>22.884999999999998</v>
      </c>
      <c r="M156">
        <f t="shared" si="17"/>
        <v>114.42499999999998</v>
      </c>
      <c r="N156" t="str">
        <f>VLOOKUP(I156,'coffee names &amp; roast types'!$A$2:$B$5,2,FALSE)</f>
        <v>Arabica</v>
      </c>
      <c r="O156" t="str">
        <f>VLOOKUP(J156,'coffee names &amp; roast types'!$E$2:$F$4,2,FALSE)</f>
        <v>Dark</v>
      </c>
      <c r="P156" t="str">
        <f>CONCATENATE(VLOOKUP(C156,customers!$A$2:$F$1001,5,FALSE),", ",VLOOKUP(C156,customers!$A$2:$F$1001,6,FALSE))</f>
        <v>7764 Thackeray Hill, Philadelphia</v>
      </c>
      <c r="Q156" t="str">
        <f t="shared" si="18"/>
        <v>No</v>
      </c>
      <c r="R156" t="str">
        <f t="shared" si="19"/>
        <v>Jocko</v>
      </c>
      <c r="S156" t="str">
        <f t="shared" si="20"/>
        <v>Pray</v>
      </c>
      <c r="T156" t="str">
        <f>_xlfn.XLOOKUP(C156,Table3[Customer ID],Table3[Loyalty Card],,0)</f>
        <v>No</v>
      </c>
      <c r="U156">
        <f t="shared" si="14"/>
        <v>12.5</v>
      </c>
      <c r="V156" t="str">
        <f t="shared" si="15"/>
        <v>Monday</v>
      </c>
      <c r="W156" t="str">
        <f t="shared" si="16"/>
        <v>October</v>
      </c>
      <c r="X156">
        <f>E156*VLOOKUP(D156,products!$A$2:$G$49,7,FALSE)</f>
        <v>10.298249999999998</v>
      </c>
    </row>
    <row r="157" spans="1:24" x14ac:dyDescent="0.25">
      <c r="A157" s="1" t="s">
        <v>1360</v>
      </c>
      <c r="B157" s="2">
        <v>43640</v>
      </c>
      <c r="C157" s="1" t="s">
        <v>1361</v>
      </c>
      <c r="D157" t="s">
        <v>6174</v>
      </c>
      <c r="E157" s="1">
        <v>6</v>
      </c>
      <c r="F157" s="1" t="str">
        <f>VLOOKUP(C157,customers!$A$2:$B$1001,2,FALSE)</f>
        <v>Grete Holborn</v>
      </c>
      <c r="G157" s="1" t="str">
        <f>VLOOKUP(C157,customers!$A$1:$C$1001,3,FALSE)</f>
        <v>gholborn4b@ow.ly</v>
      </c>
      <c r="H157" s="1" t="str">
        <f>_xlfn.XLOOKUP(C157,customers!$A$2:$A$1001,customers!$G$2:$G$1001,,0,)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>
        <f>INDEX(products!$A$1:$G$49,MATCH(orders!$D157,products!$A$1:$A$49,0),MATCH(orders!K$1,products!$A$1:$G$1,0))</f>
        <v>2.5</v>
      </c>
      <c r="L157">
        <f>INDEX(products!$A$1:$G$49,MATCH(orders!$D157,products!$A$1:$A$49,0),MATCH(orders!L$1,products!$A$1:$G$1,0))</f>
        <v>25.874999999999996</v>
      </c>
      <c r="M157">
        <f t="shared" si="17"/>
        <v>155.24999999999997</v>
      </c>
      <c r="N157" t="str">
        <f>VLOOKUP(I157,'coffee names &amp; roast types'!$A$2:$B$5,2,FALSE)</f>
        <v>Arabica</v>
      </c>
      <c r="O157" t="str">
        <f>VLOOKUP(J157,'coffee names &amp; roast types'!$E$2:$F$4,2,FALSE)</f>
        <v>Medium</v>
      </c>
      <c r="P157" t="str">
        <f>CONCATENATE(VLOOKUP(C157,customers!$A$2:$F$1001,5,FALSE),", ",VLOOKUP(C157,customers!$A$2:$F$1001,6,FALSE))</f>
        <v>124 Sycamore Point, Norwalk</v>
      </c>
      <c r="Q157" t="str">
        <f t="shared" si="18"/>
        <v>No</v>
      </c>
      <c r="R157" t="str">
        <f t="shared" si="19"/>
        <v>Grete</v>
      </c>
      <c r="S157" t="str">
        <f t="shared" si="20"/>
        <v>Holborn</v>
      </c>
      <c r="T157" t="str">
        <f>_xlfn.XLOOKUP(C157,Table3[Customer ID],Table3[Loyalty Card],,0)</f>
        <v>Yes</v>
      </c>
      <c r="U157">
        <f t="shared" si="14"/>
        <v>15</v>
      </c>
      <c r="V157" t="str">
        <f t="shared" si="15"/>
        <v>Monday</v>
      </c>
      <c r="W157" t="str">
        <f t="shared" si="16"/>
        <v>June</v>
      </c>
      <c r="X157">
        <f>E157*VLOOKUP(D157,products!$A$2:$G$49,7,FALSE)</f>
        <v>13.972499999999997</v>
      </c>
    </row>
    <row r="158" spans="1:24" x14ac:dyDescent="0.25">
      <c r="A158" s="1" t="s">
        <v>1366</v>
      </c>
      <c r="B158" s="2">
        <v>43764</v>
      </c>
      <c r="C158" s="1" t="s">
        <v>1367</v>
      </c>
      <c r="D158" t="s">
        <v>6174</v>
      </c>
      <c r="E158" s="1">
        <v>3</v>
      </c>
      <c r="F158" s="1" t="str">
        <f>VLOOKUP(C158,customers!$A$2:$B$1001,2,FALSE)</f>
        <v>Fielding Keinrat</v>
      </c>
      <c r="G158" s="1" t="str">
        <f>VLOOKUP(C158,customers!$A$1:$C$1001,3,FALSE)</f>
        <v>fkeinrat4c@dailymail.co.uk</v>
      </c>
      <c r="H158" s="1" t="str">
        <f>_xlfn.XLOOKUP(C158,customers!$A$2:$A$1001,customers!$G$2:$G$1001,,0,)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>
        <f>INDEX(products!$A$1:$G$49,MATCH(orders!$D158,products!$A$1:$A$49,0),MATCH(orders!K$1,products!$A$1:$G$1,0))</f>
        <v>2.5</v>
      </c>
      <c r="L158">
        <f>INDEX(products!$A$1:$G$49,MATCH(orders!$D158,products!$A$1:$A$49,0),MATCH(orders!L$1,products!$A$1:$G$1,0))</f>
        <v>25.874999999999996</v>
      </c>
      <c r="M158">
        <f t="shared" si="17"/>
        <v>77.624999999999986</v>
      </c>
      <c r="N158" t="str">
        <f>VLOOKUP(I158,'coffee names &amp; roast types'!$A$2:$B$5,2,FALSE)</f>
        <v>Arabica</v>
      </c>
      <c r="O158" t="str">
        <f>VLOOKUP(J158,'coffee names &amp; roast types'!$E$2:$F$4,2,FALSE)</f>
        <v>Medium</v>
      </c>
      <c r="P158" t="str">
        <f>CONCATENATE(VLOOKUP(C158,customers!$A$2:$F$1001,5,FALSE),", ",VLOOKUP(C158,customers!$A$2:$F$1001,6,FALSE))</f>
        <v>99382 Hagan Hill, Arlington</v>
      </c>
      <c r="Q158" t="str">
        <f t="shared" si="18"/>
        <v>No</v>
      </c>
      <c r="R158" t="str">
        <f t="shared" si="19"/>
        <v>Fielding</v>
      </c>
      <c r="S158" t="str">
        <f t="shared" si="20"/>
        <v>Keinrat</v>
      </c>
      <c r="T158" t="str">
        <f>_xlfn.XLOOKUP(C158,Table3[Customer ID],Table3[Loyalty Card],,0)</f>
        <v>Yes</v>
      </c>
      <c r="U158">
        <f t="shared" si="14"/>
        <v>7.5</v>
      </c>
      <c r="V158" t="str">
        <f t="shared" si="15"/>
        <v>Saturday</v>
      </c>
      <c r="W158" t="str">
        <f t="shared" si="16"/>
        <v>October</v>
      </c>
      <c r="X158">
        <f>E158*VLOOKUP(D158,products!$A$2:$G$49,7,FALSE)</f>
        <v>6.9862499999999983</v>
      </c>
    </row>
    <row r="159" spans="1:24" x14ac:dyDescent="0.25">
      <c r="A159" s="1" t="s">
        <v>1372</v>
      </c>
      <c r="B159" s="2">
        <v>44374</v>
      </c>
      <c r="C159" s="1" t="s">
        <v>1373</v>
      </c>
      <c r="D159" t="s">
        <v>6148</v>
      </c>
      <c r="E159" s="1">
        <v>3</v>
      </c>
      <c r="F159" s="1" t="str">
        <f>VLOOKUP(C159,customers!$A$2:$B$1001,2,FALSE)</f>
        <v>Paulo Yea</v>
      </c>
      <c r="G159" s="1" t="str">
        <f>VLOOKUP(C159,customers!$A$1:$C$1001,3,FALSE)</f>
        <v>pyea4d@aol.com</v>
      </c>
      <c r="H159" s="1" t="str">
        <f>_xlfn.XLOOKUP(C159,customers!$A$2:$A$1001,customers!$G$2:$G$1001,,0,)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>
        <f>INDEX(products!$A$1:$G$49,MATCH(orders!$D159,products!$A$1:$A$49,0),MATCH(orders!K$1,products!$A$1:$G$1,0))</f>
        <v>2.5</v>
      </c>
      <c r="L159">
        <f>INDEX(products!$A$1:$G$49,MATCH(orders!$D159,products!$A$1:$A$49,0),MATCH(orders!L$1,products!$A$1:$G$1,0))</f>
        <v>20.584999999999997</v>
      </c>
      <c r="M159">
        <f t="shared" si="17"/>
        <v>61.754999999999995</v>
      </c>
      <c r="N159" t="str">
        <f>VLOOKUP(I159,'coffee names &amp; roast types'!$A$2:$B$5,2,FALSE)</f>
        <v>Robusta</v>
      </c>
      <c r="O159" t="str">
        <f>VLOOKUP(J159,'coffee names &amp; roast types'!$E$2:$F$4,2,FALSE)</f>
        <v>Dark</v>
      </c>
      <c r="P159" t="str">
        <f>CONCATENATE(VLOOKUP(C159,customers!$A$2:$F$1001,5,FALSE),", ",VLOOKUP(C159,customers!$A$2:$F$1001,6,FALSE))</f>
        <v>9760 Nelson Lane, Ashford</v>
      </c>
      <c r="Q159" t="str">
        <f t="shared" si="18"/>
        <v>Yes</v>
      </c>
      <c r="R159" t="str">
        <f t="shared" si="19"/>
        <v>Paulo</v>
      </c>
      <c r="S159" t="str">
        <f t="shared" si="20"/>
        <v>Yea</v>
      </c>
      <c r="T159" t="str">
        <f>_xlfn.XLOOKUP(C159,Table3[Customer ID],Table3[Loyalty Card],,0)</f>
        <v>No</v>
      </c>
      <c r="U159">
        <f t="shared" si="14"/>
        <v>7.5</v>
      </c>
      <c r="V159" t="str">
        <f t="shared" si="15"/>
        <v>Sunday</v>
      </c>
      <c r="W159" t="str">
        <f t="shared" si="16"/>
        <v>June</v>
      </c>
      <c r="X159">
        <f>E159*VLOOKUP(D159,products!$A$2:$G$49,7,FALSE)</f>
        <v>3.7052999999999994</v>
      </c>
    </row>
    <row r="160" spans="1:24" x14ac:dyDescent="0.25">
      <c r="A160" s="1" t="s">
        <v>1378</v>
      </c>
      <c r="B160" s="2">
        <v>43714</v>
      </c>
      <c r="C160" s="1" t="s">
        <v>1379</v>
      </c>
      <c r="D160" t="s">
        <v>6148</v>
      </c>
      <c r="E160" s="1">
        <v>6</v>
      </c>
      <c r="F160" s="1" t="str">
        <f>VLOOKUP(C160,customers!$A$2:$B$1001,2,FALSE)</f>
        <v>Say Risborough</v>
      </c>
      <c r="G160" s="1" t="str">
        <f>VLOOKUP(C160,customers!$A$1:$C$1001,3,FALSE)</f>
        <v>not provided</v>
      </c>
      <c r="H160" s="1" t="str">
        <f>_xlfn.XLOOKUP(C160,customers!$A$2:$A$1001,customers!$G$2:$G$1001,,0,)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>
        <f>INDEX(products!$A$1:$G$49,MATCH(orders!$D160,products!$A$1:$A$49,0),MATCH(orders!K$1,products!$A$1:$G$1,0))</f>
        <v>2.5</v>
      </c>
      <c r="L160">
        <f>INDEX(products!$A$1:$G$49,MATCH(orders!$D160,products!$A$1:$A$49,0),MATCH(orders!L$1,products!$A$1:$G$1,0))</f>
        <v>20.584999999999997</v>
      </c>
      <c r="M160">
        <f t="shared" si="17"/>
        <v>123.50999999999999</v>
      </c>
      <c r="N160" t="str">
        <f>VLOOKUP(I160,'coffee names &amp; roast types'!$A$2:$B$5,2,FALSE)</f>
        <v>Robusta</v>
      </c>
      <c r="O160" t="str">
        <f>VLOOKUP(J160,'coffee names &amp; roast types'!$E$2:$F$4,2,FALSE)</f>
        <v>Dark</v>
      </c>
      <c r="P160" t="str">
        <f>CONCATENATE(VLOOKUP(C160,customers!$A$2:$F$1001,5,FALSE),", ",VLOOKUP(C160,customers!$A$2:$F$1001,6,FALSE))</f>
        <v>57914 Brentwood Junction, Chattanooga</v>
      </c>
      <c r="Q160" t="str">
        <f t="shared" si="18"/>
        <v>No</v>
      </c>
      <c r="R160" t="str">
        <f t="shared" si="19"/>
        <v>Say</v>
      </c>
      <c r="S160" t="str">
        <f t="shared" si="20"/>
        <v>Risborough</v>
      </c>
      <c r="T160" t="str">
        <f>_xlfn.XLOOKUP(C160,Table3[Customer ID],Table3[Loyalty Card],,0)</f>
        <v>Yes</v>
      </c>
      <c r="U160">
        <f t="shared" si="14"/>
        <v>15</v>
      </c>
      <c r="V160" t="str">
        <f t="shared" si="15"/>
        <v>Friday</v>
      </c>
      <c r="W160" t="str">
        <f t="shared" si="16"/>
        <v>September</v>
      </c>
      <c r="X160">
        <f>E160*VLOOKUP(D160,products!$A$2:$G$49,7,FALSE)</f>
        <v>7.4105999999999987</v>
      </c>
    </row>
    <row r="161" spans="1:24" x14ac:dyDescent="0.25">
      <c r="A161" s="1" t="s">
        <v>1383</v>
      </c>
      <c r="B161" s="2">
        <v>44316</v>
      </c>
      <c r="C161" s="1" t="s">
        <v>1384</v>
      </c>
      <c r="D161" t="s">
        <v>6163</v>
      </c>
      <c r="E161" s="1">
        <v>6</v>
      </c>
      <c r="F161" s="1" t="str">
        <f>VLOOKUP(C161,customers!$A$2:$B$1001,2,FALSE)</f>
        <v>Alexa Sizey</v>
      </c>
      <c r="G161" s="1" t="str">
        <f>VLOOKUP(C161,customers!$A$1:$C$1001,3,FALSE)</f>
        <v>not provided</v>
      </c>
      <c r="H161" s="1" t="str">
        <f>_xlfn.XLOOKUP(C161,customers!$A$2:$A$1001,customers!$G$2:$G$1001,,0,)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>
        <f>INDEX(products!$A$1:$G$49,MATCH(orders!$D161,products!$A$1:$A$49,0),MATCH(orders!K$1,products!$A$1:$G$1,0))</f>
        <v>2.5</v>
      </c>
      <c r="L161">
        <f>INDEX(products!$A$1:$G$49,MATCH(orders!$D161,products!$A$1:$A$49,0),MATCH(orders!L$1,products!$A$1:$G$1,0))</f>
        <v>36.454999999999998</v>
      </c>
      <c r="M161">
        <f t="shared" si="17"/>
        <v>218.73</v>
      </c>
      <c r="N161" t="str">
        <f>VLOOKUP(I161,'coffee names &amp; roast types'!$A$2:$B$5,2,FALSE)</f>
        <v>Liberica</v>
      </c>
      <c r="O161" t="str">
        <f>VLOOKUP(J161,'coffee names &amp; roast types'!$E$2:$F$4,2,FALSE)</f>
        <v>Light</v>
      </c>
      <c r="P161" t="str">
        <f>CONCATENATE(VLOOKUP(C161,customers!$A$2:$F$1001,5,FALSE),", ",VLOOKUP(C161,customers!$A$2:$F$1001,6,FALSE))</f>
        <v>198 Lighthouse Bay Avenue, Portland</v>
      </c>
      <c r="Q161" t="str">
        <f t="shared" si="18"/>
        <v>No</v>
      </c>
      <c r="R161" t="str">
        <f t="shared" si="19"/>
        <v>Alexa</v>
      </c>
      <c r="S161" t="str">
        <f t="shared" si="20"/>
        <v>Sizey</v>
      </c>
      <c r="T161" t="str">
        <f>_xlfn.XLOOKUP(C161,Table3[Customer ID],Table3[Loyalty Card],,0)</f>
        <v>No</v>
      </c>
      <c r="U161">
        <f t="shared" si="14"/>
        <v>15</v>
      </c>
      <c r="V161" t="str">
        <f t="shared" si="15"/>
        <v>Friday</v>
      </c>
      <c r="W161" t="str">
        <f t="shared" si="16"/>
        <v>April</v>
      </c>
      <c r="X161">
        <f>E161*VLOOKUP(D161,products!$A$2:$G$49,7,FALSE)</f>
        <v>28.434899999999999</v>
      </c>
    </row>
    <row r="162" spans="1:24" x14ac:dyDescent="0.25">
      <c r="A162" s="1" t="s">
        <v>1388</v>
      </c>
      <c r="B162" s="2">
        <v>43837</v>
      </c>
      <c r="C162" s="1" t="s">
        <v>1389</v>
      </c>
      <c r="D162" t="s">
        <v>6138</v>
      </c>
      <c r="E162" s="1">
        <v>4</v>
      </c>
      <c r="F162" s="1" t="str">
        <f>VLOOKUP(C162,customers!$A$2:$B$1001,2,FALSE)</f>
        <v>Kari Swede</v>
      </c>
      <c r="G162" s="1" t="str">
        <f>VLOOKUP(C162,customers!$A$1:$C$1001,3,FALSE)</f>
        <v>kswede4g@addthis.com</v>
      </c>
      <c r="H162" s="1" t="str">
        <f>_xlfn.XLOOKUP(C162,customers!$A$2:$A$1001,customers!$G$2:$G$1001,,0,)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>
        <f>INDEX(products!$A$1:$G$49,MATCH(orders!$D162,products!$A$1:$A$49,0),MATCH(orders!K$1,products!$A$1:$G$1,0))</f>
        <v>0.5</v>
      </c>
      <c r="L162">
        <f>INDEX(products!$A$1:$G$49,MATCH(orders!$D162,products!$A$1:$A$49,0),MATCH(orders!L$1,products!$A$1:$G$1,0))</f>
        <v>8.25</v>
      </c>
      <c r="M162">
        <f t="shared" si="17"/>
        <v>33</v>
      </c>
      <c r="N162" t="str">
        <f>VLOOKUP(I162,'coffee names &amp; roast types'!$A$2:$B$5,2,FALSE)</f>
        <v>Excelsa</v>
      </c>
      <c r="O162" t="str">
        <f>VLOOKUP(J162,'coffee names &amp; roast types'!$E$2:$F$4,2,FALSE)</f>
        <v>Medium</v>
      </c>
      <c r="P162" t="str">
        <f>CONCATENATE(VLOOKUP(C162,customers!$A$2:$F$1001,5,FALSE),", ",VLOOKUP(C162,customers!$A$2:$F$1001,6,FALSE))</f>
        <v>94 Pleasure Circle, Oklahoma City</v>
      </c>
      <c r="Q162" t="str">
        <f t="shared" si="18"/>
        <v>No</v>
      </c>
      <c r="R162" t="str">
        <f t="shared" si="19"/>
        <v>Kari</v>
      </c>
      <c r="S162" t="str">
        <f t="shared" si="20"/>
        <v>Swede</v>
      </c>
      <c r="T162" t="str">
        <f>_xlfn.XLOOKUP(C162,Table3[Customer ID],Table3[Loyalty Card],,0)</f>
        <v>No</v>
      </c>
      <c r="U162">
        <f t="shared" si="14"/>
        <v>2</v>
      </c>
      <c r="V162" t="str">
        <f t="shared" si="15"/>
        <v>Tuesday</v>
      </c>
      <c r="W162" t="str">
        <f t="shared" si="16"/>
        <v>January</v>
      </c>
      <c r="X162">
        <f>E162*VLOOKUP(D162,products!$A$2:$G$49,7,FALSE)</f>
        <v>3.63</v>
      </c>
    </row>
    <row r="163" spans="1:24" x14ac:dyDescent="0.25">
      <c r="A163" s="1" t="s">
        <v>1394</v>
      </c>
      <c r="B163" s="2">
        <v>44207</v>
      </c>
      <c r="C163" s="1" t="s">
        <v>1395</v>
      </c>
      <c r="D163" t="s">
        <v>6179</v>
      </c>
      <c r="E163" s="1">
        <v>3</v>
      </c>
      <c r="F163" s="1" t="str">
        <f>VLOOKUP(C163,customers!$A$2:$B$1001,2,FALSE)</f>
        <v>Leontine Rubrow</v>
      </c>
      <c r="G163" s="1" t="str">
        <f>VLOOKUP(C163,customers!$A$1:$C$1001,3,FALSE)</f>
        <v>lrubrow4h@microsoft.com</v>
      </c>
      <c r="H163" s="1" t="str">
        <f>_xlfn.XLOOKUP(C163,customers!$A$2:$A$1001,customers!$G$2:$G$1001,,0,)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>
        <f>INDEX(products!$A$1:$G$49,MATCH(orders!$D163,products!$A$1:$A$49,0),MATCH(orders!K$1,products!$A$1:$G$1,0))</f>
        <v>0.5</v>
      </c>
      <c r="L163">
        <f>INDEX(products!$A$1:$G$49,MATCH(orders!$D163,products!$A$1:$A$49,0),MATCH(orders!L$1,products!$A$1:$G$1,0))</f>
        <v>7.77</v>
      </c>
      <c r="M163">
        <f t="shared" si="17"/>
        <v>23.31</v>
      </c>
      <c r="N163" t="str">
        <f>VLOOKUP(I163,'coffee names &amp; roast types'!$A$2:$B$5,2,FALSE)</f>
        <v>Arabica</v>
      </c>
      <c r="O163" t="str">
        <f>VLOOKUP(J163,'coffee names &amp; roast types'!$E$2:$F$4,2,FALSE)</f>
        <v>Light</v>
      </c>
      <c r="P163" t="str">
        <f>CONCATENATE(VLOOKUP(C163,customers!$A$2:$F$1001,5,FALSE),", ",VLOOKUP(C163,customers!$A$2:$F$1001,6,FALSE))</f>
        <v>352 Jana Center, Washington</v>
      </c>
      <c r="Q163" t="str">
        <f t="shared" si="18"/>
        <v>No</v>
      </c>
      <c r="R163" t="str">
        <f t="shared" si="19"/>
        <v>Leontine</v>
      </c>
      <c r="S163" t="str">
        <f t="shared" si="20"/>
        <v>Rubrow</v>
      </c>
      <c r="T163" t="str">
        <f>_xlfn.XLOOKUP(C163,Table3[Customer ID],Table3[Loyalty Card],,0)</f>
        <v>No</v>
      </c>
      <c r="U163">
        <f t="shared" si="14"/>
        <v>1.5</v>
      </c>
      <c r="V163" t="str">
        <f t="shared" si="15"/>
        <v>Monday</v>
      </c>
      <c r="W163" t="str">
        <f t="shared" si="16"/>
        <v>January</v>
      </c>
      <c r="X163">
        <f>E163*VLOOKUP(D163,products!$A$2:$G$49,7,FALSE)</f>
        <v>2.0978999999999997</v>
      </c>
    </row>
    <row r="164" spans="1:24" x14ac:dyDescent="0.25">
      <c r="A164" s="1" t="s">
        <v>1400</v>
      </c>
      <c r="B164" s="2">
        <v>44515</v>
      </c>
      <c r="C164" s="1" t="s">
        <v>1401</v>
      </c>
      <c r="D164" t="s">
        <v>6143</v>
      </c>
      <c r="E164" s="1">
        <v>3</v>
      </c>
      <c r="F164" s="1" t="str">
        <f>VLOOKUP(C164,customers!$A$2:$B$1001,2,FALSE)</f>
        <v>Dottie Tift</v>
      </c>
      <c r="G164" s="1" t="str">
        <f>VLOOKUP(C164,customers!$A$1:$C$1001,3,FALSE)</f>
        <v>dtift4i@netvibes.com</v>
      </c>
      <c r="H164" s="1" t="str">
        <f>_xlfn.XLOOKUP(C164,customers!$A$2:$A$1001,customers!$G$2:$G$1001,,0,)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>
        <f>INDEX(products!$A$1:$G$49,MATCH(orders!$D164,products!$A$1:$A$49,0),MATCH(orders!K$1,products!$A$1:$G$1,0))</f>
        <v>0.5</v>
      </c>
      <c r="L164">
        <f>INDEX(products!$A$1:$G$49,MATCH(orders!$D164,products!$A$1:$A$49,0),MATCH(orders!L$1,products!$A$1:$G$1,0))</f>
        <v>7.29</v>
      </c>
      <c r="M164">
        <f t="shared" si="17"/>
        <v>21.87</v>
      </c>
      <c r="N164" t="str">
        <f>VLOOKUP(I164,'coffee names &amp; roast types'!$A$2:$B$5,2,FALSE)</f>
        <v>Excelsa</v>
      </c>
      <c r="O164" t="str">
        <f>VLOOKUP(J164,'coffee names &amp; roast types'!$E$2:$F$4,2,FALSE)</f>
        <v>Dark</v>
      </c>
      <c r="P164" t="str">
        <f>CONCATENATE(VLOOKUP(C164,customers!$A$2:$F$1001,5,FALSE),", ",VLOOKUP(C164,customers!$A$2:$F$1001,6,FALSE))</f>
        <v>581 Forest Run Avenue, Greensboro</v>
      </c>
      <c r="Q164" t="str">
        <f t="shared" si="18"/>
        <v>No</v>
      </c>
      <c r="R164" t="str">
        <f t="shared" si="19"/>
        <v>Dottie</v>
      </c>
      <c r="S164" t="str">
        <f t="shared" si="20"/>
        <v>Tift</v>
      </c>
      <c r="T164" t="str">
        <f>_xlfn.XLOOKUP(C164,Table3[Customer ID],Table3[Loyalty Card],,0)</f>
        <v>Yes</v>
      </c>
      <c r="U164">
        <f t="shared" si="14"/>
        <v>1.5</v>
      </c>
      <c r="V164" t="str">
        <f t="shared" si="15"/>
        <v>Monday</v>
      </c>
      <c r="W164" t="str">
        <f t="shared" si="16"/>
        <v>November</v>
      </c>
      <c r="X164">
        <f>E164*VLOOKUP(D164,products!$A$2:$G$49,7,FALSE)</f>
        <v>2.4057000000000004</v>
      </c>
    </row>
    <row r="165" spans="1:24" x14ac:dyDescent="0.25">
      <c r="A165" s="1" t="s">
        <v>1406</v>
      </c>
      <c r="B165" s="2">
        <v>43619</v>
      </c>
      <c r="C165" s="1" t="s">
        <v>1407</v>
      </c>
      <c r="D165" t="s">
        <v>6162</v>
      </c>
      <c r="E165" s="1">
        <v>6</v>
      </c>
      <c r="F165" s="1" t="str">
        <f>VLOOKUP(C165,customers!$A$2:$B$1001,2,FALSE)</f>
        <v>Gerardo Schonfeld</v>
      </c>
      <c r="G165" s="1" t="str">
        <f>VLOOKUP(C165,customers!$A$1:$C$1001,3,FALSE)</f>
        <v>gschonfeld4j@oracle.com</v>
      </c>
      <c r="H165" s="1" t="str">
        <f>_xlfn.XLOOKUP(C165,customers!$A$2:$A$1001,customers!$G$2:$G$1001,,0,)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>
        <f>INDEX(products!$A$1:$G$49,MATCH(orders!$D165,products!$A$1:$A$49,0),MATCH(orders!K$1,products!$A$1:$G$1,0))</f>
        <v>0.2</v>
      </c>
      <c r="L165">
        <f>INDEX(products!$A$1:$G$49,MATCH(orders!$D165,products!$A$1:$A$49,0),MATCH(orders!L$1,products!$A$1:$G$1,0))</f>
        <v>2.6849999999999996</v>
      </c>
      <c r="M165">
        <f t="shared" si="17"/>
        <v>16.11</v>
      </c>
      <c r="N165" t="str">
        <f>VLOOKUP(I165,'coffee names &amp; roast types'!$A$2:$B$5,2,FALSE)</f>
        <v>Robusta</v>
      </c>
      <c r="O165" t="str">
        <f>VLOOKUP(J165,'coffee names &amp; roast types'!$E$2:$F$4,2,FALSE)</f>
        <v>Dark</v>
      </c>
      <c r="P165" t="str">
        <f>CONCATENATE(VLOOKUP(C165,customers!$A$2:$F$1001,5,FALSE),", ",VLOOKUP(C165,customers!$A$2:$F$1001,6,FALSE))</f>
        <v>60 Spohn Plaza, Alexandria</v>
      </c>
      <c r="Q165" t="str">
        <f t="shared" si="18"/>
        <v>No</v>
      </c>
      <c r="R165" t="str">
        <f t="shared" si="19"/>
        <v>Gerardo</v>
      </c>
      <c r="S165" t="str">
        <f t="shared" si="20"/>
        <v>Schonfeld</v>
      </c>
      <c r="T165" t="str">
        <f>_xlfn.XLOOKUP(C165,Table3[Customer ID],Table3[Loyalty Card],,0)</f>
        <v>No</v>
      </c>
      <c r="U165">
        <f t="shared" si="14"/>
        <v>1.2000000000000002</v>
      </c>
      <c r="V165" t="str">
        <f t="shared" si="15"/>
        <v>Monday</v>
      </c>
      <c r="W165" t="str">
        <f t="shared" si="16"/>
        <v>June</v>
      </c>
      <c r="X165">
        <f>E165*VLOOKUP(D165,products!$A$2:$G$49,7,FALSE)</f>
        <v>0.96659999999999979</v>
      </c>
    </row>
    <row r="166" spans="1:24" x14ac:dyDescent="0.25">
      <c r="A166" s="1" t="s">
        <v>1412</v>
      </c>
      <c r="B166" s="2">
        <v>44182</v>
      </c>
      <c r="C166" s="1" t="s">
        <v>1413</v>
      </c>
      <c r="D166" t="s">
        <v>6143</v>
      </c>
      <c r="E166" s="1">
        <v>4</v>
      </c>
      <c r="F166" s="1" t="str">
        <f>VLOOKUP(C166,customers!$A$2:$B$1001,2,FALSE)</f>
        <v>Claiborne Feye</v>
      </c>
      <c r="G166" s="1" t="str">
        <f>VLOOKUP(C166,customers!$A$1:$C$1001,3,FALSE)</f>
        <v>cfeye4k@google.co.jp</v>
      </c>
      <c r="H166" s="1" t="str">
        <f>_xlfn.XLOOKUP(C166,customers!$A$2:$A$1001,customers!$G$2:$G$1001,,0,)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>
        <f>INDEX(products!$A$1:$G$49,MATCH(orders!$D166,products!$A$1:$A$49,0),MATCH(orders!K$1,products!$A$1:$G$1,0))</f>
        <v>0.5</v>
      </c>
      <c r="L166">
        <f>INDEX(products!$A$1:$G$49,MATCH(orders!$D166,products!$A$1:$A$49,0),MATCH(orders!L$1,products!$A$1:$G$1,0))</f>
        <v>7.29</v>
      </c>
      <c r="M166">
        <f t="shared" si="17"/>
        <v>29.16</v>
      </c>
      <c r="N166" t="str">
        <f>VLOOKUP(I166,'coffee names &amp; roast types'!$A$2:$B$5,2,FALSE)</f>
        <v>Excelsa</v>
      </c>
      <c r="O166" t="str">
        <f>VLOOKUP(J166,'coffee names &amp; roast types'!$E$2:$F$4,2,FALSE)</f>
        <v>Dark</v>
      </c>
      <c r="P166" t="str">
        <f>CONCATENATE(VLOOKUP(C166,customers!$A$2:$F$1001,5,FALSE),", ",VLOOKUP(C166,customers!$A$2:$F$1001,6,FALSE))</f>
        <v>601 Northridge Circle, Castlebridge</v>
      </c>
      <c r="Q166" t="str">
        <f t="shared" si="18"/>
        <v>Yes</v>
      </c>
      <c r="R166" t="str">
        <f t="shared" si="19"/>
        <v>Claiborne</v>
      </c>
      <c r="S166" t="str">
        <f t="shared" si="20"/>
        <v>Feye</v>
      </c>
      <c r="T166" t="str">
        <f>_xlfn.XLOOKUP(C166,Table3[Customer ID],Table3[Loyalty Card],,0)</f>
        <v>No</v>
      </c>
      <c r="U166">
        <f t="shared" si="14"/>
        <v>2</v>
      </c>
      <c r="V166" t="str">
        <f t="shared" si="15"/>
        <v>Thursday</v>
      </c>
      <c r="W166" t="str">
        <f t="shared" si="16"/>
        <v>December</v>
      </c>
      <c r="X166">
        <f>E166*VLOOKUP(D166,products!$A$2:$G$49,7,FALSE)</f>
        <v>3.2076000000000002</v>
      </c>
    </row>
    <row r="167" spans="1:24" x14ac:dyDescent="0.25">
      <c r="A167" s="1" t="s">
        <v>1419</v>
      </c>
      <c r="B167" s="2">
        <v>44234</v>
      </c>
      <c r="C167" s="1" t="s">
        <v>1420</v>
      </c>
      <c r="D167" t="s">
        <v>6176</v>
      </c>
      <c r="E167" s="1">
        <v>6</v>
      </c>
      <c r="F167" s="1" t="str">
        <f>VLOOKUP(C167,customers!$A$2:$B$1001,2,FALSE)</f>
        <v>Mina Elstone</v>
      </c>
      <c r="G167" s="1" t="str">
        <f>VLOOKUP(C167,customers!$A$1:$C$1001,3,FALSE)</f>
        <v>not provided</v>
      </c>
      <c r="H167" s="1" t="str">
        <f>_xlfn.XLOOKUP(C167,customers!$A$2:$A$1001,customers!$G$2:$G$1001,,0,)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>
        <f>INDEX(products!$A$1:$G$49,MATCH(orders!$D167,products!$A$1:$A$49,0),MATCH(orders!K$1,products!$A$1:$G$1,0))</f>
        <v>1</v>
      </c>
      <c r="L167">
        <f>INDEX(products!$A$1:$G$49,MATCH(orders!$D167,products!$A$1:$A$49,0),MATCH(orders!L$1,products!$A$1:$G$1,0))</f>
        <v>8.9499999999999993</v>
      </c>
      <c r="M167">
        <f t="shared" si="17"/>
        <v>53.699999999999996</v>
      </c>
      <c r="N167" t="str">
        <f>VLOOKUP(I167,'coffee names &amp; roast types'!$A$2:$B$5,2,FALSE)</f>
        <v>Robusta</v>
      </c>
      <c r="O167" t="str">
        <f>VLOOKUP(J167,'coffee names &amp; roast types'!$E$2:$F$4,2,FALSE)</f>
        <v>Dark</v>
      </c>
      <c r="P167" t="str">
        <f>CONCATENATE(VLOOKUP(C167,customers!$A$2:$F$1001,5,FALSE),", ",VLOOKUP(C167,customers!$A$2:$F$1001,6,FALSE))</f>
        <v>6 Manley Plaza, Racine</v>
      </c>
      <c r="Q167" t="str">
        <f t="shared" si="18"/>
        <v>No</v>
      </c>
      <c r="R167" t="str">
        <f t="shared" si="19"/>
        <v>Mina</v>
      </c>
      <c r="S167" t="str">
        <f t="shared" si="20"/>
        <v>Elstone</v>
      </c>
      <c r="T167" t="str">
        <f>_xlfn.XLOOKUP(C167,Table3[Customer ID],Table3[Loyalty Card],,0)</f>
        <v>Yes</v>
      </c>
      <c r="U167">
        <f t="shared" si="14"/>
        <v>6</v>
      </c>
      <c r="V167" t="str">
        <f t="shared" si="15"/>
        <v>Sunday</v>
      </c>
      <c r="W167" t="str">
        <f t="shared" si="16"/>
        <v>February</v>
      </c>
      <c r="X167">
        <f>E167*VLOOKUP(D167,products!$A$2:$G$49,7,FALSE)</f>
        <v>3.2219999999999995</v>
      </c>
    </row>
    <row r="168" spans="1:24" x14ac:dyDescent="0.25">
      <c r="A168" s="1" t="s">
        <v>1424</v>
      </c>
      <c r="B168" s="2">
        <v>44270</v>
      </c>
      <c r="C168" s="1" t="s">
        <v>1425</v>
      </c>
      <c r="D168" t="s">
        <v>6171</v>
      </c>
      <c r="E168" s="1">
        <v>5</v>
      </c>
      <c r="F168" s="1" t="str">
        <f>VLOOKUP(C168,customers!$A$2:$B$1001,2,FALSE)</f>
        <v>Sherman Mewrcik</v>
      </c>
      <c r="G168" s="1" t="str">
        <f>VLOOKUP(C168,customers!$A$1:$C$1001,3,FALSE)</f>
        <v>not provided</v>
      </c>
      <c r="H168" s="1" t="str">
        <f>_xlfn.XLOOKUP(C168,customers!$A$2:$A$1001,customers!$G$2:$G$1001,,0,)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>
        <f>INDEX(products!$A$1:$G$49,MATCH(orders!$D168,products!$A$1:$A$49,0),MATCH(orders!K$1,products!$A$1:$G$1,0))</f>
        <v>0.5</v>
      </c>
      <c r="L168">
        <f>INDEX(products!$A$1:$G$49,MATCH(orders!$D168,products!$A$1:$A$49,0),MATCH(orders!L$1,products!$A$1:$G$1,0))</f>
        <v>5.3699999999999992</v>
      </c>
      <c r="M168">
        <f t="shared" si="17"/>
        <v>26.849999999999994</v>
      </c>
      <c r="N168" t="str">
        <f>VLOOKUP(I168,'coffee names &amp; roast types'!$A$2:$B$5,2,FALSE)</f>
        <v>Robusta</v>
      </c>
      <c r="O168" t="str">
        <f>VLOOKUP(J168,'coffee names &amp; roast types'!$E$2:$F$4,2,FALSE)</f>
        <v>Dark</v>
      </c>
      <c r="P168" t="str">
        <f>CONCATENATE(VLOOKUP(C168,customers!$A$2:$F$1001,5,FALSE),", ",VLOOKUP(C168,customers!$A$2:$F$1001,6,FALSE))</f>
        <v>44305 Scofield Park, Clearwater</v>
      </c>
      <c r="Q168" t="str">
        <f t="shared" si="18"/>
        <v>No</v>
      </c>
      <c r="R168" t="str">
        <f t="shared" si="19"/>
        <v>Sherman</v>
      </c>
      <c r="S168" t="str">
        <f t="shared" si="20"/>
        <v>Mewrcik</v>
      </c>
      <c r="T168" t="str">
        <f>_xlfn.XLOOKUP(C168,Table3[Customer ID],Table3[Loyalty Card],,0)</f>
        <v>Yes</v>
      </c>
      <c r="U168">
        <f t="shared" si="14"/>
        <v>2.5</v>
      </c>
      <c r="V168" t="str">
        <f t="shared" si="15"/>
        <v>Monday</v>
      </c>
      <c r="W168" t="str">
        <f t="shared" si="16"/>
        <v>March</v>
      </c>
      <c r="X168">
        <f>E168*VLOOKUP(D168,products!$A$2:$G$49,7,FALSE)</f>
        <v>1.6109999999999998</v>
      </c>
    </row>
    <row r="169" spans="1:24" x14ac:dyDescent="0.25">
      <c r="A169" s="1" t="s">
        <v>1429</v>
      </c>
      <c r="B169" s="2">
        <v>44777</v>
      </c>
      <c r="C169" s="1" t="s">
        <v>1430</v>
      </c>
      <c r="D169" t="s">
        <v>6138</v>
      </c>
      <c r="E169" s="1">
        <v>5</v>
      </c>
      <c r="F169" s="1" t="str">
        <f>VLOOKUP(C169,customers!$A$2:$B$1001,2,FALSE)</f>
        <v>Tamarah Fero</v>
      </c>
      <c r="G169" s="1" t="str">
        <f>VLOOKUP(C169,customers!$A$1:$C$1001,3,FALSE)</f>
        <v>tfero4n@comsenz.com</v>
      </c>
      <c r="H169" s="1" t="str">
        <f>_xlfn.XLOOKUP(C169,customers!$A$2:$A$1001,customers!$G$2:$G$1001,,0,)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>
        <f>INDEX(products!$A$1:$G$49,MATCH(orders!$D169,products!$A$1:$A$49,0),MATCH(orders!K$1,products!$A$1:$G$1,0))</f>
        <v>0.5</v>
      </c>
      <c r="L169">
        <f>INDEX(products!$A$1:$G$49,MATCH(orders!$D169,products!$A$1:$A$49,0),MATCH(orders!L$1,products!$A$1:$G$1,0))</f>
        <v>8.25</v>
      </c>
      <c r="M169">
        <f t="shared" si="17"/>
        <v>41.25</v>
      </c>
      <c r="N169" t="str">
        <f>VLOOKUP(I169,'coffee names &amp; roast types'!$A$2:$B$5,2,FALSE)</f>
        <v>Excelsa</v>
      </c>
      <c r="O169" t="str">
        <f>VLOOKUP(J169,'coffee names &amp; roast types'!$E$2:$F$4,2,FALSE)</f>
        <v>Medium</v>
      </c>
      <c r="P169" t="str">
        <f>CONCATENATE(VLOOKUP(C169,customers!$A$2:$F$1001,5,FALSE),", ",VLOOKUP(C169,customers!$A$2:$F$1001,6,FALSE))</f>
        <v>6 Fisk Street, Racine</v>
      </c>
      <c r="Q169" t="str">
        <f t="shared" si="18"/>
        <v>No</v>
      </c>
      <c r="R169" t="str">
        <f t="shared" si="19"/>
        <v>Tamarah</v>
      </c>
      <c r="S169" t="str">
        <f t="shared" si="20"/>
        <v>Fero</v>
      </c>
      <c r="T169" t="str">
        <f>_xlfn.XLOOKUP(C169,Table3[Customer ID],Table3[Loyalty Card],,0)</f>
        <v>Yes</v>
      </c>
      <c r="U169">
        <f t="shared" si="14"/>
        <v>2.5</v>
      </c>
      <c r="V169" t="str">
        <f t="shared" si="15"/>
        <v>Thursday</v>
      </c>
      <c r="W169" t="str">
        <f t="shared" si="16"/>
        <v>August</v>
      </c>
      <c r="X169">
        <f>E169*VLOOKUP(D169,products!$A$2:$G$49,7,FALSE)</f>
        <v>4.5374999999999996</v>
      </c>
    </row>
    <row r="170" spans="1:24" x14ac:dyDescent="0.25">
      <c r="A170" s="1" t="s">
        <v>1435</v>
      </c>
      <c r="B170" s="2">
        <v>43484</v>
      </c>
      <c r="C170" s="1" t="s">
        <v>1436</v>
      </c>
      <c r="D170" t="s">
        <v>6156</v>
      </c>
      <c r="E170" s="1">
        <v>6</v>
      </c>
      <c r="F170" s="1" t="str">
        <f>VLOOKUP(C170,customers!$A$2:$B$1001,2,FALSE)</f>
        <v>Stanislaus Valsler</v>
      </c>
      <c r="G170" s="1" t="str">
        <f>VLOOKUP(C170,customers!$A$1:$C$1001,3,FALSE)</f>
        <v>not provided</v>
      </c>
      <c r="H170" s="1" t="str">
        <f>_xlfn.XLOOKUP(C170,customers!$A$2:$A$1001,customers!$G$2:$G$1001,,0,)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>
        <f>INDEX(products!$A$1:$G$49,MATCH(orders!$D170,products!$A$1:$A$49,0),MATCH(orders!K$1,products!$A$1:$G$1,0))</f>
        <v>0.5</v>
      </c>
      <c r="L170">
        <f>INDEX(products!$A$1:$G$49,MATCH(orders!$D170,products!$A$1:$A$49,0),MATCH(orders!L$1,products!$A$1:$G$1,0))</f>
        <v>6.75</v>
      </c>
      <c r="M170">
        <f t="shared" si="17"/>
        <v>40.5</v>
      </c>
      <c r="N170" t="str">
        <f>VLOOKUP(I170,'coffee names &amp; roast types'!$A$2:$B$5,2,FALSE)</f>
        <v>Arabica</v>
      </c>
      <c r="O170" t="str">
        <f>VLOOKUP(J170,'coffee names &amp; roast types'!$E$2:$F$4,2,FALSE)</f>
        <v>Medium</v>
      </c>
      <c r="P170" t="str">
        <f>CONCATENATE(VLOOKUP(C170,customers!$A$2:$F$1001,5,FALSE),", ",VLOOKUP(C170,customers!$A$2:$F$1001,6,FALSE))</f>
        <v>95 Southridge Alley, Castlebridge</v>
      </c>
      <c r="Q170" t="str">
        <f t="shared" si="18"/>
        <v>Yes</v>
      </c>
      <c r="R170" t="str">
        <f t="shared" si="19"/>
        <v>Stanislaus</v>
      </c>
      <c r="S170" t="str">
        <f t="shared" si="20"/>
        <v>Valsler</v>
      </c>
      <c r="T170" t="str">
        <f>_xlfn.XLOOKUP(C170,Table3[Customer ID],Table3[Loyalty Card],,0)</f>
        <v>No</v>
      </c>
      <c r="U170">
        <f t="shared" si="14"/>
        <v>3</v>
      </c>
      <c r="V170" t="str">
        <f t="shared" si="15"/>
        <v>Saturday</v>
      </c>
      <c r="W170" t="str">
        <f t="shared" si="16"/>
        <v>January</v>
      </c>
      <c r="X170">
        <f>E170*VLOOKUP(D170,products!$A$2:$G$49,7,FALSE)</f>
        <v>3.6449999999999996</v>
      </c>
    </row>
    <row r="171" spans="1:24" x14ac:dyDescent="0.25">
      <c r="A171" s="1" t="s">
        <v>1440</v>
      </c>
      <c r="B171" s="2">
        <v>44643</v>
      </c>
      <c r="C171" s="1" t="s">
        <v>1441</v>
      </c>
      <c r="D171" t="s">
        <v>6176</v>
      </c>
      <c r="E171" s="1">
        <v>2</v>
      </c>
      <c r="F171" s="1" t="str">
        <f>VLOOKUP(C171,customers!$A$2:$B$1001,2,FALSE)</f>
        <v>Felita Dauney</v>
      </c>
      <c r="G171" s="1" t="str">
        <f>VLOOKUP(C171,customers!$A$1:$C$1001,3,FALSE)</f>
        <v>fdauney4p@sphinn.com</v>
      </c>
      <c r="H171" s="1" t="str">
        <f>_xlfn.XLOOKUP(C171,customers!$A$2:$A$1001,customers!$G$2:$G$1001,,0,)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>
        <f>INDEX(products!$A$1:$G$49,MATCH(orders!$D171,products!$A$1:$A$49,0),MATCH(orders!K$1,products!$A$1:$G$1,0))</f>
        <v>1</v>
      </c>
      <c r="L171">
        <f>INDEX(products!$A$1:$G$49,MATCH(orders!$D171,products!$A$1:$A$49,0),MATCH(orders!L$1,products!$A$1:$G$1,0))</f>
        <v>8.9499999999999993</v>
      </c>
      <c r="M171">
        <f t="shared" si="17"/>
        <v>17.899999999999999</v>
      </c>
      <c r="N171" t="str">
        <f>VLOOKUP(I171,'coffee names &amp; roast types'!$A$2:$B$5,2,FALSE)</f>
        <v>Robusta</v>
      </c>
      <c r="O171" t="str">
        <f>VLOOKUP(J171,'coffee names &amp; roast types'!$E$2:$F$4,2,FALSE)</f>
        <v>Dark</v>
      </c>
      <c r="P171" t="str">
        <f>CONCATENATE(VLOOKUP(C171,customers!$A$2:$F$1001,5,FALSE),", ",VLOOKUP(C171,customers!$A$2:$F$1001,6,FALSE))</f>
        <v>22484 Tomscot Lane, Castlebellingham</v>
      </c>
      <c r="Q171" t="str">
        <f t="shared" si="18"/>
        <v>Yes</v>
      </c>
      <c r="R171" t="str">
        <f t="shared" si="19"/>
        <v>Felita</v>
      </c>
      <c r="S171" t="str">
        <f t="shared" si="20"/>
        <v>Dauney</v>
      </c>
      <c r="T171" t="str">
        <f>_xlfn.XLOOKUP(C171,Table3[Customer ID],Table3[Loyalty Card],,0)</f>
        <v>No</v>
      </c>
      <c r="U171">
        <f t="shared" si="14"/>
        <v>2</v>
      </c>
      <c r="V171" t="str">
        <f t="shared" si="15"/>
        <v>Wednesday</v>
      </c>
      <c r="W171" t="str">
        <f t="shared" si="16"/>
        <v>March</v>
      </c>
      <c r="X171">
        <f>E171*VLOOKUP(D171,products!$A$2:$G$49,7,FALSE)</f>
        <v>1.0739999999999998</v>
      </c>
    </row>
    <row r="172" spans="1:24" x14ac:dyDescent="0.25">
      <c r="A172" s="1" t="s">
        <v>1447</v>
      </c>
      <c r="B172" s="2">
        <v>44476</v>
      </c>
      <c r="C172" s="1" t="s">
        <v>1448</v>
      </c>
      <c r="D172" t="s">
        <v>6147</v>
      </c>
      <c r="E172" s="1">
        <v>2</v>
      </c>
      <c r="F172" s="1" t="str">
        <f>VLOOKUP(C172,customers!$A$2:$B$1001,2,FALSE)</f>
        <v>Serena Earley</v>
      </c>
      <c r="G172" s="1" t="str">
        <f>VLOOKUP(C172,customers!$A$1:$C$1001,3,FALSE)</f>
        <v>searley4q@youku.com</v>
      </c>
      <c r="H172" s="1" t="str">
        <f>_xlfn.XLOOKUP(C172,customers!$A$2:$A$1001,customers!$G$2:$G$1001,,0,)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>
        <f>INDEX(products!$A$1:$G$49,MATCH(orders!$D172,products!$A$1:$A$49,0),MATCH(orders!K$1,products!$A$1:$G$1,0))</f>
        <v>2.5</v>
      </c>
      <c r="L172">
        <f>INDEX(products!$A$1:$G$49,MATCH(orders!$D172,products!$A$1:$A$49,0),MATCH(orders!L$1,products!$A$1:$G$1,0))</f>
        <v>34.154999999999994</v>
      </c>
      <c r="M172">
        <f t="shared" si="17"/>
        <v>68.309999999999988</v>
      </c>
      <c r="N172" t="str">
        <f>VLOOKUP(I172,'coffee names &amp; roast types'!$A$2:$B$5,2,FALSE)</f>
        <v>Excelsa</v>
      </c>
      <c r="O172" t="str">
        <f>VLOOKUP(J172,'coffee names &amp; roast types'!$E$2:$F$4,2,FALSE)</f>
        <v>Light</v>
      </c>
      <c r="P172" t="str">
        <f>CONCATENATE(VLOOKUP(C172,customers!$A$2:$F$1001,5,FALSE),", ",VLOOKUP(C172,customers!$A$2:$F$1001,6,FALSE))</f>
        <v>66197 Onsgard Place, Craigavon</v>
      </c>
      <c r="Q172" t="str">
        <f t="shared" si="18"/>
        <v>Yes</v>
      </c>
      <c r="R172" t="str">
        <f t="shared" si="19"/>
        <v>Serena</v>
      </c>
      <c r="S172" t="str">
        <f t="shared" si="20"/>
        <v>Earley</v>
      </c>
      <c r="T172" t="str">
        <f>_xlfn.XLOOKUP(C172,Table3[Customer ID],Table3[Loyalty Card],,0)</f>
        <v>No</v>
      </c>
      <c r="U172">
        <f t="shared" si="14"/>
        <v>5</v>
      </c>
      <c r="V172" t="str">
        <f t="shared" si="15"/>
        <v>Thursday</v>
      </c>
      <c r="W172" t="str">
        <f t="shared" si="16"/>
        <v>October</v>
      </c>
      <c r="X172">
        <f>E172*VLOOKUP(D172,products!$A$2:$G$49,7,FALSE)</f>
        <v>7.5140999999999991</v>
      </c>
    </row>
    <row r="173" spans="1:24" x14ac:dyDescent="0.25">
      <c r="A173" s="1" t="s">
        <v>1452</v>
      </c>
      <c r="B173" s="2">
        <v>43544</v>
      </c>
      <c r="C173" s="1" t="s">
        <v>1453</v>
      </c>
      <c r="D173" t="s">
        <v>6165</v>
      </c>
      <c r="E173" s="1">
        <v>2</v>
      </c>
      <c r="F173" s="1" t="str">
        <f>VLOOKUP(C173,customers!$A$2:$B$1001,2,FALSE)</f>
        <v>Minny Chamberlayne</v>
      </c>
      <c r="G173" s="1" t="str">
        <f>VLOOKUP(C173,customers!$A$1:$C$1001,3,FALSE)</f>
        <v>mchamberlayne4r@bigcartel.com</v>
      </c>
      <c r="H173" s="1" t="str">
        <f>_xlfn.XLOOKUP(C173,customers!$A$2:$A$1001,customers!$G$2:$G$1001,,0,)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>
        <f>INDEX(products!$A$1:$G$49,MATCH(orders!$D173,products!$A$1:$A$49,0),MATCH(orders!K$1,products!$A$1:$G$1,0))</f>
        <v>2.5</v>
      </c>
      <c r="L173">
        <f>INDEX(products!$A$1:$G$49,MATCH(orders!$D173,products!$A$1:$A$49,0),MATCH(orders!L$1,products!$A$1:$G$1,0))</f>
        <v>31.624999999999996</v>
      </c>
      <c r="M173">
        <f t="shared" si="17"/>
        <v>63.249999999999993</v>
      </c>
      <c r="N173" t="str">
        <f>VLOOKUP(I173,'coffee names &amp; roast types'!$A$2:$B$5,2,FALSE)</f>
        <v>Excelsa</v>
      </c>
      <c r="O173" t="str">
        <f>VLOOKUP(J173,'coffee names &amp; roast types'!$E$2:$F$4,2,FALSE)</f>
        <v>Medium</v>
      </c>
      <c r="P173" t="str">
        <f>CONCATENATE(VLOOKUP(C173,customers!$A$2:$F$1001,5,FALSE),", ",VLOOKUP(C173,customers!$A$2:$F$1001,6,FALSE))</f>
        <v>1 Ridgeview Place, Tampa</v>
      </c>
      <c r="Q173" t="str">
        <f t="shared" si="18"/>
        <v>No</v>
      </c>
      <c r="R173" t="str">
        <f t="shared" si="19"/>
        <v>Minny</v>
      </c>
      <c r="S173" t="str">
        <f t="shared" si="20"/>
        <v>Chamberlayne</v>
      </c>
      <c r="T173" t="str">
        <f>_xlfn.XLOOKUP(C173,Table3[Customer ID],Table3[Loyalty Card],,0)</f>
        <v>Yes</v>
      </c>
      <c r="U173">
        <f t="shared" si="14"/>
        <v>5</v>
      </c>
      <c r="V173" t="str">
        <f t="shared" si="15"/>
        <v>Wednesday</v>
      </c>
      <c r="W173" t="str">
        <f t="shared" si="16"/>
        <v>March</v>
      </c>
      <c r="X173">
        <f>E173*VLOOKUP(D173,products!$A$2:$G$49,7,FALSE)</f>
        <v>6.9574999999999996</v>
      </c>
    </row>
    <row r="174" spans="1:24" x14ac:dyDescent="0.25">
      <c r="A174" s="1" t="s">
        <v>1458</v>
      </c>
      <c r="B174" s="2">
        <v>44545</v>
      </c>
      <c r="C174" s="1" t="s">
        <v>1459</v>
      </c>
      <c r="D174" t="s">
        <v>6143</v>
      </c>
      <c r="E174" s="1">
        <v>3</v>
      </c>
      <c r="F174" s="1" t="str">
        <f>VLOOKUP(C174,customers!$A$2:$B$1001,2,FALSE)</f>
        <v>Bartholemy Flaherty</v>
      </c>
      <c r="G174" s="1" t="str">
        <f>VLOOKUP(C174,customers!$A$1:$C$1001,3,FALSE)</f>
        <v>bflaherty4s@moonfruit.com</v>
      </c>
      <c r="H174" s="1" t="str">
        <f>_xlfn.XLOOKUP(C174,customers!$A$2:$A$1001,customers!$G$2:$G$1001,,0,)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>
        <f>INDEX(products!$A$1:$G$49,MATCH(orders!$D174,products!$A$1:$A$49,0),MATCH(orders!K$1,products!$A$1:$G$1,0))</f>
        <v>0.5</v>
      </c>
      <c r="L174">
        <f>INDEX(products!$A$1:$G$49,MATCH(orders!$D174,products!$A$1:$A$49,0),MATCH(orders!L$1,products!$A$1:$G$1,0))</f>
        <v>7.29</v>
      </c>
      <c r="M174">
        <f t="shared" si="17"/>
        <v>21.87</v>
      </c>
      <c r="N174" t="str">
        <f>VLOOKUP(I174,'coffee names &amp; roast types'!$A$2:$B$5,2,FALSE)</f>
        <v>Excelsa</v>
      </c>
      <c r="O174" t="str">
        <f>VLOOKUP(J174,'coffee names &amp; roast types'!$E$2:$F$4,2,FALSE)</f>
        <v>Dark</v>
      </c>
      <c r="P174" t="str">
        <f>CONCATENATE(VLOOKUP(C174,customers!$A$2:$F$1001,5,FALSE),", ",VLOOKUP(C174,customers!$A$2:$F$1001,6,FALSE))</f>
        <v>045 Jana Place, Eadestown</v>
      </c>
      <c r="Q174" t="str">
        <f t="shared" si="18"/>
        <v>Yes</v>
      </c>
      <c r="R174" t="str">
        <f t="shared" si="19"/>
        <v>Bartholemy</v>
      </c>
      <c r="S174" t="str">
        <f t="shared" si="20"/>
        <v>Flaherty</v>
      </c>
      <c r="T174" t="str">
        <f>_xlfn.XLOOKUP(C174,Table3[Customer ID],Table3[Loyalty Card],,0)</f>
        <v>No</v>
      </c>
      <c r="U174">
        <f t="shared" si="14"/>
        <v>1.5</v>
      </c>
      <c r="V174" t="str">
        <f t="shared" si="15"/>
        <v>Wednesday</v>
      </c>
      <c r="W174" t="str">
        <f t="shared" si="16"/>
        <v>December</v>
      </c>
      <c r="X174">
        <f>E174*VLOOKUP(D174,products!$A$2:$G$49,7,FALSE)</f>
        <v>2.4057000000000004</v>
      </c>
    </row>
    <row r="175" spans="1:24" x14ac:dyDescent="0.25">
      <c r="A175" s="1" t="s">
        <v>1463</v>
      </c>
      <c r="B175" s="2">
        <v>44720</v>
      </c>
      <c r="C175" s="1" t="s">
        <v>1464</v>
      </c>
      <c r="D175" t="s">
        <v>6150</v>
      </c>
      <c r="E175" s="1">
        <v>4</v>
      </c>
      <c r="F175" s="1" t="str">
        <f>VLOOKUP(C175,customers!$A$2:$B$1001,2,FALSE)</f>
        <v>Oran Colbeck</v>
      </c>
      <c r="G175" s="1" t="str">
        <f>VLOOKUP(C175,customers!$A$1:$C$1001,3,FALSE)</f>
        <v>ocolbeck4t@sina.com.cn</v>
      </c>
      <c r="H175" s="1" t="str">
        <f>_xlfn.XLOOKUP(C175,customers!$A$2:$A$1001,customers!$G$2:$G$1001,,0,)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>
        <f>INDEX(products!$A$1:$G$49,MATCH(orders!$D175,products!$A$1:$A$49,0),MATCH(orders!K$1,products!$A$1:$G$1,0))</f>
        <v>2.5</v>
      </c>
      <c r="L175">
        <f>INDEX(products!$A$1:$G$49,MATCH(orders!$D175,products!$A$1:$A$49,0),MATCH(orders!L$1,products!$A$1:$G$1,0))</f>
        <v>22.884999999999998</v>
      </c>
      <c r="M175">
        <f t="shared" si="17"/>
        <v>91.539999999999992</v>
      </c>
      <c r="N175" t="str">
        <f>VLOOKUP(I175,'coffee names &amp; roast types'!$A$2:$B$5,2,FALSE)</f>
        <v>Robusta</v>
      </c>
      <c r="O175" t="str">
        <f>VLOOKUP(J175,'coffee names &amp; roast types'!$E$2:$F$4,2,FALSE)</f>
        <v>Medium</v>
      </c>
      <c r="P175" t="str">
        <f>CONCATENATE(VLOOKUP(C175,customers!$A$2:$F$1001,5,FALSE),", ",VLOOKUP(C175,customers!$A$2:$F$1001,6,FALSE))</f>
        <v>8984 Moulton Hill, Montgomery</v>
      </c>
      <c r="Q175" t="str">
        <f t="shared" si="18"/>
        <v>No</v>
      </c>
      <c r="R175" t="str">
        <f t="shared" si="19"/>
        <v>Oran</v>
      </c>
      <c r="S175" t="str">
        <f t="shared" si="20"/>
        <v>Colbeck</v>
      </c>
      <c r="T175" t="str">
        <f>_xlfn.XLOOKUP(C175,Table3[Customer ID],Table3[Loyalty Card],,0)</f>
        <v>No</v>
      </c>
      <c r="U175">
        <f t="shared" si="14"/>
        <v>10</v>
      </c>
      <c r="V175" t="str">
        <f t="shared" si="15"/>
        <v>Wednesday</v>
      </c>
      <c r="W175" t="str">
        <f t="shared" si="16"/>
        <v>June</v>
      </c>
      <c r="X175">
        <f>E175*VLOOKUP(D175,products!$A$2:$G$49,7,FALSE)</f>
        <v>5.4923999999999991</v>
      </c>
    </row>
    <row r="176" spans="1:24" x14ac:dyDescent="0.25">
      <c r="A176" s="1" t="s">
        <v>1469</v>
      </c>
      <c r="B176" s="2">
        <v>43813</v>
      </c>
      <c r="C176" s="1" t="s">
        <v>1470</v>
      </c>
      <c r="D176" t="s">
        <v>6147</v>
      </c>
      <c r="E176" s="1">
        <v>6</v>
      </c>
      <c r="F176" s="1" t="str">
        <f>VLOOKUP(C176,customers!$A$2:$B$1001,2,FALSE)</f>
        <v>Elysee Sketch</v>
      </c>
      <c r="G176" s="1" t="str">
        <f>VLOOKUP(C176,customers!$A$1:$C$1001,3,FALSE)</f>
        <v>not provided</v>
      </c>
      <c r="H176" s="1" t="str">
        <f>_xlfn.XLOOKUP(C176,customers!$A$2:$A$1001,customers!$G$2:$G$1001,,0,)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>
        <f>INDEX(products!$A$1:$G$49,MATCH(orders!$D176,products!$A$1:$A$49,0),MATCH(orders!K$1,products!$A$1:$G$1,0))</f>
        <v>2.5</v>
      </c>
      <c r="L176">
        <f>INDEX(products!$A$1:$G$49,MATCH(orders!$D176,products!$A$1:$A$49,0),MATCH(orders!L$1,products!$A$1:$G$1,0))</f>
        <v>34.154999999999994</v>
      </c>
      <c r="M176">
        <f t="shared" si="17"/>
        <v>204.92999999999995</v>
      </c>
      <c r="N176" t="str">
        <f>VLOOKUP(I176,'coffee names &amp; roast types'!$A$2:$B$5,2,FALSE)</f>
        <v>Excelsa</v>
      </c>
      <c r="O176" t="str">
        <f>VLOOKUP(J176,'coffee names &amp; roast types'!$E$2:$F$4,2,FALSE)</f>
        <v>Light</v>
      </c>
      <c r="P176" t="str">
        <f>CONCATENATE(VLOOKUP(C176,customers!$A$2:$F$1001,5,FALSE),", ",VLOOKUP(C176,customers!$A$2:$F$1001,6,FALSE))</f>
        <v>2 Gina Drive, Sparks</v>
      </c>
      <c r="Q176" t="str">
        <f t="shared" si="18"/>
        <v>No</v>
      </c>
      <c r="R176" t="str">
        <f t="shared" si="19"/>
        <v>Elysee</v>
      </c>
      <c r="S176" t="str">
        <f t="shared" si="20"/>
        <v>Sketch</v>
      </c>
      <c r="T176" t="str">
        <f>_xlfn.XLOOKUP(C176,Table3[Customer ID],Table3[Loyalty Card],,0)</f>
        <v>Yes</v>
      </c>
      <c r="U176">
        <f t="shared" si="14"/>
        <v>15</v>
      </c>
      <c r="V176" t="str">
        <f t="shared" si="15"/>
        <v>Saturday</v>
      </c>
      <c r="W176" t="str">
        <f t="shared" si="16"/>
        <v>December</v>
      </c>
      <c r="X176">
        <f>E176*VLOOKUP(D176,products!$A$2:$G$49,7,FALSE)</f>
        <v>22.542299999999997</v>
      </c>
    </row>
    <row r="177" spans="1:24" x14ac:dyDescent="0.25">
      <c r="A177" s="1" t="s">
        <v>1474</v>
      </c>
      <c r="B177" s="2">
        <v>44296</v>
      </c>
      <c r="C177" s="1" t="s">
        <v>1475</v>
      </c>
      <c r="D177" t="s">
        <v>6165</v>
      </c>
      <c r="E177" s="1">
        <v>2</v>
      </c>
      <c r="F177" s="1" t="str">
        <f>VLOOKUP(C177,customers!$A$2:$B$1001,2,FALSE)</f>
        <v>Ethelda Hobbing</v>
      </c>
      <c r="G177" s="1" t="str">
        <f>VLOOKUP(C177,customers!$A$1:$C$1001,3,FALSE)</f>
        <v>ehobbing4v@nsw.gov.au</v>
      </c>
      <c r="H177" s="1" t="str">
        <f>_xlfn.XLOOKUP(C177,customers!$A$2:$A$1001,customers!$G$2:$G$1001,,0,)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>
        <f>INDEX(products!$A$1:$G$49,MATCH(orders!$D177,products!$A$1:$A$49,0),MATCH(orders!K$1,products!$A$1:$G$1,0))</f>
        <v>2.5</v>
      </c>
      <c r="L177">
        <f>INDEX(products!$A$1:$G$49,MATCH(orders!$D177,products!$A$1:$A$49,0),MATCH(orders!L$1,products!$A$1:$G$1,0))</f>
        <v>31.624999999999996</v>
      </c>
      <c r="M177">
        <f t="shared" si="17"/>
        <v>63.249999999999993</v>
      </c>
      <c r="N177" t="str">
        <f>VLOOKUP(I177,'coffee names &amp; roast types'!$A$2:$B$5,2,FALSE)</f>
        <v>Excelsa</v>
      </c>
      <c r="O177" t="str">
        <f>VLOOKUP(J177,'coffee names &amp; roast types'!$E$2:$F$4,2,FALSE)</f>
        <v>Medium</v>
      </c>
      <c r="P177" t="str">
        <f>CONCATENATE(VLOOKUP(C177,customers!$A$2:$F$1001,5,FALSE),", ",VLOOKUP(C177,customers!$A$2:$F$1001,6,FALSE))</f>
        <v>1 Debs Place, Macon</v>
      </c>
      <c r="Q177" t="str">
        <f t="shared" si="18"/>
        <v>No</v>
      </c>
      <c r="R177" t="str">
        <f t="shared" si="19"/>
        <v>Ethelda</v>
      </c>
      <c r="S177" t="str">
        <f t="shared" si="20"/>
        <v>Hobbing</v>
      </c>
      <c r="T177" t="str">
        <f>_xlfn.XLOOKUP(C177,Table3[Customer ID],Table3[Loyalty Card],,0)</f>
        <v>Yes</v>
      </c>
      <c r="U177">
        <f t="shared" si="14"/>
        <v>5</v>
      </c>
      <c r="V177" t="str">
        <f t="shared" si="15"/>
        <v>Saturday</v>
      </c>
      <c r="W177" t="str">
        <f t="shared" si="16"/>
        <v>April</v>
      </c>
      <c r="X177">
        <f>E177*VLOOKUP(D177,products!$A$2:$G$49,7,FALSE)</f>
        <v>6.9574999999999996</v>
      </c>
    </row>
    <row r="178" spans="1:24" x14ac:dyDescent="0.25">
      <c r="A178" s="1" t="s">
        <v>1480</v>
      </c>
      <c r="B178" s="2">
        <v>43900</v>
      </c>
      <c r="C178" s="1" t="s">
        <v>1481</v>
      </c>
      <c r="D178" t="s">
        <v>6147</v>
      </c>
      <c r="E178" s="1">
        <v>1</v>
      </c>
      <c r="F178" s="1" t="str">
        <f>VLOOKUP(C178,customers!$A$2:$B$1001,2,FALSE)</f>
        <v>Odille Thynne</v>
      </c>
      <c r="G178" s="1" t="str">
        <f>VLOOKUP(C178,customers!$A$1:$C$1001,3,FALSE)</f>
        <v>othynne4w@auda.org.au</v>
      </c>
      <c r="H178" s="1" t="str">
        <f>_xlfn.XLOOKUP(C178,customers!$A$2:$A$1001,customers!$G$2:$G$1001,,0,)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>
        <f>INDEX(products!$A$1:$G$49,MATCH(orders!$D178,products!$A$1:$A$49,0),MATCH(orders!K$1,products!$A$1:$G$1,0))</f>
        <v>2.5</v>
      </c>
      <c r="L178">
        <f>INDEX(products!$A$1:$G$49,MATCH(orders!$D178,products!$A$1:$A$49,0),MATCH(orders!L$1,products!$A$1:$G$1,0))</f>
        <v>34.154999999999994</v>
      </c>
      <c r="M178">
        <f t="shared" si="17"/>
        <v>34.154999999999994</v>
      </c>
      <c r="N178" t="str">
        <f>VLOOKUP(I178,'coffee names &amp; roast types'!$A$2:$B$5,2,FALSE)</f>
        <v>Excelsa</v>
      </c>
      <c r="O178" t="str">
        <f>VLOOKUP(J178,'coffee names &amp; roast types'!$E$2:$F$4,2,FALSE)</f>
        <v>Light</v>
      </c>
      <c r="P178" t="str">
        <f>CONCATENATE(VLOOKUP(C178,customers!$A$2:$F$1001,5,FALSE),", ",VLOOKUP(C178,customers!$A$2:$F$1001,6,FALSE))</f>
        <v>26 Oakridge Way, Whittier</v>
      </c>
      <c r="Q178" t="str">
        <f t="shared" si="18"/>
        <v>No</v>
      </c>
      <c r="R178" t="str">
        <f t="shared" si="19"/>
        <v>Odille</v>
      </c>
      <c r="S178" t="str">
        <f t="shared" si="20"/>
        <v>Thynne</v>
      </c>
      <c r="T178" t="str">
        <f>_xlfn.XLOOKUP(C178,Table3[Customer ID],Table3[Loyalty Card],,0)</f>
        <v>Yes</v>
      </c>
      <c r="U178">
        <f t="shared" si="14"/>
        <v>2.5</v>
      </c>
      <c r="V178" t="str">
        <f t="shared" si="15"/>
        <v>Tuesday</v>
      </c>
      <c r="W178" t="str">
        <f t="shared" si="16"/>
        <v>March</v>
      </c>
      <c r="X178">
        <f>E178*VLOOKUP(D178,products!$A$2:$G$49,7,FALSE)</f>
        <v>3.7570499999999996</v>
      </c>
    </row>
    <row r="179" spans="1:24" x14ac:dyDescent="0.25">
      <c r="A179" s="1" t="s">
        <v>1486</v>
      </c>
      <c r="B179" s="2">
        <v>44120</v>
      </c>
      <c r="C179" s="1" t="s">
        <v>1487</v>
      </c>
      <c r="D179" t="s">
        <v>6141</v>
      </c>
      <c r="E179" s="1">
        <v>4</v>
      </c>
      <c r="F179" s="1" t="str">
        <f>VLOOKUP(C179,customers!$A$2:$B$1001,2,FALSE)</f>
        <v>Emlynne Heining</v>
      </c>
      <c r="G179" s="1" t="str">
        <f>VLOOKUP(C179,customers!$A$1:$C$1001,3,FALSE)</f>
        <v>eheining4x@flickr.com</v>
      </c>
      <c r="H179" s="1" t="str">
        <f>_xlfn.XLOOKUP(C179,customers!$A$2:$A$1001,customers!$G$2:$G$1001,,0,)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>
        <f>INDEX(products!$A$1:$G$49,MATCH(orders!$D179,products!$A$1:$A$49,0),MATCH(orders!K$1,products!$A$1:$G$1,0))</f>
        <v>2.5</v>
      </c>
      <c r="L179">
        <f>INDEX(products!$A$1:$G$49,MATCH(orders!$D179,products!$A$1:$A$49,0),MATCH(orders!L$1,products!$A$1:$G$1,0))</f>
        <v>27.484999999999996</v>
      </c>
      <c r="M179">
        <f t="shared" si="17"/>
        <v>109.93999999999998</v>
      </c>
      <c r="N179" t="str">
        <f>VLOOKUP(I179,'coffee names &amp; roast types'!$A$2:$B$5,2,FALSE)</f>
        <v>Robusta</v>
      </c>
      <c r="O179" t="str">
        <f>VLOOKUP(J179,'coffee names &amp; roast types'!$E$2:$F$4,2,FALSE)</f>
        <v>Light</v>
      </c>
      <c r="P179" t="str">
        <f>CONCATENATE(VLOOKUP(C179,customers!$A$2:$F$1001,5,FALSE),", ",VLOOKUP(C179,customers!$A$2:$F$1001,6,FALSE))</f>
        <v>439 West Point, Johnson City</v>
      </c>
      <c r="Q179" t="str">
        <f t="shared" si="18"/>
        <v>No</v>
      </c>
      <c r="R179" t="str">
        <f t="shared" si="19"/>
        <v>Emlynne</v>
      </c>
      <c r="S179" t="str">
        <f t="shared" si="20"/>
        <v>Heining</v>
      </c>
      <c r="T179" t="str">
        <f>_xlfn.XLOOKUP(C179,Table3[Customer ID],Table3[Loyalty Card],,0)</f>
        <v>Yes</v>
      </c>
      <c r="U179">
        <f t="shared" si="14"/>
        <v>10</v>
      </c>
      <c r="V179" t="str">
        <f t="shared" si="15"/>
        <v>Friday</v>
      </c>
      <c r="W179" t="str">
        <f t="shared" si="16"/>
        <v>October</v>
      </c>
      <c r="X179">
        <f>E179*VLOOKUP(D179,products!$A$2:$G$49,7,FALSE)</f>
        <v>6.5963999999999992</v>
      </c>
    </row>
    <row r="180" spans="1:24" x14ac:dyDescent="0.25">
      <c r="A180" s="1" t="s">
        <v>1491</v>
      </c>
      <c r="B180" s="2">
        <v>43746</v>
      </c>
      <c r="C180" s="1" t="s">
        <v>1492</v>
      </c>
      <c r="D180" t="s">
        <v>6139</v>
      </c>
      <c r="E180" s="1">
        <v>2</v>
      </c>
      <c r="F180" s="1" t="str">
        <f>VLOOKUP(C180,customers!$A$2:$B$1001,2,FALSE)</f>
        <v>Katerina Melloi</v>
      </c>
      <c r="G180" s="1" t="str">
        <f>VLOOKUP(C180,customers!$A$1:$C$1001,3,FALSE)</f>
        <v>kmelloi4y@imdb.com</v>
      </c>
      <c r="H180" s="1" t="str">
        <f>_xlfn.XLOOKUP(C180,customers!$A$2:$A$1001,customers!$G$2:$G$1001,,0,)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>
        <f>INDEX(products!$A$1:$G$49,MATCH(orders!$D180,products!$A$1:$A$49,0),MATCH(orders!K$1,products!$A$1:$G$1,0))</f>
        <v>1</v>
      </c>
      <c r="L180">
        <f>INDEX(products!$A$1:$G$49,MATCH(orders!$D180,products!$A$1:$A$49,0),MATCH(orders!L$1,products!$A$1:$G$1,0))</f>
        <v>12.95</v>
      </c>
      <c r="M180">
        <f t="shared" si="17"/>
        <v>25.9</v>
      </c>
      <c r="N180" t="str">
        <f>VLOOKUP(I180,'coffee names &amp; roast types'!$A$2:$B$5,2,FALSE)</f>
        <v>Arabica</v>
      </c>
      <c r="O180" t="str">
        <f>VLOOKUP(J180,'coffee names &amp; roast types'!$E$2:$F$4,2,FALSE)</f>
        <v>Light</v>
      </c>
      <c r="P180" t="str">
        <f>CONCATENATE(VLOOKUP(C180,customers!$A$2:$F$1001,5,FALSE),", ",VLOOKUP(C180,customers!$A$2:$F$1001,6,FALSE))</f>
        <v>1930 Haas Way, Rochester</v>
      </c>
      <c r="Q180" t="str">
        <f t="shared" si="18"/>
        <v>No</v>
      </c>
      <c r="R180" t="str">
        <f t="shared" si="19"/>
        <v>Katerina</v>
      </c>
      <c r="S180" t="str">
        <f t="shared" si="20"/>
        <v>Melloi</v>
      </c>
      <c r="T180" t="str">
        <f>_xlfn.XLOOKUP(C180,Table3[Customer ID],Table3[Loyalty Card],,0)</f>
        <v>No</v>
      </c>
      <c r="U180">
        <f t="shared" si="14"/>
        <v>2</v>
      </c>
      <c r="V180" t="str">
        <f t="shared" si="15"/>
        <v>Tuesday</v>
      </c>
      <c r="W180" t="str">
        <f t="shared" si="16"/>
        <v>October</v>
      </c>
      <c r="X180">
        <f>E180*VLOOKUP(D180,products!$A$2:$G$49,7,FALSE)</f>
        <v>2.331</v>
      </c>
    </row>
    <row r="181" spans="1:24" x14ac:dyDescent="0.25">
      <c r="A181" s="1" t="s">
        <v>1497</v>
      </c>
      <c r="B181" s="2">
        <v>43830</v>
      </c>
      <c r="C181" s="1" t="s">
        <v>1498</v>
      </c>
      <c r="D181" t="s">
        <v>6153</v>
      </c>
      <c r="E181" s="1">
        <v>1</v>
      </c>
      <c r="F181" s="1" t="str">
        <f>VLOOKUP(C181,customers!$A$2:$B$1001,2,FALSE)</f>
        <v>Tiffany Scardafield</v>
      </c>
      <c r="G181" s="1" t="str">
        <f>VLOOKUP(C181,customers!$A$1:$C$1001,3,FALSE)</f>
        <v>not provided</v>
      </c>
      <c r="H181" s="1" t="str">
        <f>_xlfn.XLOOKUP(C181,customers!$A$2:$A$1001,customers!$G$2:$G$1001,,0,)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>
        <f>INDEX(products!$A$1:$G$49,MATCH(orders!$D181,products!$A$1:$A$49,0),MATCH(orders!K$1,products!$A$1:$G$1,0))</f>
        <v>0.2</v>
      </c>
      <c r="L181">
        <f>INDEX(products!$A$1:$G$49,MATCH(orders!$D181,products!$A$1:$A$49,0),MATCH(orders!L$1,products!$A$1:$G$1,0))</f>
        <v>2.9849999999999999</v>
      </c>
      <c r="M181">
        <f t="shared" si="17"/>
        <v>2.9849999999999999</v>
      </c>
      <c r="N181" t="str">
        <f>VLOOKUP(I181,'coffee names &amp; roast types'!$A$2:$B$5,2,FALSE)</f>
        <v>Arabica</v>
      </c>
      <c r="O181" t="str">
        <f>VLOOKUP(J181,'coffee names &amp; roast types'!$E$2:$F$4,2,FALSE)</f>
        <v>Dark</v>
      </c>
      <c r="P181" t="str">
        <f>CONCATENATE(VLOOKUP(C181,customers!$A$2:$F$1001,5,FALSE),", ",VLOOKUP(C181,customers!$A$2:$F$1001,6,FALSE))</f>
        <v>69737 Hanover Center, Portarlington</v>
      </c>
      <c r="Q181" t="str">
        <f t="shared" si="18"/>
        <v>Yes</v>
      </c>
      <c r="R181" t="str">
        <f t="shared" si="19"/>
        <v>Tiffany</v>
      </c>
      <c r="S181" t="str">
        <f t="shared" si="20"/>
        <v>Scardafield</v>
      </c>
      <c r="T181" t="str">
        <f>_xlfn.XLOOKUP(C181,Table3[Customer ID],Table3[Loyalty Card],,0)</f>
        <v>No</v>
      </c>
      <c r="U181">
        <f t="shared" si="14"/>
        <v>0.2</v>
      </c>
      <c r="V181" t="str">
        <f t="shared" si="15"/>
        <v>Tuesday</v>
      </c>
      <c r="W181" t="str">
        <f t="shared" si="16"/>
        <v>December</v>
      </c>
      <c r="X181">
        <f>E181*VLOOKUP(D181,products!$A$2:$G$49,7,FALSE)</f>
        <v>0.26865</v>
      </c>
    </row>
    <row r="182" spans="1:24" x14ac:dyDescent="0.25">
      <c r="A182" s="1" t="s">
        <v>1502</v>
      </c>
      <c r="B182" s="2">
        <v>43910</v>
      </c>
      <c r="C182" s="1" t="s">
        <v>1503</v>
      </c>
      <c r="D182" t="s">
        <v>6183</v>
      </c>
      <c r="E182" s="1">
        <v>5</v>
      </c>
      <c r="F182" s="1" t="str">
        <f>VLOOKUP(C182,customers!$A$2:$B$1001,2,FALSE)</f>
        <v>Abrahan Mussen</v>
      </c>
      <c r="G182" s="1" t="str">
        <f>VLOOKUP(C182,customers!$A$1:$C$1001,3,FALSE)</f>
        <v>amussen50@51.la</v>
      </c>
      <c r="H182" s="1" t="str">
        <f>_xlfn.XLOOKUP(C182,customers!$A$2:$A$1001,customers!$G$2:$G$1001,,0,)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>
        <f>INDEX(products!$A$1:$G$49,MATCH(orders!$D182,products!$A$1:$A$49,0),MATCH(orders!K$1,products!$A$1:$G$1,0))</f>
        <v>0.2</v>
      </c>
      <c r="L182">
        <f>INDEX(products!$A$1:$G$49,MATCH(orders!$D182,products!$A$1:$A$49,0),MATCH(orders!L$1,products!$A$1:$G$1,0))</f>
        <v>4.4550000000000001</v>
      </c>
      <c r="M182">
        <f t="shared" si="17"/>
        <v>22.274999999999999</v>
      </c>
      <c r="N182" t="str">
        <f>VLOOKUP(I182,'coffee names &amp; roast types'!$A$2:$B$5,2,FALSE)</f>
        <v>Excelsa</v>
      </c>
      <c r="O182" t="str">
        <f>VLOOKUP(J182,'coffee names &amp; roast types'!$E$2:$F$4,2,FALSE)</f>
        <v>Light</v>
      </c>
      <c r="P182" t="str">
        <f>CONCATENATE(VLOOKUP(C182,customers!$A$2:$F$1001,5,FALSE),", ",VLOOKUP(C182,customers!$A$2:$F$1001,6,FALSE))</f>
        <v>22974 Beilfuss Plaza, Brooklyn</v>
      </c>
      <c r="Q182" t="str">
        <f t="shared" si="18"/>
        <v>No</v>
      </c>
      <c r="R182" t="str">
        <f t="shared" si="19"/>
        <v>Abrahan</v>
      </c>
      <c r="S182" t="str">
        <f t="shared" si="20"/>
        <v>Mussen</v>
      </c>
      <c r="T182" t="str">
        <f>_xlfn.XLOOKUP(C182,Table3[Customer ID],Table3[Loyalty Card],,0)</f>
        <v>No</v>
      </c>
      <c r="U182">
        <f t="shared" si="14"/>
        <v>1</v>
      </c>
      <c r="V182" t="str">
        <f t="shared" si="15"/>
        <v>Friday</v>
      </c>
      <c r="W182" t="str">
        <f t="shared" si="16"/>
        <v>March</v>
      </c>
      <c r="X182">
        <f>E182*VLOOKUP(D182,products!$A$2:$G$49,7,FALSE)</f>
        <v>2.45025</v>
      </c>
    </row>
    <row r="183" spans="1:24" x14ac:dyDescent="0.25">
      <c r="A183" s="1" t="s">
        <v>1502</v>
      </c>
      <c r="B183" s="2">
        <v>43910</v>
      </c>
      <c r="C183" s="1" t="s">
        <v>1503</v>
      </c>
      <c r="D183" t="s">
        <v>6157</v>
      </c>
      <c r="E183" s="1">
        <v>5</v>
      </c>
      <c r="F183" s="1" t="str">
        <f>VLOOKUP(C183,customers!$A$2:$B$1001,2,FALSE)</f>
        <v>Abrahan Mussen</v>
      </c>
      <c r="G183" s="1" t="str">
        <f>VLOOKUP(C183,customers!$A$1:$C$1001,3,FALSE)</f>
        <v>amussen50@51.la</v>
      </c>
      <c r="H183" s="1" t="str">
        <f>_xlfn.XLOOKUP(C183,customers!$A$2:$A$1001,customers!$G$2:$G$1001,,0,)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>
        <f>INDEX(products!$A$1:$G$49,MATCH(orders!$D183,products!$A$1:$A$49,0),MATCH(orders!K$1,products!$A$1:$G$1,0))</f>
        <v>0.5</v>
      </c>
      <c r="L183">
        <f>INDEX(products!$A$1:$G$49,MATCH(orders!$D183,products!$A$1:$A$49,0),MATCH(orders!L$1,products!$A$1:$G$1,0))</f>
        <v>5.97</v>
      </c>
      <c r="M183">
        <f t="shared" si="17"/>
        <v>29.849999999999998</v>
      </c>
      <c r="N183" t="str">
        <f>VLOOKUP(I183,'coffee names &amp; roast types'!$A$2:$B$5,2,FALSE)</f>
        <v>Arabica</v>
      </c>
      <c r="O183" t="str">
        <f>VLOOKUP(J183,'coffee names &amp; roast types'!$E$2:$F$4,2,FALSE)</f>
        <v>Dark</v>
      </c>
      <c r="P183" t="str">
        <f>CONCATENATE(VLOOKUP(C183,customers!$A$2:$F$1001,5,FALSE),", ",VLOOKUP(C183,customers!$A$2:$F$1001,6,FALSE))</f>
        <v>22974 Beilfuss Plaza, Brooklyn</v>
      </c>
      <c r="Q183" t="str">
        <f t="shared" si="18"/>
        <v>No</v>
      </c>
      <c r="R183" t="str">
        <f t="shared" si="19"/>
        <v>Abrahan</v>
      </c>
      <c r="S183" t="str">
        <f t="shared" si="20"/>
        <v>Mussen</v>
      </c>
      <c r="T183" t="str">
        <f>_xlfn.XLOOKUP(C183,Table3[Customer ID],Table3[Loyalty Card],,0)</f>
        <v>No</v>
      </c>
      <c r="U183">
        <f t="shared" si="14"/>
        <v>2.5</v>
      </c>
      <c r="V183" t="str">
        <f t="shared" si="15"/>
        <v>Friday</v>
      </c>
      <c r="W183" t="str">
        <f t="shared" si="16"/>
        <v>March</v>
      </c>
      <c r="X183">
        <f>E183*VLOOKUP(D183,products!$A$2:$G$49,7,FALSE)</f>
        <v>2.6865000000000001</v>
      </c>
    </row>
    <row r="184" spans="1:24" x14ac:dyDescent="0.25">
      <c r="A184" s="1" t="s">
        <v>1513</v>
      </c>
      <c r="B184" s="2">
        <v>44284</v>
      </c>
      <c r="C184" s="1" t="s">
        <v>1514</v>
      </c>
      <c r="D184" t="s">
        <v>6171</v>
      </c>
      <c r="E184" s="1">
        <v>6</v>
      </c>
      <c r="F184" s="1" t="str">
        <f>VLOOKUP(C184,customers!$A$2:$B$1001,2,FALSE)</f>
        <v>Anny Mundford</v>
      </c>
      <c r="G184" s="1" t="str">
        <f>VLOOKUP(C184,customers!$A$1:$C$1001,3,FALSE)</f>
        <v>amundford52@nbcnews.com</v>
      </c>
      <c r="H184" s="1" t="str">
        <f>_xlfn.XLOOKUP(C184,customers!$A$2:$A$1001,customers!$G$2:$G$1001,,0,)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>
        <f>INDEX(products!$A$1:$G$49,MATCH(orders!$D184,products!$A$1:$A$49,0),MATCH(orders!K$1,products!$A$1:$G$1,0))</f>
        <v>0.5</v>
      </c>
      <c r="L184">
        <f>INDEX(products!$A$1:$G$49,MATCH(orders!$D184,products!$A$1:$A$49,0),MATCH(orders!L$1,products!$A$1:$G$1,0))</f>
        <v>5.3699999999999992</v>
      </c>
      <c r="M184">
        <f t="shared" si="17"/>
        <v>32.22</v>
      </c>
      <c r="N184" t="str">
        <f>VLOOKUP(I184,'coffee names &amp; roast types'!$A$2:$B$5,2,FALSE)</f>
        <v>Robusta</v>
      </c>
      <c r="O184" t="str">
        <f>VLOOKUP(J184,'coffee names &amp; roast types'!$E$2:$F$4,2,FALSE)</f>
        <v>Dark</v>
      </c>
      <c r="P184" t="str">
        <f>CONCATENATE(VLOOKUP(C184,customers!$A$2:$F$1001,5,FALSE),", ",VLOOKUP(C184,customers!$A$2:$F$1001,6,FALSE))</f>
        <v>5097 Mitchell Plaza, Charlottesville</v>
      </c>
      <c r="Q184" t="str">
        <f t="shared" si="18"/>
        <v>No</v>
      </c>
      <c r="R184" t="str">
        <f t="shared" si="19"/>
        <v>Anny</v>
      </c>
      <c r="S184" t="str">
        <f t="shared" si="20"/>
        <v>Mundford</v>
      </c>
      <c r="T184" t="str">
        <f>_xlfn.XLOOKUP(C184,Table3[Customer ID],Table3[Loyalty Card],,0)</f>
        <v>No</v>
      </c>
      <c r="U184">
        <f t="shared" si="14"/>
        <v>3</v>
      </c>
      <c r="V184" t="str">
        <f t="shared" si="15"/>
        <v>Monday</v>
      </c>
      <c r="W184" t="str">
        <f t="shared" si="16"/>
        <v>March</v>
      </c>
      <c r="X184">
        <f>E184*VLOOKUP(D184,products!$A$2:$G$49,7,FALSE)</f>
        <v>1.9331999999999996</v>
      </c>
    </row>
    <row r="185" spans="1:24" x14ac:dyDescent="0.25">
      <c r="A185" s="1" t="s">
        <v>1519</v>
      </c>
      <c r="B185" s="2">
        <v>44512</v>
      </c>
      <c r="C185" s="1" t="s">
        <v>1520</v>
      </c>
      <c r="D185" t="s">
        <v>6155</v>
      </c>
      <c r="E185" s="1">
        <v>2</v>
      </c>
      <c r="F185" s="1" t="str">
        <f>VLOOKUP(C185,customers!$A$2:$B$1001,2,FALSE)</f>
        <v>Tory Walas</v>
      </c>
      <c r="G185" s="1" t="str">
        <f>VLOOKUP(C185,customers!$A$1:$C$1001,3,FALSE)</f>
        <v>twalas53@google.ca</v>
      </c>
      <c r="H185" s="1" t="str">
        <f>_xlfn.XLOOKUP(C185,customers!$A$2:$A$1001,customers!$G$2:$G$1001,,0,)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>
        <f>INDEX(products!$A$1:$G$49,MATCH(orders!$D185,products!$A$1:$A$49,0),MATCH(orders!K$1,products!$A$1:$G$1,0))</f>
        <v>0.2</v>
      </c>
      <c r="L185">
        <f>INDEX(products!$A$1:$G$49,MATCH(orders!$D185,products!$A$1:$A$49,0),MATCH(orders!L$1,products!$A$1:$G$1,0))</f>
        <v>4.125</v>
      </c>
      <c r="M185">
        <f t="shared" si="17"/>
        <v>8.25</v>
      </c>
      <c r="N185" t="str">
        <f>VLOOKUP(I185,'coffee names &amp; roast types'!$A$2:$B$5,2,FALSE)</f>
        <v>Excelsa</v>
      </c>
      <c r="O185" t="str">
        <f>VLOOKUP(J185,'coffee names &amp; roast types'!$E$2:$F$4,2,FALSE)</f>
        <v>Medium</v>
      </c>
      <c r="P185" t="str">
        <f>CONCATENATE(VLOOKUP(C185,customers!$A$2:$F$1001,5,FALSE),", ",VLOOKUP(C185,customers!$A$2:$F$1001,6,FALSE))</f>
        <v>2673 Everett Place, Garland</v>
      </c>
      <c r="Q185" t="str">
        <f t="shared" si="18"/>
        <v>No</v>
      </c>
      <c r="R185" t="str">
        <f t="shared" si="19"/>
        <v>Tory</v>
      </c>
      <c r="S185" t="str">
        <f t="shared" si="20"/>
        <v>Walas</v>
      </c>
      <c r="T185" t="str">
        <f>_xlfn.XLOOKUP(C185,Table3[Customer ID],Table3[Loyalty Card],,0)</f>
        <v>No</v>
      </c>
      <c r="U185">
        <f t="shared" si="14"/>
        <v>0.4</v>
      </c>
      <c r="V185" t="str">
        <f t="shared" si="15"/>
        <v>Friday</v>
      </c>
      <c r="W185" t="str">
        <f t="shared" si="16"/>
        <v>November</v>
      </c>
      <c r="X185">
        <f>E185*VLOOKUP(D185,products!$A$2:$G$49,7,FALSE)</f>
        <v>0.90749999999999997</v>
      </c>
    </row>
    <row r="186" spans="1:24" x14ac:dyDescent="0.25">
      <c r="A186" s="1" t="s">
        <v>1525</v>
      </c>
      <c r="B186" s="2">
        <v>44397</v>
      </c>
      <c r="C186" s="1" t="s">
        <v>1526</v>
      </c>
      <c r="D186" t="s">
        <v>6179</v>
      </c>
      <c r="E186" s="1">
        <v>4</v>
      </c>
      <c r="F186" s="1" t="str">
        <f>VLOOKUP(C186,customers!$A$2:$B$1001,2,FALSE)</f>
        <v>Isa Blazewicz</v>
      </c>
      <c r="G186" s="1" t="str">
        <f>VLOOKUP(C186,customers!$A$1:$C$1001,3,FALSE)</f>
        <v>iblazewicz54@thetimes.co.uk</v>
      </c>
      <c r="H186" s="1" t="str">
        <f>_xlfn.XLOOKUP(C186,customers!$A$2:$A$1001,customers!$G$2:$G$1001,,0,)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>
        <f>INDEX(products!$A$1:$G$49,MATCH(orders!$D186,products!$A$1:$A$49,0),MATCH(orders!K$1,products!$A$1:$G$1,0))</f>
        <v>0.5</v>
      </c>
      <c r="L186">
        <f>INDEX(products!$A$1:$G$49,MATCH(orders!$D186,products!$A$1:$A$49,0),MATCH(orders!L$1,products!$A$1:$G$1,0))</f>
        <v>7.77</v>
      </c>
      <c r="M186">
        <f t="shared" si="17"/>
        <v>31.08</v>
      </c>
      <c r="N186" t="str">
        <f>VLOOKUP(I186,'coffee names &amp; roast types'!$A$2:$B$5,2,FALSE)</f>
        <v>Arabica</v>
      </c>
      <c r="O186" t="str">
        <f>VLOOKUP(J186,'coffee names &amp; roast types'!$E$2:$F$4,2,FALSE)</f>
        <v>Light</v>
      </c>
      <c r="P186" t="str">
        <f>CONCATENATE(VLOOKUP(C186,customers!$A$2:$F$1001,5,FALSE),", ",VLOOKUP(C186,customers!$A$2:$F$1001,6,FALSE))</f>
        <v>4646 Graceland Circle, Minneapolis</v>
      </c>
      <c r="Q186" t="str">
        <f t="shared" si="18"/>
        <v>No</v>
      </c>
      <c r="R186" t="str">
        <f t="shared" si="19"/>
        <v>Isa</v>
      </c>
      <c r="S186" t="str">
        <f t="shared" si="20"/>
        <v>Blazewicz</v>
      </c>
      <c r="T186" t="str">
        <f>_xlfn.XLOOKUP(C186,Table3[Customer ID],Table3[Loyalty Card],,0)</f>
        <v>No</v>
      </c>
      <c r="U186">
        <f t="shared" si="14"/>
        <v>2</v>
      </c>
      <c r="V186" t="str">
        <f t="shared" si="15"/>
        <v>Tuesday</v>
      </c>
      <c r="W186" t="str">
        <f t="shared" si="16"/>
        <v>July</v>
      </c>
      <c r="X186">
        <f>E186*VLOOKUP(D186,products!$A$2:$G$49,7,FALSE)</f>
        <v>2.7971999999999997</v>
      </c>
    </row>
    <row r="187" spans="1:24" x14ac:dyDescent="0.25">
      <c r="A187" s="1" t="s">
        <v>1531</v>
      </c>
      <c r="B187" s="2">
        <v>43483</v>
      </c>
      <c r="C187" s="1" t="s">
        <v>1532</v>
      </c>
      <c r="D187" t="s">
        <v>6143</v>
      </c>
      <c r="E187" s="1">
        <v>5</v>
      </c>
      <c r="F187" s="1" t="str">
        <f>VLOOKUP(C187,customers!$A$2:$B$1001,2,FALSE)</f>
        <v>Angie Rizzetti</v>
      </c>
      <c r="G187" s="1" t="str">
        <f>VLOOKUP(C187,customers!$A$1:$C$1001,3,FALSE)</f>
        <v>arizzetti55@naver.com</v>
      </c>
      <c r="H187" s="1" t="str">
        <f>_xlfn.XLOOKUP(C187,customers!$A$2:$A$1001,customers!$G$2:$G$1001,,0,)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>
        <f>INDEX(products!$A$1:$G$49,MATCH(orders!$D187,products!$A$1:$A$49,0),MATCH(orders!K$1,products!$A$1:$G$1,0))</f>
        <v>0.5</v>
      </c>
      <c r="L187">
        <f>INDEX(products!$A$1:$G$49,MATCH(orders!$D187,products!$A$1:$A$49,0),MATCH(orders!L$1,products!$A$1:$G$1,0))</f>
        <v>7.29</v>
      </c>
      <c r="M187">
        <f t="shared" si="17"/>
        <v>36.450000000000003</v>
      </c>
      <c r="N187" t="str">
        <f>VLOOKUP(I187,'coffee names &amp; roast types'!$A$2:$B$5,2,FALSE)</f>
        <v>Excelsa</v>
      </c>
      <c r="O187" t="str">
        <f>VLOOKUP(J187,'coffee names &amp; roast types'!$E$2:$F$4,2,FALSE)</f>
        <v>Dark</v>
      </c>
      <c r="P187" t="str">
        <f>CONCATENATE(VLOOKUP(C187,customers!$A$2:$F$1001,5,FALSE),", ",VLOOKUP(C187,customers!$A$2:$F$1001,6,FALSE))</f>
        <v>24 Mendota Junction, Lansing</v>
      </c>
      <c r="Q187" t="str">
        <f t="shared" si="18"/>
        <v>No</v>
      </c>
      <c r="R187" t="str">
        <f t="shared" si="19"/>
        <v>Angie</v>
      </c>
      <c r="S187" t="str">
        <f t="shared" si="20"/>
        <v>Rizzetti</v>
      </c>
      <c r="T187" t="str">
        <f>_xlfn.XLOOKUP(C187,Table3[Customer ID],Table3[Loyalty Card],,0)</f>
        <v>Yes</v>
      </c>
      <c r="U187">
        <f t="shared" si="14"/>
        <v>2.5</v>
      </c>
      <c r="V187" t="str">
        <f t="shared" si="15"/>
        <v>Friday</v>
      </c>
      <c r="W187" t="str">
        <f t="shared" si="16"/>
        <v>January</v>
      </c>
      <c r="X187">
        <f>E187*VLOOKUP(D187,products!$A$2:$G$49,7,FALSE)</f>
        <v>4.0095000000000001</v>
      </c>
    </row>
    <row r="188" spans="1:24" x14ac:dyDescent="0.25">
      <c r="A188" s="1" t="s">
        <v>1537</v>
      </c>
      <c r="B188" s="2">
        <v>43684</v>
      </c>
      <c r="C188" s="1" t="s">
        <v>1538</v>
      </c>
      <c r="D188" t="s">
        <v>6150</v>
      </c>
      <c r="E188" s="1">
        <v>3</v>
      </c>
      <c r="F188" s="1" t="str">
        <f>VLOOKUP(C188,customers!$A$2:$B$1001,2,FALSE)</f>
        <v>Mord Meriet</v>
      </c>
      <c r="G188" s="1" t="str">
        <f>VLOOKUP(C188,customers!$A$1:$C$1001,3,FALSE)</f>
        <v>mmeriet56@noaa.gov</v>
      </c>
      <c r="H188" s="1" t="str">
        <f>_xlfn.XLOOKUP(C188,customers!$A$2:$A$1001,customers!$G$2:$G$1001,,0,)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>
        <f>INDEX(products!$A$1:$G$49,MATCH(orders!$D188,products!$A$1:$A$49,0),MATCH(orders!K$1,products!$A$1:$G$1,0))</f>
        <v>2.5</v>
      </c>
      <c r="L188">
        <f>INDEX(products!$A$1:$G$49,MATCH(orders!$D188,products!$A$1:$A$49,0),MATCH(orders!L$1,products!$A$1:$G$1,0))</f>
        <v>22.884999999999998</v>
      </c>
      <c r="M188">
        <f t="shared" si="17"/>
        <v>68.655000000000001</v>
      </c>
      <c r="N188" t="str">
        <f>VLOOKUP(I188,'coffee names &amp; roast types'!$A$2:$B$5,2,FALSE)</f>
        <v>Robusta</v>
      </c>
      <c r="O188" t="str">
        <f>VLOOKUP(J188,'coffee names &amp; roast types'!$E$2:$F$4,2,FALSE)</f>
        <v>Medium</v>
      </c>
      <c r="P188" t="str">
        <f>CONCATENATE(VLOOKUP(C188,customers!$A$2:$F$1001,5,FALSE),", ",VLOOKUP(C188,customers!$A$2:$F$1001,6,FALSE))</f>
        <v>56000 Kedzie Alley, Grand Forks</v>
      </c>
      <c r="Q188" t="str">
        <f t="shared" si="18"/>
        <v>No</v>
      </c>
      <c r="R188" t="str">
        <f t="shared" si="19"/>
        <v>Mord</v>
      </c>
      <c r="S188" t="str">
        <f t="shared" si="20"/>
        <v>Meriet</v>
      </c>
      <c r="T188" t="str">
        <f>_xlfn.XLOOKUP(C188,Table3[Customer ID],Table3[Loyalty Card],,0)</f>
        <v>No</v>
      </c>
      <c r="U188">
        <f t="shared" si="14"/>
        <v>7.5</v>
      </c>
      <c r="V188" t="str">
        <f t="shared" si="15"/>
        <v>Wednesday</v>
      </c>
      <c r="W188" t="str">
        <f t="shared" si="16"/>
        <v>August</v>
      </c>
      <c r="X188">
        <f>E188*VLOOKUP(D188,products!$A$2:$G$49,7,FALSE)</f>
        <v>4.1192999999999991</v>
      </c>
    </row>
    <row r="189" spans="1:24" x14ac:dyDescent="0.25">
      <c r="A189" s="1" t="s">
        <v>1543</v>
      </c>
      <c r="B189" s="2">
        <v>44633</v>
      </c>
      <c r="C189" s="1" t="s">
        <v>1544</v>
      </c>
      <c r="D189" t="s">
        <v>6159</v>
      </c>
      <c r="E189" s="1">
        <v>5</v>
      </c>
      <c r="F189" s="1" t="str">
        <f>VLOOKUP(C189,customers!$A$2:$B$1001,2,FALSE)</f>
        <v>Lawrence Pratt</v>
      </c>
      <c r="G189" s="1" t="str">
        <f>VLOOKUP(C189,customers!$A$1:$C$1001,3,FALSE)</f>
        <v>lpratt57@netvibes.com</v>
      </c>
      <c r="H189" s="1" t="str">
        <f>_xlfn.XLOOKUP(C189,customers!$A$2:$A$1001,customers!$G$2:$G$1001,,0,)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>
        <f>INDEX(products!$A$1:$G$49,MATCH(orders!$D189,products!$A$1:$A$49,0),MATCH(orders!K$1,products!$A$1:$G$1,0))</f>
        <v>0.5</v>
      </c>
      <c r="L189">
        <f>INDEX(products!$A$1:$G$49,MATCH(orders!$D189,products!$A$1:$A$49,0),MATCH(orders!L$1,products!$A$1:$G$1,0))</f>
        <v>8.73</v>
      </c>
      <c r="M189">
        <f t="shared" si="17"/>
        <v>43.650000000000006</v>
      </c>
      <c r="N189" t="str">
        <f>VLOOKUP(I189,'coffee names &amp; roast types'!$A$2:$B$5,2,FALSE)</f>
        <v>Liberica</v>
      </c>
      <c r="O189" t="str">
        <f>VLOOKUP(J189,'coffee names &amp; roast types'!$E$2:$F$4,2,FALSE)</f>
        <v>Medium</v>
      </c>
      <c r="P189" t="str">
        <f>CONCATENATE(VLOOKUP(C189,customers!$A$2:$F$1001,5,FALSE),", ",VLOOKUP(C189,customers!$A$2:$F$1001,6,FALSE))</f>
        <v>57 Monterey Avenue, Anchorage</v>
      </c>
      <c r="Q189" t="str">
        <f t="shared" si="18"/>
        <v>No</v>
      </c>
      <c r="R189" t="str">
        <f t="shared" si="19"/>
        <v>Lawrence</v>
      </c>
      <c r="S189" t="str">
        <f t="shared" si="20"/>
        <v>Pratt</v>
      </c>
      <c r="T189" t="str">
        <f>_xlfn.XLOOKUP(C189,Table3[Customer ID],Table3[Loyalty Card],,0)</f>
        <v>Yes</v>
      </c>
      <c r="U189">
        <f t="shared" si="14"/>
        <v>2.5</v>
      </c>
      <c r="V189" t="str">
        <f t="shared" si="15"/>
        <v>Sunday</v>
      </c>
      <c r="W189" t="str">
        <f t="shared" si="16"/>
        <v>March</v>
      </c>
      <c r="X189">
        <f>E189*VLOOKUP(D189,products!$A$2:$G$49,7,FALSE)</f>
        <v>5.6745000000000001</v>
      </c>
    </row>
    <row r="190" spans="1:24" x14ac:dyDescent="0.25">
      <c r="A190" s="1" t="s">
        <v>1548</v>
      </c>
      <c r="B190" s="2">
        <v>44698</v>
      </c>
      <c r="C190" s="1" t="s">
        <v>1549</v>
      </c>
      <c r="D190" t="s">
        <v>6183</v>
      </c>
      <c r="E190" s="1">
        <v>1</v>
      </c>
      <c r="F190" s="1" t="str">
        <f>VLOOKUP(C190,customers!$A$2:$B$1001,2,FALSE)</f>
        <v>Astrix Kitchingham</v>
      </c>
      <c r="G190" s="1" t="str">
        <f>VLOOKUP(C190,customers!$A$1:$C$1001,3,FALSE)</f>
        <v>akitchingham58@com.com</v>
      </c>
      <c r="H190" s="1" t="str">
        <f>_xlfn.XLOOKUP(C190,customers!$A$2:$A$1001,customers!$G$2:$G$1001,,0,)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>
        <f>INDEX(products!$A$1:$G$49,MATCH(orders!$D190,products!$A$1:$A$49,0),MATCH(orders!K$1,products!$A$1:$G$1,0))</f>
        <v>0.2</v>
      </c>
      <c r="L190">
        <f>INDEX(products!$A$1:$G$49,MATCH(orders!$D190,products!$A$1:$A$49,0),MATCH(orders!L$1,products!$A$1:$G$1,0))</f>
        <v>4.4550000000000001</v>
      </c>
      <c r="M190">
        <f t="shared" si="17"/>
        <v>4.4550000000000001</v>
      </c>
      <c r="N190" t="str">
        <f>VLOOKUP(I190,'coffee names &amp; roast types'!$A$2:$B$5,2,FALSE)</f>
        <v>Excelsa</v>
      </c>
      <c r="O190" t="str">
        <f>VLOOKUP(J190,'coffee names &amp; roast types'!$E$2:$F$4,2,FALSE)</f>
        <v>Light</v>
      </c>
      <c r="P190" t="str">
        <f>CONCATENATE(VLOOKUP(C190,customers!$A$2:$F$1001,5,FALSE),", ",VLOOKUP(C190,customers!$A$2:$F$1001,6,FALSE))</f>
        <v>716 Shoshone Point, Oklahoma City</v>
      </c>
      <c r="Q190" t="str">
        <f t="shared" si="18"/>
        <v>No</v>
      </c>
      <c r="R190" t="str">
        <f t="shared" si="19"/>
        <v>Astrix</v>
      </c>
      <c r="S190" t="str">
        <f t="shared" si="20"/>
        <v>Kitchingham</v>
      </c>
      <c r="T190" t="str">
        <f>_xlfn.XLOOKUP(C190,Table3[Customer ID],Table3[Loyalty Card],,0)</f>
        <v>Yes</v>
      </c>
      <c r="U190">
        <f t="shared" si="14"/>
        <v>0.2</v>
      </c>
      <c r="V190" t="str">
        <f t="shared" si="15"/>
        <v>Tuesday</v>
      </c>
      <c r="W190" t="str">
        <f t="shared" si="16"/>
        <v>May</v>
      </c>
      <c r="X190">
        <f>E190*VLOOKUP(D190,products!$A$2:$G$49,7,FALSE)</f>
        <v>0.49004999999999999</v>
      </c>
    </row>
    <row r="191" spans="1:24" x14ac:dyDescent="0.25">
      <c r="A191" s="1" t="s">
        <v>1554</v>
      </c>
      <c r="B191" s="2">
        <v>43813</v>
      </c>
      <c r="C191" s="1" t="s">
        <v>1555</v>
      </c>
      <c r="D191" t="s">
        <v>6161</v>
      </c>
      <c r="E191" s="1">
        <v>3</v>
      </c>
      <c r="F191" s="1" t="str">
        <f>VLOOKUP(C191,customers!$A$2:$B$1001,2,FALSE)</f>
        <v>Burnard Bartholin</v>
      </c>
      <c r="G191" s="1" t="str">
        <f>VLOOKUP(C191,customers!$A$1:$C$1001,3,FALSE)</f>
        <v>bbartholin59@xinhuanet.com</v>
      </c>
      <c r="H191" s="1" t="str">
        <f>_xlfn.XLOOKUP(C191,customers!$A$2:$A$1001,customers!$G$2:$G$1001,,0,)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>
        <f>INDEX(products!$A$1:$G$49,MATCH(orders!$D191,products!$A$1:$A$49,0),MATCH(orders!K$1,products!$A$1:$G$1,0))</f>
        <v>1</v>
      </c>
      <c r="L191">
        <f>INDEX(products!$A$1:$G$49,MATCH(orders!$D191,products!$A$1:$A$49,0),MATCH(orders!L$1,products!$A$1:$G$1,0))</f>
        <v>14.55</v>
      </c>
      <c r="M191">
        <f t="shared" si="17"/>
        <v>43.650000000000006</v>
      </c>
      <c r="N191" t="str">
        <f>VLOOKUP(I191,'coffee names &amp; roast types'!$A$2:$B$5,2,FALSE)</f>
        <v>Liberica</v>
      </c>
      <c r="O191" t="str">
        <f>VLOOKUP(J191,'coffee names &amp; roast types'!$E$2:$F$4,2,FALSE)</f>
        <v>Medium</v>
      </c>
      <c r="P191" t="str">
        <f>CONCATENATE(VLOOKUP(C191,customers!$A$2:$F$1001,5,FALSE),", ",VLOOKUP(C191,customers!$A$2:$F$1001,6,FALSE))</f>
        <v>19600 Scofield Trail, Tulsa</v>
      </c>
      <c r="Q191" t="str">
        <f t="shared" si="18"/>
        <v>No</v>
      </c>
      <c r="R191" t="str">
        <f t="shared" si="19"/>
        <v>Burnard</v>
      </c>
      <c r="S191" t="str">
        <f t="shared" si="20"/>
        <v>Bartholin</v>
      </c>
      <c r="T191" t="str">
        <f>_xlfn.XLOOKUP(C191,Table3[Customer ID],Table3[Loyalty Card],,0)</f>
        <v>Yes</v>
      </c>
      <c r="U191">
        <f t="shared" si="14"/>
        <v>3</v>
      </c>
      <c r="V191" t="str">
        <f t="shared" si="15"/>
        <v>Saturday</v>
      </c>
      <c r="W191" t="str">
        <f t="shared" si="16"/>
        <v>December</v>
      </c>
      <c r="X191">
        <f>E191*VLOOKUP(D191,products!$A$2:$G$49,7,FALSE)</f>
        <v>5.6745000000000001</v>
      </c>
    </row>
    <row r="192" spans="1:24" x14ac:dyDescent="0.25">
      <c r="A192" s="1" t="s">
        <v>1560</v>
      </c>
      <c r="B192" s="2">
        <v>43845</v>
      </c>
      <c r="C192" s="1" t="s">
        <v>1561</v>
      </c>
      <c r="D192" t="s">
        <v>6180</v>
      </c>
      <c r="E192" s="1">
        <v>1</v>
      </c>
      <c r="F192" s="1" t="str">
        <f>VLOOKUP(C192,customers!$A$2:$B$1001,2,FALSE)</f>
        <v>Madelene Prinn</v>
      </c>
      <c r="G192" s="1" t="str">
        <f>VLOOKUP(C192,customers!$A$1:$C$1001,3,FALSE)</f>
        <v>mprinn5a@usa.gov</v>
      </c>
      <c r="H192" s="1" t="str">
        <f>_xlfn.XLOOKUP(C192,customers!$A$2:$A$1001,customers!$G$2:$G$1001,,0,)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>
        <f>INDEX(products!$A$1:$G$49,MATCH(orders!$D192,products!$A$1:$A$49,0),MATCH(orders!K$1,products!$A$1:$G$1,0))</f>
        <v>2.5</v>
      </c>
      <c r="L192">
        <f>INDEX(products!$A$1:$G$49,MATCH(orders!$D192,products!$A$1:$A$49,0),MATCH(orders!L$1,products!$A$1:$G$1,0))</f>
        <v>33.464999999999996</v>
      </c>
      <c r="M192">
        <f t="shared" si="17"/>
        <v>33.464999999999996</v>
      </c>
      <c r="N192" t="str">
        <f>VLOOKUP(I192,'coffee names &amp; roast types'!$A$2:$B$5,2,FALSE)</f>
        <v>Liberica</v>
      </c>
      <c r="O192" t="str">
        <f>VLOOKUP(J192,'coffee names &amp; roast types'!$E$2:$F$4,2,FALSE)</f>
        <v>Medium</v>
      </c>
      <c r="P192" t="str">
        <f>CONCATENATE(VLOOKUP(C192,customers!$A$2:$F$1001,5,FALSE),", ",VLOOKUP(C192,customers!$A$2:$F$1001,6,FALSE))</f>
        <v>39 Dahle Road, Detroit</v>
      </c>
      <c r="Q192" t="str">
        <f t="shared" si="18"/>
        <v>No</v>
      </c>
      <c r="R192" t="str">
        <f t="shared" si="19"/>
        <v>Madelene</v>
      </c>
      <c r="S192" t="str">
        <f t="shared" si="20"/>
        <v>Prinn</v>
      </c>
      <c r="T192" t="str">
        <f>_xlfn.XLOOKUP(C192,Table3[Customer ID],Table3[Loyalty Card],,0)</f>
        <v>Yes</v>
      </c>
      <c r="U192">
        <f t="shared" si="14"/>
        <v>2.5</v>
      </c>
      <c r="V192" t="str">
        <f t="shared" si="15"/>
        <v>Wednesday</v>
      </c>
      <c r="W192" t="str">
        <f t="shared" si="16"/>
        <v>January</v>
      </c>
      <c r="X192">
        <f>E192*VLOOKUP(D192,products!$A$2:$G$49,7,FALSE)</f>
        <v>4.3504499999999995</v>
      </c>
    </row>
    <row r="193" spans="1:24" x14ac:dyDescent="0.25">
      <c r="A193" s="1" t="s">
        <v>1566</v>
      </c>
      <c r="B193" s="2">
        <v>43567</v>
      </c>
      <c r="C193" s="1" t="s">
        <v>1567</v>
      </c>
      <c r="D193" t="s">
        <v>6149</v>
      </c>
      <c r="E193" s="1">
        <v>5</v>
      </c>
      <c r="F193" s="1" t="str">
        <f>VLOOKUP(C193,customers!$A$2:$B$1001,2,FALSE)</f>
        <v>Alisun Baudino</v>
      </c>
      <c r="G193" s="1" t="str">
        <f>VLOOKUP(C193,customers!$A$1:$C$1001,3,FALSE)</f>
        <v>abaudino5b@netvibes.com</v>
      </c>
      <c r="H193" s="1" t="str">
        <f>_xlfn.XLOOKUP(C193,customers!$A$2:$A$1001,customers!$G$2:$G$1001,,0,)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>
        <f>INDEX(products!$A$1:$G$49,MATCH(orders!$D193,products!$A$1:$A$49,0),MATCH(orders!K$1,products!$A$1:$G$1,0))</f>
        <v>0.2</v>
      </c>
      <c r="L193">
        <f>INDEX(products!$A$1:$G$49,MATCH(orders!$D193,products!$A$1:$A$49,0),MATCH(orders!L$1,products!$A$1:$G$1,0))</f>
        <v>3.8849999999999998</v>
      </c>
      <c r="M193">
        <f t="shared" si="17"/>
        <v>19.424999999999997</v>
      </c>
      <c r="N193" t="str">
        <f>VLOOKUP(I193,'coffee names &amp; roast types'!$A$2:$B$5,2,FALSE)</f>
        <v>Liberica</v>
      </c>
      <c r="O193" t="str">
        <f>VLOOKUP(J193,'coffee names &amp; roast types'!$E$2:$F$4,2,FALSE)</f>
        <v>Dark</v>
      </c>
      <c r="P193" t="str">
        <f>CONCATENATE(VLOOKUP(C193,customers!$A$2:$F$1001,5,FALSE),", ",VLOOKUP(C193,customers!$A$2:$F$1001,6,FALSE))</f>
        <v>07 Charing Cross Circle, Washington</v>
      </c>
      <c r="Q193" t="str">
        <f t="shared" si="18"/>
        <v>No</v>
      </c>
      <c r="R193" t="str">
        <f t="shared" si="19"/>
        <v>Alisun</v>
      </c>
      <c r="S193" t="str">
        <f t="shared" si="20"/>
        <v>Baudino</v>
      </c>
      <c r="T193" t="str">
        <f>_xlfn.XLOOKUP(C193,Table3[Customer ID],Table3[Loyalty Card],,0)</f>
        <v>Yes</v>
      </c>
      <c r="U193">
        <f t="shared" si="14"/>
        <v>1</v>
      </c>
      <c r="V193" t="str">
        <f t="shared" si="15"/>
        <v>Friday</v>
      </c>
      <c r="W193" t="str">
        <f t="shared" si="16"/>
        <v>April</v>
      </c>
      <c r="X193">
        <f>E193*VLOOKUP(D193,products!$A$2:$G$49,7,FALSE)</f>
        <v>2.5252499999999998</v>
      </c>
    </row>
    <row r="194" spans="1:24" x14ac:dyDescent="0.25">
      <c r="A194" s="1" t="s">
        <v>1572</v>
      </c>
      <c r="B194" s="2">
        <v>43919</v>
      </c>
      <c r="C194" s="1" t="s">
        <v>1573</v>
      </c>
      <c r="D194" t="s">
        <v>6182</v>
      </c>
      <c r="E194" s="1">
        <v>6</v>
      </c>
      <c r="F194" s="1" t="str">
        <f>VLOOKUP(C194,customers!$A$2:$B$1001,2,FALSE)</f>
        <v>Philipa Petrushanko</v>
      </c>
      <c r="G194" s="1" t="str">
        <f>VLOOKUP(C194,customers!$A$1:$C$1001,3,FALSE)</f>
        <v>ppetrushanko5c@blinklist.com</v>
      </c>
      <c r="H194" s="1" t="str">
        <f>_xlfn.XLOOKUP(C194,customers!$A$2:$A$1001,customers!$G$2:$G$1001,,0,)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>
        <f>INDEX(products!$A$1:$G$49,MATCH(orders!$D194,products!$A$1:$A$49,0),MATCH(orders!K$1,products!$A$1:$G$1,0))</f>
        <v>1</v>
      </c>
      <c r="L194">
        <f>INDEX(products!$A$1:$G$49,MATCH(orders!$D194,products!$A$1:$A$49,0),MATCH(orders!L$1,products!$A$1:$G$1,0))</f>
        <v>12.15</v>
      </c>
      <c r="M194">
        <f t="shared" si="17"/>
        <v>72.900000000000006</v>
      </c>
      <c r="N194" t="str">
        <f>VLOOKUP(I194,'coffee names &amp; roast types'!$A$2:$B$5,2,FALSE)</f>
        <v>Excelsa</v>
      </c>
      <c r="O194" t="str">
        <f>VLOOKUP(J194,'coffee names &amp; roast types'!$E$2:$F$4,2,FALSE)</f>
        <v>Dark</v>
      </c>
      <c r="P194" t="str">
        <f>CONCATENATE(VLOOKUP(C194,customers!$A$2:$F$1001,5,FALSE),", ",VLOOKUP(C194,customers!$A$2:$F$1001,6,FALSE))</f>
        <v>08 Laurel Trail, Nenagh</v>
      </c>
      <c r="Q194" t="str">
        <f t="shared" si="18"/>
        <v>Yes</v>
      </c>
      <c r="R194" t="str">
        <f t="shared" si="19"/>
        <v>Philipa</v>
      </c>
      <c r="S194" t="str">
        <f t="shared" si="20"/>
        <v>Petrushanko</v>
      </c>
      <c r="T194" t="str">
        <f>_xlfn.XLOOKUP(C194,Table3[Customer ID],Table3[Loyalty Card],,0)</f>
        <v>Yes</v>
      </c>
      <c r="U194">
        <f t="shared" ref="U194:U257" si="21">E194*K194</f>
        <v>6</v>
      </c>
      <c r="V194" t="str">
        <f t="shared" ref="V194:V257" si="22">TEXT(B194,"[$-409]dddd")</f>
        <v>Sunday</v>
      </c>
      <c r="W194" t="str">
        <f t="shared" ref="W194:W257" si="23">TEXT(B194,"[$-409]mmmm")</f>
        <v>March</v>
      </c>
      <c r="X194">
        <f>E194*VLOOKUP(D194,products!$A$2:$G$49,7,FALSE)</f>
        <v>8.0190000000000001</v>
      </c>
    </row>
    <row r="195" spans="1:24" x14ac:dyDescent="0.25">
      <c r="A195" s="1" t="s">
        <v>1578</v>
      </c>
      <c r="B195" s="2">
        <v>44644</v>
      </c>
      <c r="C195" s="1" t="s">
        <v>1579</v>
      </c>
      <c r="D195" t="s">
        <v>6170</v>
      </c>
      <c r="E195" s="1">
        <v>3</v>
      </c>
      <c r="F195" s="1" t="str">
        <f>VLOOKUP(C195,customers!$A$2:$B$1001,2,FALSE)</f>
        <v>Kimberli Mustchin</v>
      </c>
      <c r="G195" s="1" t="str">
        <f>VLOOKUP(C195,customers!$A$1:$C$1001,3,FALSE)</f>
        <v>not provided</v>
      </c>
      <c r="H195" s="1" t="str">
        <f>_xlfn.XLOOKUP(C195,customers!$A$2:$A$1001,customers!$G$2:$G$1001,,0,)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>
        <f>INDEX(products!$A$1:$G$49,MATCH(orders!$D195,products!$A$1:$A$49,0),MATCH(orders!K$1,products!$A$1:$G$1,0))</f>
        <v>1</v>
      </c>
      <c r="L195">
        <f>INDEX(products!$A$1:$G$49,MATCH(orders!$D195,products!$A$1:$A$49,0),MATCH(orders!L$1,products!$A$1:$G$1,0))</f>
        <v>14.85</v>
      </c>
      <c r="M195">
        <f t="shared" ref="M195:M258" si="24">E195*L195</f>
        <v>44.55</v>
      </c>
      <c r="N195" t="str">
        <f>VLOOKUP(I195,'coffee names &amp; roast types'!$A$2:$B$5,2,FALSE)</f>
        <v>Excelsa</v>
      </c>
      <c r="O195" t="str">
        <f>VLOOKUP(J195,'coffee names &amp; roast types'!$E$2:$F$4,2,FALSE)</f>
        <v>Light</v>
      </c>
      <c r="P195" t="str">
        <f>CONCATENATE(VLOOKUP(C195,customers!$A$2:$F$1001,5,FALSE),", ",VLOOKUP(C195,customers!$A$2:$F$1001,6,FALSE))</f>
        <v>0043 Arkansas Court, Mesa</v>
      </c>
      <c r="Q195" t="str">
        <f t="shared" ref="Q195:Q258" si="25">IF(H195 = "United States", "No", "Yes")</f>
        <v>No</v>
      </c>
      <c r="R195" t="str">
        <f t="shared" ref="R195:R258" si="26">_xlfn.TEXTBEFORE(F195," ")</f>
        <v>Kimberli</v>
      </c>
      <c r="S195" t="str">
        <f t="shared" ref="S195:S258" si="27">_xlfn.TEXTAFTER(F195," ")</f>
        <v>Mustchin</v>
      </c>
      <c r="T195" t="str">
        <f>_xlfn.XLOOKUP(C195,Table3[Customer ID],Table3[Loyalty Card],,0)</f>
        <v>No</v>
      </c>
      <c r="U195">
        <f t="shared" si="21"/>
        <v>3</v>
      </c>
      <c r="V195" t="str">
        <f t="shared" si="22"/>
        <v>Thursday</v>
      </c>
      <c r="W195" t="str">
        <f t="shared" si="23"/>
        <v>March</v>
      </c>
      <c r="X195">
        <f>E195*VLOOKUP(D195,products!$A$2:$G$49,7,FALSE)</f>
        <v>4.9005000000000001</v>
      </c>
    </row>
    <row r="196" spans="1:24" x14ac:dyDescent="0.25">
      <c r="A196" s="1" t="s">
        <v>1583</v>
      </c>
      <c r="B196" s="2">
        <v>44398</v>
      </c>
      <c r="C196" s="1" t="s">
        <v>1584</v>
      </c>
      <c r="D196" t="s">
        <v>6143</v>
      </c>
      <c r="E196" s="1">
        <v>5</v>
      </c>
      <c r="F196" s="1" t="str">
        <f>VLOOKUP(C196,customers!$A$2:$B$1001,2,FALSE)</f>
        <v>Emlynne Laird</v>
      </c>
      <c r="G196" s="1" t="str">
        <f>VLOOKUP(C196,customers!$A$1:$C$1001,3,FALSE)</f>
        <v>elaird5e@bing.com</v>
      </c>
      <c r="H196" s="1" t="str">
        <f>_xlfn.XLOOKUP(C196,customers!$A$2:$A$1001,customers!$G$2:$G$1001,,0,)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>
        <f>INDEX(products!$A$1:$G$49,MATCH(orders!$D196,products!$A$1:$A$49,0),MATCH(orders!K$1,products!$A$1:$G$1,0))</f>
        <v>0.5</v>
      </c>
      <c r="L196">
        <f>INDEX(products!$A$1:$G$49,MATCH(orders!$D196,products!$A$1:$A$49,0),MATCH(orders!L$1,products!$A$1:$G$1,0))</f>
        <v>7.29</v>
      </c>
      <c r="M196">
        <f t="shared" si="24"/>
        <v>36.450000000000003</v>
      </c>
      <c r="N196" t="str">
        <f>VLOOKUP(I196,'coffee names &amp; roast types'!$A$2:$B$5,2,FALSE)</f>
        <v>Excelsa</v>
      </c>
      <c r="O196" t="str">
        <f>VLOOKUP(J196,'coffee names &amp; roast types'!$E$2:$F$4,2,FALSE)</f>
        <v>Dark</v>
      </c>
      <c r="P196" t="str">
        <f>CONCATENATE(VLOOKUP(C196,customers!$A$2:$F$1001,5,FALSE),", ",VLOOKUP(C196,customers!$A$2:$F$1001,6,FALSE))</f>
        <v>43451 Doe Crossing Trail, Warren</v>
      </c>
      <c r="Q196" t="str">
        <f t="shared" si="25"/>
        <v>No</v>
      </c>
      <c r="R196" t="str">
        <f t="shared" si="26"/>
        <v>Emlynne</v>
      </c>
      <c r="S196" t="str">
        <f t="shared" si="27"/>
        <v>Laird</v>
      </c>
      <c r="T196" t="str">
        <f>_xlfn.XLOOKUP(C196,Table3[Customer ID],Table3[Loyalty Card],,0)</f>
        <v>No</v>
      </c>
      <c r="U196">
        <f t="shared" si="21"/>
        <v>2.5</v>
      </c>
      <c r="V196" t="str">
        <f t="shared" si="22"/>
        <v>Wednesday</v>
      </c>
      <c r="W196" t="str">
        <f t="shared" si="23"/>
        <v>July</v>
      </c>
      <c r="X196">
        <f>E196*VLOOKUP(D196,products!$A$2:$G$49,7,FALSE)</f>
        <v>4.0095000000000001</v>
      </c>
    </row>
    <row r="197" spans="1:24" x14ac:dyDescent="0.25">
      <c r="A197" s="1" t="s">
        <v>1589</v>
      </c>
      <c r="B197" s="2">
        <v>43683</v>
      </c>
      <c r="C197" s="1" t="s">
        <v>1590</v>
      </c>
      <c r="D197" t="s">
        <v>6139</v>
      </c>
      <c r="E197" s="1">
        <v>3</v>
      </c>
      <c r="F197" s="1" t="str">
        <f>VLOOKUP(C197,customers!$A$2:$B$1001,2,FALSE)</f>
        <v>Marlena Howsden</v>
      </c>
      <c r="G197" s="1" t="str">
        <f>VLOOKUP(C197,customers!$A$1:$C$1001,3,FALSE)</f>
        <v>mhowsden5f@infoseek.co.jp</v>
      </c>
      <c r="H197" s="1" t="str">
        <f>_xlfn.XLOOKUP(C197,customers!$A$2:$A$1001,customers!$G$2:$G$1001,,0,)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>
        <f>INDEX(products!$A$1:$G$49,MATCH(orders!$D197,products!$A$1:$A$49,0),MATCH(orders!K$1,products!$A$1:$G$1,0))</f>
        <v>1</v>
      </c>
      <c r="L197">
        <f>INDEX(products!$A$1:$G$49,MATCH(orders!$D197,products!$A$1:$A$49,0),MATCH(orders!L$1,products!$A$1:$G$1,0))</f>
        <v>12.95</v>
      </c>
      <c r="M197">
        <f t="shared" si="24"/>
        <v>38.849999999999994</v>
      </c>
      <c r="N197" t="str">
        <f>VLOOKUP(I197,'coffee names &amp; roast types'!$A$2:$B$5,2,FALSE)</f>
        <v>Arabica</v>
      </c>
      <c r="O197" t="str">
        <f>VLOOKUP(J197,'coffee names &amp; roast types'!$E$2:$F$4,2,FALSE)</f>
        <v>Light</v>
      </c>
      <c r="P197" t="str">
        <f>CONCATENATE(VLOOKUP(C197,customers!$A$2:$F$1001,5,FALSE),", ",VLOOKUP(C197,customers!$A$2:$F$1001,6,FALSE))</f>
        <v>0410 Autumn Leaf Drive, Memphis</v>
      </c>
      <c r="Q197" t="str">
        <f t="shared" si="25"/>
        <v>No</v>
      </c>
      <c r="R197" t="str">
        <f t="shared" si="26"/>
        <v>Marlena</v>
      </c>
      <c r="S197" t="str">
        <f t="shared" si="27"/>
        <v>Howsden</v>
      </c>
      <c r="T197" t="str">
        <f>_xlfn.XLOOKUP(C197,Table3[Customer ID],Table3[Loyalty Card],,0)</f>
        <v>No</v>
      </c>
      <c r="U197">
        <f t="shared" si="21"/>
        <v>3</v>
      </c>
      <c r="V197" t="str">
        <f t="shared" si="22"/>
        <v>Tuesday</v>
      </c>
      <c r="W197" t="str">
        <f t="shared" si="23"/>
        <v>August</v>
      </c>
      <c r="X197">
        <f>E197*VLOOKUP(D197,products!$A$2:$G$49,7,FALSE)</f>
        <v>3.4965000000000002</v>
      </c>
    </row>
    <row r="198" spans="1:24" x14ac:dyDescent="0.25">
      <c r="A198" s="1" t="s">
        <v>1595</v>
      </c>
      <c r="B198" s="2">
        <v>44339</v>
      </c>
      <c r="C198" s="1" t="s">
        <v>1596</v>
      </c>
      <c r="D198" t="s">
        <v>6175</v>
      </c>
      <c r="E198" s="1">
        <v>6</v>
      </c>
      <c r="F198" s="1" t="str">
        <f>VLOOKUP(C198,customers!$A$2:$B$1001,2,FALSE)</f>
        <v>Nealson Cuttler</v>
      </c>
      <c r="G198" s="1" t="str">
        <f>VLOOKUP(C198,customers!$A$1:$C$1001,3,FALSE)</f>
        <v>ncuttler5g@parallels.com</v>
      </c>
      <c r="H198" s="1" t="str">
        <f>_xlfn.XLOOKUP(C198,customers!$A$2:$A$1001,customers!$G$2:$G$1001,,0,)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>
        <f>INDEX(products!$A$1:$G$49,MATCH(orders!$D198,products!$A$1:$A$49,0),MATCH(orders!K$1,products!$A$1:$G$1,0))</f>
        <v>0.5</v>
      </c>
      <c r="L198">
        <f>INDEX(products!$A$1:$G$49,MATCH(orders!$D198,products!$A$1:$A$49,0),MATCH(orders!L$1,products!$A$1:$G$1,0))</f>
        <v>8.91</v>
      </c>
      <c r="M198">
        <f t="shared" si="24"/>
        <v>53.46</v>
      </c>
      <c r="N198" t="str">
        <f>VLOOKUP(I198,'coffee names &amp; roast types'!$A$2:$B$5,2,FALSE)</f>
        <v>Excelsa</v>
      </c>
      <c r="O198" t="str">
        <f>VLOOKUP(J198,'coffee names &amp; roast types'!$E$2:$F$4,2,FALSE)</f>
        <v>Light</v>
      </c>
      <c r="P198" t="str">
        <f>CONCATENATE(VLOOKUP(C198,customers!$A$2:$F$1001,5,FALSE),", ",VLOOKUP(C198,customers!$A$2:$F$1001,6,FALSE))</f>
        <v>1 Melvin Circle, Washington</v>
      </c>
      <c r="Q198" t="str">
        <f t="shared" si="25"/>
        <v>No</v>
      </c>
      <c r="R198" t="str">
        <f t="shared" si="26"/>
        <v>Nealson</v>
      </c>
      <c r="S198" t="str">
        <f t="shared" si="27"/>
        <v>Cuttler</v>
      </c>
      <c r="T198" t="str">
        <f>_xlfn.XLOOKUP(C198,Table3[Customer ID],Table3[Loyalty Card],,0)</f>
        <v>No</v>
      </c>
      <c r="U198">
        <f t="shared" si="21"/>
        <v>3</v>
      </c>
      <c r="V198" t="str">
        <f t="shared" si="22"/>
        <v>Sunday</v>
      </c>
      <c r="W198" t="str">
        <f t="shared" si="23"/>
        <v>May</v>
      </c>
      <c r="X198">
        <f>E198*VLOOKUP(D198,products!$A$2:$G$49,7,FALSE)</f>
        <v>5.8805999999999994</v>
      </c>
    </row>
    <row r="199" spans="1:24" x14ac:dyDescent="0.25">
      <c r="A199" s="1" t="s">
        <v>1595</v>
      </c>
      <c r="B199" s="2">
        <v>44339</v>
      </c>
      <c r="C199" s="1" t="s">
        <v>1596</v>
      </c>
      <c r="D199" t="s">
        <v>6164</v>
      </c>
      <c r="E199" s="1">
        <v>2</v>
      </c>
      <c r="F199" s="1" t="str">
        <f>VLOOKUP(C199,customers!$A$2:$B$1001,2,FALSE)</f>
        <v>Nealson Cuttler</v>
      </c>
      <c r="G199" s="1" t="str">
        <f>VLOOKUP(C199,customers!$A$1:$C$1001,3,FALSE)</f>
        <v>ncuttler5g@parallels.com</v>
      </c>
      <c r="H199" s="1" t="str">
        <f>_xlfn.XLOOKUP(C199,customers!$A$2:$A$1001,customers!$G$2:$G$1001,,0,)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>
        <f>INDEX(products!$A$1:$G$49,MATCH(orders!$D199,products!$A$1:$A$49,0),MATCH(orders!K$1,products!$A$1:$G$1,0))</f>
        <v>2.5</v>
      </c>
      <c r="L199">
        <f>INDEX(products!$A$1:$G$49,MATCH(orders!$D199,products!$A$1:$A$49,0),MATCH(orders!L$1,products!$A$1:$G$1,0))</f>
        <v>29.784999999999997</v>
      </c>
      <c r="M199">
        <f t="shared" si="24"/>
        <v>59.569999999999993</v>
      </c>
      <c r="N199" t="str">
        <f>VLOOKUP(I199,'coffee names &amp; roast types'!$A$2:$B$5,2,FALSE)</f>
        <v>Liberica</v>
      </c>
      <c r="O199" t="str">
        <f>VLOOKUP(J199,'coffee names &amp; roast types'!$E$2:$F$4,2,FALSE)</f>
        <v>Dark</v>
      </c>
      <c r="P199" t="str">
        <f>CONCATENATE(VLOOKUP(C199,customers!$A$2:$F$1001,5,FALSE),", ",VLOOKUP(C199,customers!$A$2:$F$1001,6,FALSE))</f>
        <v>1 Melvin Circle, Washington</v>
      </c>
      <c r="Q199" t="str">
        <f t="shared" si="25"/>
        <v>No</v>
      </c>
      <c r="R199" t="str">
        <f t="shared" si="26"/>
        <v>Nealson</v>
      </c>
      <c r="S199" t="str">
        <f t="shared" si="27"/>
        <v>Cuttler</v>
      </c>
      <c r="T199" t="str">
        <f>_xlfn.XLOOKUP(C199,Table3[Customer ID],Table3[Loyalty Card],,0)</f>
        <v>No</v>
      </c>
      <c r="U199">
        <f t="shared" si="21"/>
        <v>5</v>
      </c>
      <c r="V199" t="str">
        <f t="shared" si="22"/>
        <v>Sunday</v>
      </c>
      <c r="W199" t="str">
        <f t="shared" si="23"/>
        <v>May</v>
      </c>
      <c r="X199">
        <f>E199*VLOOKUP(D199,products!$A$2:$G$49,7,FALSE)</f>
        <v>7.7440999999999995</v>
      </c>
    </row>
    <row r="200" spans="1:24" x14ac:dyDescent="0.25">
      <c r="A200" s="1" t="s">
        <v>1595</v>
      </c>
      <c r="B200" s="2">
        <v>44339</v>
      </c>
      <c r="C200" s="1" t="s">
        <v>1596</v>
      </c>
      <c r="D200" t="s">
        <v>6164</v>
      </c>
      <c r="E200" s="1">
        <v>3</v>
      </c>
      <c r="F200" s="1" t="str">
        <f>VLOOKUP(C200,customers!$A$2:$B$1001,2,FALSE)</f>
        <v>Nealson Cuttler</v>
      </c>
      <c r="G200" s="1" t="str">
        <f>VLOOKUP(C200,customers!$A$1:$C$1001,3,FALSE)</f>
        <v>ncuttler5g@parallels.com</v>
      </c>
      <c r="H200" s="1" t="str">
        <f>_xlfn.XLOOKUP(C200,customers!$A$2:$A$1001,customers!$G$2:$G$1001,,0,)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>
        <f>INDEX(products!$A$1:$G$49,MATCH(orders!$D200,products!$A$1:$A$49,0),MATCH(orders!K$1,products!$A$1:$G$1,0))</f>
        <v>2.5</v>
      </c>
      <c r="L200">
        <f>INDEX(products!$A$1:$G$49,MATCH(orders!$D200,products!$A$1:$A$49,0),MATCH(orders!L$1,products!$A$1:$G$1,0))</f>
        <v>29.784999999999997</v>
      </c>
      <c r="M200">
        <f t="shared" si="24"/>
        <v>89.35499999999999</v>
      </c>
      <c r="N200" t="str">
        <f>VLOOKUP(I200,'coffee names &amp; roast types'!$A$2:$B$5,2,FALSE)</f>
        <v>Liberica</v>
      </c>
      <c r="O200" t="str">
        <f>VLOOKUP(J200,'coffee names &amp; roast types'!$E$2:$F$4,2,FALSE)</f>
        <v>Dark</v>
      </c>
      <c r="P200" t="str">
        <f>CONCATENATE(VLOOKUP(C200,customers!$A$2:$F$1001,5,FALSE),", ",VLOOKUP(C200,customers!$A$2:$F$1001,6,FALSE))</f>
        <v>1 Melvin Circle, Washington</v>
      </c>
      <c r="Q200" t="str">
        <f t="shared" si="25"/>
        <v>No</v>
      </c>
      <c r="R200" t="str">
        <f t="shared" si="26"/>
        <v>Nealson</v>
      </c>
      <c r="S200" t="str">
        <f t="shared" si="27"/>
        <v>Cuttler</v>
      </c>
      <c r="T200" t="str">
        <f>_xlfn.XLOOKUP(C200,Table3[Customer ID],Table3[Loyalty Card],,0)</f>
        <v>No</v>
      </c>
      <c r="U200">
        <f t="shared" si="21"/>
        <v>7.5</v>
      </c>
      <c r="V200" t="str">
        <f t="shared" si="22"/>
        <v>Sunday</v>
      </c>
      <c r="W200" t="str">
        <f t="shared" si="23"/>
        <v>May</v>
      </c>
      <c r="X200">
        <f>E200*VLOOKUP(D200,products!$A$2:$G$49,7,FALSE)</f>
        <v>11.616149999999999</v>
      </c>
    </row>
    <row r="201" spans="1:24" x14ac:dyDescent="0.25">
      <c r="A201" s="1" t="s">
        <v>1595</v>
      </c>
      <c r="B201" s="2">
        <v>44339</v>
      </c>
      <c r="C201" s="1" t="s">
        <v>1596</v>
      </c>
      <c r="D201" t="s">
        <v>6160</v>
      </c>
      <c r="E201" s="1">
        <v>4</v>
      </c>
      <c r="F201" s="1" t="str">
        <f>VLOOKUP(C201,customers!$A$2:$B$1001,2,FALSE)</f>
        <v>Nealson Cuttler</v>
      </c>
      <c r="G201" s="1" t="str">
        <f>VLOOKUP(C201,customers!$A$1:$C$1001,3,FALSE)</f>
        <v>ncuttler5g@parallels.com</v>
      </c>
      <c r="H201" s="1" t="str">
        <f>_xlfn.XLOOKUP(C201,customers!$A$2:$A$1001,customers!$G$2:$G$1001,,0,)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>
        <f>INDEX(products!$A$1:$G$49,MATCH(orders!$D201,products!$A$1:$A$49,0),MATCH(orders!K$1,products!$A$1:$G$1,0))</f>
        <v>0.5</v>
      </c>
      <c r="L201">
        <f>INDEX(products!$A$1:$G$49,MATCH(orders!$D201,products!$A$1:$A$49,0),MATCH(orders!L$1,products!$A$1:$G$1,0))</f>
        <v>9.51</v>
      </c>
      <c r="M201">
        <f t="shared" si="24"/>
        <v>38.04</v>
      </c>
      <c r="N201" t="str">
        <f>VLOOKUP(I201,'coffee names &amp; roast types'!$A$2:$B$5,2,FALSE)</f>
        <v>Liberica</v>
      </c>
      <c r="O201" t="str">
        <f>VLOOKUP(J201,'coffee names &amp; roast types'!$E$2:$F$4,2,FALSE)</f>
        <v>Light</v>
      </c>
      <c r="P201" t="str">
        <f>CONCATENATE(VLOOKUP(C201,customers!$A$2:$F$1001,5,FALSE),", ",VLOOKUP(C201,customers!$A$2:$F$1001,6,FALSE))</f>
        <v>1 Melvin Circle, Washington</v>
      </c>
      <c r="Q201" t="str">
        <f t="shared" si="25"/>
        <v>No</v>
      </c>
      <c r="R201" t="str">
        <f t="shared" si="26"/>
        <v>Nealson</v>
      </c>
      <c r="S201" t="str">
        <f t="shared" si="27"/>
        <v>Cuttler</v>
      </c>
      <c r="T201" t="str">
        <f>_xlfn.XLOOKUP(C201,Table3[Customer ID],Table3[Loyalty Card],,0)</f>
        <v>No</v>
      </c>
      <c r="U201">
        <f t="shared" si="21"/>
        <v>2</v>
      </c>
      <c r="V201" t="str">
        <f t="shared" si="22"/>
        <v>Sunday</v>
      </c>
      <c r="W201" t="str">
        <f t="shared" si="23"/>
        <v>May</v>
      </c>
      <c r="X201">
        <f>E201*VLOOKUP(D201,products!$A$2:$G$49,7,FALSE)</f>
        <v>4.9451999999999998</v>
      </c>
    </row>
    <row r="202" spans="1:24" x14ac:dyDescent="0.25">
      <c r="A202" s="1" t="s">
        <v>1595</v>
      </c>
      <c r="B202" s="2">
        <v>44339</v>
      </c>
      <c r="C202" s="1" t="s">
        <v>1596</v>
      </c>
      <c r="D202" t="s">
        <v>6140</v>
      </c>
      <c r="E202" s="1">
        <v>3</v>
      </c>
      <c r="F202" s="1" t="str">
        <f>VLOOKUP(C202,customers!$A$2:$B$1001,2,FALSE)</f>
        <v>Nealson Cuttler</v>
      </c>
      <c r="G202" s="1" t="str">
        <f>VLOOKUP(C202,customers!$A$1:$C$1001,3,FALSE)</f>
        <v>ncuttler5g@parallels.com</v>
      </c>
      <c r="H202" s="1" t="str">
        <f>_xlfn.XLOOKUP(C202,customers!$A$2:$A$1001,customers!$G$2:$G$1001,,0,)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>
        <f>INDEX(products!$A$1:$G$49,MATCH(orders!$D202,products!$A$1:$A$49,0),MATCH(orders!K$1,products!$A$1:$G$1,0))</f>
        <v>1</v>
      </c>
      <c r="L202">
        <f>INDEX(products!$A$1:$G$49,MATCH(orders!$D202,products!$A$1:$A$49,0),MATCH(orders!L$1,products!$A$1:$G$1,0))</f>
        <v>13.75</v>
      </c>
      <c r="M202">
        <f t="shared" si="24"/>
        <v>41.25</v>
      </c>
      <c r="N202" t="str">
        <f>VLOOKUP(I202,'coffee names &amp; roast types'!$A$2:$B$5,2,FALSE)</f>
        <v>Excelsa</v>
      </c>
      <c r="O202" t="str">
        <f>VLOOKUP(J202,'coffee names &amp; roast types'!$E$2:$F$4,2,FALSE)</f>
        <v>Medium</v>
      </c>
      <c r="P202" t="str">
        <f>CONCATENATE(VLOOKUP(C202,customers!$A$2:$F$1001,5,FALSE),", ",VLOOKUP(C202,customers!$A$2:$F$1001,6,FALSE))</f>
        <v>1 Melvin Circle, Washington</v>
      </c>
      <c r="Q202" t="str">
        <f t="shared" si="25"/>
        <v>No</v>
      </c>
      <c r="R202" t="str">
        <f t="shared" si="26"/>
        <v>Nealson</v>
      </c>
      <c r="S202" t="str">
        <f t="shared" si="27"/>
        <v>Cuttler</v>
      </c>
      <c r="T202" t="str">
        <f>_xlfn.XLOOKUP(C202,Table3[Customer ID],Table3[Loyalty Card],,0)</f>
        <v>No</v>
      </c>
      <c r="U202">
        <f t="shared" si="21"/>
        <v>3</v>
      </c>
      <c r="V202" t="str">
        <f t="shared" si="22"/>
        <v>Sunday</v>
      </c>
      <c r="W202" t="str">
        <f t="shared" si="23"/>
        <v>May</v>
      </c>
      <c r="X202">
        <f>E202*VLOOKUP(D202,products!$A$2:$G$49,7,FALSE)</f>
        <v>4.5374999999999996</v>
      </c>
    </row>
    <row r="203" spans="1:24" x14ac:dyDescent="0.25">
      <c r="A203" s="1" t="s">
        <v>1620</v>
      </c>
      <c r="B203" s="2">
        <v>44294</v>
      </c>
      <c r="C203" s="1" t="s">
        <v>1621</v>
      </c>
      <c r="D203" t="s">
        <v>6160</v>
      </c>
      <c r="E203" s="1">
        <v>6</v>
      </c>
      <c r="F203" s="1" t="str">
        <f>VLOOKUP(C203,customers!$A$2:$B$1001,2,FALSE)</f>
        <v>Adriana Lazarus</v>
      </c>
      <c r="G203" s="1" t="str">
        <f>VLOOKUP(C203,customers!$A$1:$C$1001,3,FALSE)</f>
        <v>not provided</v>
      </c>
      <c r="H203" s="1" t="str">
        <f>_xlfn.XLOOKUP(C203,customers!$A$2:$A$1001,customers!$G$2:$G$1001,,0,)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>
        <f>INDEX(products!$A$1:$G$49,MATCH(orders!$D203,products!$A$1:$A$49,0),MATCH(orders!K$1,products!$A$1:$G$1,0))</f>
        <v>0.5</v>
      </c>
      <c r="L203">
        <f>INDEX(products!$A$1:$G$49,MATCH(orders!$D203,products!$A$1:$A$49,0),MATCH(orders!L$1,products!$A$1:$G$1,0))</f>
        <v>9.51</v>
      </c>
      <c r="M203">
        <f t="shared" si="24"/>
        <v>57.06</v>
      </c>
      <c r="N203" t="str">
        <f>VLOOKUP(I203,'coffee names &amp; roast types'!$A$2:$B$5,2,FALSE)</f>
        <v>Liberica</v>
      </c>
      <c r="O203" t="str">
        <f>VLOOKUP(J203,'coffee names &amp; roast types'!$E$2:$F$4,2,FALSE)</f>
        <v>Light</v>
      </c>
      <c r="P203" t="str">
        <f>CONCATENATE(VLOOKUP(C203,customers!$A$2:$F$1001,5,FALSE),", ",VLOOKUP(C203,customers!$A$2:$F$1001,6,FALSE))</f>
        <v>9429 Porter Circle, Ogden</v>
      </c>
      <c r="Q203" t="str">
        <f t="shared" si="25"/>
        <v>No</v>
      </c>
      <c r="R203" t="str">
        <f t="shared" si="26"/>
        <v>Adriana</v>
      </c>
      <c r="S203" t="str">
        <f t="shared" si="27"/>
        <v>Lazarus</v>
      </c>
      <c r="T203" t="str">
        <f>_xlfn.XLOOKUP(C203,Table3[Customer ID],Table3[Loyalty Card],,0)</f>
        <v>No</v>
      </c>
      <c r="U203">
        <f t="shared" si="21"/>
        <v>3</v>
      </c>
      <c r="V203" t="str">
        <f t="shared" si="22"/>
        <v>Thursday</v>
      </c>
      <c r="W203" t="str">
        <f t="shared" si="23"/>
        <v>April</v>
      </c>
      <c r="X203">
        <f>E203*VLOOKUP(D203,products!$A$2:$G$49,7,FALSE)</f>
        <v>7.4177999999999997</v>
      </c>
    </row>
    <row r="204" spans="1:24" x14ac:dyDescent="0.25">
      <c r="A204" s="1" t="s">
        <v>1625</v>
      </c>
      <c r="B204" s="2">
        <v>44486</v>
      </c>
      <c r="C204" s="1" t="s">
        <v>1626</v>
      </c>
      <c r="D204" t="s">
        <v>6164</v>
      </c>
      <c r="E204" s="1">
        <v>6</v>
      </c>
      <c r="F204" s="1" t="str">
        <f>VLOOKUP(C204,customers!$A$2:$B$1001,2,FALSE)</f>
        <v>Tallie felip</v>
      </c>
      <c r="G204" s="1" t="str">
        <f>VLOOKUP(C204,customers!$A$1:$C$1001,3,FALSE)</f>
        <v>tfelip5m@typepad.com</v>
      </c>
      <c r="H204" s="1" t="str">
        <f>_xlfn.XLOOKUP(C204,customers!$A$2:$A$1001,customers!$G$2:$G$1001,,0,)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>
        <f>INDEX(products!$A$1:$G$49,MATCH(orders!$D204,products!$A$1:$A$49,0),MATCH(orders!K$1,products!$A$1:$G$1,0))</f>
        <v>2.5</v>
      </c>
      <c r="L204">
        <f>INDEX(products!$A$1:$G$49,MATCH(orders!$D204,products!$A$1:$A$49,0),MATCH(orders!L$1,products!$A$1:$G$1,0))</f>
        <v>29.784999999999997</v>
      </c>
      <c r="M204">
        <f t="shared" si="24"/>
        <v>178.70999999999998</v>
      </c>
      <c r="N204" t="str">
        <f>VLOOKUP(I204,'coffee names &amp; roast types'!$A$2:$B$5,2,FALSE)</f>
        <v>Liberica</v>
      </c>
      <c r="O204" t="str">
        <f>VLOOKUP(J204,'coffee names &amp; roast types'!$E$2:$F$4,2,FALSE)</f>
        <v>Dark</v>
      </c>
      <c r="P204" t="str">
        <f>CONCATENATE(VLOOKUP(C204,customers!$A$2:$F$1001,5,FALSE),", ",VLOOKUP(C204,customers!$A$2:$F$1001,6,FALSE))</f>
        <v>9 Roth Point, Albany</v>
      </c>
      <c r="Q204" t="str">
        <f t="shared" si="25"/>
        <v>No</v>
      </c>
      <c r="R204" t="str">
        <f t="shared" si="26"/>
        <v>Tallie</v>
      </c>
      <c r="S204" t="str">
        <f t="shared" si="27"/>
        <v>felip</v>
      </c>
      <c r="T204" t="str">
        <f>_xlfn.XLOOKUP(C204,Table3[Customer ID],Table3[Loyalty Card],,0)</f>
        <v>Yes</v>
      </c>
      <c r="U204">
        <f t="shared" si="21"/>
        <v>15</v>
      </c>
      <c r="V204" t="str">
        <f t="shared" si="22"/>
        <v>Sunday</v>
      </c>
      <c r="W204" t="str">
        <f t="shared" si="23"/>
        <v>October</v>
      </c>
      <c r="X204">
        <f>E204*VLOOKUP(D204,products!$A$2:$G$49,7,FALSE)</f>
        <v>23.232299999999999</v>
      </c>
    </row>
    <row r="205" spans="1:24" x14ac:dyDescent="0.25">
      <c r="A205" s="1" t="s">
        <v>1631</v>
      </c>
      <c r="B205" s="2">
        <v>44608</v>
      </c>
      <c r="C205" s="1" t="s">
        <v>1632</v>
      </c>
      <c r="D205" t="s">
        <v>6144</v>
      </c>
      <c r="E205" s="1">
        <v>1</v>
      </c>
      <c r="F205" s="1" t="str">
        <f>VLOOKUP(C205,customers!$A$2:$B$1001,2,FALSE)</f>
        <v>Vanna Le - Count</v>
      </c>
      <c r="G205" s="1" t="str">
        <f>VLOOKUP(C205,customers!$A$1:$C$1001,3,FALSE)</f>
        <v>vle5n@disqus.com</v>
      </c>
      <c r="H205" s="1" t="str">
        <f>_xlfn.XLOOKUP(C205,customers!$A$2:$A$1001,customers!$G$2:$G$1001,,0,)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>
        <f>INDEX(products!$A$1:$G$49,MATCH(orders!$D205,products!$A$1:$A$49,0),MATCH(orders!K$1,products!$A$1:$G$1,0))</f>
        <v>0.2</v>
      </c>
      <c r="L205">
        <f>INDEX(products!$A$1:$G$49,MATCH(orders!$D205,products!$A$1:$A$49,0),MATCH(orders!L$1,products!$A$1:$G$1,0))</f>
        <v>4.7549999999999999</v>
      </c>
      <c r="M205">
        <f t="shared" si="24"/>
        <v>4.7549999999999999</v>
      </c>
      <c r="N205" t="str">
        <f>VLOOKUP(I205,'coffee names &amp; roast types'!$A$2:$B$5,2,FALSE)</f>
        <v>Liberica</v>
      </c>
      <c r="O205" t="str">
        <f>VLOOKUP(J205,'coffee names &amp; roast types'!$E$2:$F$4,2,FALSE)</f>
        <v>Light</v>
      </c>
      <c r="P205" t="str">
        <f>CONCATENATE(VLOOKUP(C205,customers!$A$2:$F$1001,5,FALSE),", ",VLOOKUP(C205,customers!$A$2:$F$1001,6,FALSE))</f>
        <v>69128 Ronald Regan Road, Spartanburg</v>
      </c>
      <c r="Q205" t="str">
        <f t="shared" si="25"/>
        <v>No</v>
      </c>
      <c r="R205" t="str">
        <f t="shared" si="26"/>
        <v>Vanna</v>
      </c>
      <c r="S205" t="str">
        <f t="shared" si="27"/>
        <v>Le - Count</v>
      </c>
      <c r="T205" t="str">
        <f>_xlfn.XLOOKUP(C205,Table3[Customer ID],Table3[Loyalty Card],,0)</f>
        <v>No</v>
      </c>
      <c r="U205">
        <f t="shared" si="21"/>
        <v>0.2</v>
      </c>
      <c r="V205" t="str">
        <f t="shared" si="22"/>
        <v>Wednesday</v>
      </c>
      <c r="W205" t="str">
        <f t="shared" si="23"/>
        <v>February</v>
      </c>
      <c r="X205">
        <f>E205*VLOOKUP(D205,products!$A$2:$G$49,7,FALSE)</f>
        <v>0.61814999999999998</v>
      </c>
    </row>
    <row r="206" spans="1:24" x14ac:dyDescent="0.25">
      <c r="A206" s="1" t="s">
        <v>1637</v>
      </c>
      <c r="B206" s="2">
        <v>44027</v>
      </c>
      <c r="C206" s="1" t="s">
        <v>1638</v>
      </c>
      <c r="D206" t="s">
        <v>6140</v>
      </c>
      <c r="E206" s="1">
        <v>6</v>
      </c>
      <c r="F206" s="1" t="str">
        <f>VLOOKUP(C206,customers!$A$2:$B$1001,2,FALSE)</f>
        <v>Sarette Ducarel</v>
      </c>
      <c r="G206" s="1" t="str">
        <f>VLOOKUP(C206,customers!$A$1:$C$1001,3,FALSE)</f>
        <v>not provided</v>
      </c>
      <c r="H206" s="1" t="str">
        <f>_xlfn.XLOOKUP(C206,customers!$A$2:$A$1001,customers!$G$2:$G$1001,,0,)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>
        <f>INDEX(products!$A$1:$G$49,MATCH(orders!$D206,products!$A$1:$A$49,0),MATCH(orders!K$1,products!$A$1:$G$1,0))</f>
        <v>1</v>
      </c>
      <c r="L206">
        <f>INDEX(products!$A$1:$G$49,MATCH(orders!$D206,products!$A$1:$A$49,0),MATCH(orders!L$1,products!$A$1:$G$1,0))</f>
        <v>13.75</v>
      </c>
      <c r="M206">
        <f t="shared" si="24"/>
        <v>82.5</v>
      </c>
      <c r="N206" t="str">
        <f>VLOOKUP(I206,'coffee names &amp; roast types'!$A$2:$B$5,2,FALSE)</f>
        <v>Excelsa</v>
      </c>
      <c r="O206" t="str">
        <f>VLOOKUP(J206,'coffee names &amp; roast types'!$E$2:$F$4,2,FALSE)</f>
        <v>Medium</v>
      </c>
      <c r="P206" t="str">
        <f>CONCATENATE(VLOOKUP(C206,customers!$A$2:$F$1001,5,FALSE),", ",VLOOKUP(C206,customers!$A$2:$F$1001,6,FALSE))</f>
        <v>04922 Colorado Street, Staten Island</v>
      </c>
      <c r="Q206" t="str">
        <f t="shared" si="25"/>
        <v>No</v>
      </c>
      <c r="R206" t="str">
        <f t="shared" si="26"/>
        <v>Sarette</v>
      </c>
      <c r="S206" t="str">
        <f t="shared" si="27"/>
        <v>Ducarel</v>
      </c>
      <c r="T206" t="str">
        <f>_xlfn.XLOOKUP(C206,Table3[Customer ID],Table3[Loyalty Card],,0)</f>
        <v>No</v>
      </c>
      <c r="U206">
        <f t="shared" si="21"/>
        <v>6</v>
      </c>
      <c r="V206" t="str">
        <f t="shared" si="22"/>
        <v>Wednesday</v>
      </c>
      <c r="W206" t="str">
        <f t="shared" si="23"/>
        <v>July</v>
      </c>
      <c r="X206">
        <f>E206*VLOOKUP(D206,products!$A$2:$G$49,7,FALSE)</f>
        <v>9.0749999999999993</v>
      </c>
    </row>
    <row r="207" spans="1:24" x14ac:dyDescent="0.25">
      <c r="A207" s="1" t="s">
        <v>1642</v>
      </c>
      <c r="B207" s="2">
        <v>43883</v>
      </c>
      <c r="C207" s="1" t="s">
        <v>1643</v>
      </c>
      <c r="D207" t="s">
        <v>6162</v>
      </c>
      <c r="E207" s="1">
        <v>3</v>
      </c>
      <c r="F207" s="1" t="str">
        <f>VLOOKUP(C207,customers!$A$2:$B$1001,2,FALSE)</f>
        <v>Kendra Glison</v>
      </c>
      <c r="G207" s="1" t="str">
        <f>VLOOKUP(C207,customers!$A$1:$C$1001,3,FALSE)</f>
        <v>not provided</v>
      </c>
      <c r="H207" s="1" t="str">
        <f>_xlfn.XLOOKUP(C207,customers!$A$2:$A$1001,customers!$G$2:$G$1001,,0,)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>
        <f>INDEX(products!$A$1:$G$49,MATCH(orders!$D207,products!$A$1:$A$49,0),MATCH(orders!K$1,products!$A$1:$G$1,0))</f>
        <v>0.2</v>
      </c>
      <c r="L207">
        <f>INDEX(products!$A$1:$G$49,MATCH(orders!$D207,products!$A$1:$A$49,0),MATCH(orders!L$1,products!$A$1:$G$1,0))</f>
        <v>2.6849999999999996</v>
      </c>
      <c r="M207">
        <f t="shared" si="24"/>
        <v>8.0549999999999997</v>
      </c>
      <c r="N207" t="str">
        <f>VLOOKUP(I207,'coffee names &amp; roast types'!$A$2:$B$5,2,FALSE)</f>
        <v>Robusta</v>
      </c>
      <c r="O207" t="str">
        <f>VLOOKUP(J207,'coffee names &amp; roast types'!$E$2:$F$4,2,FALSE)</f>
        <v>Dark</v>
      </c>
      <c r="P207" t="str">
        <f>CONCATENATE(VLOOKUP(C207,customers!$A$2:$F$1001,5,FALSE),", ",VLOOKUP(C207,customers!$A$2:$F$1001,6,FALSE))</f>
        <v>1 Kipling Lane, Washington</v>
      </c>
      <c r="Q207" t="str">
        <f t="shared" si="25"/>
        <v>No</v>
      </c>
      <c r="R207" t="str">
        <f t="shared" si="26"/>
        <v>Kendra</v>
      </c>
      <c r="S207" t="str">
        <f t="shared" si="27"/>
        <v>Glison</v>
      </c>
      <c r="T207" t="str">
        <f>_xlfn.XLOOKUP(C207,Table3[Customer ID],Table3[Loyalty Card],,0)</f>
        <v>Yes</v>
      </c>
      <c r="U207">
        <f t="shared" si="21"/>
        <v>0.60000000000000009</v>
      </c>
      <c r="V207" t="str">
        <f t="shared" si="22"/>
        <v>Saturday</v>
      </c>
      <c r="W207" t="str">
        <f t="shared" si="23"/>
        <v>February</v>
      </c>
      <c r="X207">
        <f>E207*VLOOKUP(D207,products!$A$2:$G$49,7,FALSE)</f>
        <v>0.4832999999999999</v>
      </c>
    </row>
    <row r="208" spans="1:24" x14ac:dyDescent="0.25">
      <c r="A208" s="1" t="s">
        <v>1647</v>
      </c>
      <c r="B208" s="2">
        <v>44211</v>
      </c>
      <c r="C208" s="1" t="s">
        <v>1648</v>
      </c>
      <c r="D208" t="s">
        <v>6154</v>
      </c>
      <c r="E208" s="1">
        <v>2</v>
      </c>
      <c r="F208" s="1" t="str">
        <f>VLOOKUP(C208,customers!$A$2:$B$1001,2,FALSE)</f>
        <v>Nertie Poolman</v>
      </c>
      <c r="G208" s="1" t="str">
        <f>VLOOKUP(C208,customers!$A$1:$C$1001,3,FALSE)</f>
        <v>npoolman5q@howstuffworks.com</v>
      </c>
      <c r="H208" s="1" t="str">
        <f>_xlfn.XLOOKUP(C208,customers!$A$2:$A$1001,customers!$G$2:$G$1001,,0,)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>
        <f>INDEX(products!$A$1:$G$49,MATCH(orders!$D208,products!$A$1:$A$49,0),MATCH(orders!K$1,products!$A$1:$G$1,0))</f>
        <v>1</v>
      </c>
      <c r="L208">
        <f>INDEX(products!$A$1:$G$49,MATCH(orders!$D208,products!$A$1:$A$49,0),MATCH(orders!L$1,products!$A$1:$G$1,0))</f>
        <v>11.25</v>
      </c>
      <c r="M208">
        <f t="shared" si="24"/>
        <v>22.5</v>
      </c>
      <c r="N208" t="str">
        <f>VLOOKUP(I208,'coffee names &amp; roast types'!$A$2:$B$5,2,FALSE)</f>
        <v>Arabica</v>
      </c>
      <c r="O208" t="str">
        <f>VLOOKUP(J208,'coffee names &amp; roast types'!$E$2:$F$4,2,FALSE)</f>
        <v>Medium</v>
      </c>
      <c r="P208" t="str">
        <f>CONCATENATE(VLOOKUP(C208,customers!$A$2:$F$1001,5,FALSE),", ",VLOOKUP(C208,customers!$A$2:$F$1001,6,FALSE))</f>
        <v>356 Service Way, Charlotte</v>
      </c>
      <c r="Q208" t="str">
        <f t="shared" si="25"/>
        <v>No</v>
      </c>
      <c r="R208" t="str">
        <f t="shared" si="26"/>
        <v>Nertie</v>
      </c>
      <c r="S208" t="str">
        <f t="shared" si="27"/>
        <v>Poolman</v>
      </c>
      <c r="T208" t="str">
        <f>_xlfn.XLOOKUP(C208,Table3[Customer ID],Table3[Loyalty Card],,0)</f>
        <v>No</v>
      </c>
      <c r="U208">
        <f t="shared" si="21"/>
        <v>2</v>
      </c>
      <c r="V208" t="str">
        <f t="shared" si="22"/>
        <v>Friday</v>
      </c>
      <c r="W208" t="str">
        <f t="shared" si="23"/>
        <v>January</v>
      </c>
      <c r="X208">
        <f>E208*VLOOKUP(D208,products!$A$2:$G$49,7,FALSE)</f>
        <v>2.0249999999999999</v>
      </c>
    </row>
    <row r="209" spans="1:24" x14ac:dyDescent="0.25">
      <c r="A209" s="1" t="s">
        <v>1652</v>
      </c>
      <c r="B209" s="2">
        <v>44207</v>
      </c>
      <c r="C209" s="1" t="s">
        <v>1653</v>
      </c>
      <c r="D209" t="s">
        <v>6156</v>
      </c>
      <c r="E209" s="1">
        <v>6</v>
      </c>
      <c r="F209" s="1" t="str">
        <f>VLOOKUP(C209,customers!$A$2:$B$1001,2,FALSE)</f>
        <v>Orbadiah Duny</v>
      </c>
      <c r="G209" s="1" t="str">
        <f>VLOOKUP(C209,customers!$A$1:$C$1001,3,FALSE)</f>
        <v>oduny5r@constantcontact.com</v>
      </c>
      <c r="H209" s="1" t="str">
        <f>_xlfn.XLOOKUP(C209,customers!$A$2:$A$1001,customers!$G$2:$G$1001,,0,)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>
        <f>INDEX(products!$A$1:$G$49,MATCH(orders!$D209,products!$A$1:$A$49,0),MATCH(orders!K$1,products!$A$1:$G$1,0))</f>
        <v>0.5</v>
      </c>
      <c r="L209">
        <f>INDEX(products!$A$1:$G$49,MATCH(orders!$D209,products!$A$1:$A$49,0),MATCH(orders!L$1,products!$A$1:$G$1,0))</f>
        <v>6.75</v>
      </c>
      <c r="M209">
        <f t="shared" si="24"/>
        <v>40.5</v>
      </c>
      <c r="N209" t="str">
        <f>VLOOKUP(I209,'coffee names &amp; roast types'!$A$2:$B$5,2,FALSE)</f>
        <v>Arabica</v>
      </c>
      <c r="O209" t="str">
        <f>VLOOKUP(J209,'coffee names &amp; roast types'!$E$2:$F$4,2,FALSE)</f>
        <v>Medium</v>
      </c>
      <c r="P209" t="str">
        <f>CONCATENATE(VLOOKUP(C209,customers!$A$2:$F$1001,5,FALSE),", ",VLOOKUP(C209,customers!$A$2:$F$1001,6,FALSE))</f>
        <v>62772 Arkansas Pass, Lubbock</v>
      </c>
      <c r="Q209" t="str">
        <f t="shared" si="25"/>
        <v>No</v>
      </c>
      <c r="R209" t="str">
        <f t="shared" si="26"/>
        <v>Orbadiah</v>
      </c>
      <c r="S209" t="str">
        <f t="shared" si="27"/>
        <v>Duny</v>
      </c>
      <c r="T209" t="str">
        <f>_xlfn.XLOOKUP(C209,Table3[Customer ID],Table3[Loyalty Card],,0)</f>
        <v>Yes</v>
      </c>
      <c r="U209">
        <f t="shared" si="21"/>
        <v>3</v>
      </c>
      <c r="V209" t="str">
        <f t="shared" si="22"/>
        <v>Monday</v>
      </c>
      <c r="W209" t="str">
        <f t="shared" si="23"/>
        <v>January</v>
      </c>
      <c r="X209">
        <f>E209*VLOOKUP(D209,products!$A$2:$G$49,7,FALSE)</f>
        <v>3.6449999999999996</v>
      </c>
    </row>
    <row r="210" spans="1:24" x14ac:dyDescent="0.25">
      <c r="A210" s="1" t="s">
        <v>1658</v>
      </c>
      <c r="B210" s="2">
        <v>44659</v>
      </c>
      <c r="C210" s="1" t="s">
        <v>1659</v>
      </c>
      <c r="D210" t="s">
        <v>6143</v>
      </c>
      <c r="E210" s="1">
        <v>4</v>
      </c>
      <c r="F210" s="1" t="str">
        <f>VLOOKUP(C210,customers!$A$2:$B$1001,2,FALSE)</f>
        <v>Constance Halfhide</v>
      </c>
      <c r="G210" s="1" t="str">
        <f>VLOOKUP(C210,customers!$A$1:$C$1001,3,FALSE)</f>
        <v>chalfhide5s@google.ru</v>
      </c>
      <c r="H210" s="1" t="str">
        <f>_xlfn.XLOOKUP(C210,customers!$A$2:$A$1001,customers!$G$2:$G$1001,,0,)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>
        <f>INDEX(products!$A$1:$G$49,MATCH(orders!$D210,products!$A$1:$A$49,0),MATCH(orders!K$1,products!$A$1:$G$1,0))</f>
        <v>0.5</v>
      </c>
      <c r="L210">
        <f>INDEX(products!$A$1:$G$49,MATCH(orders!$D210,products!$A$1:$A$49,0),MATCH(orders!L$1,products!$A$1:$G$1,0))</f>
        <v>7.29</v>
      </c>
      <c r="M210">
        <f t="shared" si="24"/>
        <v>29.16</v>
      </c>
      <c r="N210" t="str">
        <f>VLOOKUP(I210,'coffee names &amp; roast types'!$A$2:$B$5,2,FALSE)</f>
        <v>Excelsa</v>
      </c>
      <c r="O210" t="str">
        <f>VLOOKUP(J210,'coffee names &amp; roast types'!$E$2:$F$4,2,FALSE)</f>
        <v>Dark</v>
      </c>
      <c r="P210" t="str">
        <f>CONCATENATE(VLOOKUP(C210,customers!$A$2:$F$1001,5,FALSE),", ",VLOOKUP(C210,customers!$A$2:$F$1001,6,FALSE))</f>
        <v>75275 Sunnyside Center, Fermoy</v>
      </c>
      <c r="Q210" t="str">
        <f t="shared" si="25"/>
        <v>Yes</v>
      </c>
      <c r="R210" t="str">
        <f t="shared" si="26"/>
        <v>Constance</v>
      </c>
      <c r="S210" t="str">
        <f t="shared" si="27"/>
        <v>Halfhide</v>
      </c>
      <c r="T210" t="str">
        <f>_xlfn.XLOOKUP(C210,Table3[Customer ID],Table3[Loyalty Card],,0)</f>
        <v>Yes</v>
      </c>
      <c r="U210">
        <f t="shared" si="21"/>
        <v>2</v>
      </c>
      <c r="V210" t="str">
        <f t="shared" si="22"/>
        <v>Friday</v>
      </c>
      <c r="W210" t="str">
        <f t="shared" si="23"/>
        <v>April</v>
      </c>
      <c r="X210">
        <f>E210*VLOOKUP(D210,products!$A$2:$G$49,7,FALSE)</f>
        <v>3.2076000000000002</v>
      </c>
    </row>
    <row r="211" spans="1:24" x14ac:dyDescent="0.25">
      <c r="A211" s="1" t="s">
        <v>1664</v>
      </c>
      <c r="B211" s="2">
        <v>44105</v>
      </c>
      <c r="C211" s="1" t="s">
        <v>1665</v>
      </c>
      <c r="D211" t="s">
        <v>6156</v>
      </c>
      <c r="E211" s="1">
        <v>1</v>
      </c>
      <c r="F211" s="1" t="str">
        <f>VLOOKUP(C211,customers!$A$2:$B$1001,2,FALSE)</f>
        <v>Fransisco Malecky</v>
      </c>
      <c r="G211" s="1" t="str">
        <f>VLOOKUP(C211,customers!$A$1:$C$1001,3,FALSE)</f>
        <v>fmalecky5t@list-manage.com</v>
      </c>
      <c r="H211" s="1" t="str">
        <f>_xlfn.XLOOKUP(C211,customers!$A$2:$A$1001,customers!$G$2:$G$1001,,0,)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>
        <f>INDEX(products!$A$1:$G$49,MATCH(orders!$D211,products!$A$1:$A$49,0),MATCH(orders!K$1,products!$A$1:$G$1,0))</f>
        <v>0.5</v>
      </c>
      <c r="L211">
        <f>INDEX(products!$A$1:$G$49,MATCH(orders!$D211,products!$A$1:$A$49,0),MATCH(orders!L$1,products!$A$1:$G$1,0))</f>
        <v>6.75</v>
      </c>
      <c r="M211">
        <f t="shared" si="24"/>
        <v>6.75</v>
      </c>
      <c r="N211" t="str">
        <f>VLOOKUP(I211,'coffee names &amp; roast types'!$A$2:$B$5,2,FALSE)</f>
        <v>Arabica</v>
      </c>
      <c r="O211" t="str">
        <f>VLOOKUP(J211,'coffee names &amp; roast types'!$E$2:$F$4,2,FALSE)</f>
        <v>Medium</v>
      </c>
      <c r="P211" t="str">
        <f>CONCATENATE(VLOOKUP(C211,customers!$A$2:$F$1001,5,FALSE),", ",VLOOKUP(C211,customers!$A$2:$F$1001,6,FALSE))</f>
        <v>11 Dakota Lane, Whitwell</v>
      </c>
      <c r="Q211" t="str">
        <f t="shared" si="25"/>
        <v>Yes</v>
      </c>
      <c r="R211" t="str">
        <f t="shared" si="26"/>
        <v>Fransisco</v>
      </c>
      <c r="S211" t="str">
        <f t="shared" si="27"/>
        <v>Malecky</v>
      </c>
      <c r="T211" t="str">
        <f>_xlfn.XLOOKUP(C211,Table3[Customer ID],Table3[Loyalty Card],,0)</f>
        <v>No</v>
      </c>
      <c r="U211">
        <f t="shared" si="21"/>
        <v>0.5</v>
      </c>
      <c r="V211" t="str">
        <f t="shared" si="22"/>
        <v>Thursday</v>
      </c>
      <c r="W211" t="str">
        <f t="shared" si="23"/>
        <v>October</v>
      </c>
      <c r="X211">
        <f>E211*VLOOKUP(D211,products!$A$2:$G$49,7,FALSE)</f>
        <v>0.60749999999999993</v>
      </c>
    </row>
    <row r="212" spans="1:24" x14ac:dyDescent="0.25">
      <c r="A212" s="1" t="s">
        <v>1670</v>
      </c>
      <c r="B212" s="2">
        <v>43766</v>
      </c>
      <c r="C212" s="1" t="s">
        <v>1671</v>
      </c>
      <c r="D212" t="s">
        <v>6142</v>
      </c>
      <c r="E212" s="1">
        <v>4</v>
      </c>
      <c r="F212" s="1" t="str">
        <f>VLOOKUP(C212,customers!$A$2:$B$1001,2,FALSE)</f>
        <v>Anselma Attwater</v>
      </c>
      <c r="G212" s="1" t="str">
        <f>VLOOKUP(C212,customers!$A$1:$C$1001,3,FALSE)</f>
        <v>aattwater5u@wikia.com</v>
      </c>
      <c r="H212" s="1" t="str">
        <f>_xlfn.XLOOKUP(C212,customers!$A$2:$A$1001,customers!$G$2:$G$1001,,0,)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>
        <f>INDEX(products!$A$1:$G$49,MATCH(orders!$D212,products!$A$1:$A$49,0),MATCH(orders!K$1,products!$A$1:$G$1,0))</f>
        <v>1</v>
      </c>
      <c r="L212">
        <f>INDEX(products!$A$1:$G$49,MATCH(orders!$D212,products!$A$1:$A$49,0),MATCH(orders!L$1,products!$A$1:$G$1,0))</f>
        <v>12.95</v>
      </c>
      <c r="M212">
        <f t="shared" si="24"/>
        <v>51.8</v>
      </c>
      <c r="N212" t="str">
        <f>VLOOKUP(I212,'coffee names &amp; roast types'!$A$2:$B$5,2,FALSE)</f>
        <v>Liberica</v>
      </c>
      <c r="O212" t="str">
        <f>VLOOKUP(J212,'coffee names &amp; roast types'!$E$2:$F$4,2,FALSE)</f>
        <v>Dark</v>
      </c>
      <c r="P212" t="str">
        <f>CONCATENATE(VLOOKUP(C212,customers!$A$2:$F$1001,5,FALSE),", ",VLOOKUP(C212,customers!$A$2:$F$1001,6,FALSE))</f>
        <v>72 Maryland Terrace, Charlottesville</v>
      </c>
      <c r="Q212" t="str">
        <f t="shared" si="25"/>
        <v>No</v>
      </c>
      <c r="R212" t="str">
        <f t="shared" si="26"/>
        <v>Anselma</v>
      </c>
      <c r="S212" t="str">
        <f t="shared" si="27"/>
        <v>Attwater</v>
      </c>
      <c r="T212" t="str">
        <f>_xlfn.XLOOKUP(C212,Table3[Customer ID],Table3[Loyalty Card],,0)</f>
        <v>Yes</v>
      </c>
      <c r="U212">
        <f t="shared" si="21"/>
        <v>4</v>
      </c>
      <c r="V212" t="str">
        <f t="shared" si="22"/>
        <v>Monday</v>
      </c>
      <c r="W212" t="str">
        <f t="shared" si="23"/>
        <v>October</v>
      </c>
      <c r="X212">
        <f>E212*VLOOKUP(D212,products!$A$2:$G$49,7,FALSE)</f>
        <v>6.734</v>
      </c>
    </row>
    <row r="213" spans="1:24" x14ac:dyDescent="0.25">
      <c r="A213" s="1" t="s">
        <v>1676</v>
      </c>
      <c r="B213" s="2">
        <v>44283</v>
      </c>
      <c r="C213" s="1" t="s">
        <v>1677</v>
      </c>
      <c r="D213" t="s">
        <v>6175</v>
      </c>
      <c r="E213" s="1">
        <v>6</v>
      </c>
      <c r="F213" s="1" t="str">
        <f>VLOOKUP(C213,customers!$A$2:$B$1001,2,FALSE)</f>
        <v>Minette Whellans</v>
      </c>
      <c r="G213" s="1" t="str">
        <f>VLOOKUP(C213,customers!$A$1:$C$1001,3,FALSE)</f>
        <v>mwhellans5v@mapquest.com</v>
      </c>
      <c r="H213" s="1" t="str">
        <f>_xlfn.XLOOKUP(C213,customers!$A$2:$A$1001,customers!$G$2:$G$1001,,0,)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>
        <f>INDEX(products!$A$1:$G$49,MATCH(orders!$D213,products!$A$1:$A$49,0),MATCH(orders!K$1,products!$A$1:$G$1,0))</f>
        <v>0.5</v>
      </c>
      <c r="L213">
        <f>INDEX(products!$A$1:$G$49,MATCH(orders!$D213,products!$A$1:$A$49,0),MATCH(orders!L$1,products!$A$1:$G$1,0))</f>
        <v>8.91</v>
      </c>
      <c r="M213">
        <f t="shared" si="24"/>
        <v>53.46</v>
      </c>
      <c r="N213" t="str">
        <f>VLOOKUP(I213,'coffee names &amp; roast types'!$A$2:$B$5,2,FALSE)</f>
        <v>Excelsa</v>
      </c>
      <c r="O213" t="str">
        <f>VLOOKUP(J213,'coffee names &amp; roast types'!$E$2:$F$4,2,FALSE)</f>
        <v>Light</v>
      </c>
      <c r="P213" t="str">
        <f>CONCATENATE(VLOOKUP(C213,customers!$A$2:$F$1001,5,FALSE),", ",VLOOKUP(C213,customers!$A$2:$F$1001,6,FALSE))</f>
        <v>3 High Crossing Way, New York City</v>
      </c>
      <c r="Q213" t="str">
        <f t="shared" si="25"/>
        <v>No</v>
      </c>
      <c r="R213" t="str">
        <f t="shared" si="26"/>
        <v>Minette</v>
      </c>
      <c r="S213" t="str">
        <f t="shared" si="27"/>
        <v>Whellans</v>
      </c>
      <c r="T213" t="str">
        <f>_xlfn.XLOOKUP(C213,Table3[Customer ID],Table3[Loyalty Card],,0)</f>
        <v>No</v>
      </c>
      <c r="U213">
        <f t="shared" si="21"/>
        <v>3</v>
      </c>
      <c r="V213" t="str">
        <f t="shared" si="22"/>
        <v>Sunday</v>
      </c>
      <c r="W213" t="str">
        <f t="shared" si="23"/>
        <v>March</v>
      </c>
      <c r="X213">
        <f>E213*VLOOKUP(D213,products!$A$2:$G$49,7,FALSE)</f>
        <v>5.8805999999999994</v>
      </c>
    </row>
    <row r="214" spans="1:24" x14ac:dyDescent="0.25">
      <c r="A214" s="1" t="s">
        <v>1681</v>
      </c>
      <c r="B214" s="2">
        <v>43921</v>
      </c>
      <c r="C214" s="1" t="s">
        <v>1682</v>
      </c>
      <c r="D214" t="s">
        <v>6152</v>
      </c>
      <c r="E214" s="1">
        <v>4</v>
      </c>
      <c r="F214" s="1" t="str">
        <f>VLOOKUP(C214,customers!$A$2:$B$1001,2,FALSE)</f>
        <v>Dael Camilletti</v>
      </c>
      <c r="G214" s="1" t="str">
        <f>VLOOKUP(C214,customers!$A$1:$C$1001,3,FALSE)</f>
        <v>dcamilletti5w@businesswire.com</v>
      </c>
      <c r="H214" s="1" t="str">
        <f>_xlfn.XLOOKUP(C214,customers!$A$2:$A$1001,customers!$G$2:$G$1001,,0,)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>
        <f>INDEX(products!$A$1:$G$49,MATCH(orders!$D214,products!$A$1:$A$49,0),MATCH(orders!K$1,products!$A$1:$G$1,0))</f>
        <v>0.2</v>
      </c>
      <c r="L214">
        <f>INDEX(products!$A$1:$G$49,MATCH(orders!$D214,products!$A$1:$A$49,0),MATCH(orders!L$1,products!$A$1:$G$1,0))</f>
        <v>3.645</v>
      </c>
      <c r="M214">
        <f t="shared" si="24"/>
        <v>14.58</v>
      </c>
      <c r="N214" t="str">
        <f>VLOOKUP(I214,'coffee names &amp; roast types'!$A$2:$B$5,2,FALSE)</f>
        <v>Excelsa</v>
      </c>
      <c r="O214" t="str">
        <f>VLOOKUP(J214,'coffee names &amp; roast types'!$E$2:$F$4,2,FALSE)</f>
        <v>Dark</v>
      </c>
      <c r="P214" t="str">
        <f>CONCATENATE(VLOOKUP(C214,customers!$A$2:$F$1001,5,FALSE),", ",VLOOKUP(C214,customers!$A$2:$F$1001,6,FALSE))</f>
        <v>782 American Terrace, Roanoke</v>
      </c>
      <c r="Q214" t="str">
        <f t="shared" si="25"/>
        <v>No</v>
      </c>
      <c r="R214" t="str">
        <f t="shared" si="26"/>
        <v>Dael</v>
      </c>
      <c r="S214" t="str">
        <f t="shared" si="27"/>
        <v>Camilletti</v>
      </c>
      <c r="T214" t="str">
        <f>_xlfn.XLOOKUP(C214,Table3[Customer ID],Table3[Loyalty Card],,0)</f>
        <v>Yes</v>
      </c>
      <c r="U214">
        <f t="shared" si="21"/>
        <v>0.8</v>
      </c>
      <c r="V214" t="str">
        <f t="shared" si="22"/>
        <v>Tuesday</v>
      </c>
      <c r="W214" t="str">
        <f t="shared" si="23"/>
        <v>March</v>
      </c>
      <c r="X214">
        <f>E214*VLOOKUP(D214,products!$A$2:$G$49,7,FALSE)</f>
        <v>1.6038000000000001</v>
      </c>
    </row>
    <row r="215" spans="1:24" x14ac:dyDescent="0.25">
      <c r="A215" s="1" t="s">
        <v>1687</v>
      </c>
      <c r="B215" s="2">
        <v>44646</v>
      </c>
      <c r="C215" s="1" t="s">
        <v>1688</v>
      </c>
      <c r="D215" t="s">
        <v>6148</v>
      </c>
      <c r="E215" s="1">
        <v>1</v>
      </c>
      <c r="F215" s="1" t="str">
        <f>VLOOKUP(C215,customers!$A$2:$B$1001,2,FALSE)</f>
        <v>Emiline Galgey</v>
      </c>
      <c r="G215" s="1" t="str">
        <f>VLOOKUP(C215,customers!$A$1:$C$1001,3,FALSE)</f>
        <v>egalgey5x@wufoo.com</v>
      </c>
      <c r="H215" s="1" t="str">
        <f>_xlfn.XLOOKUP(C215,customers!$A$2:$A$1001,customers!$G$2:$G$1001,,0,)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>
        <f>INDEX(products!$A$1:$G$49,MATCH(orders!$D215,products!$A$1:$A$49,0),MATCH(orders!K$1,products!$A$1:$G$1,0))</f>
        <v>2.5</v>
      </c>
      <c r="L215">
        <f>INDEX(products!$A$1:$G$49,MATCH(orders!$D215,products!$A$1:$A$49,0),MATCH(orders!L$1,products!$A$1:$G$1,0))</f>
        <v>20.584999999999997</v>
      </c>
      <c r="M215">
        <f t="shared" si="24"/>
        <v>20.584999999999997</v>
      </c>
      <c r="N215" t="str">
        <f>VLOOKUP(I215,'coffee names &amp; roast types'!$A$2:$B$5,2,FALSE)</f>
        <v>Robusta</v>
      </c>
      <c r="O215" t="str">
        <f>VLOOKUP(J215,'coffee names &amp; roast types'!$E$2:$F$4,2,FALSE)</f>
        <v>Dark</v>
      </c>
      <c r="P215" t="str">
        <f>CONCATENATE(VLOOKUP(C215,customers!$A$2:$F$1001,5,FALSE),", ",VLOOKUP(C215,customers!$A$2:$F$1001,6,FALSE))</f>
        <v>6 Park Meadow Plaza, New York City</v>
      </c>
      <c r="Q215" t="str">
        <f t="shared" si="25"/>
        <v>No</v>
      </c>
      <c r="R215" t="str">
        <f t="shared" si="26"/>
        <v>Emiline</v>
      </c>
      <c r="S215" t="str">
        <f t="shared" si="27"/>
        <v>Galgey</v>
      </c>
      <c r="T215" t="str">
        <f>_xlfn.XLOOKUP(C215,Table3[Customer ID],Table3[Loyalty Card],,0)</f>
        <v>No</v>
      </c>
      <c r="U215">
        <f t="shared" si="21"/>
        <v>2.5</v>
      </c>
      <c r="V215" t="str">
        <f t="shared" si="22"/>
        <v>Saturday</v>
      </c>
      <c r="W215" t="str">
        <f t="shared" si="23"/>
        <v>March</v>
      </c>
      <c r="X215">
        <f>E215*VLOOKUP(D215,products!$A$2:$G$49,7,FALSE)</f>
        <v>1.2350999999999999</v>
      </c>
    </row>
    <row r="216" spans="1:24" x14ac:dyDescent="0.25">
      <c r="A216" s="1" t="s">
        <v>1693</v>
      </c>
      <c r="B216" s="2">
        <v>43775</v>
      </c>
      <c r="C216" s="1" t="s">
        <v>1694</v>
      </c>
      <c r="D216" t="s">
        <v>6169</v>
      </c>
      <c r="E216" s="1">
        <v>2</v>
      </c>
      <c r="F216" s="1" t="str">
        <f>VLOOKUP(C216,customers!$A$2:$B$1001,2,FALSE)</f>
        <v>Murdock Hame</v>
      </c>
      <c r="G216" s="1" t="str">
        <f>VLOOKUP(C216,customers!$A$1:$C$1001,3,FALSE)</f>
        <v>mhame5y@newsvine.com</v>
      </c>
      <c r="H216" s="1" t="str">
        <f>_xlfn.XLOOKUP(C216,customers!$A$2:$A$1001,customers!$G$2:$G$1001,,0,)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>
        <f>INDEX(products!$A$1:$G$49,MATCH(orders!$D216,products!$A$1:$A$49,0),MATCH(orders!K$1,products!$A$1:$G$1,0))</f>
        <v>1</v>
      </c>
      <c r="L216">
        <f>INDEX(products!$A$1:$G$49,MATCH(orders!$D216,products!$A$1:$A$49,0),MATCH(orders!L$1,products!$A$1:$G$1,0))</f>
        <v>15.85</v>
      </c>
      <c r="M216">
        <f t="shared" si="24"/>
        <v>31.7</v>
      </c>
      <c r="N216" t="str">
        <f>VLOOKUP(I216,'coffee names &amp; roast types'!$A$2:$B$5,2,FALSE)</f>
        <v>Liberica</v>
      </c>
      <c r="O216" t="str">
        <f>VLOOKUP(J216,'coffee names &amp; roast types'!$E$2:$F$4,2,FALSE)</f>
        <v>Light</v>
      </c>
      <c r="P216" t="str">
        <f>CONCATENATE(VLOOKUP(C216,customers!$A$2:$F$1001,5,FALSE),", ",VLOOKUP(C216,customers!$A$2:$F$1001,6,FALSE))</f>
        <v>0 Burning Wood Drive, Balally</v>
      </c>
      <c r="Q216" t="str">
        <f t="shared" si="25"/>
        <v>Yes</v>
      </c>
      <c r="R216" t="str">
        <f t="shared" si="26"/>
        <v>Murdock</v>
      </c>
      <c r="S216" t="str">
        <f t="shared" si="27"/>
        <v>Hame</v>
      </c>
      <c r="T216" t="str">
        <f>_xlfn.XLOOKUP(C216,Table3[Customer ID],Table3[Loyalty Card],,0)</f>
        <v>No</v>
      </c>
      <c r="U216">
        <f t="shared" si="21"/>
        <v>2</v>
      </c>
      <c r="V216" t="str">
        <f t="shared" si="22"/>
        <v>Wednesday</v>
      </c>
      <c r="W216" t="str">
        <f t="shared" si="23"/>
        <v>November</v>
      </c>
      <c r="X216">
        <f>E216*VLOOKUP(D216,products!$A$2:$G$49,7,FALSE)</f>
        <v>4.1210000000000004</v>
      </c>
    </row>
    <row r="217" spans="1:24" x14ac:dyDescent="0.25">
      <c r="A217" s="1" t="s">
        <v>1700</v>
      </c>
      <c r="B217" s="2">
        <v>43829</v>
      </c>
      <c r="C217" s="1" t="s">
        <v>1701</v>
      </c>
      <c r="D217" t="s">
        <v>6149</v>
      </c>
      <c r="E217" s="1">
        <v>6</v>
      </c>
      <c r="F217" s="1" t="str">
        <f>VLOOKUP(C217,customers!$A$2:$B$1001,2,FALSE)</f>
        <v>Ilka Gurnee</v>
      </c>
      <c r="G217" s="1" t="str">
        <f>VLOOKUP(C217,customers!$A$1:$C$1001,3,FALSE)</f>
        <v>igurnee5z@usnews.com</v>
      </c>
      <c r="H217" s="1" t="str">
        <f>_xlfn.XLOOKUP(C217,customers!$A$2:$A$1001,customers!$G$2:$G$1001,,0,)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>
        <f>INDEX(products!$A$1:$G$49,MATCH(orders!$D217,products!$A$1:$A$49,0),MATCH(orders!K$1,products!$A$1:$G$1,0))</f>
        <v>0.2</v>
      </c>
      <c r="L217">
        <f>INDEX(products!$A$1:$G$49,MATCH(orders!$D217,products!$A$1:$A$49,0),MATCH(orders!L$1,products!$A$1:$G$1,0))</f>
        <v>3.8849999999999998</v>
      </c>
      <c r="M217">
        <f t="shared" si="24"/>
        <v>23.31</v>
      </c>
      <c r="N217" t="str">
        <f>VLOOKUP(I217,'coffee names &amp; roast types'!$A$2:$B$5,2,FALSE)</f>
        <v>Liberica</v>
      </c>
      <c r="O217" t="str">
        <f>VLOOKUP(J217,'coffee names &amp; roast types'!$E$2:$F$4,2,FALSE)</f>
        <v>Dark</v>
      </c>
      <c r="P217" t="str">
        <f>CONCATENATE(VLOOKUP(C217,customers!$A$2:$F$1001,5,FALSE),", ",VLOOKUP(C217,customers!$A$2:$F$1001,6,FALSE))</f>
        <v>1 Troy Circle, Salt Lake City</v>
      </c>
      <c r="Q217" t="str">
        <f t="shared" si="25"/>
        <v>No</v>
      </c>
      <c r="R217" t="str">
        <f t="shared" si="26"/>
        <v>Ilka</v>
      </c>
      <c r="S217" t="str">
        <f t="shared" si="27"/>
        <v>Gurnee</v>
      </c>
      <c r="T217" t="str">
        <f>_xlfn.XLOOKUP(C217,Table3[Customer ID],Table3[Loyalty Card],,0)</f>
        <v>No</v>
      </c>
      <c r="U217">
        <f t="shared" si="21"/>
        <v>1.2000000000000002</v>
      </c>
      <c r="V217" t="str">
        <f t="shared" si="22"/>
        <v>Monday</v>
      </c>
      <c r="W217" t="str">
        <f t="shared" si="23"/>
        <v>December</v>
      </c>
      <c r="X217">
        <f>E217*VLOOKUP(D217,products!$A$2:$G$49,7,FALSE)</f>
        <v>3.0303</v>
      </c>
    </row>
    <row r="218" spans="1:24" x14ac:dyDescent="0.25">
      <c r="A218" s="1" t="s">
        <v>1706</v>
      </c>
      <c r="B218" s="2">
        <v>44470</v>
      </c>
      <c r="C218" s="1" t="s">
        <v>1707</v>
      </c>
      <c r="D218" t="s">
        <v>6161</v>
      </c>
      <c r="E218" s="1">
        <v>4</v>
      </c>
      <c r="F218" s="1" t="str">
        <f>VLOOKUP(C218,customers!$A$2:$B$1001,2,FALSE)</f>
        <v>Alfy Snowding</v>
      </c>
      <c r="G218" s="1" t="str">
        <f>VLOOKUP(C218,customers!$A$1:$C$1001,3,FALSE)</f>
        <v>asnowding60@comsenz.com</v>
      </c>
      <c r="H218" s="1" t="str">
        <f>_xlfn.XLOOKUP(C218,customers!$A$2:$A$1001,customers!$G$2:$G$1001,,0,)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>
        <f>INDEX(products!$A$1:$G$49,MATCH(orders!$D218,products!$A$1:$A$49,0),MATCH(orders!K$1,products!$A$1:$G$1,0))</f>
        <v>1</v>
      </c>
      <c r="L218">
        <f>INDEX(products!$A$1:$G$49,MATCH(orders!$D218,products!$A$1:$A$49,0),MATCH(orders!L$1,products!$A$1:$G$1,0))</f>
        <v>14.55</v>
      </c>
      <c r="M218">
        <f t="shared" si="24"/>
        <v>58.2</v>
      </c>
      <c r="N218" t="str">
        <f>VLOOKUP(I218,'coffee names &amp; roast types'!$A$2:$B$5,2,FALSE)</f>
        <v>Liberica</v>
      </c>
      <c r="O218" t="str">
        <f>VLOOKUP(J218,'coffee names &amp; roast types'!$E$2:$F$4,2,FALSE)</f>
        <v>Medium</v>
      </c>
      <c r="P218" t="str">
        <f>CONCATENATE(VLOOKUP(C218,customers!$A$2:$F$1001,5,FALSE),", ",VLOOKUP(C218,customers!$A$2:$F$1001,6,FALSE))</f>
        <v>1691 Comanche Lane, Toledo</v>
      </c>
      <c r="Q218" t="str">
        <f t="shared" si="25"/>
        <v>No</v>
      </c>
      <c r="R218" t="str">
        <f t="shared" si="26"/>
        <v>Alfy</v>
      </c>
      <c r="S218" t="str">
        <f t="shared" si="27"/>
        <v>Snowding</v>
      </c>
      <c r="T218" t="str">
        <f>_xlfn.XLOOKUP(C218,Table3[Customer ID],Table3[Loyalty Card],,0)</f>
        <v>Yes</v>
      </c>
      <c r="U218">
        <f t="shared" si="21"/>
        <v>4</v>
      </c>
      <c r="V218" t="str">
        <f t="shared" si="22"/>
        <v>Friday</v>
      </c>
      <c r="W218" t="str">
        <f t="shared" si="23"/>
        <v>October</v>
      </c>
      <c r="X218">
        <f>E218*VLOOKUP(D218,products!$A$2:$G$49,7,FALSE)</f>
        <v>7.5660000000000007</v>
      </c>
    </row>
    <row r="219" spans="1:24" x14ac:dyDescent="0.25">
      <c r="A219" s="1" t="s">
        <v>1712</v>
      </c>
      <c r="B219" s="2">
        <v>44174</v>
      </c>
      <c r="C219" s="1" t="s">
        <v>1713</v>
      </c>
      <c r="D219" t="s">
        <v>6175</v>
      </c>
      <c r="E219" s="1">
        <v>4</v>
      </c>
      <c r="F219" s="1" t="str">
        <f>VLOOKUP(C219,customers!$A$2:$B$1001,2,FALSE)</f>
        <v>Godfry Poinsett</v>
      </c>
      <c r="G219" s="1" t="str">
        <f>VLOOKUP(C219,customers!$A$1:$C$1001,3,FALSE)</f>
        <v>gpoinsett61@berkeley.edu</v>
      </c>
      <c r="H219" s="1" t="str">
        <f>_xlfn.XLOOKUP(C219,customers!$A$2:$A$1001,customers!$G$2:$G$1001,,0,)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>
        <f>INDEX(products!$A$1:$G$49,MATCH(orders!$D219,products!$A$1:$A$49,0),MATCH(orders!K$1,products!$A$1:$G$1,0))</f>
        <v>0.5</v>
      </c>
      <c r="L219">
        <f>INDEX(products!$A$1:$G$49,MATCH(orders!$D219,products!$A$1:$A$49,0),MATCH(orders!L$1,products!$A$1:$G$1,0))</f>
        <v>8.91</v>
      </c>
      <c r="M219">
        <f t="shared" si="24"/>
        <v>35.64</v>
      </c>
      <c r="N219" t="str">
        <f>VLOOKUP(I219,'coffee names &amp; roast types'!$A$2:$B$5,2,FALSE)</f>
        <v>Excelsa</v>
      </c>
      <c r="O219" t="str">
        <f>VLOOKUP(J219,'coffee names &amp; roast types'!$E$2:$F$4,2,FALSE)</f>
        <v>Light</v>
      </c>
      <c r="P219" t="str">
        <f>CONCATENATE(VLOOKUP(C219,customers!$A$2:$F$1001,5,FALSE),", ",VLOOKUP(C219,customers!$A$2:$F$1001,6,FALSE))</f>
        <v>75026 Monica Parkway, Pasadena</v>
      </c>
      <c r="Q219" t="str">
        <f t="shared" si="25"/>
        <v>No</v>
      </c>
      <c r="R219" t="str">
        <f t="shared" si="26"/>
        <v>Godfry</v>
      </c>
      <c r="S219" t="str">
        <f t="shared" si="27"/>
        <v>Poinsett</v>
      </c>
      <c r="T219" t="str">
        <f>_xlfn.XLOOKUP(C219,Table3[Customer ID],Table3[Loyalty Card],,0)</f>
        <v>No</v>
      </c>
      <c r="U219">
        <f t="shared" si="21"/>
        <v>2</v>
      </c>
      <c r="V219" t="str">
        <f t="shared" si="22"/>
        <v>Wednesday</v>
      </c>
      <c r="W219" t="str">
        <f t="shared" si="23"/>
        <v>December</v>
      </c>
      <c r="X219">
        <f>E219*VLOOKUP(D219,products!$A$2:$G$49,7,FALSE)</f>
        <v>3.9203999999999999</v>
      </c>
    </row>
    <row r="220" spans="1:24" x14ac:dyDescent="0.25">
      <c r="A220" s="1" t="s">
        <v>1718</v>
      </c>
      <c r="B220" s="2">
        <v>44317</v>
      </c>
      <c r="C220" s="1" t="s">
        <v>1719</v>
      </c>
      <c r="D220" t="s">
        <v>6154</v>
      </c>
      <c r="E220" s="1">
        <v>5</v>
      </c>
      <c r="F220" s="1" t="str">
        <f>VLOOKUP(C220,customers!$A$2:$B$1001,2,FALSE)</f>
        <v>Rem Furman</v>
      </c>
      <c r="G220" s="1" t="str">
        <f>VLOOKUP(C220,customers!$A$1:$C$1001,3,FALSE)</f>
        <v>rfurman62@t.co</v>
      </c>
      <c r="H220" s="1" t="str">
        <f>_xlfn.XLOOKUP(C220,customers!$A$2:$A$1001,customers!$G$2:$G$1001,,0,)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>
        <f>INDEX(products!$A$1:$G$49,MATCH(orders!$D220,products!$A$1:$A$49,0),MATCH(orders!K$1,products!$A$1:$G$1,0))</f>
        <v>1</v>
      </c>
      <c r="L220">
        <f>INDEX(products!$A$1:$G$49,MATCH(orders!$D220,products!$A$1:$A$49,0),MATCH(orders!L$1,products!$A$1:$G$1,0))</f>
        <v>11.25</v>
      </c>
      <c r="M220">
        <f t="shared" si="24"/>
        <v>56.25</v>
      </c>
      <c r="N220" t="str">
        <f>VLOOKUP(I220,'coffee names &amp; roast types'!$A$2:$B$5,2,FALSE)</f>
        <v>Arabica</v>
      </c>
      <c r="O220" t="str">
        <f>VLOOKUP(J220,'coffee names &amp; roast types'!$E$2:$F$4,2,FALSE)</f>
        <v>Medium</v>
      </c>
      <c r="P220" t="str">
        <f>CONCATENATE(VLOOKUP(C220,customers!$A$2:$F$1001,5,FALSE),", ",VLOOKUP(C220,customers!$A$2:$F$1001,6,FALSE))</f>
        <v>91239 Ilene Hill, Kinsale</v>
      </c>
      <c r="Q220" t="str">
        <f t="shared" si="25"/>
        <v>Yes</v>
      </c>
      <c r="R220" t="str">
        <f t="shared" si="26"/>
        <v>Rem</v>
      </c>
      <c r="S220" t="str">
        <f t="shared" si="27"/>
        <v>Furman</v>
      </c>
      <c r="T220" t="str">
        <f>_xlfn.XLOOKUP(C220,Table3[Customer ID],Table3[Loyalty Card],,0)</f>
        <v>Yes</v>
      </c>
      <c r="U220">
        <f t="shared" si="21"/>
        <v>5</v>
      </c>
      <c r="V220" t="str">
        <f t="shared" si="22"/>
        <v>Saturday</v>
      </c>
      <c r="W220" t="str">
        <f t="shared" si="23"/>
        <v>May</v>
      </c>
      <c r="X220">
        <f>E220*VLOOKUP(D220,products!$A$2:$G$49,7,FALSE)</f>
        <v>5.0625</v>
      </c>
    </row>
    <row r="221" spans="1:24" x14ac:dyDescent="0.25">
      <c r="A221" s="1" t="s">
        <v>1724</v>
      </c>
      <c r="B221" s="2">
        <v>44777</v>
      </c>
      <c r="C221" s="1" t="s">
        <v>1725</v>
      </c>
      <c r="D221" t="s">
        <v>6177</v>
      </c>
      <c r="E221" s="1">
        <v>3</v>
      </c>
      <c r="F221" s="1" t="str">
        <f>VLOOKUP(C221,customers!$A$2:$B$1001,2,FALSE)</f>
        <v>Charis Crosier</v>
      </c>
      <c r="G221" s="1" t="str">
        <f>VLOOKUP(C221,customers!$A$1:$C$1001,3,FALSE)</f>
        <v>ccrosier63@xrea.com</v>
      </c>
      <c r="H221" s="1" t="str">
        <f>_xlfn.XLOOKUP(C221,customers!$A$2:$A$1001,customers!$G$2:$G$1001,,0,)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>
        <f>INDEX(products!$A$1:$G$49,MATCH(orders!$D221,products!$A$1:$A$49,0),MATCH(orders!K$1,products!$A$1:$G$1,0))</f>
        <v>0.2</v>
      </c>
      <c r="L221">
        <f>INDEX(products!$A$1:$G$49,MATCH(orders!$D221,products!$A$1:$A$49,0),MATCH(orders!L$1,products!$A$1:$G$1,0))</f>
        <v>3.5849999999999995</v>
      </c>
      <c r="M221">
        <f t="shared" si="24"/>
        <v>10.754999999999999</v>
      </c>
      <c r="N221" t="str">
        <f>VLOOKUP(I221,'coffee names &amp; roast types'!$A$2:$B$5,2,FALSE)</f>
        <v>Robusta</v>
      </c>
      <c r="O221" t="str">
        <f>VLOOKUP(J221,'coffee names &amp; roast types'!$E$2:$F$4,2,FALSE)</f>
        <v>Light</v>
      </c>
      <c r="P221" t="str">
        <f>CONCATENATE(VLOOKUP(C221,customers!$A$2:$F$1001,5,FALSE),", ",VLOOKUP(C221,customers!$A$2:$F$1001,6,FALSE))</f>
        <v>54506 Arapahoe Center, Lees Summit</v>
      </c>
      <c r="Q221" t="str">
        <f t="shared" si="25"/>
        <v>No</v>
      </c>
      <c r="R221" t="str">
        <f t="shared" si="26"/>
        <v>Charis</v>
      </c>
      <c r="S221" t="str">
        <f t="shared" si="27"/>
        <v>Crosier</v>
      </c>
      <c r="T221" t="str">
        <f>_xlfn.XLOOKUP(C221,Table3[Customer ID],Table3[Loyalty Card],,0)</f>
        <v>No</v>
      </c>
      <c r="U221">
        <f t="shared" si="21"/>
        <v>0.60000000000000009</v>
      </c>
      <c r="V221" t="str">
        <f t="shared" si="22"/>
        <v>Thursday</v>
      </c>
      <c r="W221" t="str">
        <f t="shared" si="23"/>
        <v>August</v>
      </c>
      <c r="X221">
        <f>E221*VLOOKUP(D221,products!$A$2:$G$49,7,FALSE)</f>
        <v>0.64529999999999987</v>
      </c>
    </row>
    <row r="222" spans="1:24" x14ac:dyDescent="0.25">
      <c r="A222" s="1" t="s">
        <v>1724</v>
      </c>
      <c r="B222" s="2">
        <v>44777</v>
      </c>
      <c r="C222" s="1" t="s">
        <v>1725</v>
      </c>
      <c r="D222" t="s">
        <v>6173</v>
      </c>
      <c r="E222" s="1">
        <v>5</v>
      </c>
      <c r="F222" s="1" t="str">
        <f>VLOOKUP(C222,customers!$A$2:$B$1001,2,FALSE)</f>
        <v>Charis Crosier</v>
      </c>
      <c r="G222" s="1" t="str">
        <f>VLOOKUP(C222,customers!$A$1:$C$1001,3,FALSE)</f>
        <v>ccrosier63@xrea.com</v>
      </c>
      <c r="H222" s="1" t="str">
        <f>_xlfn.XLOOKUP(C222,customers!$A$2:$A$1001,customers!$G$2:$G$1001,,0,)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>
        <f>INDEX(products!$A$1:$G$49,MATCH(orders!$D222,products!$A$1:$A$49,0),MATCH(orders!K$1,products!$A$1:$G$1,0))</f>
        <v>0.2</v>
      </c>
      <c r="L222">
        <f>INDEX(products!$A$1:$G$49,MATCH(orders!$D222,products!$A$1:$A$49,0),MATCH(orders!L$1,products!$A$1:$G$1,0))</f>
        <v>2.9849999999999999</v>
      </c>
      <c r="M222">
        <f t="shared" si="24"/>
        <v>14.924999999999999</v>
      </c>
      <c r="N222" t="str">
        <f>VLOOKUP(I222,'coffee names &amp; roast types'!$A$2:$B$5,2,FALSE)</f>
        <v>Robusta</v>
      </c>
      <c r="O222" t="str">
        <f>VLOOKUP(J222,'coffee names &amp; roast types'!$E$2:$F$4,2,FALSE)</f>
        <v>Medium</v>
      </c>
      <c r="P222" t="str">
        <f>CONCATENATE(VLOOKUP(C222,customers!$A$2:$F$1001,5,FALSE),", ",VLOOKUP(C222,customers!$A$2:$F$1001,6,FALSE))</f>
        <v>54506 Arapahoe Center, Lees Summit</v>
      </c>
      <c r="Q222" t="str">
        <f t="shared" si="25"/>
        <v>No</v>
      </c>
      <c r="R222" t="str">
        <f t="shared" si="26"/>
        <v>Charis</v>
      </c>
      <c r="S222" t="str">
        <f t="shared" si="27"/>
        <v>Crosier</v>
      </c>
      <c r="T222" t="str">
        <f>_xlfn.XLOOKUP(C222,Table3[Customer ID],Table3[Loyalty Card],,0)</f>
        <v>No</v>
      </c>
      <c r="U222">
        <f t="shared" si="21"/>
        <v>1</v>
      </c>
      <c r="V222" t="str">
        <f t="shared" si="22"/>
        <v>Thursday</v>
      </c>
      <c r="W222" t="str">
        <f t="shared" si="23"/>
        <v>August</v>
      </c>
      <c r="X222">
        <f>E222*VLOOKUP(D222,products!$A$2:$G$49,7,FALSE)</f>
        <v>0.89549999999999996</v>
      </c>
    </row>
    <row r="223" spans="1:24" x14ac:dyDescent="0.25">
      <c r="A223" s="1" t="s">
        <v>1735</v>
      </c>
      <c r="B223" s="2">
        <v>44513</v>
      </c>
      <c r="C223" s="1" t="s">
        <v>1736</v>
      </c>
      <c r="D223" t="s">
        <v>6139</v>
      </c>
      <c r="E223" s="1">
        <v>6</v>
      </c>
      <c r="F223" s="1" t="str">
        <f>VLOOKUP(C223,customers!$A$2:$B$1001,2,FALSE)</f>
        <v>Lenka Rushmer</v>
      </c>
      <c r="G223" s="1" t="str">
        <f>VLOOKUP(C223,customers!$A$1:$C$1001,3,FALSE)</f>
        <v>lrushmer65@europa.eu</v>
      </c>
      <c r="H223" s="1" t="str">
        <f>_xlfn.XLOOKUP(C223,customers!$A$2:$A$1001,customers!$G$2:$G$1001,,0,)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>
        <f>INDEX(products!$A$1:$G$49,MATCH(orders!$D223,products!$A$1:$A$49,0),MATCH(orders!K$1,products!$A$1:$G$1,0))</f>
        <v>1</v>
      </c>
      <c r="L223">
        <f>INDEX(products!$A$1:$G$49,MATCH(orders!$D223,products!$A$1:$A$49,0),MATCH(orders!L$1,products!$A$1:$G$1,0))</f>
        <v>12.95</v>
      </c>
      <c r="M223">
        <f t="shared" si="24"/>
        <v>77.699999999999989</v>
      </c>
      <c r="N223" t="str">
        <f>VLOOKUP(I223,'coffee names &amp; roast types'!$A$2:$B$5,2,FALSE)</f>
        <v>Arabica</v>
      </c>
      <c r="O223" t="str">
        <f>VLOOKUP(J223,'coffee names &amp; roast types'!$E$2:$F$4,2,FALSE)</f>
        <v>Light</v>
      </c>
      <c r="P223" t="str">
        <f>CONCATENATE(VLOOKUP(C223,customers!$A$2:$F$1001,5,FALSE),", ",VLOOKUP(C223,customers!$A$2:$F$1001,6,FALSE))</f>
        <v>70379 Canary Plaza, Irvine</v>
      </c>
      <c r="Q223" t="str">
        <f t="shared" si="25"/>
        <v>No</v>
      </c>
      <c r="R223" t="str">
        <f t="shared" si="26"/>
        <v>Lenka</v>
      </c>
      <c r="S223" t="str">
        <f t="shared" si="27"/>
        <v>Rushmer</v>
      </c>
      <c r="T223" t="str">
        <f>_xlfn.XLOOKUP(C223,Table3[Customer ID],Table3[Loyalty Card],,0)</f>
        <v>Yes</v>
      </c>
      <c r="U223">
        <f t="shared" si="21"/>
        <v>6</v>
      </c>
      <c r="V223" t="str">
        <f t="shared" si="22"/>
        <v>Saturday</v>
      </c>
      <c r="W223" t="str">
        <f t="shared" si="23"/>
        <v>November</v>
      </c>
      <c r="X223">
        <f>E223*VLOOKUP(D223,products!$A$2:$G$49,7,FALSE)</f>
        <v>6.9930000000000003</v>
      </c>
    </row>
    <row r="224" spans="1:24" x14ac:dyDescent="0.25">
      <c r="A224" s="1" t="s">
        <v>1741</v>
      </c>
      <c r="B224" s="2">
        <v>44090</v>
      </c>
      <c r="C224" s="1" t="s">
        <v>1742</v>
      </c>
      <c r="D224" t="s">
        <v>6168</v>
      </c>
      <c r="E224" s="1">
        <v>3</v>
      </c>
      <c r="F224" s="1" t="str">
        <f>VLOOKUP(C224,customers!$A$2:$B$1001,2,FALSE)</f>
        <v>Waneta Edinborough</v>
      </c>
      <c r="G224" s="1" t="str">
        <f>VLOOKUP(C224,customers!$A$1:$C$1001,3,FALSE)</f>
        <v>wedinborough66@github.io</v>
      </c>
      <c r="H224" s="1" t="str">
        <f>_xlfn.XLOOKUP(C224,customers!$A$2:$A$1001,customers!$G$2:$G$1001,,0,)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>
        <f>INDEX(products!$A$1:$G$49,MATCH(orders!$D224,products!$A$1:$A$49,0),MATCH(orders!K$1,products!$A$1:$G$1,0))</f>
        <v>0.5</v>
      </c>
      <c r="L224">
        <f>INDEX(products!$A$1:$G$49,MATCH(orders!$D224,products!$A$1:$A$49,0),MATCH(orders!L$1,products!$A$1:$G$1,0))</f>
        <v>7.77</v>
      </c>
      <c r="M224">
        <f t="shared" si="24"/>
        <v>23.31</v>
      </c>
      <c r="N224" t="str">
        <f>VLOOKUP(I224,'coffee names &amp; roast types'!$A$2:$B$5,2,FALSE)</f>
        <v>Liberica</v>
      </c>
      <c r="O224" t="str">
        <f>VLOOKUP(J224,'coffee names &amp; roast types'!$E$2:$F$4,2,FALSE)</f>
        <v>Dark</v>
      </c>
      <c r="P224" t="str">
        <f>CONCATENATE(VLOOKUP(C224,customers!$A$2:$F$1001,5,FALSE),", ",VLOOKUP(C224,customers!$A$2:$F$1001,6,FALSE))</f>
        <v>1 Golden Leaf Hill, Hicksville</v>
      </c>
      <c r="Q224" t="str">
        <f t="shared" si="25"/>
        <v>No</v>
      </c>
      <c r="R224" t="str">
        <f t="shared" si="26"/>
        <v>Waneta</v>
      </c>
      <c r="S224" t="str">
        <f t="shared" si="27"/>
        <v>Edinborough</v>
      </c>
      <c r="T224" t="str">
        <f>_xlfn.XLOOKUP(C224,Table3[Customer ID],Table3[Loyalty Card],,0)</f>
        <v>No</v>
      </c>
      <c r="U224">
        <f t="shared" si="21"/>
        <v>1.5</v>
      </c>
      <c r="V224" t="str">
        <f t="shared" si="22"/>
        <v>Wednesday</v>
      </c>
      <c r="W224" t="str">
        <f t="shared" si="23"/>
        <v>September</v>
      </c>
      <c r="X224">
        <f>E224*VLOOKUP(D224,products!$A$2:$G$49,7,FALSE)</f>
        <v>3.0303</v>
      </c>
    </row>
    <row r="225" spans="1:24" x14ac:dyDescent="0.25">
      <c r="A225" s="1" t="s">
        <v>1747</v>
      </c>
      <c r="B225" s="2">
        <v>44109</v>
      </c>
      <c r="C225" s="1" t="s">
        <v>1748</v>
      </c>
      <c r="D225" t="s">
        <v>6170</v>
      </c>
      <c r="E225" s="1">
        <v>4</v>
      </c>
      <c r="F225" s="1" t="str">
        <f>VLOOKUP(C225,customers!$A$2:$B$1001,2,FALSE)</f>
        <v>Bobbe Piggott</v>
      </c>
      <c r="G225" s="1" t="str">
        <f>VLOOKUP(C225,customers!$A$1:$C$1001,3,FALSE)</f>
        <v>not provided</v>
      </c>
      <c r="H225" s="1" t="str">
        <f>_xlfn.XLOOKUP(C225,customers!$A$2:$A$1001,customers!$G$2:$G$1001,,0,)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>
        <f>INDEX(products!$A$1:$G$49,MATCH(orders!$D225,products!$A$1:$A$49,0),MATCH(orders!K$1,products!$A$1:$G$1,0))</f>
        <v>1</v>
      </c>
      <c r="L225">
        <f>INDEX(products!$A$1:$G$49,MATCH(orders!$D225,products!$A$1:$A$49,0),MATCH(orders!L$1,products!$A$1:$G$1,0))</f>
        <v>14.85</v>
      </c>
      <c r="M225">
        <f t="shared" si="24"/>
        <v>59.4</v>
      </c>
      <c r="N225" t="str">
        <f>VLOOKUP(I225,'coffee names &amp; roast types'!$A$2:$B$5,2,FALSE)</f>
        <v>Excelsa</v>
      </c>
      <c r="O225" t="str">
        <f>VLOOKUP(J225,'coffee names &amp; roast types'!$E$2:$F$4,2,FALSE)</f>
        <v>Light</v>
      </c>
      <c r="P225" t="str">
        <f>CONCATENATE(VLOOKUP(C225,customers!$A$2:$F$1001,5,FALSE),", ",VLOOKUP(C225,customers!$A$2:$F$1001,6,FALSE))</f>
        <v>812 Erie Court, Washington</v>
      </c>
      <c r="Q225" t="str">
        <f t="shared" si="25"/>
        <v>No</v>
      </c>
      <c r="R225" t="str">
        <f t="shared" si="26"/>
        <v>Bobbe</v>
      </c>
      <c r="S225" t="str">
        <f t="shared" si="27"/>
        <v>Piggott</v>
      </c>
      <c r="T225" t="str">
        <f>_xlfn.XLOOKUP(C225,Table3[Customer ID],Table3[Loyalty Card],,0)</f>
        <v>Yes</v>
      </c>
      <c r="U225">
        <f t="shared" si="21"/>
        <v>4</v>
      </c>
      <c r="V225" t="str">
        <f t="shared" si="22"/>
        <v>Monday</v>
      </c>
      <c r="W225" t="str">
        <f t="shared" si="23"/>
        <v>October</v>
      </c>
      <c r="X225">
        <f>E225*VLOOKUP(D225,products!$A$2:$G$49,7,FALSE)</f>
        <v>6.5339999999999998</v>
      </c>
    </row>
    <row r="226" spans="1:24" x14ac:dyDescent="0.25">
      <c r="A226" s="1" t="s">
        <v>1752</v>
      </c>
      <c r="B226" s="2">
        <v>43836</v>
      </c>
      <c r="C226" s="1" t="s">
        <v>1753</v>
      </c>
      <c r="D226" t="s">
        <v>6164</v>
      </c>
      <c r="E226" s="1">
        <v>4</v>
      </c>
      <c r="F226" s="1" t="str">
        <f>VLOOKUP(C226,customers!$A$2:$B$1001,2,FALSE)</f>
        <v>Ketty Bromehead</v>
      </c>
      <c r="G226" s="1" t="str">
        <f>VLOOKUP(C226,customers!$A$1:$C$1001,3,FALSE)</f>
        <v>kbromehead68@un.org</v>
      </c>
      <c r="H226" s="1" t="str">
        <f>_xlfn.XLOOKUP(C226,customers!$A$2:$A$1001,customers!$G$2:$G$1001,,0,)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>
        <f>INDEX(products!$A$1:$G$49,MATCH(orders!$D226,products!$A$1:$A$49,0),MATCH(orders!K$1,products!$A$1:$G$1,0))</f>
        <v>2.5</v>
      </c>
      <c r="L226">
        <f>INDEX(products!$A$1:$G$49,MATCH(orders!$D226,products!$A$1:$A$49,0),MATCH(orders!L$1,products!$A$1:$G$1,0))</f>
        <v>29.784999999999997</v>
      </c>
      <c r="M226">
        <f t="shared" si="24"/>
        <v>119.13999999999999</v>
      </c>
      <c r="N226" t="str">
        <f>VLOOKUP(I226,'coffee names &amp; roast types'!$A$2:$B$5,2,FALSE)</f>
        <v>Liberica</v>
      </c>
      <c r="O226" t="str">
        <f>VLOOKUP(J226,'coffee names &amp; roast types'!$E$2:$F$4,2,FALSE)</f>
        <v>Dark</v>
      </c>
      <c r="P226" t="str">
        <f>CONCATENATE(VLOOKUP(C226,customers!$A$2:$F$1001,5,FALSE),", ",VLOOKUP(C226,customers!$A$2:$F$1001,6,FALSE))</f>
        <v>69 Birchwood Place, New York City</v>
      </c>
      <c r="Q226" t="str">
        <f t="shared" si="25"/>
        <v>No</v>
      </c>
      <c r="R226" t="str">
        <f t="shared" si="26"/>
        <v>Ketty</v>
      </c>
      <c r="S226" t="str">
        <f t="shared" si="27"/>
        <v>Bromehead</v>
      </c>
      <c r="T226" t="str">
        <f>_xlfn.XLOOKUP(C226,Table3[Customer ID],Table3[Loyalty Card],,0)</f>
        <v>Yes</v>
      </c>
      <c r="U226">
        <f t="shared" si="21"/>
        <v>10</v>
      </c>
      <c r="V226" t="str">
        <f t="shared" si="22"/>
        <v>Monday</v>
      </c>
      <c r="W226" t="str">
        <f t="shared" si="23"/>
        <v>January</v>
      </c>
      <c r="X226">
        <f>E226*VLOOKUP(D226,products!$A$2:$G$49,7,FALSE)</f>
        <v>15.488199999999999</v>
      </c>
    </row>
    <row r="227" spans="1:24" x14ac:dyDescent="0.25">
      <c r="A227" s="1" t="s">
        <v>1758</v>
      </c>
      <c r="B227" s="2">
        <v>44337</v>
      </c>
      <c r="C227" s="1" t="s">
        <v>1759</v>
      </c>
      <c r="D227" t="s">
        <v>6177</v>
      </c>
      <c r="E227" s="1">
        <v>4</v>
      </c>
      <c r="F227" s="1" t="str">
        <f>VLOOKUP(C227,customers!$A$2:$B$1001,2,FALSE)</f>
        <v>Elsbeth Westerman</v>
      </c>
      <c r="G227" s="1" t="str">
        <f>VLOOKUP(C227,customers!$A$1:$C$1001,3,FALSE)</f>
        <v>ewesterman69@si.edu</v>
      </c>
      <c r="H227" s="1" t="str">
        <f>_xlfn.XLOOKUP(C227,customers!$A$2:$A$1001,customers!$G$2:$G$1001,,0,)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>
        <f>INDEX(products!$A$1:$G$49,MATCH(orders!$D227,products!$A$1:$A$49,0),MATCH(orders!K$1,products!$A$1:$G$1,0))</f>
        <v>0.2</v>
      </c>
      <c r="L227">
        <f>INDEX(products!$A$1:$G$49,MATCH(orders!$D227,products!$A$1:$A$49,0),MATCH(orders!L$1,products!$A$1:$G$1,0))</f>
        <v>3.5849999999999995</v>
      </c>
      <c r="M227">
        <f t="shared" si="24"/>
        <v>14.339999999999998</v>
      </c>
      <c r="N227" t="str">
        <f>VLOOKUP(I227,'coffee names &amp; roast types'!$A$2:$B$5,2,FALSE)</f>
        <v>Robusta</v>
      </c>
      <c r="O227" t="str">
        <f>VLOOKUP(J227,'coffee names &amp; roast types'!$E$2:$F$4,2,FALSE)</f>
        <v>Light</v>
      </c>
      <c r="P227" t="str">
        <f>CONCATENATE(VLOOKUP(C227,customers!$A$2:$F$1001,5,FALSE),", ",VLOOKUP(C227,customers!$A$2:$F$1001,6,FALSE))</f>
        <v>7 Packers Court, Newmarket on Fergus</v>
      </c>
      <c r="Q227" t="str">
        <f t="shared" si="25"/>
        <v>Yes</v>
      </c>
      <c r="R227" t="str">
        <f t="shared" si="26"/>
        <v>Elsbeth</v>
      </c>
      <c r="S227" t="str">
        <f t="shared" si="27"/>
        <v>Westerman</v>
      </c>
      <c r="T227" t="str">
        <f>_xlfn.XLOOKUP(C227,Table3[Customer ID],Table3[Loyalty Card],,0)</f>
        <v>No</v>
      </c>
      <c r="U227">
        <f t="shared" si="21"/>
        <v>0.8</v>
      </c>
      <c r="V227" t="str">
        <f t="shared" si="22"/>
        <v>Friday</v>
      </c>
      <c r="W227" t="str">
        <f t="shared" si="23"/>
        <v>May</v>
      </c>
      <c r="X227">
        <f>E227*VLOOKUP(D227,products!$A$2:$G$49,7,FALSE)</f>
        <v>0.86039999999999983</v>
      </c>
    </row>
    <row r="228" spans="1:24" x14ac:dyDescent="0.25">
      <c r="A228" s="1" t="s">
        <v>1764</v>
      </c>
      <c r="B228" s="2">
        <v>43887</v>
      </c>
      <c r="C228" s="1" t="s">
        <v>1765</v>
      </c>
      <c r="D228" t="s">
        <v>6174</v>
      </c>
      <c r="E228" s="1">
        <v>5</v>
      </c>
      <c r="F228" s="1" t="str">
        <f>VLOOKUP(C228,customers!$A$2:$B$1001,2,FALSE)</f>
        <v>Anabelle Hutchens</v>
      </c>
      <c r="G228" s="1" t="str">
        <f>VLOOKUP(C228,customers!$A$1:$C$1001,3,FALSE)</f>
        <v>ahutchens6a@amazonaws.com</v>
      </c>
      <c r="H228" s="1" t="str">
        <f>_xlfn.XLOOKUP(C228,customers!$A$2:$A$1001,customers!$G$2:$G$1001,,0,)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>
        <f>INDEX(products!$A$1:$G$49,MATCH(orders!$D228,products!$A$1:$A$49,0),MATCH(orders!K$1,products!$A$1:$G$1,0))</f>
        <v>2.5</v>
      </c>
      <c r="L228">
        <f>INDEX(products!$A$1:$G$49,MATCH(orders!$D228,products!$A$1:$A$49,0),MATCH(orders!L$1,products!$A$1:$G$1,0))</f>
        <v>25.874999999999996</v>
      </c>
      <c r="M228">
        <f t="shared" si="24"/>
        <v>129.37499999999997</v>
      </c>
      <c r="N228" t="str">
        <f>VLOOKUP(I228,'coffee names &amp; roast types'!$A$2:$B$5,2,FALSE)</f>
        <v>Arabica</v>
      </c>
      <c r="O228" t="str">
        <f>VLOOKUP(J228,'coffee names &amp; roast types'!$E$2:$F$4,2,FALSE)</f>
        <v>Medium</v>
      </c>
      <c r="P228" t="str">
        <f>CONCATENATE(VLOOKUP(C228,customers!$A$2:$F$1001,5,FALSE),", ",VLOOKUP(C228,customers!$A$2:$F$1001,6,FALSE))</f>
        <v>8 Russell Plaza, Shawnee Mission</v>
      </c>
      <c r="Q228" t="str">
        <f t="shared" si="25"/>
        <v>No</v>
      </c>
      <c r="R228" t="str">
        <f t="shared" si="26"/>
        <v>Anabelle</v>
      </c>
      <c r="S228" t="str">
        <f t="shared" si="27"/>
        <v>Hutchens</v>
      </c>
      <c r="T228" t="str">
        <f>_xlfn.XLOOKUP(C228,Table3[Customer ID],Table3[Loyalty Card],,0)</f>
        <v>No</v>
      </c>
      <c r="U228">
        <f t="shared" si="21"/>
        <v>12.5</v>
      </c>
      <c r="V228" t="str">
        <f t="shared" si="22"/>
        <v>Wednesday</v>
      </c>
      <c r="W228" t="str">
        <f t="shared" si="23"/>
        <v>February</v>
      </c>
      <c r="X228">
        <f>E228*VLOOKUP(D228,products!$A$2:$G$49,7,FALSE)</f>
        <v>11.643749999999997</v>
      </c>
    </row>
    <row r="229" spans="1:24" x14ac:dyDescent="0.25">
      <c r="A229" s="1" t="s">
        <v>1770</v>
      </c>
      <c r="B229" s="2">
        <v>43880</v>
      </c>
      <c r="C229" s="1" t="s">
        <v>1771</v>
      </c>
      <c r="D229" t="s">
        <v>6162</v>
      </c>
      <c r="E229" s="1">
        <v>6</v>
      </c>
      <c r="F229" s="1" t="str">
        <f>VLOOKUP(C229,customers!$A$2:$B$1001,2,FALSE)</f>
        <v>Noak Wyvill</v>
      </c>
      <c r="G229" s="1" t="str">
        <f>VLOOKUP(C229,customers!$A$1:$C$1001,3,FALSE)</f>
        <v>nwyvill6b@naver.com</v>
      </c>
      <c r="H229" s="1" t="str">
        <f>_xlfn.XLOOKUP(C229,customers!$A$2:$A$1001,customers!$G$2:$G$1001,,0,)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>
        <f>INDEX(products!$A$1:$G$49,MATCH(orders!$D229,products!$A$1:$A$49,0),MATCH(orders!K$1,products!$A$1:$G$1,0))</f>
        <v>0.2</v>
      </c>
      <c r="L229">
        <f>INDEX(products!$A$1:$G$49,MATCH(orders!$D229,products!$A$1:$A$49,0),MATCH(orders!L$1,products!$A$1:$G$1,0))</f>
        <v>2.6849999999999996</v>
      </c>
      <c r="M229">
        <f t="shared" si="24"/>
        <v>16.11</v>
      </c>
      <c r="N229" t="str">
        <f>VLOOKUP(I229,'coffee names &amp; roast types'!$A$2:$B$5,2,FALSE)</f>
        <v>Robusta</v>
      </c>
      <c r="O229" t="str">
        <f>VLOOKUP(J229,'coffee names &amp; roast types'!$E$2:$F$4,2,FALSE)</f>
        <v>Dark</v>
      </c>
      <c r="P229" t="str">
        <f>CONCATENATE(VLOOKUP(C229,customers!$A$2:$F$1001,5,FALSE),", ",VLOOKUP(C229,customers!$A$2:$F$1001,6,FALSE))</f>
        <v>47 Declaration Alley, Edinburgh</v>
      </c>
      <c r="Q229" t="str">
        <f t="shared" si="25"/>
        <v>Yes</v>
      </c>
      <c r="R229" t="str">
        <f t="shared" si="26"/>
        <v>Noak</v>
      </c>
      <c r="S229" t="str">
        <f t="shared" si="27"/>
        <v>Wyvill</v>
      </c>
      <c r="T229" t="str">
        <f>_xlfn.XLOOKUP(C229,Table3[Customer ID],Table3[Loyalty Card],,0)</f>
        <v>Yes</v>
      </c>
      <c r="U229">
        <f t="shared" si="21"/>
        <v>1.2000000000000002</v>
      </c>
      <c r="V229" t="str">
        <f t="shared" si="22"/>
        <v>Wednesday</v>
      </c>
      <c r="W229" t="str">
        <f t="shared" si="23"/>
        <v>February</v>
      </c>
      <c r="X229">
        <f>E229*VLOOKUP(D229,products!$A$2:$G$49,7,FALSE)</f>
        <v>0.96659999999999979</v>
      </c>
    </row>
    <row r="230" spans="1:24" x14ac:dyDescent="0.25">
      <c r="A230" s="1" t="s">
        <v>1776</v>
      </c>
      <c r="B230" s="2">
        <v>44376</v>
      </c>
      <c r="C230" s="1" t="s">
        <v>1777</v>
      </c>
      <c r="D230" t="s">
        <v>6177</v>
      </c>
      <c r="E230" s="1">
        <v>5</v>
      </c>
      <c r="F230" s="1" t="str">
        <f>VLOOKUP(C230,customers!$A$2:$B$1001,2,FALSE)</f>
        <v>Beltran Mathon</v>
      </c>
      <c r="G230" s="1" t="str">
        <f>VLOOKUP(C230,customers!$A$1:$C$1001,3,FALSE)</f>
        <v>bmathon6c@barnesandnoble.com</v>
      </c>
      <c r="H230" s="1" t="str">
        <f>_xlfn.XLOOKUP(C230,customers!$A$2:$A$1001,customers!$G$2:$G$1001,,0,)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>
        <f>INDEX(products!$A$1:$G$49,MATCH(orders!$D230,products!$A$1:$A$49,0),MATCH(orders!K$1,products!$A$1:$G$1,0))</f>
        <v>0.2</v>
      </c>
      <c r="L230">
        <f>INDEX(products!$A$1:$G$49,MATCH(orders!$D230,products!$A$1:$A$49,0),MATCH(orders!L$1,products!$A$1:$G$1,0))</f>
        <v>3.5849999999999995</v>
      </c>
      <c r="M230">
        <f t="shared" si="24"/>
        <v>17.924999999999997</v>
      </c>
      <c r="N230" t="str">
        <f>VLOOKUP(I230,'coffee names &amp; roast types'!$A$2:$B$5,2,FALSE)</f>
        <v>Robusta</v>
      </c>
      <c r="O230" t="str">
        <f>VLOOKUP(J230,'coffee names &amp; roast types'!$E$2:$F$4,2,FALSE)</f>
        <v>Light</v>
      </c>
      <c r="P230" t="str">
        <f>CONCATENATE(VLOOKUP(C230,customers!$A$2:$F$1001,5,FALSE),", ",VLOOKUP(C230,customers!$A$2:$F$1001,6,FALSE))</f>
        <v>6131 Huxley Pass, Sacramento</v>
      </c>
      <c r="Q230" t="str">
        <f t="shared" si="25"/>
        <v>No</v>
      </c>
      <c r="R230" t="str">
        <f t="shared" si="26"/>
        <v>Beltran</v>
      </c>
      <c r="S230" t="str">
        <f t="shared" si="27"/>
        <v>Mathon</v>
      </c>
      <c r="T230" t="str">
        <f>_xlfn.XLOOKUP(C230,Table3[Customer ID],Table3[Loyalty Card],,0)</f>
        <v>No</v>
      </c>
      <c r="U230">
        <f t="shared" si="21"/>
        <v>1</v>
      </c>
      <c r="V230" t="str">
        <f t="shared" si="22"/>
        <v>Tuesday</v>
      </c>
      <c r="W230" t="str">
        <f t="shared" si="23"/>
        <v>June</v>
      </c>
      <c r="X230">
        <f>E230*VLOOKUP(D230,products!$A$2:$G$49,7,FALSE)</f>
        <v>1.0754999999999999</v>
      </c>
    </row>
    <row r="231" spans="1:24" x14ac:dyDescent="0.25">
      <c r="A231" s="1" t="s">
        <v>1782</v>
      </c>
      <c r="B231" s="2">
        <v>44282</v>
      </c>
      <c r="C231" s="1" t="s">
        <v>1783</v>
      </c>
      <c r="D231" t="s">
        <v>6158</v>
      </c>
      <c r="E231" s="1">
        <v>2</v>
      </c>
      <c r="F231" s="1" t="str">
        <f>VLOOKUP(C231,customers!$A$2:$B$1001,2,FALSE)</f>
        <v>Kristos Streight</v>
      </c>
      <c r="G231" s="1" t="str">
        <f>VLOOKUP(C231,customers!$A$1:$C$1001,3,FALSE)</f>
        <v>kstreight6d@about.com</v>
      </c>
      <c r="H231" s="1" t="str">
        <f>_xlfn.XLOOKUP(C231,customers!$A$2:$A$1001,customers!$G$2:$G$1001,,0,)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>
        <f>INDEX(products!$A$1:$G$49,MATCH(orders!$D231,products!$A$1:$A$49,0),MATCH(orders!K$1,products!$A$1:$G$1,0))</f>
        <v>0.2</v>
      </c>
      <c r="L231">
        <f>INDEX(products!$A$1:$G$49,MATCH(orders!$D231,products!$A$1:$A$49,0),MATCH(orders!L$1,products!$A$1:$G$1,0))</f>
        <v>4.3650000000000002</v>
      </c>
      <c r="M231">
        <f t="shared" si="24"/>
        <v>8.73</v>
      </c>
      <c r="N231" t="str">
        <f>VLOOKUP(I231,'coffee names &amp; roast types'!$A$2:$B$5,2,FALSE)</f>
        <v>Liberica</v>
      </c>
      <c r="O231" t="str">
        <f>VLOOKUP(J231,'coffee names &amp; roast types'!$E$2:$F$4,2,FALSE)</f>
        <v>Medium</v>
      </c>
      <c r="P231" t="str">
        <f>CONCATENATE(VLOOKUP(C231,customers!$A$2:$F$1001,5,FALSE),", ",VLOOKUP(C231,customers!$A$2:$F$1001,6,FALSE))</f>
        <v>5 Anderson Court, Wilkes Barre</v>
      </c>
      <c r="Q231" t="str">
        <f t="shared" si="25"/>
        <v>No</v>
      </c>
      <c r="R231" t="str">
        <f t="shared" si="26"/>
        <v>Kristos</v>
      </c>
      <c r="S231" t="str">
        <f t="shared" si="27"/>
        <v>Streight</v>
      </c>
      <c r="T231" t="str">
        <f>_xlfn.XLOOKUP(C231,Table3[Customer ID],Table3[Loyalty Card],,0)</f>
        <v>No</v>
      </c>
      <c r="U231">
        <f t="shared" si="21"/>
        <v>0.4</v>
      </c>
      <c r="V231" t="str">
        <f t="shared" si="22"/>
        <v>Saturday</v>
      </c>
      <c r="W231" t="str">
        <f t="shared" si="23"/>
        <v>March</v>
      </c>
      <c r="X231">
        <f>E231*VLOOKUP(D231,products!$A$2:$G$49,7,FALSE)</f>
        <v>1.1349</v>
      </c>
    </row>
    <row r="232" spans="1:24" x14ac:dyDescent="0.25">
      <c r="A232" s="1" t="s">
        <v>1788</v>
      </c>
      <c r="B232" s="2">
        <v>44496</v>
      </c>
      <c r="C232" s="1" t="s">
        <v>1789</v>
      </c>
      <c r="D232" t="s">
        <v>6174</v>
      </c>
      <c r="E232" s="1">
        <v>2</v>
      </c>
      <c r="F232" s="1" t="str">
        <f>VLOOKUP(C232,customers!$A$2:$B$1001,2,FALSE)</f>
        <v>Portie Cutchie</v>
      </c>
      <c r="G232" s="1" t="str">
        <f>VLOOKUP(C232,customers!$A$1:$C$1001,3,FALSE)</f>
        <v>pcutchie6e@globo.com</v>
      </c>
      <c r="H232" s="1" t="str">
        <f>_xlfn.XLOOKUP(C232,customers!$A$2:$A$1001,customers!$G$2:$G$1001,,0,)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>
        <f>INDEX(products!$A$1:$G$49,MATCH(orders!$D232,products!$A$1:$A$49,0),MATCH(orders!K$1,products!$A$1:$G$1,0))</f>
        <v>2.5</v>
      </c>
      <c r="L232">
        <f>INDEX(products!$A$1:$G$49,MATCH(orders!$D232,products!$A$1:$A$49,0),MATCH(orders!L$1,products!$A$1:$G$1,0))</f>
        <v>25.874999999999996</v>
      </c>
      <c r="M232">
        <f t="shared" si="24"/>
        <v>51.749999999999993</v>
      </c>
      <c r="N232" t="str">
        <f>VLOOKUP(I232,'coffee names &amp; roast types'!$A$2:$B$5,2,FALSE)</f>
        <v>Arabica</v>
      </c>
      <c r="O232" t="str">
        <f>VLOOKUP(J232,'coffee names &amp; roast types'!$E$2:$F$4,2,FALSE)</f>
        <v>Medium</v>
      </c>
      <c r="P232" t="str">
        <f>CONCATENATE(VLOOKUP(C232,customers!$A$2:$F$1001,5,FALSE),", ",VLOOKUP(C232,customers!$A$2:$F$1001,6,FALSE))</f>
        <v>5 Esch Parkway, Greensboro</v>
      </c>
      <c r="Q232" t="str">
        <f t="shared" si="25"/>
        <v>No</v>
      </c>
      <c r="R232" t="str">
        <f t="shared" si="26"/>
        <v>Portie</v>
      </c>
      <c r="S232" t="str">
        <f t="shared" si="27"/>
        <v>Cutchie</v>
      </c>
      <c r="T232" t="str">
        <f>_xlfn.XLOOKUP(C232,Table3[Customer ID],Table3[Loyalty Card],,0)</f>
        <v>No</v>
      </c>
      <c r="U232">
        <f t="shared" si="21"/>
        <v>5</v>
      </c>
      <c r="V232" t="str">
        <f t="shared" si="22"/>
        <v>Wednesday</v>
      </c>
      <c r="W232" t="str">
        <f t="shared" si="23"/>
        <v>October</v>
      </c>
      <c r="X232">
        <f>E232*VLOOKUP(D232,products!$A$2:$G$49,7,FALSE)</f>
        <v>4.6574999999999989</v>
      </c>
    </row>
    <row r="233" spans="1:24" x14ac:dyDescent="0.25">
      <c r="A233" s="1" t="s">
        <v>1794</v>
      </c>
      <c r="B233" s="2">
        <v>43628</v>
      </c>
      <c r="C233" s="1" t="s">
        <v>1795</v>
      </c>
      <c r="D233" t="s">
        <v>6158</v>
      </c>
      <c r="E233" s="1">
        <v>2</v>
      </c>
      <c r="F233" s="1" t="str">
        <f>VLOOKUP(C233,customers!$A$2:$B$1001,2,FALSE)</f>
        <v>Sinclare Edsell</v>
      </c>
      <c r="G233" s="1" t="str">
        <f>VLOOKUP(C233,customers!$A$1:$C$1001,3,FALSE)</f>
        <v>not provided</v>
      </c>
      <c r="H233" s="1" t="str">
        <f>_xlfn.XLOOKUP(C233,customers!$A$2:$A$1001,customers!$G$2:$G$1001,,0,)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>
        <f>INDEX(products!$A$1:$G$49,MATCH(orders!$D233,products!$A$1:$A$49,0),MATCH(orders!K$1,products!$A$1:$G$1,0))</f>
        <v>0.2</v>
      </c>
      <c r="L233">
        <f>INDEX(products!$A$1:$G$49,MATCH(orders!$D233,products!$A$1:$A$49,0),MATCH(orders!L$1,products!$A$1:$G$1,0))</f>
        <v>4.3650000000000002</v>
      </c>
      <c r="M233">
        <f t="shared" si="24"/>
        <v>8.73</v>
      </c>
      <c r="N233" t="str">
        <f>VLOOKUP(I233,'coffee names &amp; roast types'!$A$2:$B$5,2,FALSE)</f>
        <v>Liberica</v>
      </c>
      <c r="O233" t="str">
        <f>VLOOKUP(J233,'coffee names &amp; roast types'!$E$2:$F$4,2,FALSE)</f>
        <v>Medium</v>
      </c>
      <c r="P233" t="str">
        <f>CONCATENATE(VLOOKUP(C233,customers!$A$2:$F$1001,5,FALSE),", ",VLOOKUP(C233,customers!$A$2:$F$1001,6,FALSE))</f>
        <v>226 Harper Place, Newark</v>
      </c>
      <c r="Q233" t="str">
        <f t="shared" si="25"/>
        <v>No</v>
      </c>
      <c r="R233" t="str">
        <f t="shared" si="26"/>
        <v>Sinclare</v>
      </c>
      <c r="S233" t="str">
        <f t="shared" si="27"/>
        <v>Edsell</v>
      </c>
      <c r="T233" t="str">
        <f>_xlfn.XLOOKUP(C233,Table3[Customer ID],Table3[Loyalty Card],,0)</f>
        <v>Yes</v>
      </c>
      <c r="U233">
        <f t="shared" si="21"/>
        <v>0.4</v>
      </c>
      <c r="V233" t="str">
        <f t="shared" si="22"/>
        <v>Wednesday</v>
      </c>
      <c r="W233" t="str">
        <f t="shared" si="23"/>
        <v>June</v>
      </c>
      <c r="X233">
        <f>E233*VLOOKUP(D233,products!$A$2:$G$49,7,FALSE)</f>
        <v>1.1349</v>
      </c>
    </row>
    <row r="234" spans="1:24" x14ac:dyDescent="0.25">
      <c r="A234" s="1" t="s">
        <v>1799</v>
      </c>
      <c r="B234" s="2">
        <v>44010</v>
      </c>
      <c r="C234" s="1" t="s">
        <v>1800</v>
      </c>
      <c r="D234" t="s">
        <v>6144</v>
      </c>
      <c r="E234" s="1">
        <v>5</v>
      </c>
      <c r="F234" s="1" t="str">
        <f>VLOOKUP(C234,customers!$A$2:$B$1001,2,FALSE)</f>
        <v>Conny Gheraldi</v>
      </c>
      <c r="G234" s="1" t="str">
        <f>VLOOKUP(C234,customers!$A$1:$C$1001,3,FALSE)</f>
        <v>cgheraldi6g@opera.com</v>
      </c>
      <c r="H234" s="1" t="str">
        <f>_xlfn.XLOOKUP(C234,customers!$A$2:$A$1001,customers!$G$2:$G$1001,,0,)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>
        <f>INDEX(products!$A$1:$G$49,MATCH(orders!$D234,products!$A$1:$A$49,0),MATCH(orders!K$1,products!$A$1:$G$1,0))</f>
        <v>0.2</v>
      </c>
      <c r="L234">
        <f>INDEX(products!$A$1:$G$49,MATCH(orders!$D234,products!$A$1:$A$49,0),MATCH(orders!L$1,products!$A$1:$G$1,0))</f>
        <v>4.7549999999999999</v>
      </c>
      <c r="M234">
        <f t="shared" si="24"/>
        <v>23.774999999999999</v>
      </c>
      <c r="N234" t="str">
        <f>VLOOKUP(I234,'coffee names &amp; roast types'!$A$2:$B$5,2,FALSE)</f>
        <v>Liberica</v>
      </c>
      <c r="O234" t="str">
        <f>VLOOKUP(J234,'coffee names &amp; roast types'!$E$2:$F$4,2,FALSE)</f>
        <v>Light</v>
      </c>
      <c r="P234" t="str">
        <f>CONCATENATE(VLOOKUP(C234,customers!$A$2:$F$1001,5,FALSE),", ",VLOOKUP(C234,customers!$A$2:$F$1001,6,FALSE))</f>
        <v>28998 Cottonwood Point, Kinloch</v>
      </c>
      <c r="Q234" t="str">
        <f t="shared" si="25"/>
        <v>Yes</v>
      </c>
      <c r="R234" t="str">
        <f t="shared" si="26"/>
        <v>Conny</v>
      </c>
      <c r="S234" t="str">
        <f t="shared" si="27"/>
        <v>Gheraldi</v>
      </c>
      <c r="T234" t="str">
        <f>_xlfn.XLOOKUP(C234,Table3[Customer ID],Table3[Loyalty Card],,0)</f>
        <v>No</v>
      </c>
      <c r="U234">
        <f t="shared" si="21"/>
        <v>1</v>
      </c>
      <c r="V234" t="str">
        <f t="shared" si="22"/>
        <v>Sunday</v>
      </c>
      <c r="W234" t="str">
        <f t="shared" si="23"/>
        <v>June</v>
      </c>
      <c r="X234">
        <f>E234*VLOOKUP(D234,products!$A$2:$G$49,7,FALSE)</f>
        <v>3.0907499999999999</v>
      </c>
    </row>
    <row r="235" spans="1:24" x14ac:dyDescent="0.25">
      <c r="A235" s="1" t="s">
        <v>1805</v>
      </c>
      <c r="B235" s="2">
        <v>44278</v>
      </c>
      <c r="C235" s="1" t="s">
        <v>1806</v>
      </c>
      <c r="D235" t="s">
        <v>6155</v>
      </c>
      <c r="E235" s="1">
        <v>5</v>
      </c>
      <c r="F235" s="1" t="str">
        <f>VLOOKUP(C235,customers!$A$2:$B$1001,2,FALSE)</f>
        <v>Beryle Kenwell</v>
      </c>
      <c r="G235" s="1" t="str">
        <f>VLOOKUP(C235,customers!$A$1:$C$1001,3,FALSE)</f>
        <v>bkenwell6h@over-blog.com</v>
      </c>
      <c r="H235" s="1" t="str">
        <f>_xlfn.XLOOKUP(C235,customers!$A$2:$A$1001,customers!$G$2:$G$1001,,0,)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>
        <f>INDEX(products!$A$1:$G$49,MATCH(orders!$D235,products!$A$1:$A$49,0),MATCH(orders!K$1,products!$A$1:$G$1,0))</f>
        <v>0.2</v>
      </c>
      <c r="L235">
        <f>INDEX(products!$A$1:$G$49,MATCH(orders!$D235,products!$A$1:$A$49,0),MATCH(orders!L$1,products!$A$1:$G$1,0))</f>
        <v>4.125</v>
      </c>
      <c r="M235">
        <f t="shared" si="24"/>
        <v>20.625</v>
      </c>
      <c r="N235" t="str">
        <f>VLOOKUP(I235,'coffee names &amp; roast types'!$A$2:$B$5,2,FALSE)</f>
        <v>Excelsa</v>
      </c>
      <c r="O235" t="str">
        <f>VLOOKUP(J235,'coffee names &amp; roast types'!$E$2:$F$4,2,FALSE)</f>
        <v>Medium</v>
      </c>
      <c r="P235" t="str">
        <f>CONCATENATE(VLOOKUP(C235,customers!$A$2:$F$1001,5,FALSE),", ",VLOOKUP(C235,customers!$A$2:$F$1001,6,FALSE))</f>
        <v>62 Dayton Drive, Honolulu</v>
      </c>
      <c r="Q235" t="str">
        <f t="shared" si="25"/>
        <v>No</v>
      </c>
      <c r="R235" t="str">
        <f t="shared" si="26"/>
        <v>Beryle</v>
      </c>
      <c r="S235" t="str">
        <f t="shared" si="27"/>
        <v>Kenwell</v>
      </c>
      <c r="T235" t="str">
        <f>_xlfn.XLOOKUP(C235,Table3[Customer ID],Table3[Loyalty Card],,0)</f>
        <v>No</v>
      </c>
      <c r="U235">
        <f t="shared" si="21"/>
        <v>1</v>
      </c>
      <c r="V235" t="str">
        <f t="shared" si="22"/>
        <v>Tuesday</v>
      </c>
      <c r="W235" t="str">
        <f t="shared" si="23"/>
        <v>March</v>
      </c>
      <c r="X235">
        <f>E235*VLOOKUP(D235,products!$A$2:$G$49,7,FALSE)</f>
        <v>2.2687499999999998</v>
      </c>
    </row>
    <row r="236" spans="1:24" x14ac:dyDescent="0.25">
      <c r="A236" s="1" t="s">
        <v>1811</v>
      </c>
      <c r="B236" s="2">
        <v>44602</v>
      </c>
      <c r="C236" s="1" t="s">
        <v>1812</v>
      </c>
      <c r="D236" t="s">
        <v>6163</v>
      </c>
      <c r="E236" s="1">
        <v>1</v>
      </c>
      <c r="F236" s="1" t="str">
        <f>VLOOKUP(C236,customers!$A$2:$B$1001,2,FALSE)</f>
        <v>Tomas Sutty</v>
      </c>
      <c r="G236" s="1" t="str">
        <f>VLOOKUP(C236,customers!$A$1:$C$1001,3,FALSE)</f>
        <v>tsutty6i@google.es</v>
      </c>
      <c r="H236" s="1" t="str">
        <f>_xlfn.XLOOKUP(C236,customers!$A$2:$A$1001,customers!$G$2:$G$1001,,0,)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>
        <f>INDEX(products!$A$1:$G$49,MATCH(orders!$D236,products!$A$1:$A$49,0),MATCH(orders!K$1,products!$A$1:$G$1,0))</f>
        <v>2.5</v>
      </c>
      <c r="L236">
        <f>INDEX(products!$A$1:$G$49,MATCH(orders!$D236,products!$A$1:$A$49,0),MATCH(orders!L$1,products!$A$1:$G$1,0))</f>
        <v>36.454999999999998</v>
      </c>
      <c r="M236">
        <f t="shared" si="24"/>
        <v>36.454999999999998</v>
      </c>
      <c r="N236" t="str">
        <f>VLOOKUP(I236,'coffee names &amp; roast types'!$A$2:$B$5,2,FALSE)</f>
        <v>Liberica</v>
      </c>
      <c r="O236" t="str">
        <f>VLOOKUP(J236,'coffee names &amp; roast types'!$E$2:$F$4,2,FALSE)</f>
        <v>Light</v>
      </c>
      <c r="P236" t="str">
        <f>CONCATENATE(VLOOKUP(C236,customers!$A$2:$F$1001,5,FALSE),", ",VLOOKUP(C236,customers!$A$2:$F$1001,6,FALSE))</f>
        <v>736 Mosinee Court, New York City</v>
      </c>
      <c r="Q236" t="str">
        <f t="shared" si="25"/>
        <v>No</v>
      </c>
      <c r="R236" t="str">
        <f t="shared" si="26"/>
        <v>Tomas</v>
      </c>
      <c r="S236" t="str">
        <f t="shared" si="27"/>
        <v>Sutty</v>
      </c>
      <c r="T236" t="str">
        <f>_xlfn.XLOOKUP(C236,Table3[Customer ID],Table3[Loyalty Card],,0)</f>
        <v>No</v>
      </c>
      <c r="U236">
        <f t="shared" si="21"/>
        <v>2.5</v>
      </c>
      <c r="V236" t="str">
        <f t="shared" si="22"/>
        <v>Thursday</v>
      </c>
      <c r="W236" t="str">
        <f t="shared" si="23"/>
        <v>February</v>
      </c>
      <c r="X236">
        <f>E236*VLOOKUP(D236,products!$A$2:$G$49,7,FALSE)</f>
        <v>4.7391499999999995</v>
      </c>
    </row>
    <row r="237" spans="1:24" x14ac:dyDescent="0.25">
      <c r="A237" s="1" t="s">
        <v>1817</v>
      </c>
      <c r="B237" s="2">
        <v>43571</v>
      </c>
      <c r="C237" s="1" t="s">
        <v>1818</v>
      </c>
      <c r="D237" t="s">
        <v>6163</v>
      </c>
      <c r="E237" s="1">
        <v>5</v>
      </c>
      <c r="F237" s="1" t="str">
        <f>VLOOKUP(C237,customers!$A$2:$B$1001,2,FALSE)</f>
        <v>Samuele Ales0</v>
      </c>
      <c r="G237" s="1" t="str">
        <f>VLOOKUP(C237,customers!$A$1:$C$1001,3,FALSE)</f>
        <v>not provided</v>
      </c>
      <c r="H237" s="1" t="str">
        <f>_xlfn.XLOOKUP(C237,customers!$A$2:$A$1001,customers!$G$2:$G$1001,,0,)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>
        <f>INDEX(products!$A$1:$G$49,MATCH(orders!$D237,products!$A$1:$A$49,0),MATCH(orders!K$1,products!$A$1:$G$1,0))</f>
        <v>2.5</v>
      </c>
      <c r="L237">
        <f>INDEX(products!$A$1:$G$49,MATCH(orders!$D237,products!$A$1:$A$49,0),MATCH(orders!L$1,products!$A$1:$G$1,0))</f>
        <v>36.454999999999998</v>
      </c>
      <c r="M237">
        <f t="shared" si="24"/>
        <v>182.27499999999998</v>
      </c>
      <c r="N237" t="str">
        <f>VLOOKUP(I237,'coffee names &amp; roast types'!$A$2:$B$5,2,FALSE)</f>
        <v>Liberica</v>
      </c>
      <c r="O237" t="str">
        <f>VLOOKUP(J237,'coffee names &amp; roast types'!$E$2:$F$4,2,FALSE)</f>
        <v>Light</v>
      </c>
      <c r="P237" t="str">
        <f>CONCATENATE(VLOOKUP(C237,customers!$A$2:$F$1001,5,FALSE),", ",VLOOKUP(C237,customers!$A$2:$F$1001,6,FALSE))</f>
        <v>0023 Westport Terrace, Ballinroad</v>
      </c>
      <c r="Q237" t="str">
        <f t="shared" si="25"/>
        <v>Yes</v>
      </c>
      <c r="R237" t="str">
        <f t="shared" si="26"/>
        <v>Samuele</v>
      </c>
      <c r="S237" t="str">
        <f t="shared" si="27"/>
        <v>Ales0</v>
      </c>
      <c r="T237" t="str">
        <f>_xlfn.XLOOKUP(C237,Table3[Customer ID],Table3[Loyalty Card],,0)</f>
        <v>No</v>
      </c>
      <c r="U237">
        <f t="shared" si="21"/>
        <v>12.5</v>
      </c>
      <c r="V237" t="str">
        <f t="shared" si="22"/>
        <v>Tuesday</v>
      </c>
      <c r="W237" t="str">
        <f t="shared" si="23"/>
        <v>April</v>
      </c>
      <c r="X237">
        <f>E237*VLOOKUP(D237,products!$A$2:$G$49,7,FALSE)</f>
        <v>23.695749999999997</v>
      </c>
    </row>
    <row r="238" spans="1:24" x14ac:dyDescent="0.25">
      <c r="A238" s="1" t="s">
        <v>1821</v>
      </c>
      <c r="B238" s="2">
        <v>43873</v>
      </c>
      <c r="C238" s="1" t="s">
        <v>1822</v>
      </c>
      <c r="D238" t="s">
        <v>6164</v>
      </c>
      <c r="E238" s="1">
        <v>3</v>
      </c>
      <c r="F238" s="1" t="str">
        <f>VLOOKUP(C238,customers!$A$2:$B$1001,2,FALSE)</f>
        <v>Carlie Harce</v>
      </c>
      <c r="G238" s="1" t="str">
        <f>VLOOKUP(C238,customers!$A$1:$C$1001,3,FALSE)</f>
        <v>charce6k@cafepress.com</v>
      </c>
      <c r="H238" s="1" t="str">
        <f>_xlfn.XLOOKUP(C238,customers!$A$2:$A$1001,customers!$G$2:$G$1001,,0,)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>
        <f>INDEX(products!$A$1:$G$49,MATCH(orders!$D238,products!$A$1:$A$49,0),MATCH(orders!K$1,products!$A$1:$G$1,0))</f>
        <v>2.5</v>
      </c>
      <c r="L238">
        <f>INDEX(products!$A$1:$G$49,MATCH(orders!$D238,products!$A$1:$A$49,0),MATCH(orders!L$1,products!$A$1:$G$1,0))</f>
        <v>29.784999999999997</v>
      </c>
      <c r="M238">
        <f t="shared" si="24"/>
        <v>89.35499999999999</v>
      </c>
      <c r="N238" t="str">
        <f>VLOOKUP(I238,'coffee names &amp; roast types'!$A$2:$B$5,2,FALSE)</f>
        <v>Liberica</v>
      </c>
      <c r="O238" t="str">
        <f>VLOOKUP(J238,'coffee names &amp; roast types'!$E$2:$F$4,2,FALSE)</f>
        <v>Dark</v>
      </c>
      <c r="P238" t="str">
        <f>CONCATENATE(VLOOKUP(C238,customers!$A$2:$F$1001,5,FALSE),", ",VLOOKUP(C238,customers!$A$2:$F$1001,6,FALSE))</f>
        <v>8 Melrose Center, D煤n Laoghaire</v>
      </c>
      <c r="Q238" t="str">
        <f t="shared" si="25"/>
        <v>Yes</v>
      </c>
      <c r="R238" t="str">
        <f t="shared" si="26"/>
        <v>Carlie</v>
      </c>
      <c r="S238" t="str">
        <f t="shared" si="27"/>
        <v>Harce</v>
      </c>
      <c r="T238" t="str">
        <f>_xlfn.XLOOKUP(C238,Table3[Customer ID],Table3[Loyalty Card],,0)</f>
        <v>No</v>
      </c>
      <c r="U238">
        <f t="shared" si="21"/>
        <v>7.5</v>
      </c>
      <c r="V238" t="str">
        <f t="shared" si="22"/>
        <v>Wednesday</v>
      </c>
      <c r="W238" t="str">
        <f t="shared" si="23"/>
        <v>February</v>
      </c>
      <c r="X238">
        <f>E238*VLOOKUP(D238,products!$A$2:$G$49,7,FALSE)</f>
        <v>11.616149999999999</v>
      </c>
    </row>
    <row r="239" spans="1:24" x14ac:dyDescent="0.25">
      <c r="A239" s="1" t="s">
        <v>1827</v>
      </c>
      <c r="B239" s="2">
        <v>44563</v>
      </c>
      <c r="C239" s="1" t="s">
        <v>1828</v>
      </c>
      <c r="D239" t="s">
        <v>6177</v>
      </c>
      <c r="E239" s="1">
        <v>1</v>
      </c>
      <c r="F239" s="1" t="str">
        <f>VLOOKUP(C239,customers!$A$2:$B$1001,2,FALSE)</f>
        <v>Craggy Bril</v>
      </c>
      <c r="G239" s="1" t="str">
        <f>VLOOKUP(C239,customers!$A$1:$C$1001,3,FALSE)</f>
        <v>not provided</v>
      </c>
      <c r="H239" s="1" t="str">
        <f>_xlfn.XLOOKUP(C239,customers!$A$2:$A$1001,customers!$G$2:$G$1001,,0,)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>
        <f>INDEX(products!$A$1:$G$49,MATCH(orders!$D239,products!$A$1:$A$49,0),MATCH(orders!K$1,products!$A$1:$G$1,0))</f>
        <v>0.2</v>
      </c>
      <c r="L239">
        <f>INDEX(products!$A$1:$G$49,MATCH(orders!$D239,products!$A$1:$A$49,0),MATCH(orders!L$1,products!$A$1:$G$1,0))</f>
        <v>3.5849999999999995</v>
      </c>
      <c r="M239">
        <f t="shared" si="24"/>
        <v>3.5849999999999995</v>
      </c>
      <c r="N239" t="str">
        <f>VLOOKUP(I239,'coffee names &amp; roast types'!$A$2:$B$5,2,FALSE)</f>
        <v>Robusta</v>
      </c>
      <c r="O239" t="str">
        <f>VLOOKUP(J239,'coffee names &amp; roast types'!$E$2:$F$4,2,FALSE)</f>
        <v>Light</v>
      </c>
      <c r="P239" t="str">
        <f>CONCATENATE(VLOOKUP(C239,customers!$A$2:$F$1001,5,FALSE),", ",VLOOKUP(C239,customers!$A$2:$F$1001,6,FALSE))</f>
        <v>955 Ridge Oak Street, Cincinnati</v>
      </c>
      <c r="Q239" t="str">
        <f t="shared" si="25"/>
        <v>No</v>
      </c>
      <c r="R239" t="str">
        <f t="shared" si="26"/>
        <v>Craggy</v>
      </c>
      <c r="S239" t="str">
        <f t="shared" si="27"/>
        <v>Bril</v>
      </c>
      <c r="T239" t="str">
        <f>_xlfn.XLOOKUP(C239,Table3[Customer ID],Table3[Loyalty Card],,0)</f>
        <v>Yes</v>
      </c>
      <c r="U239">
        <f t="shared" si="21"/>
        <v>0.2</v>
      </c>
      <c r="V239" t="str">
        <f t="shared" si="22"/>
        <v>Sunday</v>
      </c>
      <c r="W239" t="str">
        <f t="shared" si="23"/>
        <v>January</v>
      </c>
      <c r="X239">
        <f>E239*VLOOKUP(D239,products!$A$2:$G$49,7,FALSE)</f>
        <v>0.21509999999999996</v>
      </c>
    </row>
    <row r="240" spans="1:24" x14ac:dyDescent="0.25">
      <c r="A240" s="1" t="s">
        <v>1832</v>
      </c>
      <c r="B240" s="2">
        <v>44172</v>
      </c>
      <c r="C240" s="1" t="s">
        <v>1833</v>
      </c>
      <c r="D240" t="s">
        <v>6150</v>
      </c>
      <c r="E240" s="1">
        <v>2</v>
      </c>
      <c r="F240" s="1" t="str">
        <f>VLOOKUP(C240,customers!$A$2:$B$1001,2,FALSE)</f>
        <v>Friederike Drysdale</v>
      </c>
      <c r="G240" s="1" t="str">
        <f>VLOOKUP(C240,customers!$A$1:$C$1001,3,FALSE)</f>
        <v>fdrysdale6m@symantec.com</v>
      </c>
      <c r="H240" s="1" t="str">
        <f>_xlfn.XLOOKUP(C240,customers!$A$2:$A$1001,customers!$G$2:$G$1001,,0,)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>
        <f>INDEX(products!$A$1:$G$49,MATCH(orders!$D240,products!$A$1:$A$49,0),MATCH(orders!K$1,products!$A$1:$G$1,0))</f>
        <v>2.5</v>
      </c>
      <c r="L240">
        <f>INDEX(products!$A$1:$G$49,MATCH(orders!$D240,products!$A$1:$A$49,0),MATCH(orders!L$1,products!$A$1:$G$1,0))</f>
        <v>22.884999999999998</v>
      </c>
      <c r="M240">
        <f t="shared" si="24"/>
        <v>45.769999999999996</v>
      </c>
      <c r="N240" t="str">
        <f>VLOOKUP(I240,'coffee names &amp; roast types'!$A$2:$B$5,2,FALSE)</f>
        <v>Robusta</v>
      </c>
      <c r="O240" t="str">
        <f>VLOOKUP(J240,'coffee names &amp; roast types'!$E$2:$F$4,2,FALSE)</f>
        <v>Medium</v>
      </c>
      <c r="P240" t="str">
        <f>CONCATENATE(VLOOKUP(C240,customers!$A$2:$F$1001,5,FALSE),", ",VLOOKUP(C240,customers!$A$2:$F$1001,6,FALSE))</f>
        <v>0229 Hovde Hill, Midland</v>
      </c>
      <c r="Q240" t="str">
        <f t="shared" si="25"/>
        <v>No</v>
      </c>
      <c r="R240" t="str">
        <f t="shared" si="26"/>
        <v>Friederike</v>
      </c>
      <c r="S240" t="str">
        <f t="shared" si="27"/>
        <v>Drysdale</v>
      </c>
      <c r="T240" t="str">
        <f>_xlfn.XLOOKUP(C240,Table3[Customer ID],Table3[Loyalty Card],,0)</f>
        <v>Yes</v>
      </c>
      <c r="U240">
        <f t="shared" si="21"/>
        <v>5</v>
      </c>
      <c r="V240" t="str">
        <f t="shared" si="22"/>
        <v>Monday</v>
      </c>
      <c r="W240" t="str">
        <f t="shared" si="23"/>
        <v>December</v>
      </c>
      <c r="X240">
        <f>E240*VLOOKUP(D240,products!$A$2:$G$49,7,FALSE)</f>
        <v>2.7461999999999995</v>
      </c>
    </row>
    <row r="241" spans="1:24" x14ac:dyDescent="0.25">
      <c r="A241" s="1" t="s">
        <v>1838</v>
      </c>
      <c r="B241" s="2">
        <v>43881</v>
      </c>
      <c r="C241" s="1" t="s">
        <v>1839</v>
      </c>
      <c r="D241" t="s">
        <v>6170</v>
      </c>
      <c r="E241" s="1">
        <v>4</v>
      </c>
      <c r="F241" s="1" t="str">
        <f>VLOOKUP(C241,customers!$A$2:$B$1001,2,FALSE)</f>
        <v>Devon Magowan</v>
      </c>
      <c r="G241" s="1" t="str">
        <f>VLOOKUP(C241,customers!$A$1:$C$1001,3,FALSE)</f>
        <v>dmagowan6n@fc2.com</v>
      </c>
      <c r="H241" s="1" t="str">
        <f>_xlfn.XLOOKUP(C241,customers!$A$2:$A$1001,customers!$G$2:$G$1001,,0,)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>
        <f>INDEX(products!$A$1:$G$49,MATCH(orders!$D241,products!$A$1:$A$49,0),MATCH(orders!K$1,products!$A$1:$G$1,0))</f>
        <v>1</v>
      </c>
      <c r="L241">
        <f>INDEX(products!$A$1:$G$49,MATCH(orders!$D241,products!$A$1:$A$49,0),MATCH(orders!L$1,products!$A$1:$G$1,0))</f>
        <v>14.85</v>
      </c>
      <c r="M241">
        <f t="shared" si="24"/>
        <v>59.4</v>
      </c>
      <c r="N241" t="str">
        <f>VLOOKUP(I241,'coffee names &amp; roast types'!$A$2:$B$5,2,FALSE)</f>
        <v>Excelsa</v>
      </c>
      <c r="O241" t="str">
        <f>VLOOKUP(J241,'coffee names &amp; roast types'!$E$2:$F$4,2,FALSE)</f>
        <v>Light</v>
      </c>
      <c r="P241" t="str">
        <f>CONCATENATE(VLOOKUP(C241,customers!$A$2:$F$1001,5,FALSE),", ",VLOOKUP(C241,customers!$A$2:$F$1001,6,FALSE))</f>
        <v>42 Sloan Way, Cheyenne</v>
      </c>
      <c r="Q241" t="str">
        <f t="shared" si="25"/>
        <v>No</v>
      </c>
      <c r="R241" t="str">
        <f t="shared" si="26"/>
        <v>Devon</v>
      </c>
      <c r="S241" t="str">
        <f t="shared" si="27"/>
        <v>Magowan</v>
      </c>
      <c r="T241" t="str">
        <f>_xlfn.XLOOKUP(C241,Table3[Customer ID],Table3[Loyalty Card],,0)</f>
        <v>No</v>
      </c>
      <c r="U241">
        <f t="shared" si="21"/>
        <v>4</v>
      </c>
      <c r="V241" t="str">
        <f t="shared" si="22"/>
        <v>Thursday</v>
      </c>
      <c r="W241" t="str">
        <f t="shared" si="23"/>
        <v>February</v>
      </c>
      <c r="X241">
        <f>E241*VLOOKUP(D241,products!$A$2:$G$49,7,FALSE)</f>
        <v>6.5339999999999998</v>
      </c>
    </row>
    <row r="242" spans="1:24" x14ac:dyDescent="0.25">
      <c r="A242" s="1" t="s">
        <v>1844</v>
      </c>
      <c r="B242" s="2">
        <v>43993</v>
      </c>
      <c r="C242" s="1" t="s">
        <v>1845</v>
      </c>
      <c r="D242" t="s">
        <v>6174</v>
      </c>
      <c r="E242" s="1">
        <v>6</v>
      </c>
      <c r="F242" s="1" t="str">
        <f>VLOOKUP(C242,customers!$A$2:$B$1001,2,FALSE)</f>
        <v>Codi Littrell</v>
      </c>
      <c r="G242" s="1" t="str">
        <f>VLOOKUP(C242,customers!$A$1:$C$1001,3,FALSE)</f>
        <v>not provided</v>
      </c>
      <c r="H242" s="1" t="str">
        <f>_xlfn.XLOOKUP(C242,customers!$A$2:$A$1001,customers!$G$2:$G$1001,,0,)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>
        <f>INDEX(products!$A$1:$G$49,MATCH(orders!$D242,products!$A$1:$A$49,0),MATCH(orders!K$1,products!$A$1:$G$1,0))</f>
        <v>2.5</v>
      </c>
      <c r="L242">
        <f>INDEX(products!$A$1:$G$49,MATCH(orders!$D242,products!$A$1:$A$49,0),MATCH(orders!L$1,products!$A$1:$G$1,0))</f>
        <v>25.874999999999996</v>
      </c>
      <c r="M242">
        <f t="shared" si="24"/>
        <v>155.24999999999997</v>
      </c>
      <c r="N242" t="str">
        <f>VLOOKUP(I242,'coffee names &amp; roast types'!$A$2:$B$5,2,FALSE)</f>
        <v>Arabica</v>
      </c>
      <c r="O242" t="str">
        <f>VLOOKUP(J242,'coffee names &amp; roast types'!$E$2:$F$4,2,FALSE)</f>
        <v>Medium</v>
      </c>
      <c r="P242" t="str">
        <f>CONCATENATE(VLOOKUP(C242,customers!$A$2:$F$1001,5,FALSE),", ",VLOOKUP(C242,customers!$A$2:$F$1001,6,FALSE))</f>
        <v>3 Colorado Lane, Atlanta</v>
      </c>
      <c r="Q242" t="str">
        <f t="shared" si="25"/>
        <v>No</v>
      </c>
      <c r="R242" t="str">
        <f t="shared" si="26"/>
        <v>Codi</v>
      </c>
      <c r="S242" t="str">
        <f t="shared" si="27"/>
        <v>Littrell</v>
      </c>
      <c r="T242" t="str">
        <f>_xlfn.XLOOKUP(C242,Table3[Customer ID],Table3[Loyalty Card],,0)</f>
        <v>Yes</v>
      </c>
      <c r="U242">
        <f t="shared" si="21"/>
        <v>15</v>
      </c>
      <c r="V242" t="str">
        <f t="shared" si="22"/>
        <v>Thursday</v>
      </c>
      <c r="W242" t="str">
        <f t="shared" si="23"/>
        <v>June</v>
      </c>
      <c r="X242">
        <f>E242*VLOOKUP(D242,products!$A$2:$G$49,7,FALSE)</f>
        <v>13.972499999999997</v>
      </c>
    </row>
    <row r="243" spans="1:24" x14ac:dyDescent="0.25">
      <c r="A243" s="1" t="s">
        <v>1848</v>
      </c>
      <c r="B243" s="2">
        <v>44082</v>
      </c>
      <c r="C243" s="1" t="s">
        <v>1849</v>
      </c>
      <c r="D243" t="s">
        <v>6150</v>
      </c>
      <c r="E243" s="1">
        <v>2</v>
      </c>
      <c r="F243" s="1" t="str">
        <f>VLOOKUP(C243,customers!$A$2:$B$1001,2,FALSE)</f>
        <v>Christel Speak</v>
      </c>
      <c r="G243" s="1" t="str">
        <f>VLOOKUP(C243,customers!$A$1:$C$1001,3,FALSE)</f>
        <v>not provided</v>
      </c>
      <c r="H243" s="1" t="str">
        <f>_xlfn.XLOOKUP(C243,customers!$A$2:$A$1001,customers!$G$2:$G$1001,,0,)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>
        <f>INDEX(products!$A$1:$G$49,MATCH(orders!$D243,products!$A$1:$A$49,0),MATCH(orders!K$1,products!$A$1:$G$1,0))</f>
        <v>2.5</v>
      </c>
      <c r="L243">
        <f>INDEX(products!$A$1:$G$49,MATCH(orders!$D243,products!$A$1:$A$49,0),MATCH(orders!L$1,products!$A$1:$G$1,0))</f>
        <v>22.884999999999998</v>
      </c>
      <c r="M243">
        <f t="shared" si="24"/>
        <v>45.769999999999996</v>
      </c>
      <c r="N243" t="str">
        <f>VLOOKUP(I243,'coffee names &amp; roast types'!$A$2:$B$5,2,FALSE)</f>
        <v>Robusta</v>
      </c>
      <c r="O243" t="str">
        <f>VLOOKUP(J243,'coffee names &amp; roast types'!$E$2:$F$4,2,FALSE)</f>
        <v>Medium</v>
      </c>
      <c r="P243" t="str">
        <f>CONCATENATE(VLOOKUP(C243,customers!$A$2:$F$1001,5,FALSE),", ",VLOOKUP(C243,customers!$A$2:$F$1001,6,FALSE))</f>
        <v>8 Crowley Place, Duluth</v>
      </c>
      <c r="Q243" t="str">
        <f t="shared" si="25"/>
        <v>No</v>
      </c>
      <c r="R243" t="str">
        <f t="shared" si="26"/>
        <v>Christel</v>
      </c>
      <c r="S243" t="str">
        <f t="shared" si="27"/>
        <v>Speak</v>
      </c>
      <c r="T243" t="str">
        <f>_xlfn.XLOOKUP(C243,Table3[Customer ID],Table3[Loyalty Card],,0)</f>
        <v>No</v>
      </c>
      <c r="U243">
        <f t="shared" si="21"/>
        <v>5</v>
      </c>
      <c r="V243" t="str">
        <f t="shared" si="22"/>
        <v>Tuesday</v>
      </c>
      <c r="W243" t="str">
        <f t="shared" si="23"/>
        <v>September</v>
      </c>
      <c r="X243">
        <f>E243*VLOOKUP(D243,products!$A$2:$G$49,7,FALSE)</f>
        <v>2.7461999999999995</v>
      </c>
    </row>
    <row r="244" spans="1:24" x14ac:dyDescent="0.25">
      <c r="A244" s="1" t="s">
        <v>1853</v>
      </c>
      <c r="B244" s="2">
        <v>43918</v>
      </c>
      <c r="C244" s="1" t="s">
        <v>1854</v>
      </c>
      <c r="D244" t="s">
        <v>6182</v>
      </c>
      <c r="E244" s="1">
        <v>3</v>
      </c>
      <c r="F244" s="1" t="str">
        <f>VLOOKUP(C244,customers!$A$2:$B$1001,2,FALSE)</f>
        <v>Sibella Rushbrooke</v>
      </c>
      <c r="G244" s="1" t="str">
        <f>VLOOKUP(C244,customers!$A$1:$C$1001,3,FALSE)</f>
        <v>srushbrooke6q@youku.com</v>
      </c>
      <c r="H244" s="1" t="str">
        <f>_xlfn.XLOOKUP(C244,customers!$A$2:$A$1001,customers!$G$2:$G$1001,,0,)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>
        <f>INDEX(products!$A$1:$G$49,MATCH(orders!$D244,products!$A$1:$A$49,0),MATCH(orders!K$1,products!$A$1:$G$1,0))</f>
        <v>1</v>
      </c>
      <c r="L244">
        <f>INDEX(products!$A$1:$G$49,MATCH(orders!$D244,products!$A$1:$A$49,0),MATCH(orders!L$1,products!$A$1:$G$1,0))</f>
        <v>12.15</v>
      </c>
      <c r="M244">
        <f t="shared" si="24"/>
        <v>36.450000000000003</v>
      </c>
      <c r="N244" t="str">
        <f>VLOOKUP(I244,'coffee names &amp; roast types'!$A$2:$B$5,2,FALSE)</f>
        <v>Excelsa</v>
      </c>
      <c r="O244" t="str">
        <f>VLOOKUP(J244,'coffee names &amp; roast types'!$E$2:$F$4,2,FALSE)</f>
        <v>Dark</v>
      </c>
      <c r="P244" t="str">
        <f>CONCATENATE(VLOOKUP(C244,customers!$A$2:$F$1001,5,FALSE),", ",VLOOKUP(C244,customers!$A$2:$F$1001,6,FALSE))</f>
        <v>00901 Marquette Plaza, Sacramento</v>
      </c>
      <c r="Q244" t="str">
        <f t="shared" si="25"/>
        <v>No</v>
      </c>
      <c r="R244" t="str">
        <f t="shared" si="26"/>
        <v>Sibella</v>
      </c>
      <c r="S244" t="str">
        <f t="shared" si="27"/>
        <v>Rushbrooke</v>
      </c>
      <c r="T244" t="str">
        <f>_xlfn.XLOOKUP(C244,Table3[Customer ID],Table3[Loyalty Card],,0)</f>
        <v>Yes</v>
      </c>
      <c r="U244">
        <f t="shared" si="21"/>
        <v>3</v>
      </c>
      <c r="V244" t="str">
        <f t="shared" si="22"/>
        <v>Saturday</v>
      </c>
      <c r="W244" t="str">
        <f t="shared" si="23"/>
        <v>March</v>
      </c>
      <c r="X244">
        <f>E244*VLOOKUP(D244,products!$A$2:$G$49,7,FALSE)</f>
        <v>4.0095000000000001</v>
      </c>
    </row>
    <row r="245" spans="1:24" x14ac:dyDescent="0.25">
      <c r="A245" s="1" t="s">
        <v>1859</v>
      </c>
      <c r="B245" s="2">
        <v>44114</v>
      </c>
      <c r="C245" s="1" t="s">
        <v>1860</v>
      </c>
      <c r="D245" t="s">
        <v>6143</v>
      </c>
      <c r="E245" s="1">
        <v>4</v>
      </c>
      <c r="F245" s="1" t="str">
        <f>VLOOKUP(C245,customers!$A$2:$B$1001,2,FALSE)</f>
        <v>Tammie Drynan</v>
      </c>
      <c r="G245" s="1" t="str">
        <f>VLOOKUP(C245,customers!$A$1:$C$1001,3,FALSE)</f>
        <v>tdrynan6r@deviantart.com</v>
      </c>
      <c r="H245" s="1" t="str">
        <f>_xlfn.XLOOKUP(C245,customers!$A$2:$A$1001,customers!$G$2:$G$1001,,0,)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>
        <f>INDEX(products!$A$1:$G$49,MATCH(orders!$D245,products!$A$1:$A$49,0),MATCH(orders!K$1,products!$A$1:$G$1,0))</f>
        <v>0.5</v>
      </c>
      <c r="L245">
        <f>INDEX(products!$A$1:$G$49,MATCH(orders!$D245,products!$A$1:$A$49,0),MATCH(orders!L$1,products!$A$1:$G$1,0))</f>
        <v>7.29</v>
      </c>
      <c r="M245">
        <f t="shared" si="24"/>
        <v>29.16</v>
      </c>
      <c r="N245" t="str">
        <f>VLOOKUP(I245,'coffee names &amp; roast types'!$A$2:$B$5,2,FALSE)</f>
        <v>Excelsa</v>
      </c>
      <c r="O245" t="str">
        <f>VLOOKUP(J245,'coffee names &amp; roast types'!$E$2:$F$4,2,FALSE)</f>
        <v>Dark</v>
      </c>
      <c r="P245" t="str">
        <f>CONCATENATE(VLOOKUP(C245,customers!$A$2:$F$1001,5,FALSE),", ",VLOOKUP(C245,customers!$A$2:$F$1001,6,FALSE))</f>
        <v>5776 Coleman Circle, Tampa</v>
      </c>
      <c r="Q245" t="str">
        <f t="shared" si="25"/>
        <v>No</v>
      </c>
      <c r="R245" t="str">
        <f t="shared" si="26"/>
        <v>Tammie</v>
      </c>
      <c r="S245" t="str">
        <f t="shared" si="27"/>
        <v>Drynan</v>
      </c>
      <c r="T245" t="str">
        <f>_xlfn.XLOOKUP(C245,Table3[Customer ID],Table3[Loyalty Card],,0)</f>
        <v>Yes</v>
      </c>
      <c r="U245">
        <f t="shared" si="21"/>
        <v>2</v>
      </c>
      <c r="V245" t="str">
        <f t="shared" si="22"/>
        <v>Saturday</v>
      </c>
      <c r="W245" t="str">
        <f t="shared" si="23"/>
        <v>October</v>
      </c>
      <c r="X245">
        <f>E245*VLOOKUP(D245,products!$A$2:$G$49,7,FALSE)</f>
        <v>3.2076000000000002</v>
      </c>
    </row>
    <row r="246" spans="1:24" x14ac:dyDescent="0.25">
      <c r="A246" s="1" t="s">
        <v>1865</v>
      </c>
      <c r="B246" s="2">
        <v>44702</v>
      </c>
      <c r="C246" s="1" t="s">
        <v>1866</v>
      </c>
      <c r="D246" t="s">
        <v>6180</v>
      </c>
      <c r="E246" s="1">
        <v>4</v>
      </c>
      <c r="F246" s="1" t="str">
        <f>VLOOKUP(C246,customers!$A$2:$B$1001,2,FALSE)</f>
        <v>Effie Yurkov</v>
      </c>
      <c r="G246" s="1" t="str">
        <f>VLOOKUP(C246,customers!$A$1:$C$1001,3,FALSE)</f>
        <v>eyurkov6s@hud.gov</v>
      </c>
      <c r="H246" s="1" t="str">
        <f>_xlfn.XLOOKUP(C246,customers!$A$2:$A$1001,customers!$G$2:$G$1001,,0,)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>
        <f>INDEX(products!$A$1:$G$49,MATCH(orders!$D246,products!$A$1:$A$49,0),MATCH(orders!K$1,products!$A$1:$G$1,0))</f>
        <v>2.5</v>
      </c>
      <c r="L246">
        <f>INDEX(products!$A$1:$G$49,MATCH(orders!$D246,products!$A$1:$A$49,0),MATCH(orders!L$1,products!$A$1:$G$1,0))</f>
        <v>33.464999999999996</v>
      </c>
      <c r="M246">
        <f t="shared" si="24"/>
        <v>133.85999999999999</v>
      </c>
      <c r="N246" t="str">
        <f>VLOOKUP(I246,'coffee names &amp; roast types'!$A$2:$B$5,2,FALSE)</f>
        <v>Liberica</v>
      </c>
      <c r="O246" t="str">
        <f>VLOOKUP(J246,'coffee names &amp; roast types'!$E$2:$F$4,2,FALSE)</f>
        <v>Medium</v>
      </c>
      <c r="P246" t="str">
        <f>CONCATENATE(VLOOKUP(C246,customers!$A$2:$F$1001,5,FALSE),", ",VLOOKUP(C246,customers!$A$2:$F$1001,6,FALSE))</f>
        <v>970 Northport Pass, Honolulu</v>
      </c>
      <c r="Q246" t="str">
        <f t="shared" si="25"/>
        <v>No</v>
      </c>
      <c r="R246" t="str">
        <f t="shared" si="26"/>
        <v>Effie</v>
      </c>
      <c r="S246" t="str">
        <f t="shared" si="27"/>
        <v>Yurkov</v>
      </c>
      <c r="T246" t="str">
        <f>_xlfn.XLOOKUP(C246,Table3[Customer ID],Table3[Loyalty Card],,0)</f>
        <v>No</v>
      </c>
      <c r="U246">
        <f t="shared" si="21"/>
        <v>10</v>
      </c>
      <c r="V246" t="str">
        <f t="shared" si="22"/>
        <v>Saturday</v>
      </c>
      <c r="W246" t="str">
        <f t="shared" si="23"/>
        <v>May</v>
      </c>
      <c r="X246">
        <f>E246*VLOOKUP(D246,products!$A$2:$G$49,7,FALSE)</f>
        <v>17.401799999999998</v>
      </c>
    </row>
    <row r="247" spans="1:24" x14ac:dyDescent="0.25">
      <c r="A247" s="1" t="s">
        <v>1871</v>
      </c>
      <c r="B247" s="2">
        <v>43951</v>
      </c>
      <c r="C247" s="1" t="s">
        <v>1872</v>
      </c>
      <c r="D247" t="s">
        <v>6144</v>
      </c>
      <c r="E247" s="1">
        <v>5</v>
      </c>
      <c r="F247" s="1" t="str">
        <f>VLOOKUP(C247,customers!$A$2:$B$1001,2,FALSE)</f>
        <v>Lexie Mallan</v>
      </c>
      <c r="G247" s="1" t="str">
        <f>VLOOKUP(C247,customers!$A$1:$C$1001,3,FALSE)</f>
        <v>lmallan6t@state.gov</v>
      </c>
      <c r="H247" s="1" t="str">
        <f>_xlfn.XLOOKUP(C247,customers!$A$2:$A$1001,customers!$G$2:$G$1001,,0,)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>
        <f>INDEX(products!$A$1:$G$49,MATCH(orders!$D247,products!$A$1:$A$49,0),MATCH(orders!K$1,products!$A$1:$G$1,0))</f>
        <v>0.2</v>
      </c>
      <c r="L247">
        <f>INDEX(products!$A$1:$G$49,MATCH(orders!$D247,products!$A$1:$A$49,0),MATCH(orders!L$1,products!$A$1:$G$1,0))</f>
        <v>4.7549999999999999</v>
      </c>
      <c r="M247">
        <f t="shared" si="24"/>
        <v>23.774999999999999</v>
      </c>
      <c r="N247" t="str">
        <f>VLOOKUP(I247,'coffee names &amp; roast types'!$A$2:$B$5,2,FALSE)</f>
        <v>Liberica</v>
      </c>
      <c r="O247" t="str">
        <f>VLOOKUP(J247,'coffee names &amp; roast types'!$E$2:$F$4,2,FALSE)</f>
        <v>Light</v>
      </c>
      <c r="P247" t="str">
        <f>CONCATENATE(VLOOKUP(C247,customers!$A$2:$F$1001,5,FALSE),", ",VLOOKUP(C247,customers!$A$2:$F$1001,6,FALSE))</f>
        <v>43 Longview Center, Baton Rouge</v>
      </c>
      <c r="Q247" t="str">
        <f t="shared" si="25"/>
        <v>No</v>
      </c>
      <c r="R247" t="str">
        <f t="shared" si="26"/>
        <v>Lexie</v>
      </c>
      <c r="S247" t="str">
        <f t="shared" si="27"/>
        <v>Mallan</v>
      </c>
      <c r="T247" t="str">
        <f>_xlfn.XLOOKUP(C247,Table3[Customer ID],Table3[Loyalty Card],,0)</f>
        <v>Yes</v>
      </c>
      <c r="U247">
        <f t="shared" si="21"/>
        <v>1</v>
      </c>
      <c r="V247" t="str">
        <f t="shared" si="22"/>
        <v>Thursday</v>
      </c>
      <c r="W247" t="str">
        <f t="shared" si="23"/>
        <v>April</v>
      </c>
      <c r="X247">
        <f>E247*VLOOKUP(D247,products!$A$2:$G$49,7,FALSE)</f>
        <v>3.0907499999999999</v>
      </c>
    </row>
    <row r="248" spans="1:24" x14ac:dyDescent="0.25">
      <c r="A248" s="1" t="s">
        <v>1877</v>
      </c>
      <c r="B248" s="2">
        <v>44542</v>
      </c>
      <c r="C248" s="1" t="s">
        <v>1878</v>
      </c>
      <c r="D248" t="s">
        <v>6142</v>
      </c>
      <c r="E248" s="1">
        <v>3</v>
      </c>
      <c r="F248" s="1" t="str">
        <f>VLOOKUP(C248,customers!$A$2:$B$1001,2,FALSE)</f>
        <v>Georgena Bentjens</v>
      </c>
      <c r="G248" s="1" t="str">
        <f>VLOOKUP(C248,customers!$A$1:$C$1001,3,FALSE)</f>
        <v>gbentjens6u@netlog.com</v>
      </c>
      <c r="H248" s="1" t="str">
        <f>_xlfn.XLOOKUP(C248,customers!$A$2:$A$1001,customers!$G$2:$G$1001,,0,)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>
        <f>INDEX(products!$A$1:$G$49,MATCH(orders!$D248,products!$A$1:$A$49,0),MATCH(orders!K$1,products!$A$1:$G$1,0))</f>
        <v>1</v>
      </c>
      <c r="L248">
        <f>INDEX(products!$A$1:$G$49,MATCH(orders!$D248,products!$A$1:$A$49,0),MATCH(orders!L$1,products!$A$1:$G$1,0))</f>
        <v>12.95</v>
      </c>
      <c r="M248">
        <f t="shared" si="24"/>
        <v>38.849999999999994</v>
      </c>
      <c r="N248" t="str">
        <f>VLOOKUP(I248,'coffee names &amp; roast types'!$A$2:$B$5,2,FALSE)</f>
        <v>Liberica</v>
      </c>
      <c r="O248" t="str">
        <f>VLOOKUP(J248,'coffee names &amp; roast types'!$E$2:$F$4,2,FALSE)</f>
        <v>Dark</v>
      </c>
      <c r="P248" t="str">
        <f>CONCATENATE(VLOOKUP(C248,customers!$A$2:$F$1001,5,FALSE),", ",VLOOKUP(C248,customers!$A$2:$F$1001,6,FALSE))</f>
        <v>4738 Bashford Crossing, Newbiggin</v>
      </c>
      <c r="Q248" t="str">
        <f t="shared" si="25"/>
        <v>Yes</v>
      </c>
      <c r="R248" t="str">
        <f t="shared" si="26"/>
        <v>Georgena</v>
      </c>
      <c r="S248" t="str">
        <f t="shared" si="27"/>
        <v>Bentjens</v>
      </c>
      <c r="T248" t="str">
        <f>_xlfn.XLOOKUP(C248,Table3[Customer ID],Table3[Loyalty Card],,0)</f>
        <v>No</v>
      </c>
      <c r="U248">
        <f t="shared" si="21"/>
        <v>3</v>
      </c>
      <c r="V248" t="str">
        <f t="shared" si="22"/>
        <v>Sunday</v>
      </c>
      <c r="W248" t="str">
        <f t="shared" si="23"/>
        <v>December</v>
      </c>
      <c r="X248">
        <f>E248*VLOOKUP(D248,products!$A$2:$G$49,7,FALSE)</f>
        <v>5.0504999999999995</v>
      </c>
    </row>
    <row r="249" spans="1:24" x14ac:dyDescent="0.25">
      <c r="A249" s="1" t="s">
        <v>1883</v>
      </c>
      <c r="B249" s="2">
        <v>44131</v>
      </c>
      <c r="C249" s="1" t="s">
        <v>1884</v>
      </c>
      <c r="D249" t="s">
        <v>6177</v>
      </c>
      <c r="E249" s="1">
        <v>6</v>
      </c>
      <c r="F249" s="1" t="str">
        <f>VLOOKUP(C249,customers!$A$2:$B$1001,2,FALSE)</f>
        <v>Delmar Beasant</v>
      </c>
      <c r="G249" s="1" t="str">
        <f>VLOOKUP(C249,customers!$A$1:$C$1001,3,FALSE)</f>
        <v>not provided</v>
      </c>
      <c r="H249" s="1" t="str">
        <f>_xlfn.XLOOKUP(C249,customers!$A$2:$A$1001,customers!$G$2:$G$1001,,0,)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>
        <f>INDEX(products!$A$1:$G$49,MATCH(orders!$D249,products!$A$1:$A$49,0),MATCH(orders!K$1,products!$A$1:$G$1,0))</f>
        <v>0.2</v>
      </c>
      <c r="L249">
        <f>INDEX(products!$A$1:$G$49,MATCH(orders!$D249,products!$A$1:$A$49,0),MATCH(orders!L$1,products!$A$1:$G$1,0))</f>
        <v>3.5849999999999995</v>
      </c>
      <c r="M249">
        <f t="shared" si="24"/>
        <v>21.509999999999998</v>
      </c>
      <c r="N249" t="str">
        <f>VLOOKUP(I249,'coffee names &amp; roast types'!$A$2:$B$5,2,FALSE)</f>
        <v>Robusta</v>
      </c>
      <c r="O249" t="str">
        <f>VLOOKUP(J249,'coffee names &amp; roast types'!$E$2:$F$4,2,FALSE)</f>
        <v>Light</v>
      </c>
      <c r="P249" t="str">
        <f>CONCATENATE(VLOOKUP(C249,customers!$A$2:$F$1001,5,FALSE),", ",VLOOKUP(C249,customers!$A$2:$F$1001,6,FALSE))</f>
        <v>856 Colorado Way, Kilkenny</v>
      </c>
      <c r="Q249" t="str">
        <f t="shared" si="25"/>
        <v>Yes</v>
      </c>
      <c r="R249" t="str">
        <f t="shared" si="26"/>
        <v>Delmar</v>
      </c>
      <c r="S249" t="str">
        <f t="shared" si="27"/>
        <v>Beasant</v>
      </c>
      <c r="T249" t="str">
        <f>_xlfn.XLOOKUP(C249,Table3[Customer ID],Table3[Loyalty Card],,0)</f>
        <v>Yes</v>
      </c>
      <c r="U249">
        <f t="shared" si="21"/>
        <v>1.2000000000000002</v>
      </c>
      <c r="V249" t="str">
        <f t="shared" si="22"/>
        <v>Tuesday</v>
      </c>
      <c r="W249" t="str">
        <f t="shared" si="23"/>
        <v>October</v>
      </c>
      <c r="X249">
        <f>E249*VLOOKUP(D249,products!$A$2:$G$49,7,FALSE)</f>
        <v>1.2905999999999997</v>
      </c>
    </row>
    <row r="250" spans="1:24" x14ac:dyDescent="0.25">
      <c r="A250" s="1" t="s">
        <v>1888</v>
      </c>
      <c r="B250" s="2">
        <v>44019</v>
      </c>
      <c r="C250" s="1" t="s">
        <v>1889</v>
      </c>
      <c r="D250" t="s">
        <v>6146</v>
      </c>
      <c r="E250" s="1">
        <v>1</v>
      </c>
      <c r="F250" s="1" t="str">
        <f>VLOOKUP(C250,customers!$A$2:$B$1001,2,FALSE)</f>
        <v>Lyn Entwistle</v>
      </c>
      <c r="G250" s="1" t="str">
        <f>VLOOKUP(C250,customers!$A$1:$C$1001,3,FALSE)</f>
        <v>lentwistle6w@omniture.com</v>
      </c>
      <c r="H250" s="1" t="str">
        <f>_xlfn.XLOOKUP(C250,customers!$A$2:$A$1001,customers!$G$2:$G$1001,,0,)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>
        <f>INDEX(products!$A$1:$G$49,MATCH(orders!$D250,products!$A$1:$A$49,0),MATCH(orders!K$1,products!$A$1:$G$1,0))</f>
        <v>1</v>
      </c>
      <c r="L250">
        <f>INDEX(products!$A$1:$G$49,MATCH(orders!$D250,products!$A$1:$A$49,0),MATCH(orders!L$1,products!$A$1:$G$1,0))</f>
        <v>9.9499999999999993</v>
      </c>
      <c r="M250">
        <f t="shared" si="24"/>
        <v>9.9499999999999993</v>
      </c>
      <c r="N250" t="str">
        <f>VLOOKUP(I250,'coffee names &amp; roast types'!$A$2:$B$5,2,FALSE)</f>
        <v>Arabica</v>
      </c>
      <c r="O250" t="str">
        <f>VLOOKUP(J250,'coffee names &amp; roast types'!$E$2:$F$4,2,FALSE)</f>
        <v>Dark</v>
      </c>
      <c r="P250" t="str">
        <f>CONCATENATE(VLOOKUP(C250,customers!$A$2:$F$1001,5,FALSE),", ",VLOOKUP(C250,customers!$A$2:$F$1001,6,FALSE))</f>
        <v>54 Canary Terrace, Minneapolis</v>
      </c>
      <c r="Q250" t="str">
        <f t="shared" si="25"/>
        <v>No</v>
      </c>
      <c r="R250" t="str">
        <f t="shared" si="26"/>
        <v>Lyn</v>
      </c>
      <c r="S250" t="str">
        <f t="shared" si="27"/>
        <v>Entwistle</v>
      </c>
      <c r="T250" t="str">
        <f>_xlfn.XLOOKUP(C250,Table3[Customer ID],Table3[Loyalty Card],,0)</f>
        <v>Yes</v>
      </c>
      <c r="U250">
        <f t="shared" si="21"/>
        <v>1</v>
      </c>
      <c r="V250" t="str">
        <f t="shared" si="22"/>
        <v>Tuesday</v>
      </c>
      <c r="W250" t="str">
        <f t="shared" si="23"/>
        <v>July</v>
      </c>
      <c r="X250">
        <f>E250*VLOOKUP(D250,products!$A$2:$G$49,7,FALSE)</f>
        <v>0.89549999999999985</v>
      </c>
    </row>
    <row r="251" spans="1:24" x14ac:dyDescent="0.25">
      <c r="A251" s="1" t="s">
        <v>1894</v>
      </c>
      <c r="B251" s="2">
        <v>43861</v>
      </c>
      <c r="C251" s="1" t="s">
        <v>1934</v>
      </c>
      <c r="D251" t="s">
        <v>6169</v>
      </c>
      <c r="E251" s="1">
        <v>1</v>
      </c>
      <c r="F251" s="1" t="str">
        <f>VLOOKUP(C251,customers!$A$2:$B$1001,2,FALSE)</f>
        <v>Zacharias Kiffe</v>
      </c>
      <c r="G251" s="1" t="str">
        <f>VLOOKUP(C251,customers!$A$1:$C$1001,3,FALSE)</f>
        <v>zkiffe74@cyberchimps.com</v>
      </c>
      <c r="H251" s="1" t="str">
        <f>_xlfn.XLOOKUP(C251,customers!$A$2:$A$1001,customers!$G$2:$G$1001,,0,)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>
        <f>INDEX(products!$A$1:$G$49,MATCH(orders!$D251,products!$A$1:$A$49,0),MATCH(orders!K$1,products!$A$1:$G$1,0))</f>
        <v>1</v>
      </c>
      <c r="L251">
        <f>INDEX(products!$A$1:$G$49,MATCH(orders!$D251,products!$A$1:$A$49,0),MATCH(orders!L$1,products!$A$1:$G$1,0))</f>
        <v>15.85</v>
      </c>
      <c r="M251">
        <f t="shared" si="24"/>
        <v>15.85</v>
      </c>
      <c r="N251" t="str">
        <f>VLOOKUP(I251,'coffee names &amp; roast types'!$A$2:$B$5,2,FALSE)</f>
        <v>Liberica</v>
      </c>
      <c r="O251" t="str">
        <f>VLOOKUP(J251,'coffee names &amp; roast types'!$E$2:$F$4,2,FALSE)</f>
        <v>Light</v>
      </c>
      <c r="P251" t="str">
        <f>CONCATENATE(VLOOKUP(C251,customers!$A$2:$F$1001,5,FALSE),", ",VLOOKUP(C251,customers!$A$2:$F$1001,6,FALSE))</f>
        <v>32764 Buell Pass, Milwaukee</v>
      </c>
      <c r="Q251" t="str">
        <f t="shared" si="25"/>
        <v>No</v>
      </c>
      <c r="R251" t="str">
        <f t="shared" si="26"/>
        <v>Zacharias</v>
      </c>
      <c r="S251" t="str">
        <f t="shared" si="27"/>
        <v>Kiffe</v>
      </c>
      <c r="T251" t="str">
        <f>_xlfn.XLOOKUP(C251,Table3[Customer ID],Table3[Loyalty Card],,0)</f>
        <v>Yes</v>
      </c>
      <c r="U251">
        <f t="shared" si="21"/>
        <v>1</v>
      </c>
      <c r="V251" t="str">
        <f t="shared" si="22"/>
        <v>Friday</v>
      </c>
      <c r="W251" t="str">
        <f t="shared" si="23"/>
        <v>January</v>
      </c>
      <c r="X251">
        <f>E251*VLOOKUP(D251,products!$A$2:$G$49,7,FALSE)</f>
        <v>2.0605000000000002</v>
      </c>
    </row>
    <row r="252" spans="1:24" x14ac:dyDescent="0.25">
      <c r="A252" s="1" t="s">
        <v>1899</v>
      </c>
      <c r="B252" s="2">
        <v>43879</v>
      </c>
      <c r="C252" s="1" t="s">
        <v>1900</v>
      </c>
      <c r="D252" t="s">
        <v>6173</v>
      </c>
      <c r="E252" s="1">
        <v>1</v>
      </c>
      <c r="F252" s="1" t="str">
        <f>VLOOKUP(C252,customers!$A$2:$B$1001,2,FALSE)</f>
        <v>Mercedes Acott</v>
      </c>
      <c r="G252" s="1" t="str">
        <f>VLOOKUP(C252,customers!$A$1:$C$1001,3,FALSE)</f>
        <v>macott6y@pagesperso-orange.fr</v>
      </c>
      <c r="H252" s="1" t="str">
        <f>_xlfn.XLOOKUP(C252,customers!$A$2:$A$1001,customers!$G$2:$G$1001,,0,)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>
        <f>INDEX(products!$A$1:$G$49,MATCH(orders!$D252,products!$A$1:$A$49,0),MATCH(orders!K$1,products!$A$1:$G$1,0))</f>
        <v>0.2</v>
      </c>
      <c r="L252">
        <f>INDEX(products!$A$1:$G$49,MATCH(orders!$D252,products!$A$1:$A$49,0),MATCH(orders!L$1,products!$A$1:$G$1,0))</f>
        <v>2.9849999999999999</v>
      </c>
      <c r="M252">
        <f t="shared" si="24"/>
        <v>2.9849999999999999</v>
      </c>
      <c r="N252" t="str">
        <f>VLOOKUP(I252,'coffee names &amp; roast types'!$A$2:$B$5,2,FALSE)</f>
        <v>Robusta</v>
      </c>
      <c r="O252" t="str">
        <f>VLOOKUP(J252,'coffee names &amp; roast types'!$E$2:$F$4,2,FALSE)</f>
        <v>Medium</v>
      </c>
      <c r="P252" t="str">
        <f>CONCATENATE(VLOOKUP(C252,customers!$A$2:$F$1001,5,FALSE),", ",VLOOKUP(C252,customers!$A$2:$F$1001,6,FALSE))</f>
        <v>37340 Lerdahl Avenue, Charlotte</v>
      </c>
      <c r="Q252" t="str">
        <f t="shared" si="25"/>
        <v>No</v>
      </c>
      <c r="R252" t="str">
        <f t="shared" si="26"/>
        <v>Mercedes</v>
      </c>
      <c r="S252" t="str">
        <f t="shared" si="27"/>
        <v>Acott</v>
      </c>
      <c r="T252" t="str">
        <f>_xlfn.XLOOKUP(C252,Table3[Customer ID],Table3[Loyalty Card],,0)</f>
        <v>Yes</v>
      </c>
      <c r="U252">
        <f t="shared" si="21"/>
        <v>0.2</v>
      </c>
      <c r="V252" t="str">
        <f t="shared" si="22"/>
        <v>Tuesday</v>
      </c>
      <c r="W252" t="str">
        <f t="shared" si="23"/>
        <v>February</v>
      </c>
      <c r="X252">
        <f>E252*VLOOKUP(D252,products!$A$2:$G$49,7,FALSE)</f>
        <v>0.17909999999999998</v>
      </c>
    </row>
    <row r="253" spans="1:24" x14ac:dyDescent="0.25">
      <c r="A253" s="1" t="s">
        <v>1905</v>
      </c>
      <c r="B253" s="2">
        <v>44360</v>
      </c>
      <c r="C253" s="1" t="s">
        <v>1906</v>
      </c>
      <c r="D253" t="s">
        <v>6140</v>
      </c>
      <c r="E253" s="1">
        <v>5</v>
      </c>
      <c r="F253" s="1" t="str">
        <f>VLOOKUP(C253,customers!$A$2:$B$1001,2,FALSE)</f>
        <v>Connor Heaviside</v>
      </c>
      <c r="G253" s="1" t="str">
        <f>VLOOKUP(C253,customers!$A$1:$C$1001,3,FALSE)</f>
        <v>cheaviside6z@rediff.com</v>
      </c>
      <c r="H253" s="1" t="str">
        <f>_xlfn.XLOOKUP(C253,customers!$A$2:$A$1001,customers!$G$2:$G$1001,,0,)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>
        <f>INDEX(products!$A$1:$G$49,MATCH(orders!$D253,products!$A$1:$A$49,0),MATCH(orders!K$1,products!$A$1:$G$1,0))</f>
        <v>1</v>
      </c>
      <c r="L253">
        <f>INDEX(products!$A$1:$G$49,MATCH(orders!$D253,products!$A$1:$A$49,0),MATCH(orders!L$1,products!$A$1:$G$1,0))</f>
        <v>13.75</v>
      </c>
      <c r="M253">
        <f t="shared" si="24"/>
        <v>68.75</v>
      </c>
      <c r="N253" t="str">
        <f>VLOOKUP(I253,'coffee names &amp; roast types'!$A$2:$B$5,2,FALSE)</f>
        <v>Excelsa</v>
      </c>
      <c r="O253" t="str">
        <f>VLOOKUP(J253,'coffee names &amp; roast types'!$E$2:$F$4,2,FALSE)</f>
        <v>Medium</v>
      </c>
      <c r="P253" t="str">
        <f>CONCATENATE(VLOOKUP(C253,customers!$A$2:$F$1001,5,FALSE),", ",VLOOKUP(C253,customers!$A$2:$F$1001,6,FALSE))</f>
        <v>941 Graceland Terrace, Phoenix</v>
      </c>
      <c r="Q253" t="str">
        <f t="shared" si="25"/>
        <v>No</v>
      </c>
      <c r="R253" t="str">
        <f t="shared" si="26"/>
        <v>Connor</v>
      </c>
      <c r="S253" t="str">
        <f t="shared" si="27"/>
        <v>Heaviside</v>
      </c>
      <c r="T253" t="str">
        <f>_xlfn.XLOOKUP(C253,Table3[Customer ID],Table3[Loyalty Card],,0)</f>
        <v>Yes</v>
      </c>
      <c r="U253">
        <f t="shared" si="21"/>
        <v>5</v>
      </c>
      <c r="V253" t="str">
        <f t="shared" si="22"/>
        <v>Sunday</v>
      </c>
      <c r="W253" t="str">
        <f t="shared" si="23"/>
        <v>June</v>
      </c>
      <c r="X253">
        <f>E253*VLOOKUP(D253,products!$A$2:$G$49,7,FALSE)</f>
        <v>7.5625</v>
      </c>
    </row>
    <row r="254" spans="1:24" x14ac:dyDescent="0.25">
      <c r="A254" s="1" t="s">
        <v>1911</v>
      </c>
      <c r="B254" s="2">
        <v>44779</v>
      </c>
      <c r="C254" s="1" t="s">
        <v>1912</v>
      </c>
      <c r="D254" t="s">
        <v>6146</v>
      </c>
      <c r="E254" s="1">
        <v>3</v>
      </c>
      <c r="F254" s="1" t="str">
        <f>VLOOKUP(C254,customers!$A$2:$B$1001,2,FALSE)</f>
        <v>Devy Bulbrook</v>
      </c>
      <c r="G254" s="1" t="str">
        <f>VLOOKUP(C254,customers!$A$1:$C$1001,3,FALSE)</f>
        <v>not provided</v>
      </c>
      <c r="H254" s="1" t="str">
        <f>_xlfn.XLOOKUP(C254,customers!$A$2:$A$1001,customers!$G$2:$G$1001,,0,)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>
        <f>INDEX(products!$A$1:$G$49,MATCH(orders!$D254,products!$A$1:$A$49,0),MATCH(orders!K$1,products!$A$1:$G$1,0))</f>
        <v>1</v>
      </c>
      <c r="L254">
        <f>INDEX(products!$A$1:$G$49,MATCH(orders!$D254,products!$A$1:$A$49,0),MATCH(orders!L$1,products!$A$1:$G$1,0))</f>
        <v>9.9499999999999993</v>
      </c>
      <c r="M254">
        <f t="shared" si="24"/>
        <v>29.849999999999998</v>
      </c>
      <c r="N254" t="str">
        <f>VLOOKUP(I254,'coffee names &amp; roast types'!$A$2:$B$5,2,FALSE)</f>
        <v>Arabica</v>
      </c>
      <c r="O254" t="str">
        <f>VLOOKUP(J254,'coffee names &amp; roast types'!$E$2:$F$4,2,FALSE)</f>
        <v>Dark</v>
      </c>
      <c r="P254" t="str">
        <f>CONCATENATE(VLOOKUP(C254,customers!$A$2:$F$1001,5,FALSE),", ",VLOOKUP(C254,customers!$A$2:$F$1001,6,FALSE))</f>
        <v>567 Farmco Hill, Jamaica</v>
      </c>
      <c r="Q254" t="str">
        <f t="shared" si="25"/>
        <v>No</v>
      </c>
      <c r="R254" t="str">
        <f t="shared" si="26"/>
        <v>Devy</v>
      </c>
      <c r="S254" t="str">
        <f t="shared" si="27"/>
        <v>Bulbrook</v>
      </c>
      <c r="T254" t="str">
        <f>_xlfn.XLOOKUP(C254,Table3[Customer ID],Table3[Loyalty Card],,0)</f>
        <v>No</v>
      </c>
      <c r="U254">
        <f t="shared" si="21"/>
        <v>3</v>
      </c>
      <c r="V254" t="str">
        <f t="shared" si="22"/>
        <v>Saturday</v>
      </c>
      <c r="W254" t="str">
        <f t="shared" si="23"/>
        <v>August</v>
      </c>
      <c r="X254">
        <f>E254*VLOOKUP(D254,products!$A$2:$G$49,7,FALSE)</f>
        <v>2.6864999999999997</v>
      </c>
    </row>
    <row r="255" spans="1:24" x14ac:dyDescent="0.25">
      <c r="A255" s="1" t="s">
        <v>1916</v>
      </c>
      <c r="B255" s="2">
        <v>44523</v>
      </c>
      <c r="C255" s="1" t="s">
        <v>1917</v>
      </c>
      <c r="D255" t="s">
        <v>6161</v>
      </c>
      <c r="E255" s="1">
        <v>4</v>
      </c>
      <c r="F255" s="1" t="str">
        <f>VLOOKUP(C255,customers!$A$2:$B$1001,2,FALSE)</f>
        <v>Leia Kernan</v>
      </c>
      <c r="G255" s="1" t="str">
        <f>VLOOKUP(C255,customers!$A$1:$C$1001,3,FALSE)</f>
        <v>lkernan71@wsj.com</v>
      </c>
      <c r="H255" s="1" t="str">
        <f>_xlfn.XLOOKUP(C255,customers!$A$2:$A$1001,customers!$G$2:$G$1001,,0,)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>
        <f>INDEX(products!$A$1:$G$49,MATCH(orders!$D255,products!$A$1:$A$49,0),MATCH(orders!K$1,products!$A$1:$G$1,0))</f>
        <v>1</v>
      </c>
      <c r="L255">
        <f>INDEX(products!$A$1:$G$49,MATCH(orders!$D255,products!$A$1:$A$49,0),MATCH(orders!L$1,products!$A$1:$G$1,0))</f>
        <v>14.55</v>
      </c>
      <c r="M255">
        <f t="shared" si="24"/>
        <v>58.2</v>
      </c>
      <c r="N255" t="str">
        <f>VLOOKUP(I255,'coffee names &amp; roast types'!$A$2:$B$5,2,FALSE)</f>
        <v>Liberica</v>
      </c>
      <c r="O255" t="str">
        <f>VLOOKUP(J255,'coffee names &amp; roast types'!$E$2:$F$4,2,FALSE)</f>
        <v>Medium</v>
      </c>
      <c r="P255" t="str">
        <f>CONCATENATE(VLOOKUP(C255,customers!$A$2:$F$1001,5,FALSE),", ",VLOOKUP(C255,customers!$A$2:$F$1001,6,FALSE))</f>
        <v>76 Briar Crest Avenue, Champaign</v>
      </c>
      <c r="Q255" t="str">
        <f t="shared" si="25"/>
        <v>No</v>
      </c>
      <c r="R255" t="str">
        <f t="shared" si="26"/>
        <v>Leia</v>
      </c>
      <c r="S255" t="str">
        <f t="shared" si="27"/>
        <v>Kernan</v>
      </c>
      <c r="T255" t="str">
        <f>_xlfn.XLOOKUP(C255,Table3[Customer ID],Table3[Loyalty Card],,0)</f>
        <v>No</v>
      </c>
      <c r="U255">
        <f t="shared" si="21"/>
        <v>4</v>
      </c>
      <c r="V255" t="str">
        <f t="shared" si="22"/>
        <v>Tuesday</v>
      </c>
      <c r="W255" t="str">
        <f t="shared" si="23"/>
        <v>November</v>
      </c>
      <c r="X255">
        <f>E255*VLOOKUP(D255,products!$A$2:$G$49,7,FALSE)</f>
        <v>7.5660000000000007</v>
      </c>
    </row>
    <row r="256" spans="1:24" x14ac:dyDescent="0.25">
      <c r="A256" s="1" t="s">
        <v>1922</v>
      </c>
      <c r="B256" s="2">
        <v>44482</v>
      </c>
      <c r="C256" s="1" t="s">
        <v>1923</v>
      </c>
      <c r="D256" t="s">
        <v>6172</v>
      </c>
      <c r="E256" s="1">
        <v>4</v>
      </c>
      <c r="F256" s="1" t="str">
        <f>VLOOKUP(C256,customers!$A$2:$B$1001,2,FALSE)</f>
        <v>Rosaline McLae</v>
      </c>
      <c r="G256" s="1" t="str">
        <f>VLOOKUP(C256,customers!$A$1:$C$1001,3,FALSE)</f>
        <v>rmclae72@dailymotion.com</v>
      </c>
      <c r="H256" s="1" t="str">
        <f>_xlfn.XLOOKUP(C256,customers!$A$2:$A$1001,customers!$G$2:$G$1001,,0,)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>
        <f>INDEX(products!$A$1:$G$49,MATCH(orders!$D256,products!$A$1:$A$49,0),MATCH(orders!K$1,products!$A$1:$G$1,0))</f>
        <v>0.5</v>
      </c>
      <c r="L256">
        <f>INDEX(products!$A$1:$G$49,MATCH(orders!$D256,products!$A$1:$A$49,0),MATCH(orders!L$1,products!$A$1:$G$1,0))</f>
        <v>7.169999999999999</v>
      </c>
      <c r="M256">
        <f t="shared" si="24"/>
        <v>28.679999999999996</v>
      </c>
      <c r="N256" t="str">
        <f>VLOOKUP(I256,'coffee names &amp; roast types'!$A$2:$B$5,2,FALSE)</f>
        <v>Robusta</v>
      </c>
      <c r="O256" t="str">
        <f>VLOOKUP(J256,'coffee names &amp; roast types'!$E$2:$F$4,2,FALSE)</f>
        <v>Light</v>
      </c>
      <c r="P256" t="str">
        <f>CONCATENATE(VLOOKUP(C256,customers!$A$2:$F$1001,5,FALSE),", ",VLOOKUP(C256,customers!$A$2:$F$1001,6,FALSE))</f>
        <v>1065 Myrtle Center, Swindon</v>
      </c>
      <c r="Q256" t="str">
        <f t="shared" si="25"/>
        <v>Yes</v>
      </c>
      <c r="R256" t="str">
        <f t="shared" si="26"/>
        <v>Rosaline</v>
      </c>
      <c r="S256" t="str">
        <f t="shared" si="27"/>
        <v>McLae</v>
      </c>
      <c r="T256" t="str">
        <f>_xlfn.XLOOKUP(C256,Table3[Customer ID],Table3[Loyalty Card],,0)</f>
        <v>No</v>
      </c>
      <c r="U256">
        <f t="shared" si="21"/>
        <v>2</v>
      </c>
      <c r="V256" t="str">
        <f t="shared" si="22"/>
        <v>Wednesday</v>
      </c>
      <c r="W256" t="str">
        <f t="shared" si="23"/>
        <v>October</v>
      </c>
      <c r="X256">
        <f>E256*VLOOKUP(D256,products!$A$2:$G$49,7,FALSE)</f>
        <v>1.7207999999999997</v>
      </c>
    </row>
    <row r="257" spans="1:24" x14ac:dyDescent="0.25">
      <c r="A257" s="1" t="s">
        <v>1927</v>
      </c>
      <c r="B257" s="2">
        <v>44439</v>
      </c>
      <c r="C257" s="1" t="s">
        <v>1928</v>
      </c>
      <c r="D257" t="s">
        <v>6172</v>
      </c>
      <c r="E257" s="1">
        <v>3</v>
      </c>
      <c r="F257" s="1" t="str">
        <f>VLOOKUP(C257,customers!$A$2:$B$1001,2,FALSE)</f>
        <v>Cleve Blowfelde</v>
      </c>
      <c r="G257" s="1" t="str">
        <f>VLOOKUP(C257,customers!$A$1:$C$1001,3,FALSE)</f>
        <v>cblowfelde73@ustream.tv</v>
      </c>
      <c r="H257" s="1" t="str">
        <f>_xlfn.XLOOKUP(C257,customers!$A$2:$A$1001,customers!$G$2:$G$1001,,0,)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>
        <f>INDEX(products!$A$1:$G$49,MATCH(orders!$D257,products!$A$1:$A$49,0),MATCH(orders!K$1,products!$A$1:$G$1,0))</f>
        <v>0.5</v>
      </c>
      <c r="L257">
        <f>INDEX(products!$A$1:$G$49,MATCH(orders!$D257,products!$A$1:$A$49,0),MATCH(orders!L$1,products!$A$1:$G$1,0))</f>
        <v>7.169999999999999</v>
      </c>
      <c r="M257">
        <f t="shared" si="24"/>
        <v>21.509999999999998</v>
      </c>
      <c r="N257" t="str">
        <f>VLOOKUP(I257,'coffee names &amp; roast types'!$A$2:$B$5,2,FALSE)</f>
        <v>Robusta</v>
      </c>
      <c r="O257" t="str">
        <f>VLOOKUP(J257,'coffee names &amp; roast types'!$E$2:$F$4,2,FALSE)</f>
        <v>Light</v>
      </c>
      <c r="P257" t="str">
        <f>CONCATENATE(VLOOKUP(C257,customers!$A$2:$F$1001,5,FALSE),", ",VLOOKUP(C257,customers!$A$2:$F$1001,6,FALSE))</f>
        <v>72657 Shelley Alley, Tucson</v>
      </c>
      <c r="Q257" t="str">
        <f t="shared" si="25"/>
        <v>No</v>
      </c>
      <c r="R257" t="str">
        <f t="shared" si="26"/>
        <v>Cleve</v>
      </c>
      <c r="S257" t="str">
        <f t="shared" si="27"/>
        <v>Blowfelde</v>
      </c>
      <c r="T257" t="str">
        <f>_xlfn.XLOOKUP(C257,Table3[Customer ID],Table3[Loyalty Card],,0)</f>
        <v>No</v>
      </c>
      <c r="U257">
        <f t="shared" si="21"/>
        <v>1.5</v>
      </c>
      <c r="V257" t="str">
        <f t="shared" si="22"/>
        <v>Tuesday</v>
      </c>
      <c r="W257" t="str">
        <f t="shared" si="23"/>
        <v>August</v>
      </c>
      <c r="X257">
        <f>E257*VLOOKUP(D257,products!$A$2:$G$49,7,FALSE)</f>
        <v>1.2905999999999997</v>
      </c>
    </row>
    <row r="258" spans="1:24" x14ac:dyDescent="0.25">
      <c r="A258" s="1" t="s">
        <v>1933</v>
      </c>
      <c r="B258" s="2">
        <v>43846</v>
      </c>
      <c r="C258" s="1" t="s">
        <v>1934</v>
      </c>
      <c r="D258" t="s">
        <v>6159</v>
      </c>
      <c r="E258" s="1">
        <v>2</v>
      </c>
      <c r="F258" s="1" t="str">
        <f>VLOOKUP(C258,customers!$A$2:$B$1001,2,FALSE)</f>
        <v>Zacharias Kiffe</v>
      </c>
      <c r="G258" s="1" t="str">
        <f>VLOOKUP(C258,customers!$A$1:$C$1001,3,FALSE)</f>
        <v>zkiffe74@cyberchimps.com</v>
      </c>
      <c r="H258" s="1" t="str">
        <f>_xlfn.XLOOKUP(C258,customers!$A$2:$A$1001,customers!$G$2:$G$1001,,0,)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>
        <f>INDEX(products!$A$1:$G$49,MATCH(orders!$D258,products!$A$1:$A$49,0),MATCH(orders!K$1,products!$A$1:$G$1,0))</f>
        <v>0.5</v>
      </c>
      <c r="L258">
        <f>INDEX(products!$A$1:$G$49,MATCH(orders!$D258,products!$A$1:$A$49,0),MATCH(orders!L$1,products!$A$1:$G$1,0))</f>
        <v>8.73</v>
      </c>
      <c r="M258">
        <f t="shared" si="24"/>
        <v>17.46</v>
      </c>
      <c r="N258" t="str">
        <f>VLOOKUP(I258,'coffee names &amp; roast types'!$A$2:$B$5,2,FALSE)</f>
        <v>Liberica</v>
      </c>
      <c r="O258" t="str">
        <f>VLOOKUP(J258,'coffee names &amp; roast types'!$E$2:$F$4,2,FALSE)</f>
        <v>Medium</v>
      </c>
      <c r="P258" t="str">
        <f>CONCATENATE(VLOOKUP(C258,customers!$A$2:$F$1001,5,FALSE),", ",VLOOKUP(C258,customers!$A$2:$F$1001,6,FALSE))</f>
        <v>32764 Buell Pass, Milwaukee</v>
      </c>
      <c r="Q258" t="str">
        <f t="shared" si="25"/>
        <v>No</v>
      </c>
      <c r="R258" t="str">
        <f t="shared" si="26"/>
        <v>Zacharias</v>
      </c>
      <c r="S258" t="str">
        <f t="shared" si="27"/>
        <v>Kiffe</v>
      </c>
      <c r="T258" t="str">
        <f>_xlfn.XLOOKUP(C258,Table3[Customer ID],Table3[Loyalty Card],,0)</f>
        <v>Yes</v>
      </c>
      <c r="U258">
        <f t="shared" ref="U258:U321" si="28">E258*K258</f>
        <v>1</v>
      </c>
      <c r="V258" t="str">
        <f t="shared" ref="V258:V321" si="29">TEXT(B258,"[$-409]dddd")</f>
        <v>Thursday</v>
      </c>
      <c r="W258" t="str">
        <f t="shared" ref="W258:W321" si="30">TEXT(B258,"[$-409]mmmm")</f>
        <v>January</v>
      </c>
      <c r="X258">
        <f>E258*VLOOKUP(D258,products!$A$2:$G$49,7,FALSE)</f>
        <v>2.2698</v>
      </c>
    </row>
    <row r="259" spans="1:24" x14ac:dyDescent="0.25">
      <c r="A259" s="1" t="s">
        <v>1939</v>
      </c>
      <c r="B259" s="2">
        <v>44676</v>
      </c>
      <c r="C259" s="1" t="s">
        <v>1940</v>
      </c>
      <c r="D259" t="s">
        <v>6184</v>
      </c>
      <c r="E259" s="1">
        <v>1</v>
      </c>
      <c r="F259" s="1" t="str">
        <f>VLOOKUP(C259,customers!$A$2:$B$1001,2,FALSE)</f>
        <v>Denyse O'Calleran</v>
      </c>
      <c r="G259" s="1" t="str">
        <f>VLOOKUP(C259,customers!$A$1:$C$1001,3,FALSE)</f>
        <v>docalleran75@ucla.edu</v>
      </c>
      <c r="H259" s="1" t="str">
        <f>_xlfn.XLOOKUP(C259,customers!$A$2:$A$1001,customers!$G$2:$G$1001,,0,)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>
        <f>INDEX(products!$A$1:$G$49,MATCH(orders!$D259,products!$A$1:$A$49,0),MATCH(orders!K$1,products!$A$1:$G$1,0))</f>
        <v>2.5</v>
      </c>
      <c r="L259">
        <f>INDEX(products!$A$1:$G$49,MATCH(orders!$D259,products!$A$1:$A$49,0),MATCH(orders!L$1,products!$A$1:$G$1,0))</f>
        <v>27.945</v>
      </c>
      <c r="M259">
        <f t="shared" ref="M259:M322" si="31">E259*L259</f>
        <v>27.945</v>
      </c>
      <c r="N259" t="str">
        <f>VLOOKUP(I259,'coffee names &amp; roast types'!$A$2:$B$5,2,FALSE)</f>
        <v>Excelsa</v>
      </c>
      <c r="O259" t="str">
        <f>VLOOKUP(J259,'coffee names &amp; roast types'!$E$2:$F$4,2,FALSE)</f>
        <v>Dark</v>
      </c>
      <c r="P259" t="str">
        <f>CONCATENATE(VLOOKUP(C259,customers!$A$2:$F$1001,5,FALSE),", ",VLOOKUP(C259,customers!$A$2:$F$1001,6,FALSE))</f>
        <v>6384 Darwin Avenue, Pompano Beach</v>
      </c>
      <c r="Q259" t="str">
        <f t="shared" ref="Q259:Q322" si="32">IF(H259 = "United States", "No", "Yes")</f>
        <v>No</v>
      </c>
      <c r="R259" t="str">
        <f t="shared" ref="R259:R322" si="33">_xlfn.TEXTBEFORE(F259," ")</f>
        <v>Denyse</v>
      </c>
      <c r="S259" t="str">
        <f t="shared" ref="S259:S322" si="34">_xlfn.TEXTAFTER(F259," ")</f>
        <v>O'Calleran</v>
      </c>
      <c r="T259" t="str">
        <f>_xlfn.XLOOKUP(C259,Table3[Customer ID],Table3[Loyalty Card],,0)</f>
        <v>Yes</v>
      </c>
      <c r="U259">
        <f t="shared" si="28"/>
        <v>2.5</v>
      </c>
      <c r="V259" t="str">
        <f t="shared" si="29"/>
        <v>Monday</v>
      </c>
      <c r="W259" t="str">
        <f t="shared" si="30"/>
        <v>April</v>
      </c>
      <c r="X259">
        <f>E259*VLOOKUP(D259,products!$A$2:$G$49,7,FALSE)</f>
        <v>3.07395</v>
      </c>
    </row>
    <row r="260" spans="1:24" x14ac:dyDescent="0.25">
      <c r="A260" s="1" t="s">
        <v>1945</v>
      </c>
      <c r="B260" s="2">
        <v>44513</v>
      </c>
      <c r="C260" s="1" t="s">
        <v>1946</v>
      </c>
      <c r="D260" t="s">
        <v>6184</v>
      </c>
      <c r="E260" s="1">
        <v>5</v>
      </c>
      <c r="F260" s="1" t="str">
        <f>VLOOKUP(C260,customers!$A$2:$B$1001,2,FALSE)</f>
        <v>Cobby Cromwell</v>
      </c>
      <c r="G260" s="1" t="str">
        <f>VLOOKUP(C260,customers!$A$1:$C$1001,3,FALSE)</f>
        <v>ccromwell76@desdev.cn</v>
      </c>
      <c r="H260" s="1" t="str">
        <f>_xlfn.XLOOKUP(C260,customers!$A$2:$A$1001,customers!$G$2:$G$1001,,0,)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>
        <f>INDEX(products!$A$1:$G$49,MATCH(orders!$D260,products!$A$1:$A$49,0),MATCH(orders!K$1,products!$A$1:$G$1,0))</f>
        <v>2.5</v>
      </c>
      <c r="L260">
        <f>INDEX(products!$A$1:$G$49,MATCH(orders!$D260,products!$A$1:$A$49,0),MATCH(orders!L$1,products!$A$1:$G$1,0))</f>
        <v>27.945</v>
      </c>
      <c r="M260">
        <f t="shared" si="31"/>
        <v>139.72499999999999</v>
      </c>
      <c r="N260" t="str">
        <f>VLOOKUP(I260,'coffee names &amp; roast types'!$A$2:$B$5,2,FALSE)</f>
        <v>Excelsa</v>
      </c>
      <c r="O260" t="str">
        <f>VLOOKUP(J260,'coffee names &amp; roast types'!$E$2:$F$4,2,FALSE)</f>
        <v>Dark</v>
      </c>
      <c r="P260" t="str">
        <f>CONCATENATE(VLOOKUP(C260,customers!$A$2:$F$1001,5,FALSE),", ",VLOOKUP(C260,customers!$A$2:$F$1001,6,FALSE))</f>
        <v>45604 Bunker Hill Court, Whittier</v>
      </c>
      <c r="Q260" t="str">
        <f t="shared" si="32"/>
        <v>No</v>
      </c>
      <c r="R260" t="str">
        <f t="shared" si="33"/>
        <v>Cobby</v>
      </c>
      <c r="S260" t="str">
        <f t="shared" si="34"/>
        <v>Cromwell</v>
      </c>
      <c r="T260" t="str">
        <f>_xlfn.XLOOKUP(C260,Table3[Customer ID],Table3[Loyalty Card],,0)</f>
        <v>No</v>
      </c>
      <c r="U260">
        <f t="shared" si="28"/>
        <v>12.5</v>
      </c>
      <c r="V260" t="str">
        <f t="shared" si="29"/>
        <v>Saturday</v>
      </c>
      <c r="W260" t="str">
        <f t="shared" si="30"/>
        <v>November</v>
      </c>
      <c r="X260">
        <f>E260*VLOOKUP(D260,products!$A$2:$G$49,7,FALSE)</f>
        <v>15.36975</v>
      </c>
    </row>
    <row r="261" spans="1:24" x14ac:dyDescent="0.25">
      <c r="A261" s="1" t="s">
        <v>1951</v>
      </c>
      <c r="B261" s="2">
        <v>44355</v>
      </c>
      <c r="C261" s="1" t="s">
        <v>1952</v>
      </c>
      <c r="D261" t="s">
        <v>6173</v>
      </c>
      <c r="E261" s="1">
        <v>2</v>
      </c>
      <c r="F261" s="1" t="str">
        <f>VLOOKUP(C261,customers!$A$2:$B$1001,2,FALSE)</f>
        <v>Irv Hay</v>
      </c>
      <c r="G261" s="1" t="str">
        <f>VLOOKUP(C261,customers!$A$1:$C$1001,3,FALSE)</f>
        <v>ihay77@lulu.com</v>
      </c>
      <c r="H261" s="1" t="str">
        <f>_xlfn.XLOOKUP(C261,customers!$A$2:$A$1001,customers!$G$2:$G$1001,,0,)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>
        <f>INDEX(products!$A$1:$G$49,MATCH(orders!$D261,products!$A$1:$A$49,0),MATCH(orders!K$1,products!$A$1:$G$1,0))</f>
        <v>0.2</v>
      </c>
      <c r="L261">
        <f>INDEX(products!$A$1:$G$49,MATCH(orders!$D261,products!$A$1:$A$49,0),MATCH(orders!L$1,products!$A$1:$G$1,0))</f>
        <v>2.9849999999999999</v>
      </c>
      <c r="M261">
        <f t="shared" si="31"/>
        <v>5.97</v>
      </c>
      <c r="N261" t="str">
        <f>VLOOKUP(I261,'coffee names &amp; roast types'!$A$2:$B$5,2,FALSE)</f>
        <v>Robusta</v>
      </c>
      <c r="O261" t="str">
        <f>VLOOKUP(J261,'coffee names &amp; roast types'!$E$2:$F$4,2,FALSE)</f>
        <v>Medium</v>
      </c>
      <c r="P261" t="str">
        <f>CONCATENATE(VLOOKUP(C261,customers!$A$2:$F$1001,5,FALSE),", ",VLOOKUP(C261,customers!$A$2:$F$1001,6,FALSE))</f>
        <v>667 Florence Drive, Sheffield</v>
      </c>
      <c r="Q261" t="str">
        <f t="shared" si="32"/>
        <v>Yes</v>
      </c>
      <c r="R261" t="str">
        <f t="shared" si="33"/>
        <v>Irv</v>
      </c>
      <c r="S261" t="str">
        <f t="shared" si="34"/>
        <v>Hay</v>
      </c>
      <c r="T261" t="str">
        <f>_xlfn.XLOOKUP(C261,Table3[Customer ID],Table3[Loyalty Card],,0)</f>
        <v>No</v>
      </c>
      <c r="U261">
        <f t="shared" si="28"/>
        <v>0.4</v>
      </c>
      <c r="V261" t="str">
        <f t="shared" si="29"/>
        <v>Tuesday</v>
      </c>
      <c r="W261" t="str">
        <f t="shared" si="30"/>
        <v>June</v>
      </c>
      <c r="X261">
        <f>E261*VLOOKUP(D261,products!$A$2:$G$49,7,FALSE)</f>
        <v>0.35819999999999996</v>
      </c>
    </row>
    <row r="262" spans="1:24" x14ac:dyDescent="0.25">
      <c r="A262" s="1" t="s">
        <v>1957</v>
      </c>
      <c r="B262" s="2">
        <v>44156</v>
      </c>
      <c r="C262" s="1" t="s">
        <v>1958</v>
      </c>
      <c r="D262" t="s">
        <v>6141</v>
      </c>
      <c r="E262" s="1">
        <v>1</v>
      </c>
      <c r="F262" s="1" t="str">
        <f>VLOOKUP(C262,customers!$A$2:$B$1001,2,FALSE)</f>
        <v>Tani Taffarello</v>
      </c>
      <c r="G262" s="1" t="str">
        <f>VLOOKUP(C262,customers!$A$1:$C$1001,3,FALSE)</f>
        <v>ttaffarello78@sciencedaily.com</v>
      </c>
      <c r="H262" s="1" t="str">
        <f>_xlfn.XLOOKUP(C262,customers!$A$2:$A$1001,customers!$G$2:$G$1001,,0,)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>
        <f>INDEX(products!$A$1:$G$49,MATCH(orders!$D262,products!$A$1:$A$49,0),MATCH(orders!K$1,products!$A$1:$G$1,0))</f>
        <v>2.5</v>
      </c>
      <c r="L262">
        <f>INDEX(products!$A$1:$G$49,MATCH(orders!$D262,products!$A$1:$A$49,0),MATCH(orders!L$1,products!$A$1:$G$1,0))</f>
        <v>27.484999999999996</v>
      </c>
      <c r="M262">
        <f t="shared" si="31"/>
        <v>27.484999999999996</v>
      </c>
      <c r="N262" t="str">
        <f>VLOOKUP(I262,'coffee names &amp; roast types'!$A$2:$B$5,2,FALSE)</f>
        <v>Robusta</v>
      </c>
      <c r="O262" t="str">
        <f>VLOOKUP(J262,'coffee names &amp; roast types'!$E$2:$F$4,2,FALSE)</f>
        <v>Light</v>
      </c>
      <c r="P262" t="str">
        <f>CONCATENATE(VLOOKUP(C262,customers!$A$2:$F$1001,5,FALSE),", ",VLOOKUP(C262,customers!$A$2:$F$1001,6,FALSE))</f>
        <v>26 Linden Center, Saint Louis</v>
      </c>
      <c r="Q262" t="str">
        <f t="shared" si="32"/>
        <v>No</v>
      </c>
      <c r="R262" t="str">
        <f t="shared" si="33"/>
        <v>Tani</v>
      </c>
      <c r="S262" t="str">
        <f t="shared" si="34"/>
        <v>Taffarello</v>
      </c>
      <c r="T262" t="str">
        <f>_xlfn.XLOOKUP(C262,Table3[Customer ID],Table3[Loyalty Card],,0)</f>
        <v>Yes</v>
      </c>
      <c r="U262">
        <f t="shared" si="28"/>
        <v>2.5</v>
      </c>
      <c r="V262" t="str">
        <f t="shared" si="29"/>
        <v>Saturday</v>
      </c>
      <c r="W262" t="str">
        <f t="shared" si="30"/>
        <v>November</v>
      </c>
      <c r="X262">
        <f>E262*VLOOKUP(D262,products!$A$2:$G$49,7,FALSE)</f>
        <v>1.6490999999999998</v>
      </c>
    </row>
    <row r="263" spans="1:24" x14ac:dyDescent="0.25">
      <c r="A263" s="1" t="s">
        <v>1962</v>
      </c>
      <c r="B263" s="2">
        <v>43538</v>
      </c>
      <c r="C263" s="1" t="s">
        <v>1963</v>
      </c>
      <c r="D263" t="s">
        <v>6178</v>
      </c>
      <c r="E263" s="1">
        <v>5</v>
      </c>
      <c r="F263" s="1" t="str">
        <f>VLOOKUP(C263,customers!$A$2:$B$1001,2,FALSE)</f>
        <v>Monique Canty</v>
      </c>
      <c r="G263" s="1" t="str">
        <f>VLOOKUP(C263,customers!$A$1:$C$1001,3,FALSE)</f>
        <v>mcanty79@jigsy.com</v>
      </c>
      <c r="H263" s="1" t="str">
        <f>_xlfn.XLOOKUP(C263,customers!$A$2:$A$1001,customers!$G$2:$G$1001,,0,)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>
        <f>INDEX(products!$A$1:$G$49,MATCH(orders!$D263,products!$A$1:$A$49,0),MATCH(orders!K$1,products!$A$1:$G$1,0))</f>
        <v>1</v>
      </c>
      <c r="L263">
        <f>INDEX(products!$A$1:$G$49,MATCH(orders!$D263,products!$A$1:$A$49,0),MATCH(orders!L$1,products!$A$1:$G$1,0))</f>
        <v>11.95</v>
      </c>
      <c r="M263">
        <f t="shared" si="31"/>
        <v>59.75</v>
      </c>
      <c r="N263" t="str">
        <f>VLOOKUP(I263,'coffee names &amp; roast types'!$A$2:$B$5,2,FALSE)</f>
        <v>Robusta</v>
      </c>
      <c r="O263" t="str">
        <f>VLOOKUP(J263,'coffee names &amp; roast types'!$E$2:$F$4,2,FALSE)</f>
        <v>Light</v>
      </c>
      <c r="P263" t="str">
        <f>CONCATENATE(VLOOKUP(C263,customers!$A$2:$F$1001,5,FALSE),", ",VLOOKUP(C263,customers!$A$2:$F$1001,6,FALSE))</f>
        <v>21342 Schiller Parkway, Erie</v>
      </c>
      <c r="Q263" t="str">
        <f t="shared" si="32"/>
        <v>No</v>
      </c>
      <c r="R263" t="str">
        <f t="shared" si="33"/>
        <v>Monique</v>
      </c>
      <c r="S263" t="str">
        <f t="shared" si="34"/>
        <v>Canty</v>
      </c>
      <c r="T263" t="str">
        <f>_xlfn.XLOOKUP(C263,Table3[Customer ID],Table3[Loyalty Card],,0)</f>
        <v>Yes</v>
      </c>
      <c r="U263">
        <f t="shared" si="28"/>
        <v>5</v>
      </c>
      <c r="V263" t="str">
        <f t="shared" si="29"/>
        <v>Thursday</v>
      </c>
      <c r="W263" t="str">
        <f t="shared" si="30"/>
        <v>March</v>
      </c>
      <c r="X263">
        <f>E263*VLOOKUP(D263,products!$A$2:$G$49,7,FALSE)</f>
        <v>3.585</v>
      </c>
    </row>
    <row r="264" spans="1:24" x14ac:dyDescent="0.25">
      <c r="A264" s="1" t="s">
        <v>1968</v>
      </c>
      <c r="B264" s="2">
        <v>43693</v>
      </c>
      <c r="C264" s="1" t="s">
        <v>1969</v>
      </c>
      <c r="D264" t="s">
        <v>6140</v>
      </c>
      <c r="E264" s="1">
        <v>3</v>
      </c>
      <c r="F264" s="1" t="str">
        <f>VLOOKUP(C264,customers!$A$2:$B$1001,2,FALSE)</f>
        <v>Javier Kopke</v>
      </c>
      <c r="G264" s="1" t="str">
        <f>VLOOKUP(C264,customers!$A$1:$C$1001,3,FALSE)</f>
        <v>jkopke7a@auda.org.au</v>
      </c>
      <c r="H264" s="1" t="str">
        <f>_xlfn.XLOOKUP(C264,customers!$A$2:$A$1001,customers!$G$2:$G$1001,,0,)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>
        <f>INDEX(products!$A$1:$G$49,MATCH(orders!$D264,products!$A$1:$A$49,0),MATCH(orders!K$1,products!$A$1:$G$1,0))</f>
        <v>1</v>
      </c>
      <c r="L264">
        <f>INDEX(products!$A$1:$G$49,MATCH(orders!$D264,products!$A$1:$A$49,0),MATCH(orders!L$1,products!$A$1:$G$1,0))</f>
        <v>13.75</v>
      </c>
      <c r="M264">
        <f t="shared" si="31"/>
        <v>41.25</v>
      </c>
      <c r="N264" t="str">
        <f>VLOOKUP(I264,'coffee names &amp; roast types'!$A$2:$B$5,2,FALSE)</f>
        <v>Excelsa</v>
      </c>
      <c r="O264" t="str">
        <f>VLOOKUP(J264,'coffee names &amp; roast types'!$E$2:$F$4,2,FALSE)</f>
        <v>Medium</v>
      </c>
      <c r="P264" t="str">
        <f>CONCATENATE(VLOOKUP(C264,customers!$A$2:$F$1001,5,FALSE),", ",VLOOKUP(C264,customers!$A$2:$F$1001,6,FALSE))</f>
        <v>04 Hanson Junction, Tacoma</v>
      </c>
      <c r="Q264" t="str">
        <f t="shared" si="32"/>
        <v>No</v>
      </c>
      <c r="R264" t="str">
        <f t="shared" si="33"/>
        <v>Javier</v>
      </c>
      <c r="S264" t="str">
        <f t="shared" si="34"/>
        <v>Kopke</v>
      </c>
      <c r="T264" t="str">
        <f>_xlfn.XLOOKUP(C264,Table3[Customer ID],Table3[Loyalty Card],,0)</f>
        <v>No</v>
      </c>
      <c r="U264">
        <f t="shared" si="28"/>
        <v>3</v>
      </c>
      <c r="V264" t="str">
        <f t="shared" si="29"/>
        <v>Friday</v>
      </c>
      <c r="W264" t="str">
        <f t="shared" si="30"/>
        <v>August</v>
      </c>
      <c r="X264">
        <f>E264*VLOOKUP(D264,products!$A$2:$G$49,7,FALSE)</f>
        <v>4.5374999999999996</v>
      </c>
    </row>
    <row r="265" spans="1:24" x14ac:dyDescent="0.25">
      <c r="A265" s="1" t="s">
        <v>1974</v>
      </c>
      <c r="B265" s="2">
        <v>43577</v>
      </c>
      <c r="C265" s="1" t="s">
        <v>1975</v>
      </c>
      <c r="D265" t="s">
        <v>6180</v>
      </c>
      <c r="E265" s="1">
        <v>4</v>
      </c>
      <c r="F265" s="1" t="str">
        <f>VLOOKUP(C265,customers!$A$2:$B$1001,2,FALSE)</f>
        <v>Mar McIver</v>
      </c>
      <c r="G265" s="1" t="str">
        <f>VLOOKUP(C265,customers!$A$1:$C$1001,3,FALSE)</f>
        <v>not provided</v>
      </c>
      <c r="H265" s="1" t="str">
        <f>_xlfn.XLOOKUP(C265,customers!$A$2:$A$1001,customers!$G$2:$G$1001,,0,)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>
        <f>INDEX(products!$A$1:$G$49,MATCH(orders!$D265,products!$A$1:$A$49,0),MATCH(orders!K$1,products!$A$1:$G$1,0))</f>
        <v>2.5</v>
      </c>
      <c r="L265">
        <f>INDEX(products!$A$1:$G$49,MATCH(orders!$D265,products!$A$1:$A$49,0),MATCH(orders!L$1,products!$A$1:$G$1,0))</f>
        <v>33.464999999999996</v>
      </c>
      <c r="M265">
        <f t="shared" si="31"/>
        <v>133.85999999999999</v>
      </c>
      <c r="N265" t="str">
        <f>VLOOKUP(I265,'coffee names &amp; roast types'!$A$2:$B$5,2,FALSE)</f>
        <v>Liberica</v>
      </c>
      <c r="O265" t="str">
        <f>VLOOKUP(J265,'coffee names &amp; roast types'!$E$2:$F$4,2,FALSE)</f>
        <v>Medium</v>
      </c>
      <c r="P265" t="str">
        <f>CONCATENATE(VLOOKUP(C265,customers!$A$2:$F$1001,5,FALSE),", ",VLOOKUP(C265,customers!$A$2:$F$1001,6,FALSE))</f>
        <v>6 Carberry Pass, Richmond</v>
      </c>
      <c r="Q265" t="str">
        <f t="shared" si="32"/>
        <v>No</v>
      </c>
      <c r="R265" t="str">
        <f t="shared" si="33"/>
        <v>Mar</v>
      </c>
      <c r="S265" t="str">
        <f t="shared" si="34"/>
        <v>McIver</v>
      </c>
      <c r="T265" t="str">
        <f>_xlfn.XLOOKUP(C265,Table3[Customer ID],Table3[Loyalty Card],,0)</f>
        <v>No</v>
      </c>
      <c r="U265">
        <f t="shared" si="28"/>
        <v>10</v>
      </c>
      <c r="V265" t="str">
        <f t="shared" si="29"/>
        <v>Monday</v>
      </c>
      <c r="W265" t="str">
        <f t="shared" si="30"/>
        <v>April</v>
      </c>
      <c r="X265">
        <f>E265*VLOOKUP(D265,products!$A$2:$G$49,7,FALSE)</f>
        <v>17.401799999999998</v>
      </c>
    </row>
    <row r="266" spans="1:24" x14ac:dyDescent="0.25">
      <c r="A266" s="1" t="s">
        <v>1979</v>
      </c>
      <c r="B266" s="2">
        <v>44683</v>
      </c>
      <c r="C266" s="1" t="s">
        <v>1980</v>
      </c>
      <c r="D266" t="s">
        <v>6178</v>
      </c>
      <c r="E266" s="1">
        <v>5</v>
      </c>
      <c r="F266" s="1" t="str">
        <f>VLOOKUP(C266,customers!$A$2:$B$1001,2,FALSE)</f>
        <v>Arabella Fransewich</v>
      </c>
      <c r="G266" s="1" t="str">
        <f>VLOOKUP(C266,customers!$A$1:$C$1001,3,FALSE)</f>
        <v>not provided</v>
      </c>
      <c r="H266" s="1" t="str">
        <f>_xlfn.XLOOKUP(C266,customers!$A$2:$A$1001,customers!$G$2:$G$1001,,0,)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>
        <f>INDEX(products!$A$1:$G$49,MATCH(orders!$D266,products!$A$1:$A$49,0),MATCH(orders!K$1,products!$A$1:$G$1,0))</f>
        <v>1</v>
      </c>
      <c r="L266">
        <f>INDEX(products!$A$1:$G$49,MATCH(orders!$D266,products!$A$1:$A$49,0),MATCH(orders!L$1,products!$A$1:$G$1,0))</f>
        <v>11.95</v>
      </c>
      <c r="M266">
        <f t="shared" si="31"/>
        <v>59.75</v>
      </c>
      <c r="N266" t="str">
        <f>VLOOKUP(I266,'coffee names &amp; roast types'!$A$2:$B$5,2,FALSE)</f>
        <v>Robusta</v>
      </c>
      <c r="O266" t="str">
        <f>VLOOKUP(J266,'coffee names &amp; roast types'!$E$2:$F$4,2,FALSE)</f>
        <v>Light</v>
      </c>
      <c r="P266" t="str">
        <f>CONCATENATE(VLOOKUP(C266,customers!$A$2:$F$1001,5,FALSE),", ",VLOOKUP(C266,customers!$A$2:$F$1001,6,FALSE))</f>
        <v>675 Ruskin Road, Kinsealy-Drinan</v>
      </c>
      <c r="Q266" t="str">
        <f t="shared" si="32"/>
        <v>Yes</v>
      </c>
      <c r="R266" t="str">
        <f t="shared" si="33"/>
        <v>Arabella</v>
      </c>
      <c r="S266" t="str">
        <f t="shared" si="34"/>
        <v>Fransewich</v>
      </c>
      <c r="T266" t="str">
        <f>_xlfn.XLOOKUP(C266,Table3[Customer ID],Table3[Loyalty Card],,0)</f>
        <v>Yes</v>
      </c>
      <c r="U266">
        <f t="shared" si="28"/>
        <v>5</v>
      </c>
      <c r="V266" t="str">
        <f t="shared" si="29"/>
        <v>Monday</v>
      </c>
      <c r="W266" t="str">
        <f t="shared" si="30"/>
        <v>May</v>
      </c>
      <c r="X266">
        <f>E266*VLOOKUP(D266,products!$A$2:$G$49,7,FALSE)</f>
        <v>3.585</v>
      </c>
    </row>
    <row r="267" spans="1:24" x14ac:dyDescent="0.25">
      <c r="A267" s="1" t="s">
        <v>1985</v>
      </c>
      <c r="B267" s="2">
        <v>43872</v>
      </c>
      <c r="C267" s="1" t="s">
        <v>1986</v>
      </c>
      <c r="D267" t="s">
        <v>6157</v>
      </c>
      <c r="E267" s="1">
        <v>1</v>
      </c>
      <c r="F267" s="1" t="str">
        <f>VLOOKUP(C267,customers!$A$2:$B$1001,2,FALSE)</f>
        <v>Violette Hellmore</v>
      </c>
      <c r="G267" s="1" t="str">
        <f>VLOOKUP(C267,customers!$A$1:$C$1001,3,FALSE)</f>
        <v>vhellmore7d@bbc.co.uk</v>
      </c>
      <c r="H267" s="1" t="str">
        <f>_xlfn.XLOOKUP(C267,customers!$A$2:$A$1001,customers!$G$2:$G$1001,,0,)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>
        <f>INDEX(products!$A$1:$G$49,MATCH(orders!$D267,products!$A$1:$A$49,0),MATCH(orders!K$1,products!$A$1:$G$1,0))</f>
        <v>0.5</v>
      </c>
      <c r="L267">
        <f>INDEX(products!$A$1:$G$49,MATCH(orders!$D267,products!$A$1:$A$49,0),MATCH(orders!L$1,products!$A$1:$G$1,0))</f>
        <v>5.97</v>
      </c>
      <c r="M267">
        <f t="shared" si="31"/>
        <v>5.97</v>
      </c>
      <c r="N267" t="str">
        <f>VLOOKUP(I267,'coffee names &amp; roast types'!$A$2:$B$5,2,FALSE)</f>
        <v>Arabica</v>
      </c>
      <c r="O267" t="str">
        <f>VLOOKUP(J267,'coffee names &amp; roast types'!$E$2:$F$4,2,FALSE)</f>
        <v>Dark</v>
      </c>
      <c r="P267" t="str">
        <f>CONCATENATE(VLOOKUP(C267,customers!$A$2:$F$1001,5,FALSE),", ",VLOOKUP(C267,customers!$A$2:$F$1001,6,FALSE))</f>
        <v>87597 Butternut Alley, Little Rock</v>
      </c>
      <c r="Q267" t="str">
        <f t="shared" si="32"/>
        <v>No</v>
      </c>
      <c r="R267" t="str">
        <f t="shared" si="33"/>
        <v>Violette</v>
      </c>
      <c r="S267" t="str">
        <f t="shared" si="34"/>
        <v>Hellmore</v>
      </c>
      <c r="T267" t="str">
        <f>_xlfn.XLOOKUP(C267,Table3[Customer ID],Table3[Loyalty Card],,0)</f>
        <v>Yes</v>
      </c>
      <c r="U267">
        <f t="shared" si="28"/>
        <v>0.5</v>
      </c>
      <c r="V267" t="str">
        <f t="shared" si="29"/>
        <v>Tuesday</v>
      </c>
      <c r="W267" t="str">
        <f t="shared" si="30"/>
        <v>February</v>
      </c>
      <c r="X267">
        <f>E267*VLOOKUP(D267,products!$A$2:$G$49,7,FALSE)</f>
        <v>0.5373</v>
      </c>
    </row>
    <row r="268" spans="1:24" x14ac:dyDescent="0.25">
      <c r="A268" s="1" t="s">
        <v>1991</v>
      </c>
      <c r="B268" s="2">
        <v>44283</v>
      </c>
      <c r="C268" s="1" t="s">
        <v>1992</v>
      </c>
      <c r="D268" t="s">
        <v>6182</v>
      </c>
      <c r="E268" s="1">
        <v>2</v>
      </c>
      <c r="F268" s="1" t="str">
        <f>VLOOKUP(C268,customers!$A$2:$B$1001,2,FALSE)</f>
        <v>Myles Seawright</v>
      </c>
      <c r="G268" s="1" t="str">
        <f>VLOOKUP(C268,customers!$A$1:$C$1001,3,FALSE)</f>
        <v>mseawright7e@nbcnews.com</v>
      </c>
      <c r="H268" s="1" t="str">
        <f>_xlfn.XLOOKUP(C268,customers!$A$2:$A$1001,customers!$G$2:$G$1001,,0,)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>
        <f>INDEX(products!$A$1:$G$49,MATCH(orders!$D268,products!$A$1:$A$49,0),MATCH(orders!K$1,products!$A$1:$G$1,0))</f>
        <v>1</v>
      </c>
      <c r="L268">
        <f>INDEX(products!$A$1:$G$49,MATCH(orders!$D268,products!$A$1:$A$49,0),MATCH(orders!L$1,products!$A$1:$G$1,0))</f>
        <v>12.15</v>
      </c>
      <c r="M268">
        <f t="shared" si="31"/>
        <v>24.3</v>
      </c>
      <c r="N268" t="str">
        <f>VLOOKUP(I268,'coffee names &amp; roast types'!$A$2:$B$5,2,FALSE)</f>
        <v>Excelsa</v>
      </c>
      <c r="O268" t="str">
        <f>VLOOKUP(J268,'coffee names &amp; roast types'!$E$2:$F$4,2,FALSE)</f>
        <v>Dark</v>
      </c>
      <c r="P268" t="str">
        <f>CONCATENATE(VLOOKUP(C268,customers!$A$2:$F$1001,5,FALSE),", ",VLOOKUP(C268,customers!$A$2:$F$1001,6,FALSE))</f>
        <v>5021 Summit Drive, Newton</v>
      </c>
      <c r="Q268" t="str">
        <f t="shared" si="32"/>
        <v>Yes</v>
      </c>
      <c r="R268" t="str">
        <f t="shared" si="33"/>
        <v>Myles</v>
      </c>
      <c r="S268" t="str">
        <f t="shared" si="34"/>
        <v>Seawright</v>
      </c>
      <c r="T268" t="str">
        <f>_xlfn.XLOOKUP(C268,Table3[Customer ID],Table3[Loyalty Card],,0)</f>
        <v>No</v>
      </c>
      <c r="U268">
        <f t="shared" si="28"/>
        <v>2</v>
      </c>
      <c r="V268" t="str">
        <f t="shared" si="29"/>
        <v>Sunday</v>
      </c>
      <c r="W268" t="str">
        <f t="shared" si="30"/>
        <v>March</v>
      </c>
      <c r="X268">
        <f>E268*VLOOKUP(D268,products!$A$2:$G$49,7,FALSE)</f>
        <v>2.673</v>
      </c>
    </row>
    <row r="269" spans="1:24" x14ac:dyDescent="0.25">
      <c r="A269" s="1" t="s">
        <v>1997</v>
      </c>
      <c r="B269" s="2">
        <v>44324</v>
      </c>
      <c r="C269" s="1" t="s">
        <v>1998</v>
      </c>
      <c r="D269" t="s">
        <v>6152</v>
      </c>
      <c r="E269" s="1">
        <v>6</v>
      </c>
      <c r="F269" s="1" t="str">
        <f>VLOOKUP(C269,customers!$A$2:$B$1001,2,FALSE)</f>
        <v>Silvana Northeast</v>
      </c>
      <c r="G269" s="1" t="str">
        <f>VLOOKUP(C269,customers!$A$1:$C$1001,3,FALSE)</f>
        <v>snortheast7f@mashable.com</v>
      </c>
      <c r="H269" s="1" t="str">
        <f>_xlfn.XLOOKUP(C269,customers!$A$2:$A$1001,customers!$G$2:$G$1001,,0,)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>
        <f>INDEX(products!$A$1:$G$49,MATCH(orders!$D269,products!$A$1:$A$49,0),MATCH(orders!K$1,products!$A$1:$G$1,0))</f>
        <v>0.2</v>
      </c>
      <c r="L269">
        <f>INDEX(products!$A$1:$G$49,MATCH(orders!$D269,products!$A$1:$A$49,0),MATCH(orders!L$1,products!$A$1:$G$1,0))</f>
        <v>3.645</v>
      </c>
      <c r="M269">
        <f t="shared" si="31"/>
        <v>21.87</v>
      </c>
      <c r="N269" t="str">
        <f>VLOOKUP(I269,'coffee names &amp; roast types'!$A$2:$B$5,2,FALSE)</f>
        <v>Excelsa</v>
      </c>
      <c r="O269" t="str">
        <f>VLOOKUP(J269,'coffee names &amp; roast types'!$E$2:$F$4,2,FALSE)</f>
        <v>Dark</v>
      </c>
      <c r="P269" t="str">
        <f>CONCATENATE(VLOOKUP(C269,customers!$A$2:$F$1001,5,FALSE),", ",VLOOKUP(C269,customers!$A$2:$F$1001,6,FALSE))</f>
        <v>4306 Northfield Place, Sparks</v>
      </c>
      <c r="Q269" t="str">
        <f t="shared" si="32"/>
        <v>No</v>
      </c>
      <c r="R269" t="str">
        <f t="shared" si="33"/>
        <v>Silvana</v>
      </c>
      <c r="S269" t="str">
        <f t="shared" si="34"/>
        <v>Northeast</v>
      </c>
      <c r="T269" t="str">
        <f>_xlfn.XLOOKUP(C269,Table3[Customer ID],Table3[Loyalty Card],,0)</f>
        <v>Yes</v>
      </c>
      <c r="U269">
        <f t="shared" si="28"/>
        <v>1.2000000000000002</v>
      </c>
      <c r="V269" t="str">
        <f t="shared" si="29"/>
        <v>Saturday</v>
      </c>
      <c r="W269" t="str">
        <f t="shared" si="30"/>
        <v>May</v>
      </c>
      <c r="X269">
        <f>E269*VLOOKUP(D269,products!$A$2:$G$49,7,FALSE)</f>
        <v>2.4057000000000004</v>
      </c>
    </row>
    <row r="270" spans="1:24" x14ac:dyDescent="0.25">
      <c r="A270" s="1" t="s">
        <v>2003</v>
      </c>
      <c r="B270" s="2">
        <v>43790</v>
      </c>
      <c r="C270" s="1" t="s">
        <v>1671</v>
      </c>
      <c r="D270" t="s">
        <v>6146</v>
      </c>
      <c r="E270" s="1">
        <v>2</v>
      </c>
      <c r="F270" s="1" t="str">
        <f>VLOOKUP(C270,customers!$A$2:$B$1001,2,FALSE)</f>
        <v>Anselma Attwater</v>
      </c>
      <c r="G270" s="1" t="str">
        <f>VLOOKUP(C270,customers!$A$1:$C$1001,3,FALSE)</f>
        <v>aattwater5u@wikia.com</v>
      </c>
      <c r="H270" s="1" t="str">
        <f>_xlfn.XLOOKUP(C270,customers!$A$2:$A$1001,customers!$G$2:$G$1001,,0,)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>
        <f>INDEX(products!$A$1:$G$49,MATCH(orders!$D270,products!$A$1:$A$49,0),MATCH(orders!K$1,products!$A$1:$G$1,0))</f>
        <v>1</v>
      </c>
      <c r="L270">
        <f>INDEX(products!$A$1:$G$49,MATCH(orders!$D270,products!$A$1:$A$49,0),MATCH(orders!L$1,products!$A$1:$G$1,0))</f>
        <v>9.9499999999999993</v>
      </c>
      <c r="M270">
        <f t="shared" si="31"/>
        <v>19.899999999999999</v>
      </c>
      <c r="N270" t="str">
        <f>VLOOKUP(I270,'coffee names &amp; roast types'!$A$2:$B$5,2,FALSE)</f>
        <v>Arabica</v>
      </c>
      <c r="O270" t="str">
        <f>VLOOKUP(J270,'coffee names &amp; roast types'!$E$2:$F$4,2,FALSE)</f>
        <v>Dark</v>
      </c>
      <c r="P270" t="str">
        <f>CONCATENATE(VLOOKUP(C270,customers!$A$2:$F$1001,5,FALSE),", ",VLOOKUP(C270,customers!$A$2:$F$1001,6,FALSE))</f>
        <v>72 Maryland Terrace, Charlottesville</v>
      </c>
      <c r="Q270" t="str">
        <f t="shared" si="32"/>
        <v>No</v>
      </c>
      <c r="R270" t="str">
        <f t="shared" si="33"/>
        <v>Anselma</v>
      </c>
      <c r="S270" t="str">
        <f t="shared" si="34"/>
        <v>Attwater</v>
      </c>
      <c r="T270" t="str">
        <f>_xlfn.XLOOKUP(C270,Table3[Customer ID],Table3[Loyalty Card],,0)</f>
        <v>Yes</v>
      </c>
      <c r="U270">
        <f t="shared" si="28"/>
        <v>2</v>
      </c>
      <c r="V270" t="str">
        <f t="shared" si="29"/>
        <v>Thursday</v>
      </c>
      <c r="W270" t="str">
        <f t="shared" si="30"/>
        <v>November</v>
      </c>
      <c r="X270">
        <f>E270*VLOOKUP(D270,products!$A$2:$G$49,7,FALSE)</f>
        <v>1.7909999999999997</v>
      </c>
    </row>
    <row r="271" spans="1:24" x14ac:dyDescent="0.25">
      <c r="A271" s="1" t="s">
        <v>2008</v>
      </c>
      <c r="B271" s="2">
        <v>44333</v>
      </c>
      <c r="C271" s="1" t="s">
        <v>2009</v>
      </c>
      <c r="D271" t="s">
        <v>6153</v>
      </c>
      <c r="E271" s="1">
        <v>2</v>
      </c>
      <c r="F271" s="1" t="str">
        <f>VLOOKUP(C271,customers!$A$2:$B$1001,2,FALSE)</f>
        <v>Monica Fearon</v>
      </c>
      <c r="G271" s="1" t="str">
        <f>VLOOKUP(C271,customers!$A$1:$C$1001,3,FALSE)</f>
        <v>mfearon7h@reverbnation.com</v>
      </c>
      <c r="H271" s="1" t="str">
        <f>_xlfn.XLOOKUP(C271,customers!$A$2:$A$1001,customers!$G$2:$G$1001,,0,)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>
        <f>INDEX(products!$A$1:$G$49,MATCH(orders!$D271,products!$A$1:$A$49,0),MATCH(orders!K$1,products!$A$1:$G$1,0))</f>
        <v>0.2</v>
      </c>
      <c r="L271">
        <f>INDEX(products!$A$1:$G$49,MATCH(orders!$D271,products!$A$1:$A$49,0),MATCH(orders!L$1,products!$A$1:$G$1,0))</f>
        <v>2.9849999999999999</v>
      </c>
      <c r="M271">
        <f t="shared" si="31"/>
        <v>5.97</v>
      </c>
      <c r="N271" t="str">
        <f>VLOOKUP(I271,'coffee names &amp; roast types'!$A$2:$B$5,2,FALSE)</f>
        <v>Arabica</v>
      </c>
      <c r="O271" t="str">
        <f>VLOOKUP(J271,'coffee names &amp; roast types'!$E$2:$F$4,2,FALSE)</f>
        <v>Dark</v>
      </c>
      <c r="P271" t="str">
        <f>CONCATENATE(VLOOKUP(C271,customers!$A$2:$F$1001,5,FALSE),", ",VLOOKUP(C271,customers!$A$2:$F$1001,6,FALSE))</f>
        <v>41524 Mandrake Center, Denton</v>
      </c>
      <c r="Q271" t="str">
        <f t="shared" si="32"/>
        <v>No</v>
      </c>
      <c r="R271" t="str">
        <f t="shared" si="33"/>
        <v>Monica</v>
      </c>
      <c r="S271" t="str">
        <f t="shared" si="34"/>
        <v>Fearon</v>
      </c>
      <c r="T271" t="str">
        <f>_xlfn.XLOOKUP(C271,Table3[Customer ID],Table3[Loyalty Card],,0)</f>
        <v>No</v>
      </c>
      <c r="U271">
        <f t="shared" si="28"/>
        <v>0.4</v>
      </c>
      <c r="V271" t="str">
        <f t="shared" si="29"/>
        <v>Monday</v>
      </c>
      <c r="W271" t="str">
        <f t="shared" si="30"/>
        <v>May</v>
      </c>
      <c r="X271">
        <f>E271*VLOOKUP(D271,products!$A$2:$G$49,7,FALSE)</f>
        <v>0.5373</v>
      </c>
    </row>
    <row r="272" spans="1:24" x14ac:dyDescent="0.25">
      <c r="A272" s="1" t="s">
        <v>2014</v>
      </c>
      <c r="B272" s="2">
        <v>43655</v>
      </c>
      <c r="C272" s="1" t="s">
        <v>2015</v>
      </c>
      <c r="D272" t="s">
        <v>6143</v>
      </c>
      <c r="E272" s="1">
        <v>1</v>
      </c>
      <c r="F272" s="1" t="str">
        <f>VLOOKUP(C272,customers!$A$2:$B$1001,2,FALSE)</f>
        <v>Barney Chisnell</v>
      </c>
      <c r="G272" s="1" t="str">
        <f>VLOOKUP(C272,customers!$A$1:$C$1001,3,FALSE)</f>
        <v>not provided</v>
      </c>
      <c r="H272" s="1" t="str">
        <f>_xlfn.XLOOKUP(C272,customers!$A$2:$A$1001,customers!$G$2:$G$1001,,0,)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>
        <f>INDEX(products!$A$1:$G$49,MATCH(orders!$D272,products!$A$1:$A$49,0),MATCH(orders!K$1,products!$A$1:$G$1,0))</f>
        <v>0.5</v>
      </c>
      <c r="L272">
        <f>INDEX(products!$A$1:$G$49,MATCH(orders!$D272,products!$A$1:$A$49,0),MATCH(orders!L$1,products!$A$1:$G$1,0))</f>
        <v>7.29</v>
      </c>
      <c r="M272">
        <f t="shared" si="31"/>
        <v>7.29</v>
      </c>
      <c r="N272" t="str">
        <f>VLOOKUP(I272,'coffee names &amp; roast types'!$A$2:$B$5,2,FALSE)</f>
        <v>Excelsa</v>
      </c>
      <c r="O272" t="str">
        <f>VLOOKUP(J272,'coffee names &amp; roast types'!$E$2:$F$4,2,FALSE)</f>
        <v>Dark</v>
      </c>
      <c r="P272" t="str">
        <f>CONCATENATE(VLOOKUP(C272,customers!$A$2:$F$1001,5,FALSE),", ",VLOOKUP(C272,customers!$A$2:$F$1001,6,FALSE))</f>
        <v>5915 Hallows Court, Tullamore</v>
      </c>
      <c r="Q272" t="str">
        <f t="shared" si="32"/>
        <v>Yes</v>
      </c>
      <c r="R272" t="str">
        <f t="shared" si="33"/>
        <v>Barney</v>
      </c>
      <c r="S272" t="str">
        <f t="shared" si="34"/>
        <v>Chisnell</v>
      </c>
      <c r="T272" t="str">
        <f>_xlfn.XLOOKUP(C272,Table3[Customer ID],Table3[Loyalty Card],,0)</f>
        <v>Yes</v>
      </c>
      <c r="U272">
        <f t="shared" si="28"/>
        <v>0.5</v>
      </c>
      <c r="V272" t="str">
        <f t="shared" si="29"/>
        <v>Tuesday</v>
      </c>
      <c r="W272" t="str">
        <f t="shared" si="30"/>
        <v>July</v>
      </c>
      <c r="X272">
        <f>E272*VLOOKUP(D272,products!$A$2:$G$49,7,FALSE)</f>
        <v>0.80190000000000006</v>
      </c>
    </row>
    <row r="273" spans="1:24" x14ac:dyDescent="0.25">
      <c r="A273" s="1" t="s">
        <v>2018</v>
      </c>
      <c r="B273" s="2">
        <v>43971</v>
      </c>
      <c r="C273" s="1" t="s">
        <v>2019</v>
      </c>
      <c r="D273" t="s">
        <v>6153</v>
      </c>
      <c r="E273" s="1">
        <v>4</v>
      </c>
      <c r="F273" s="1" t="str">
        <f>VLOOKUP(C273,customers!$A$2:$B$1001,2,FALSE)</f>
        <v>Jasper Sisneros</v>
      </c>
      <c r="G273" s="1" t="str">
        <f>VLOOKUP(C273,customers!$A$1:$C$1001,3,FALSE)</f>
        <v>jsisneros7j@a8.net</v>
      </c>
      <c r="H273" s="1" t="str">
        <f>_xlfn.XLOOKUP(C273,customers!$A$2:$A$1001,customers!$G$2:$G$1001,,0,)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>
        <f>INDEX(products!$A$1:$G$49,MATCH(orders!$D273,products!$A$1:$A$49,0),MATCH(orders!K$1,products!$A$1:$G$1,0))</f>
        <v>0.2</v>
      </c>
      <c r="L273">
        <f>INDEX(products!$A$1:$G$49,MATCH(orders!$D273,products!$A$1:$A$49,0),MATCH(orders!L$1,products!$A$1:$G$1,0))</f>
        <v>2.9849999999999999</v>
      </c>
      <c r="M273">
        <f t="shared" si="31"/>
        <v>11.94</v>
      </c>
      <c r="N273" t="str">
        <f>VLOOKUP(I273,'coffee names &amp; roast types'!$A$2:$B$5,2,FALSE)</f>
        <v>Arabica</v>
      </c>
      <c r="O273" t="str">
        <f>VLOOKUP(J273,'coffee names &amp; roast types'!$E$2:$F$4,2,FALSE)</f>
        <v>Dark</v>
      </c>
      <c r="P273" t="str">
        <f>CONCATENATE(VLOOKUP(C273,customers!$A$2:$F$1001,5,FALSE),", ",VLOOKUP(C273,customers!$A$2:$F$1001,6,FALSE))</f>
        <v>38 Dryden Plaza, Raleigh</v>
      </c>
      <c r="Q273" t="str">
        <f t="shared" si="32"/>
        <v>No</v>
      </c>
      <c r="R273" t="str">
        <f t="shared" si="33"/>
        <v>Jasper</v>
      </c>
      <c r="S273" t="str">
        <f t="shared" si="34"/>
        <v>Sisneros</v>
      </c>
      <c r="T273" t="str">
        <f>_xlfn.XLOOKUP(C273,Table3[Customer ID],Table3[Loyalty Card],,0)</f>
        <v>Yes</v>
      </c>
      <c r="U273">
        <f t="shared" si="28"/>
        <v>0.8</v>
      </c>
      <c r="V273" t="str">
        <f t="shared" si="29"/>
        <v>Wednesday</v>
      </c>
      <c r="W273" t="str">
        <f t="shared" si="30"/>
        <v>May</v>
      </c>
      <c r="X273">
        <f>E273*VLOOKUP(D273,products!$A$2:$G$49,7,FALSE)</f>
        <v>1.0746</v>
      </c>
    </row>
    <row r="274" spans="1:24" x14ac:dyDescent="0.25">
      <c r="A274" s="1" t="s">
        <v>2024</v>
      </c>
      <c r="B274" s="2">
        <v>44435</v>
      </c>
      <c r="C274" s="1" t="s">
        <v>2025</v>
      </c>
      <c r="D274" t="s">
        <v>6178</v>
      </c>
      <c r="E274" s="1">
        <v>6</v>
      </c>
      <c r="F274" s="1" t="str">
        <f>VLOOKUP(C274,customers!$A$2:$B$1001,2,FALSE)</f>
        <v>Zachariah Carlson</v>
      </c>
      <c r="G274" s="1" t="str">
        <f>VLOOKUP(C274,customers!$A$1:$C$1001,3,FALSE)</f>
        <v>zcarlson7k@bigcartel.com</v>
      </c>
      <c r="H274" s="1" t="str">
        <f>_xlfn.XLOOKUP(C274,customers!$A$2:$A$1001,customers!$G$2:$G$1001,,0,)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>
        <f>INDEX(products!$A$1:$G$49,MATCH(orders!$D274,products!$A$1:$A$49,0),MATCH(orders!K$1,products!$A$1:$G$1,0))</f>
        <v>1</v>
      </c>
      <c r="L274">
        <f>INDEX(products!$A$1:$G$49,MATCH(orders!$D274,products!$A$1:$A$49,0),MATCH(orders!L$1,products!$A$1:$G$1,0))</f>
        <v>11.95</v>
      </c>
      <c r="M274">
        <f t="shared" si="31"/>
        <v>71.699999999999989</v>
      </c>
      <c r="N274" t="str">
        <f>VLOOKUP(I274,'coffee names &amp; roast types'!$A$2:$B$5,2,FALSE)</f>
        <v>Robusta</v>
      </c>
      <c r="O274" t="str">
        <f>VLOOKUP(J274,'coffee names &amp; roast types'!$E$2:$F$4,2,FALSE)</f>
        <v>Light</v>
      </c>
      <c r="P274" t="str">
        <f>CONCATENATE(VLOOKUP(C274,customers!$A$2:$F$1001,5,FALSE),", ",VLOOKUP(C274,customers!$A$2:$F$1001,6,FALSE))</f>
        <v>4825 Bowman Crossing, Shankill</v>
      </c>
      <c r="Q274" t="str">
        <f t="shared" si="32"/>
        <v>Yes</v>
      </c>
      <c r="R274" t="str">
        <f t="shared" si="33"/>
        <v>Zachariah</v>
      </c>
      <c r="S274" t="str">
        <f t="shared" si="34"/>
        <v>Carlson</v>
      </c>
      <c r="T274" t="str">
        <f>_xlfn.XLOOKUP(C274,Table3[Customer ID],Table3[Loyalty Card],,0)</f>
        <v>Yes</v>
      </c>
      <c r="U274">
        <f t="shared" si="28"/>
        <v>6</v>
      </c>
      <c r="V274" t="str">
        <f t="shared" si="29"/>
        <v>Friday</v>
      </c>
      <c r="W274" t="str">
        <f t="shared" si="30"/>
        <v>August</v>
      </c>
      <c r="X274">
        <f>E274*VLOOKUP(D274,products!$A$2:$G$49,7,FALSE)</f>
        <v>4.3019999999999996</v>
      </c>
    </row>
    <row r="275" spans="1:24" x14ac:dyDescent="0.25">
      <c r="A275" s="1" t="s">
        <v>2031</v>
      </c>
      <c r="B275" s="2">
        <v>44681</v>
      </c>
      <c r="C275" s="1" t="s">
        <v>2032</v>
      </c>
      <c r="D275" t="s">
        <v>6166</v>
      </c>
      <c r="E275" s="1">
        <v>2</v>
      </c>
      <c r="F275" s="1" t="str">
        <f>VLOOKUP(C275,customers!$A$2:$B$1001,2,FALSE)</f>
        <v>Warner Maddox</v>
      </c>
      <c r="G275" s="1" t="str">
        <f>VLOOKUP(C275,customers!$A$1:$C$1001,3,FALSE)</f>
        <v>wmaddox7l@timesonline.co.uk</v>
      </c>
      <c r="H275" s="1" t="str">
        <f>_xlfn.XLOOKUP(C275,customers!$A$2:$A$1001,customers!$G$2:$G$1001,,0,)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>
        <f>INDEX(products!$A$1:$G$49,MATCH(orders!$D275,products!$A$1:$A$49,0),MATCH(orders!K$1,products!$A$1:$G$1,0))</f>
        <v>0.2</v>
      </c>
      <c r="L275">
        <f>INDEX(products!$A$1:$G$49,MATCH(orders!$D275,products!$A$1:$A$49,0),MATCH(orders!L$1,products!$A$1:$G$1,0))</f>
        <v>3.8849999999999998</v>
      </c>
      <c r="M275">
        <f t="shared" si="31"/>
        <v>7.77</v>
      </c>
      <c r="N275" t="str">
        <f>VLOOKUP(I275,'coffee names &amp; roast types'!$A$2:$B$5,2,FALSE)</f>
        <v>Arabica</v>
      </c>
      <c r="O275" t="str">
        <f>VLOOKUP(J275,'coffee names &amp; roast types'!$E$2:$F$4,2,FALSE)</f>
        <v>Light</v>
      </c>
      <c r="P275" t="str">
        <f>CONCATENATE(VLOOKUP(C275,customers!$A$2:$F$1001,5,FALSE),", ",VLOOKUP(C275,customers!$A$2:$F$1001,6,FALSE))</f>
        <v>6223 North Hill, New York City</v>
      </c>
      <c r="Q275" t="str">
        <f t="shared" si="32"/>
        <v>No</v>
      </c>
      <c r="R275" t="str">
        <f t="shared" si="33"/>
        <v>Warner</v>
      </c>
      <c r="S275" t="str">
        <f t="shared" si="34"/>
        <v>Maddox</v>
      </c>
      <c r="T275" t="str">
        <f>_xlfn.XLOOKUP(C275,Table3[Customer ID],Table3[Loyalty Card],,0)</f>
        <v>No</v>
      </c>
      <c r="U275">
        <f t="shared" si="28"/>
        <v>0.4</v>
      </c>
      <c r="V275" t="str">
        <f t="shared" si="29"/>
        <v>Saturday</v>
      </c>
      <c r="W275" t="str">
        <f t="shared" si="30"/>
        <v>April</v>
      </c>
      <c r="X275">
        <f>E275*VLOOKUP(D275,products!$A$2:$G$49,7,FALSE)</f>
        <v>0.69929999999999992</v>
      </c>
    </row>
    <row r="276" spans="1:24" x14ac:dyDescent="0.25">
      <c r="A276" s="1" t="s">
        <v>2037</v>
      </c>
      <c r="B276" s="2">
        <v>43985</v>
      </c>
      <c r="C276" s="1" t="s">
        <v>2038</v>
      </c>
      <c r="D276" t="s">
        <v>6174</v>
      </c>
      <c r="E276" s="1">
        <v>1</v>
      </c>
      <c r="F276" s="1" t="str">
        <f>VLOOKUP(C276,customers!$A$2:$B$1001,2,FALSE)</f>
        <v>Donnie Hedlestone</v>
      </c>
      <c r="G276" s="1" t="str">
        <f>VLOOKUP(C276,customers!$A$1:$C$1001,3,FALSE)</f>
        <v>dhedlestone7m@craigslist.org</v>
      </c>
      <c r="H276" s="1" t="str">
        <f>_xlfn.XLOOKUP(C276,customers!$A$2:$A$1001,customers!$G$2:$G$1001,,0,)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>
        <f>INDEX(products!$A$1:$G$49,MATCH(orders!$D276,products!$A$1:$A$49,0),MATCH(orders!K$1,products!$A$1:$G$1,0))</f>
        <v>2.5</v>
      </c>
      <c r="L276">
        <f>INDEX(products!$A$1:$G$49,MATCH(orders!$D276,products!$A$1:$A$49,0),MATCH(orders!L$1,products!$A$1:$G$1,0))</f>
        <v>25.874999999999996</v>
      </c>
      <c r="M276">
        <f t="shared" si="31"/>
        <v>25.874999999999996</v>
      </c>
      <c r="N276" t="str">
        <f>VLOOKUP(I276,'coffee names &amp; roast types'!$A$2:$B$5,2,FALSE)</f>
        <v>Arabica</v>
      </c>
      <c r="O276" t="str">
        <f>VLOOKUP(J276,'coffee names &amp; roast types'!$E$2:$F$4,2,FALSE)</f>
        <v>Medium</v>
      </c>
      <c r="P276" t="str">
        <f>CONCATENATE(VLOOKUP(C276,customers!$A$2:$F$1001,5,FALSE),", ",VLOOKUP(C276,customers!$A$2:$F$1001,6,FALSE))</f>
        <v>02670 Superior Way, Stamford</v>
      </c>
      <c r="Q276" t="str">
        <f t="shared" si="32"/>
        <v>No</v>
      </c>
      <c r="R276" t="str">
        <f t="shared" si="33"/>
        <v>Donnie</v>
      </c>
      <c r="S276" t="str">
        <f t="shared" si="34"/>
        <v>Hedlestone</v>
      </c>
      <c r="T276" t="str">
        <f>_xlfn.XLOOKUP(C276,Table3[Customer ID],Table3[Loyalty Card],,0)</f>
        <v>No</v>
      </c>
      <c r="U276">
        <f t="shared" si="28"/>
        <v>2.5</v>
      </c>
      <c r="V276" t="str">
        <f t="shared" si="29"/>
        <v>Wednesday</v>
      </c>
      <c r="W276" t="str">
        <f t="shared" si="30"/>
        <v>June</v>
      </c>
      <c r="X276">
        <f>E276*VLOOKUP(D276,products!$A$2:$G$49,7,FALSE)</f>
        <v>2.3287499999999994</v>
      </c>
    </row>
    <row r="277" spans="1:24" x14ac:dyDescent="0.25">
      <c r="A277" s="1" t="s">
        <v>2043</v>
      </c>
      <c r="B277" s="2">
        <v>44725</v>
      </c>
      <c r="C277" s="1" t="s">
        <v>2044</v>
      </c>
      <c r="D277" t="s">
        <v>6147</v>
      </c>
      <c r="E277" s="1">
        <v>6</v>
      </c>
      <c r="F277" s="1" t="str">
        <f>VLOOKUP(C277,customers!$A$2:$B$1001,2,FALSE)</f>
        <v>Teddi Crowthe</v>
      </c>
      <c r="G277" s="1" t="str">
        <f>VLOOKUP(C277,customers!$A$1:$C$1001,3,FALSE)</f>
        <v>tcrowthe7n@europa.eu</v>
      </c>
      <c r="H277" s="1" t="str">
        <f>_xlfn.XLOOKUP(C277,customers!$A$2:$A$1001,customers!$G$2:$G$1001,,0,)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>
        <f>INDEX(products!$A$1:$G$49,MATCH(orders!$D277,products!$A$1:$A$49,0),MATCH(orders!K$1,products!$A$1:$G$1,0))</f>
        <v>2.5</v>
      </c>
      <c r="L277">
        <f>INDEX(products!$A$1:$G$49,MATCH(orders!$D277,products!$A$1:$A$49,0),MATCH(orders!L$1,products!$A$1:$G$1,0))</f>
        <v>34.154999999999994</v>
      </c>
      <c r="M277">
        <f t="shared" si="31"/>
        <v>204.92999999999995</v>
      </c>
      <c r="N277" t="str">
        <f>VLOOKUP(I277,'coffee names &amp; roast types'!$A$2:$B$5,2,FALSE)</f>
        <v>Excelsa</v>
      </c>
      <c r="O277" t="str">
        <f>VLOOKUP(J277,'coffee names &amp; roast types'!$E$2:$F$4,2,FALSE)</f>
        <v>Light</v>
      </c>
      <c r="P277" t="str">
        <f>CONCATENATE(VLOOKUP(C277,customers!$A$2:$F$1001,5,FALSE),", ",VLOOKUP(C277,customers!$A$2:$F$1001,6,FALSE))</f>
        <v>7 Eastlawn Alley, Toledo</v>
      </c>
      <c r="Q277" t="str">
        <f t="shared" si="32"/>
        <v>No</v>
      </c>
      <c r="R277" t="str">
        <f t="shared" si="33"/>
        <v>Teddi</v>
      </c>
      <c r="S277" t="str">
        <f t="shared" si="34"/>
        <v>Crowthe</v>
      </c>
      <c r="T277" t="str">
        <f>_xlfn.XLOOKUP(C277,Table3[Customer ID],Table3[Loyalty Card],,0)</f>
        <v>No</v>
      </c>
      <c r="U277">
        <f t="shared" si="28"/>
        <v>15</v>
      </c>
      <c r="V277" t="str">
        <f t="shared" si="29"/>
        <v>Monday</v>
      </c>
      <c r="W277" t="str">
        <f t="shared" si="30"/>
        <v>June</v>
      </c>
      <c r="X277">
        <f>E277*VLOOKUP(D277,products!$A$2:$G$49,7,FALSE)</f>
        <v>22.542299999999997</v>
      </c>
    </row>
    <row r="278" spans="1:24" x14ac:dyDescent="0.25">
      <c r="A278" s="1" t="s">
        <v>2049</v>
      </c>
      <c r="B278" s="2">
        <v>43992</v>
      </c>
      <c r="C278" s="1" t="s">
        <v>2050</v>
      </c>
      <c r="D278" t="s">
        <v>6141</v>
      </c>
      <c r="E278" s="1">
        <v>4</v>
      </c>
      <c r="F278" s="1" t="str">
        <f>VLOOKUP(C278,customers!$A$2:$B$1001,2,FALSE)</f>
        <v>Dorelia Bury</v>
      </c>
      <c r="G278" s="1" t="str">
        <f>VLOOKUP(C278,customers!$A$1:$C$1001,3,FALSE)</f>
        <v>dbury7o@tinyurl.com</v>
      </c>
      <c r="H278" s="1" t="str">
        <f>_xlfn.XLOOKUP(C278,customers!$A$2:$A$1001,customers!$G$2:$G$1001,,0,)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>
        <f>INDEX(products!$A$1:$G$49,MATCH(orders!$D278,products!$A$1:$A$49,0),MATCH(orders!K$1,products!$A$1:$G$1,0))</f>
        <v>2.5</v>
      </c>
      <c r="L278">
        <f>INDEX(products!$A$1:$G$49,MATCH(orders!$D278,products!$A$1:$A$49,0),MATCH(orders!L$1,products!$A$1:$G$1,0))</f>
        <v>27.484999999999996</v>
      </c>
      <c r="M278">
        <f t="shared" si="31"/>
        <v>109.93999999999998</v>
      </c>
      <c r="N278" t="str">
        <f>VLOOKUP(I278,'coffee names &amp; roast types'!$A$2:$B$5,2,FALSE)</f>
        <v>Robusta</v>
      </c>
      <c r="O278" t="str">
        <f>VLOOKUP(J278,'coffee names &amp; roast types'!$E$2:$F$4,2,FALSE)</f>
        <v>Light</v>
      </c>
      <c r="P278" t="str">
        <f>CONCATENATE(VLOOKUP(C278,customers!$A$2:$F$1001,5,FALSE),", ",VLOOKUP(C278,customers!$A$2:$F$1001,6,FALSE))</f>
        <v>305 Holy Cross Way, Castleblayney</v>
      </c>
      <c r="Q278" t="str">
        <f t="shared" si="32"/>
        <v>Yes</v>
      </c>
      <c r="R278" t="str">
        <f t="shared" si="33"/>
        <v>Dorelia</v>
      </c>
      <c r="S278" t="str">
        <f t="shared" si="34"/>
        <v>Bury</v>
      </c>
      <c r="T278" t="str">
        <f>_xlfn.XLOOKUP(C278,Table3[Customer ID],Table3[Loyalty Card],,0)</f>
        <v>Yes</v>
      </c>
      <c r="U278">
        <f t="shared" si="28"/>
        <v>10</v>
      </c>
      <c r="V278" t="str">
        <f t="shared" si="29"/>
        <v>Wednesday</v>
      </c>
      <c r="W278" t="str">
        <f t="shared" si="30"/>
        <v>June</v>
      </c>
      <c r="X278">
        <f>E278*VLOOKUP(D278,products!$A$2:$G$49,7,FALSE)</f>
        <v>6.5963999999999992</v>
      </c>
    </row>
    <row r="279" spans="1:24" x14ac:dyDescent="0.25">
      <c r="A279" s="1" t="s">
        <v>2055</v>
      </c>
      <c r="B279" s="2">
        <v>44183</v>
      </c>
      <c r="C279" s="1" t="s">
        <v>2056</v>
      </c>
      <c r="D279" t="s">
        <v>6170</v>
      </c>
      <c r="E279" s="1">
        <v>6</v>
      </c>
      <c r="F279" s="1" t="str">
        <f>VLOOKUP(C279,customers!$A$2:$B$1001,2,FALSE)</f>
        <v>Gussy Broadbear</v>
      </c>
      <c r="G279" s="1" t="str">
        <f>VLOOKUP(C279,customers!$A$1:$C$1001,3,FALSE)</f>
        <v>gbroadbear7p@omniture.com</v>
      </c>
      <c r="H279" s="1" t="str">
        <f>_xlfn.XLOOKUP(C279,customers!$A$2:$A$1001,customers!$G$2:$G$1001,,0,)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>
        <f>INDEX(products!$A$1:$G$49,MATCH(orders!$D279,products!$A$1:$A$49,0),MATCH(orders!K$1,products!$A$1:$G$1,0))</f>
        <v>1</v>
      </c>
      <c r="L279">
        <f>INDEX(products!$A$1:$G$49,MATCH(orders!$D279,products!$A$1:$A$49,0),MATCH(orders!L$1,products!$A$1:$G$1,0))</f>
        <v>14.85</v>
      </c>
      <c r="M279">
        <f t="shared" si="31"/>
        <v>89.1</v>
      </c>
      <c r="N279" t="str">
        <f>VLOOKUP(I279,'coffee names &amp; roast types'!$A$2:$B$5,2,FALSE)</f>
        <v>Excelsa</v>
      </c>
      <c r="O279" t="str">
        <f>VLOOKUP(J279,'coffee names &amp; roast types'!$E$2:$F$4,2,FALSE)</f>
        <v>Light</v>
      </c>
      <c r="P279" t="str">
        <f>CONCATENATE(VLOOKUP(C279,customers!$A$2:$F$1001,5,FALSE),", ",VLOOKUP(C279,customers!$A$2:$F$1001,6,FALSE))</f>
        <v>0 Manitowish Hill, Columbia</v>
      </c>
      <c r="Q279" t="str">
        <f t="shared" si="32"/>
        <v>No</v>
      </c>
      <c r="R279" t="str">
        <f t="shared" si="33"/>
        <v>Gussy</v>
      </c>
      <c r="S279" t="str">
        <f t="shared" si="34"/>
        <v>Broadbear</v>
      </c>
      <c r="T279" t="str">
        <f>_xlfn.XLOOKUP(C279,Table3[Customer ID],Table3[Loyalty Card],,0)</f>
        <v>No</v>
      </c>
      <c r="U279">
        <f t="shared" si="28"/>
        <v>6</v>
      </c>
      <c r="V279" t="str">
        <f t="shared" si="29"/>
        <v>Friday</v>
      </c>
      <c r="W279" t="str">
        <f t="shared" si="30"/>
        <v>December</v>
      </c>
      <c r="X279">
        <f>E279*VLOOKUP(D279,products!$A$2:$G$49,7,FALSE)</f>
        <v>9.8010000000000002</v>
      </c>
    </row>
    <row r="280" spans="1:24" x14ac:dyDescent="0.25">
      <c r="A280" s="1" t="s">
        <v>2061</v>
      </c>
      <c r="B280" s="2">
        <v>43708</v>
      </c>
      <c r="C280" s="1" t="s">
        <v>2062</v>
      </c>
      <c r="D280" t="s">
        <v>6166</v>
      </c>
      <c r="E280" s="1">
        <v>2</v>
      </c>
      <c r="F280" s="1" t="str">
        <f>VLOOKUP(C280,customers!$A$2:$B$1001,2,FALSE)</f>
        <v>Emlynne Palfrey</v>
      </c>
      <c r="G280" s="1" t="str">
        <f>VLOOKUP(C280,customers!$A$1:$C$1001,3,FALSE)</f>
        <v>epalfrey7q@devhub.com</v>
      </c>
      <c r="H280" s="1" t="str">
        <f>_xlfn.XLOOKUP(C280,customers!$A$2:$A$1001,customers!$G$2:$G$1001,,0,)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>
        <f>INDEX(products!$A$1:$G$49,MATCH(orders!$D280,products!$A$1:$A$49,0),MATCH(orders!K$1,products!$A$1:$G$1,0))</f>
        <v>0.2</v>
      </c>
      <c r="L280">
        <f>INDEX(products!$A$1:$G$49,MATCH(orders!$D280,products!$A$1:$A$49,0),MATCH(orders!L$1,products!$A$1:$G$1,0))</f>
        <v>3.8849999999999998</v>
      </c>
      <c r="M280">
        <f t="shared" si="31"/>
        <v>7.77</v>
      </c>
      <c r="N280" t="str">
        <f>VLOOKUP(I280,'coffee names &amp; roast types'!$A$2:$B$5,2,FALSE)</f>
        <v>Arabica</v>
      </c>
      <c r="O280" t="str">
        <f>VLOOKUP(J280,'coffee names &amp; roast types'!$E$2:$F$4,2,FALSE)</f>
        <v>Light</v>
      </c>
      <c r="P280" t="str">
        <f>CONCATENATE(VLOOKUP(C280,customers!$A$2:$F$1001,5,FALSE),", ",VLOOKUP(C280,customers!$A$2:$F$1001,6,FALSE))</f>
        <v>2793 Vera Point, Fort Wayne</v>
      </c>
      <c r="Q280" t="str">
        <f t="shared" si="32"/>
        <v>No</v>
      </c>
      <c r="R280" t="str">
        <f t="shared" si="33"/>
        <v>Emlynne</v>
      </c>
      <c r="S280" t="str">
        <f t="shared" si="34"/>
        <v>Palfrey</v>
      </c>
      <c r="T280" t="str">
        <f>_xlfn.XLOOKUP(C280,Table3[Customer ID],Table3[Loyalty Card],,0)</f>
        <v>Yes</v>
      </c>
      <c r="U280">
        <f t="shared" si="28"/>
        <v>0.4</v>
      </c>
      <c r="V280" t="str">
        <f t="shared" si="29"/>
        <v>Saturday</v>
      </c>
      <c r="W280" t="str">
        <f t="shared" si="30"/>
        <v>August</v>
      </c>
      <c r="X280">
        <f>E280*VLOOKUP(D280,products!$A$2:$G$49,7,FALSE)</f>
        <v>0.69929999999999992</v>
      </c>
    </row>
    <row r="281" spans="1:24" x14ac:dyDescent="0.25">
      <c r="A281" s="1" t="s">
        <v>2067</v>
      </c>
      <c r="B281" s="2">
        <v>43521</v>
      </c>
      <c r="C281" s="1" t="s">
        <v>2068</v>
      </c>
      <c r="D281" t="s">
        <v>6180</v>
      </c>
      <c r="E281" s="1">
        <v>1</v>
      </c>
      <c r="F281" s="1" t="str">
        <f>VLOOKUP(C281,customers!$A$2:$B$1001,2,FALSE)</f>
        <v>Parsifal Metrick</v>
      </c>
      <c r="G281" s="1" t="str">
        <f>VLOOKUP(C281,customers!$A$1:$C$1001,3,FALSE)</f>
        <v>pmetrick7r@rakuten.co.jp</v>
      </c>
      <c r="H281" s="1" t="str">
        <f>_xlfn.XLOOKUP(C281,customers!$A$2:$A$1001,customers!$G$2:$G$1001,,0,)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>
        <f>INDEX(products!$A$1:$G$49,MATCH(orders!$D281,products!$A$1:$A$49,0),MATCH(orders!K$1,products!$A$1:$G$1,0))</f>
        <v>2.5</v>
      </c>
      <c r="L281">
        <f>INDEX(products!$A$1:$G$49,MATCH(orders!$D281,products!$A$1:$A$49,0),MATCH(orders!L$1,products!$A$1:$G$1,0))</f>
        <v>33.464999999999996</v>
      </c>
      <c r="M281">
        <f t="shared" si="31"/>
        <v>33.464999999999996</v>
      </c>
      <c r="N281" t="str">
        <f>VLOOKUP(I281,'coffee names &amp; roast types'!$A$2:$B$5,2,FALSE)</f>
        <v>Liberica</v>
      </c>
      <c r="O281" t="str">
        <f>VLOOKUP(J281,'coffee names &amp; roast types'!$E$2:$F$4,2,FALSE)</f>
        <v>Medium</v>
      </c>
      <c r="P281" t="str">
        <f>CONCATENATE(VLOOKUP(C281,customers!$A$2:$F$1001,5,FALSE),", ",VLOOKUP(C281,customers!$A$2:$F$1001,6,FALSE))</f>
        <v>091 Old Gate Road, Saint Louis</v>
      </c>
      <c r="Q281" t="str">
        <f t="shared" si="32"/>
        <v>No</v>
      </c>
      <c r="R281" t="str">
        <f t="shared" si="33"/>
        <v>Parsifal</v>
      </c>
      <c r="S281" t="str">
        <f t="shared" si="34"/>
        <v>Metrick</v>
      </c>
      <c r="T281" t="str">
        <f>_xlfn.XLOOKUP(C281,Table3[Customer ID],Table3[Loyalty Card],,0)</f>
        <v>Yes</v>
      </c>
      <c r="U281">
        <f t="shared" si="28"/>
        <v>2.5</v>
      </c>
      <c r="V281" t="str">
        <f t="shared" si="29"/>
        <v>Monday</v>
      </c>
      <c r="W281" t="str">
        <f t="shared" si="30"/>
        <v>February</v>
      </c>
      <c r="X281">
        <f>E281*VLOOKUP(D281,products!$A$2:$G$49,7,FALSE)</f>
        <v>4.3504499999999995</v>
      </c>
    </row>
    <row r="282" spans="1:24" x14ac:dyDescent="0.25">
      <c r="A282" s="1" t="s">
        <v>2073</v>
      </c>
      <c r="B282" s="2">
        <v>44234</v>
      </c>
      <c r="C282" s="1" t="s">
        <v>2074</v>
      </c>
      <c r="D282" t="s">
        <v>6138</v>
      </c>
      <c r="E282" s="1">
        <v>5</v>
      </c>
      <c r="F282" s="1" t="str">
        <f>VLOOKUP(C282,customers!$A$2:$B$1001,2,FALSE)</f>
        <v>Christopher Grieveson</v>
      </c>
      <c r="G282" s="1" t="str">
        <f>VLOOKUP(C282,customers!$A$1:$C$1001,3,FALSE)</f>
        <v>not provided</v>
      </c>
      <c r="H282" s="1" t="str">
        <f>_xlfn.XLOOKUP(C282,customers!$A$2:$A$1001,customers!$G$2:$G$1001,,0,)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>
        <f>INDEX(products!$A$1:$G$49,MATCH(orders!$D282,products!$A$1:$A$49,0),MATCH(orders!K$1,products!$A$1:$G$1,0))</f>
        <v>0.5</v>
      </c>
      <c r="L282">
        <f>INDEX(products!$A$1:$G$49,MATCH(orders!$D282,products!$A$1:$A$49,0),MATCH(orders!L$1,products!$A$1:$G$1,0))</f>
        <v>8.25</v>
      </c>
      <c r="M282">
        <f t="shared" si="31"/>
        <v>41.25</v>
      </c>
      <c r="N282" t="str">
        <f>VLOOKUP(I282,'coffee names &amp; roast types'!$A$2:$B$5,2,FALSE)</f>
        <v>Excelsa</v>
      </c>
      <c r="O282" t="str">
        <f>VLOOKUP(J282,'coffee names &amp; roast types'!$E$2:$F$4,2,FALSE)</f>
        <v>Medium</v>
      </c>
      <c r="P282" t="str">
        <f>CONCATENATE(VLOOKUP(C282,customers!$A$2:$F$1001,5,FALSE),", ",VLOOKUP(C282,customers!$A$2:$F$1001,6,FALSE))</f>
        <v>91 Old Gate Road, Portland</v>
      </c>
      <c r="Q282" t="str">
        <f t="shared" si="32"/>
        <v>No</v>
      </c>
      <c r="R282" t="str">
        <f t="shared" si="33"/>
        <v>Christopher</v>
      </c>
      <c r="S282" t="str">
        <f t="shared" si="34"/>
        <v>Grieveson</v>
      </c>
      <c r="T282" t="str">
        <f>_xlfn.XLOOKUP(C282,Table3[Customer ID],Table3[Loyalty Card],,0)</f>
        <v>Yes</v>
      </c>
      <c r="U282">
        <f t="shared" si="28"/>
        <v>2.5</v>
      </c>
      <c r="V282" t="str">
        <f t="shared" si="29"/>
        <v>Sunday</v>
      </c>
      <c r="W282" t="str">
        <f t="shared" si="30"/>
        <v>February</v>
      </c>
      <c r="X282">
        <f>E282*VLOOKUP(D282,products!$A$2:$G$49,7,FALSE)</f>
        <v>4.5374999999999996</v>
      </c>
    </row>
    <row r="283" spans="1:24" x14ac:dyDescent="0.25">
      <c r="A283" s="1" t="s">
        <v>2078</v>
      </c>
      <c r="B283" s="2">
        <v>44210</v>
      </c>
      <c r="C283" s="1" t="s">
        <v>2079</v>
      </c>
      <c r="D283" t="s">
        <v>6170</v>
      </c>
      <c r="E283" s="1">
        <v>4</v>
      </c>
      <c r="F283" s="1" t="str">
        <f>VLOOKUP(C283,customers!$A$2:$B$1001,2,FALSE)</f>
        <v>Karlan Karby</v>
      </c>
      <c r="G283" s="1" t="str">
        <f>VLOOKUP(C283,customers!$A$1:$C$1001,3,FALSE)</f>
        <v>kkarby7t@sbwire.com</v>
      </c>
      <c r="H283" s="1" t="str">
        <f>_xlfn.XLOOKUP(C283,customers!$A$2:$A$1001,customers!$G$2:$G$1001,,0,)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>
        <f>INDEX(products!$A$1:$G$49,MATCH(orders!$D283,products!$A$1:$A$49,0),MATCH(orders!K$1,products!$A$1:$G$1,0))</f>
        <v>1</v>
      </c>
      <c r="L283">
        <f>INDEX(products!$A$1:$G$49,MATCH(orders!$D283,products!$A$1:$A$49,0),MATCH(orders!L$1,products!$A$1:$G$1,0))</f>
        <v>14.85</v>
      </c>
      <c r="M283">
        <f t="shared" si="31"/>
        <v>59.4</v>
      </c>
      <c r="N283" t="str">
        <f>VLOOKUP(I283,'coffee names &amp; roast types'!$A$2:$B$5,2,FALSE)</f>
        <v>Excelsa</v>
      </c>
      <c r="O283" t="str">
        <f>VLOOKUP(J283,'coffee names &amp; roast types'!$E$2:$F$4,2,FALSE)</f>
        <v>Light</v>
      </c>
      <c r="P283" t="str">
        <f>CONCATENATE(VLOOKUP(C283,customers!$A$2:$F$1001,5,FALSE),", ",VLOOKUP(C283,customers!$A$2:$F$1001,6,FALSE))</f>
        <v>4 Linden Park, Boulder</v>
      </c>
      <c r="Q283" t="str">
        <f t="shared" si="32"/>
        <v>No</v>
      </c>
      <c r="R283" t="str">
        <f t="shared" si="33"/>
        <v>Karlan</v>
      </c>
      <c r="S283" t="str">
        <f t="shared" si="34"/>
        <v>Karby</v>
      </c>
      <c r="T283" t="str">
        <f>_xlfn.XLOOKUP(C283,Table3[Customer ID],Table3[Loyalty Card],,0)</f>
        <v>Yes</v>
      </c>
      <c r="U283">
        <f t="shared" si="28"/>
        <v>4</v>
      </c>
      <c r="V283" t="str">
        <f t="shared" si="29"/>
        <v>Thursday</v>
      </c>
      <c r="W283" t="str">
        <f t="shared" si="30"/>
        <v>January</v>
      </c>
      <c r="X283">
        <f>E283*VLOOKUP(D283,products!$A$2:$G$49,7,FALSE)</f>
        <v>6.5339999999999998</v>
      </c>
    </row>
    <row r="284" spans="1:24" x14ac:dyDescent="0.25">
      <c r="A284" s="1" t="s">
        <v>2084</v>
      </c>
      <c r="B284" s="2">
        <v>43520</v>
      </c>
      <c r="C284" s="1" t="s">
        <v>2085</v>
      </c>
      <c r="D284" t="s">
        <v>6179</v>
      </c>
      <c r="E284" s="1">
        <v>1</v>
      </c>
      <c r="F284" s="1" t="str">
        <f>VLOOKUP(C284,customers!$A$2:$B$1001,2,FALSE)</f>
        <v>Flory Crumpe</v>
      </c>
      <c r="G284" s="1" t="str">
        <f>VLOOKUP(C284,customers!$A$1:$C$1001,3,FALSE)</f>
        <v>fcrumpe7u@ftc.gov</v>
      </c>
      <c r="H284" s="1" t="str">
        <f>_xlfn.XLOOKUP(C284,customers!$A$2:$A$1001,customers!$G$2:$G$1001,,0,)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>
        <f>INDEX(products!$A$1:$G$49,MATCH(orders!$D284,products!$A$1:$A$49,0),MATCH(orders!K$1,products!$A$1:$G$1,0))</f>
        <v>0.5</v>
      </c>
      <c r="L284">
        <f>INDEX(products!$A$1:$G$49,MATCH(orders!$D284,products!$A$1:$A$49,0),MATCH(orders!L$1,products!$A$1:$G$1,0))</f>
        <v>7.77</v>
      </c>
      <c r="M284">
        <f t="shared" si="31"/>
        <v>7.77</v>
      </c>
      <c r="N284" t="str">
        <f>VLOOKUP(I284,'coffee names &amp; roast types'!$A$2:$B$5,2,FALSE)</f>
        <v>Arabica</v>
      </c>
      <c r="O284" t="str">
        <f>VLOOKUP(J284,'coffee names &amp; roast types'!$E$2:$F$4,2,FALSE)</f>
        <v>Light</v>
      </c>
      <c r="P284" t="str">
        <f>CONCATENATE(VLOOKUP(C284,customers!$A$2:$F$1001,5,FALSE),", ",VLOOKUP(C284,customers!$A$2:$F$1001,6,FALSE))</f>
        <v>1 Hanover Terrace, Norton</v>
      </c>
      <c r="Q284" t="str">
        <f t="shared" si="32"/>
        <v>Yes</v>
      </c>
      <c r="R284" t="str">
        <f t="shared" si="33"/>
        <v>Flory</v>
      </c>
      <c r="S284" t="str">
        <f t="shared" si="34"/>
        <v>Crumpe</v>
      </c>
      <c r="T284" t="str">
        <f>_xlfn.XLOOKUP(C284,Table3[Customer ID],Table3[Loyalty Card],,0)</f>
        <v>No</v>
      </c>
      <c r="U284">
        <f t="shared" si="28"/>
        <v>0.5</v>
      </c>
      <c r="V284" t="str">
        <f t="shared" si="29"/>
        <v>Sunday</v>
      </c>
      <c r="W284" t="str">
        <f t="shared" si="30"/>
        <v>February</v>
      </c>
      <c r="X284">
        <f>E284*VLOOKUP(D284,products!$A$2:$G$49,7,FALSE)</f>
        <v>0.69929999999999992</v>
      </c>
    </row>
    <row r="285" spans="1:24" x14ac:dyDescent="0.25">
      <c r="A285" s="1" t="s">
        <v>2090</v>
      </c>
      <c r="B285" s="2">
        <v>43639</v>
      </c>
      <c r="C285" s="1" t="s">
        <v>2091</v>
      </c>
      <c r="D285" t="s">
        <v>6171</v>
      </c>
      <c r="E285" s="1">
        <v>1</v>
      </c>
      <c r="F285" s="1" t="str">
        <f>VLOOKUP(C285,customers!$A$2:$B$1001,2,FALSE)</f>
        <v>Amity Chatto</v>
      </c>
      <c r="G285" s="1" t="str">
        <f>VLOOKUP(C285,customers!$A$1:$C$1001,3,FALSE)</f>
        <v>achatto7v@sakura.ne.jp</v>
      </c>
      <c r="H285" s="1" t="str">
        <f>_xlfn.XLOOKUP(C285,customers!$A$2:$A$1001,customers!$G$2:$G$1001,,0,)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>
        <f>INDEX(products!$A$1:$G$49,MATCH(orders!$D285,products!$A$1:$A$49,0),MATCH(orders!K$1,products!$A$1:$G$1,0))</f>
        <v>0.5</v>
      </c>
      <c r="L285">
        <f>INDEX(products!$A$1:$G$49,MATCH(orders!$D285,products!$A$1:$A$49,0),MATCH(orders!L$1,products!$A$1:$G$1,0))</f>
        <v>5.3699999999999992</v>
      </c>
      <c r="M285">
        <f t="shared" si="31"/>
        <v>5.3699999999999992</v>
      </c>
      <c r="N285" t="str">
        <f>VLOOKUP(I285,'coffee names &amp; roast types'!$A$2:$B$5,2,FALSE)</f>
        <v>Robusta</v>
      </c>
      <c r="O285" t="str">
        <f>VLOOKUP(J285,'coffee names &amp; roast types'!$E$2:$F$4,2,FALSE)</f>
        <v>Dark</v>
      </c>
      <c r="P285" t="str">
        <f>CONCATENATE(VLOOKUP(C285,customers!$A$2:$F$1001,5,FALSE),", ",VLOOKUP(C285,customers!$A$2:$F$1001,6,FALSE))</f>
        <v>2 Morrow Hill, Sheffield</v>
      </c>
      <c r="Q285" t="str">
        <f t="shared" si="32"/>
        <v>Yes</v>
      </c>
      <c r="R285" t="str">
        <f t="shared" si="33"/>
        <v>Amity</v>
      </c>
      <c r="S285" t="str">
        <f t="shared" si="34"/>
        <v>Chatto</v>
      </c>
      <c r="T285" t="str">
        <f>_xlfn.XLOOKUP(C285,Table3[Customer ID],Table3[Loyalty Card],,0)</f>
        <v>Yes</v>
      </c>
      <c r="U285">
        <f t="shared" si="28"/>
        <v>0.5</v>
      </c>
      <c r="V285" t="str">
        <f t="shared" si="29"/>
        <v>Sunday</v>
      </c>
      <c r="W285" t="str">
        <f t="shared" si="30"/>
        <v>June</v>
      </c>
      <c r="X285">
        <f>E285*VLOOKUP(D285,products!$A$2:$G$49,7,FALSE)</f>
        <v>0.32219999999999993</v>
      </c>
    </row>
    <row r="286" spans="1:24" x14ac:dyDescent="0.25">
      <c r="A286" s="1" t="s">
        <v>2096</v>
      </c>
      <c r="B286" s="2">
        <v>43960</v>
      </c>
      <c r="C286" s="1" t="s">
        <v>2097</v>
      </c>
      <c r="D286" t="s">
        <v>6165</v>
      </c>
      <c r="E286" s="1">
        <v>3</v>
      </c>
      <c r="F286" s="1" t="str">
        <f>VLOOKUP(C286,customers!$A$2:$B$1001,2,FALSE)</f>
        <v>Nanine McCarthy</v>
      </c>
      <c r="G286" s="1" t="str">
        <f>VLOOKUP(C286,customers!$A$1:$C$1001,3,FALSE)</f>
        <v>not provided</v>
      </c>
      <c r="H286" s="1" t="str">
        <f>_xlfn.XLOOKUP(C286,customers!$A$2:$A$1001,customers!$G$2:$G$1001,,0,)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>
        <f>INDEX(products!$A$1:$G$49,MATCH(orders!$D286,products!$A$1:$A$49,0),MATCH(orders!K$1,products!$A$1:$G$1,0))</f>
        <v>2.5</v>
      </c>
      <c r="L286">
        <f>INDEX(products!$A$1:$G$49,MATCH(orders!$D286,products!$A$1:$A$49,0),MATCH(orders!L$1,products!$A$1:$G$1,0))</f>
        <v>31.624999999999996</v>
      </c>
      <c r="M286">
        <f t="shared" si="31"/>
        <v>94.874999999999986</v>
      </c>
      <c r="N286" t="str">
        <f>VLOOKUP(I286,'coffee names &amp; roast types'!$A$2:$B$5,2,FALSE)</f>
        <v>Excelsa</v>
      </c>
      <c r="O286" t="str">
        <f>VLOOKUP(J286,'coffee names &amp; roast types'!$E$2:$F$4,2,FALSE)</f>
        <v>Medium</v>
      </c>
      <c r="P286" t="str">
        <f>CONCATENATE(VLOOKUP(C286,customers!$A$2:$F$1001,5,FALSE),", ",VLOOKUP(C286,customers!$A$2:$F$1001,6,FALSE))</f>
        <v>27 Pine View Crossing, Louisville</v>
      </c>
      <c r="Q286" t="str">
        <f t="shared" si="32"/>
        <v>No</v>
      </c>
      <c r="R286" t="str">
        <f t="shared" si="33"/>
        <v>Nanine</v>
      </c>
      <c r="S286" t="str">
        <f t="shared" si="34"/>
        <v>McCarthy</v>
      </c>
      <c r="T286" t="str">
        <f>_xlfn.XLOOKUP(C286,Table3[Customer ID],Table3[Loyalty Card],,0)</f>
        <v>No</v>
      </c>
      <c r="U286">
        <f t="shared" si="28"/>
        <v>7.5</v>
      </c>
      <c r="V286" t="str">
        <f t="shared" si="29"/>
        <v>Saturday</v>
      </c>
      <c r="W286" t="str">
        <f t="shared" si="30"/>
        <v>May</v>
      </c>
      <c r="X286">
        <f>E286*VLOOKUP(D286,products!$A$2:$G$49,7,FALSE)</f>
        <v>10.436249999999999</v>
      </c>
    </row>
    <row r="287" spans="1:24" x14ac:dyDescent="0.25">
      <c r="A287" s="1" t="s">
        <v>2101</v>
      </c>
      <c r="B287" s="2">
        <v>44030</v>
      </c>
      <c r="C287" s="1" t="s">
        <v>2102</v>
      </c>
      <c r="D287" t="s">
        <v>6163</v>
      </c>
      <c r="E287" s="1">
        <v>1</v>
      </c>
      <c r="F287" s="1" t="str">
        <f>VLOOKUP(C287,customers!$A$2:$B$1001,2,FALSE)</f>
        <v>Lyndsey Megany</v>
      </c>
      <c r="G287" s="1" t="str">
        <f>VLOOKUP(C287,customers!$A$1:$C$1001,3,FALSE)</f>
        <v>not provided</v>
      </c>
      <c r="H287" s="1" t="str">
        <f>_xlfn.XLOOKUP(C287,customers!$A$2:$A$1001,customers!$G$2:$G$1001,,0,)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>
        <f>INDEX(products!$A$1:$G$49,MATCH(orders!$D287,products!$A$1:$A$49,0),MATCH(orders!K$1,products!$A$1:$G$1,0))</f>
        <v>2.5</v>
      </c>
      <c r="L287">
        <f>INDEX(products!$A$1:$G$49,MATCH(orders!$D287,products!$A$1:$A$49,0),MATCH(orders!L$1,products!$A$1:$G$1,0))</f>
        <v>36.454999999999998</v>
      </c>
      <c r="M287">
        <f t="shared" si="31"/>
        <v>36.454999999999998</v>
      </c>
      <c r="N287" t="str">
        <f>VLOOKUP(I287,'coffee names &amp; roast types'!$A$2:$B$5,2,FALSE)</f>
        <v>Liberica</v>
      </c>
      <c r="O287" t="str">
        <f>VLOOKUP(J287,'coffee names &amp; roast types'!$E$2:$F$4,2,FALSE)</f>
        <v>Light</v>
      </c>
      <c r="P287" t="str">
        <f>CONCATENATE(VLOOKUP(C287,customers!$A$2:$F$1001,5,FALSE),", ",VLOOKUP(C287,customers!$A$2:$F$1001,6,FALSE))</f>
        <v>7536 Homewood Place, Buffalo</v>
      </c>
      <c r="Q287" t="str">
        <f t="shared" si="32"/>
        <v>No</v>
      </c>
      <c r="R287" t="str">
        <f t="shared" si="33"/>
        <v>Lyndsey</v>
      </c>
      <c r="S287" t="str">
        <f t="shared" si="34"/>
        <v>Megany</v>
      </c>
      <c r="T287" t="str">
        <f>_xlfn.XLOOKUP(C287,Table3[Customer ID],Table3[Loyalty Card],,0)</f>
        <v>No</v>
      </c>
      <c r="U287">
        <f t="shared" si="28"/>
        <v>2.5</v>
      </c>
      <c r="V287" t="str">
        <f t="shared" si="29"/>
        <v>Saturday</v>
      </c>
      <c r="W287" t="str">
        <f t="shared" si="30"/>
        <v>July</v>
      </c>
      <c r="X287">
        <f>E287*VLOOKUP(D287,products!$A$2:$G$49,7,FALSE)</f>
        <v>4.7391499999999995</v>
      </c>
    </row>
    <row r="288" spans="1:24" x14ac:dyDescent="0.25">
      <c r="A288" s="1" t="s">
        <v>2106</v>
      </c>
      <c r="B288" s="2">
        <v>43755</v>
      </c>
      <c r="C288" s="1" t="s">
        <v>2107</v>
      </c>
      <c r="D288" t="s">
        <v>6151</v>
      </c>
      <c r="E288" s="1">
        <v>4</v>
      </c>
      <c r="F288" s="1" t="str">
        <f>VLOOKUP(C288,customers!$A$2:$B$1001,2,FALSE)</f>
        <v>Byram Mergue</v>
      </c>
      <c r="G288" s="1" t="str">
        <f>VLOOKUP(C288,customers!$A$1:$C$1001,3,FALSE)</f>
        <v>bmergue7y@umn.edu</v>
      </c>
      <c r="H288" s="1" t="str">
        <f>_xlfn.XLOOKUP(C288,customers!$A$2:$A$1001,customers!$G$2:$G$1001,,0,)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>
        <f>INDEX(products!$A$1:$G$49,MATCH(orders!$D288,products!$A$1:$A$49,0),MATCH(orders!K$1,products!$A$1:$G$1,0))</f>
        <v>0.2</v>
      </c>
      <c r="L288">
        <f>INDEX(products!$A$1:$G$49,MATCH(orders!$D288,products!$A$1:$A$49,0),MATCH(orders!L$1,products!$A$1:$G$1,0))</f>
        <v>3.375</v>
      </c>
      <c r="M288">
        <f t="shared" si="31"/>
        <v>13.5</v>
      </c>
      <c r="N288" t="str">
        <f>VLOOKUP(I288,'coffee names &amp; roast types'!$A$2:$B$5,2,FALSE)</f>
        <v>Arabica</v>
      </c>
      <c r="O288" t="str">
        <f>VLOOKUP(J288,'coffee names &amp; roast types'!$E$2:$F$4,2,FALSE)</f>
        <v>Medium</v>
      </c>
      <c r="P288" t="str">
        <f>CONCATENATE(VLOOKUP(C288,customers!$A$2:$F$1001,5,FALSE),", ",VLOOKUP(C288,customers!$A$2:$F$1001,6,FALSE))</f>
        <v>801 Sloan Plaza, Canton</v>
      </c>
      <c r="Q288" t="str">
        <f t="shared" si="32"/>
        <v>No</v>
      </c>
      <c r="R288" t="str">
        <f t="shared" si="33"/>
        <v>Byram</v>
      </c>
      <c r="S288" t="str">
        <f t="shared" si="34"/>
        <v>Mergue</v>
      </c>
      <c r="T288" t="str">
        <f>_xlfn.XLOOKUP(C288,Table3[Customer ID],Table3[Loyalty Card],,0)</f>
        <v>Yes</v>
      </c>
      <c r="U288">
        <f t="shared" si="28"/>
        <v>0.8</v>
      </c>
      <c r="V288" t="str">
        <f t="shared" si="29"/>
        <v>Thursday</v>
      </c>
      <c r="W288" t="str">
        <f t="shared" si="30"/>
        <v>October</v>
      </c>
      <c r="X288">
        <f>E288*VLOOKUP(D288,products!$A$2:$G$49,7,FALSE)</f>
        <v>1.2149999999999999</v>
      </c>
    </row>
    <row r="289" spans="1:24" x14ac:dyDescent="0.25">
      <c r="A289" s="1" t="s">
        <v>2111</v>
      </c>
      <c r="B289" s="2">
        <v>44697</v>
      </c>
      <c r="C289" s="1" t="s">
        <v>2112</v>
      </c>
      <c r="D289" t="s">
        <v>6177</v>
      </c>
      <c r="E289" s="1">
        <v>4</v>
      </c>
      <c r="F289" s="1" t="str">
        <f>VLOOKUP(C289,customers!$A$2:$B$1001,2,FALSE)</f>
        <v>Kerr Patise</v>
      </c>
      <c r="G289" s="1" t="str">
        <f>VLOOKUP(C289,customers!$A$1:$C$1001,3,FALSE)</f>
        <v>kpatise7z@jigsy.com</v>
      </c>
      <c r="H289" s="1" t="str">
        <f>_xlfn.XLOOKUP(C289,customers!$A$2:$A$1001,customers!$G$2:$G$1001,,0,)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>
        <f>INDEX(products!$A$1:$G$49,MATCH(orders!$D289,products!$A$1:$A$49,0),MATCH(orders!K$1,products!$A$1:$G$1,0))</f>
        <v>0.2</v>
      </c>
      <c r="L289">
        <f>INDEX(products!$A$1:$G$49,MATCH(orders!$D289,products!$A$1:$A$49,0),MATCH(orders!L$1,products!$A$1:$G$1,0))</f>
        <v>3.5849999999999995</v>
      </c>
      <c r="M289">
        <f t="shared" si="31"/>
        <v>14.339999999999998</v>
      </c>
      <c r="N289" t="str">
        <f>VLOOKUP(I289,'coffee names &amp; roast types'!$A$2:$B$5,2,FALSE)</f>
        <v>Robusta</v>
      </c>
      <c r="O289" t="str">
        <f>VLOOKUP(J289,'coffee names &amp; roast types'!$E$2:$F$4,2,FALSE)</f>
        <v>Light</v>
      </c>
      <c r="P289" t="str">
        <f>CONCATENATE(VLOOKUP(C289,customers!$A$2:$F$1001,5,FALSE),", ",VLOOKUP(C289,customers!$A$2:$F$1001,6,FALSE))</f>
        <v>2469 Hayes Lane, Boston</v>
      </c>
      <c r="Q289" t="str">
        <f t="shared" si="32"/>
        <v>No</v>
      </c>
      <c r="R289" t="str">
        <f t="shared" si="33"/>
        <v>Kerr</v>
      </c>
      <c r="S289" t="str">
        <f t="shared" si="34"/>
        <v>Patise</v>
      </c>
      <c r="T289" t="str">
        <f>_xlfn.XLOOKUP(C289,Table3[Customer ID],Table3[Loyalty Card],,0)</f>
        <v>No</v>
      </c>
      <c r="U289">
        <f t="shared" si="28"/>
        <v>0.8</v>
      </c>
      <c r="V289" t="str">
        <f t="shared" si="29"/>
        <v>Monday</v>
      </c>
      <c r="W289" t="str">
        <f t="shared" si="30"/>
        <v>May</v>
      </c>
      <c r="X289">
        <f>E289*VLOOKUP(D289,products!$A$2:$G$49,7,FALSE)</f>
        <v>0.86039999999999983</v>
      </c>
    </row>
    <row r="290" spans="1:24" x14ac:dyDescent="0.25">
      <c r="A290" s="1" t="s">
        <v>2117</v>
      </c>
      <c r="B290" s="2">
        <v>44279</v>
      </c>
      <c r="C290" s="1" t="s">
        <v>2118</v>
      </c>
      <c r="D290" t="s">
        <v>6138</v>
      </c>
      <c r="E290" s="1">
        <v>1</v>
      </c>
      <c r="F290" s="1" t="str">
        <f>VLOOKUP(C290,customers!$A$2:$B$1001,2,FALSE)</f>
        <v>Mathew Goulter</v>
      </c>
      <c r="G290" s="1" t="str">
        <f>VLOOKUP(C290,customers!$A$1:$C$1001,3,FALSE)</f>
        <v>not provided</v>
      </c>
      <c r="H290" s="1" t="str">
        <f>_xlfn.XLOOKUP(C290,customers!$A$2:$A$1001,customers!$G$2:$G$1001,,0,)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>
        <f>INDEX(products!$A$1:$G$49,MATCH(orders!$D290,products!$A$1:$A$49,0),MATCH(orders!K$1,products!$A$1:$G$1,0))</f>
        <v>0.5</v>
      </c>
      <c r="L290">
        <f>INDEX(products!$A$1:$G$49,MATCH(orders!$D290,products!$A$1:$A$49,0),MATCH(orders!L$1,products!$A$1:$G$1,0))</f>
        <v>8.25</v>
      </c>
      <c r="M290">
        <f t="shared" si="31"/>
        <v>8.25</v>
      </c>
      <c r="N290" t="str">
        <f>VLOOKUP(I290,'coffee names &amp; roast types'!$A$2:$B$5,2,FALSE)</f>
        <v>Excelsa</v>
      </c>
      <c r="O290" t="str">
        <f>VLOOKUP(J290,'coffee names &amp; roast types'!$E$2:$F$4,2,FALSE)</f>
        <v>Medium</v>
      </c>
      <c r="P290" t="str">
        <f>CONCATENATE(VLOOKUP(C290,customers!$A$2:$F$1001,5,FALSE),", ",VLOOKUP(C290,customers!$A$2:$F$1001,6,FALSE))</f>
        <v>3 Sunfield Terrace, Kinlough</v>
      </c>
      <c r="Q290" t="str">
        <f t="shared" si="32"/>
        <v>Yes</v>
      </c>
      <c r="R290" t="str">
        <f t="shared" si="33"/>
        <v>Mathew</v>
      </c>
      <c r="S290" t="str">
        <f t="shared" si="34"/>
        <v>Goulter</v>
      </c>
      <c r="T290" t="str">
        <f>_xlfn.XLOOKUP(C290,Table3[Customer ID],Table3[Loyalty Card],,0)</f>
        <v>Yes</v>
      </c>
      <c r="U290">
        <f t="shared" si="28"/>
        <v>0.5</v>
      </c>
      <c r="V290" t="str">
        <f t="shared" si="29"/>
        <v>Wednesday</v>
      </c>
      <c r="W290" t="str">
        <f t="shared" si="30"/>
        <v>March</v>
      </c>
      <c r="X290">
        <f>E290*VLOOKUP(D290,products!$A$2:$G$49,7,FALSE)</f>
        <v>0.90749999999999997</v>
      </c>
    </row>
    <row r="291" spans="1:24" x14ac:dyDescent="0.25">
      <c r="A291" s="1" t="s">
        <v>2122</v>
      </c>
      <c r="B291" s="2">
        <v>43772</v>
      </c>
      <c r="C291" s="1" t="s">
        <v>2123</v>
      </c>
      <c r="D291" t="s">
        <v>6162</v>
      </c>
      <c r="E291" s="1">
        <v>5</v>
      </c>
      <c r="F291" s="1" t="str">
        <f>VLOOKUP(C291,customers!$A$2:$B$1001,2,FALSE)</f>
        <v>Marris Grcic</v>
      </c>
      <c r="G291" s="1" t="str">
        <f>VLOOKUP(C291,customers!$A$1:$C$1001,3,FALSE)</f>
        <v>not provided</v>
      </c>
      <c r="H291" s="1" t="str">
        <f>_xlfn.XLOOKUP(C291,customers!$A$2:$A$1001,customers!$G$2:$G$1001,,0,)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>
        <f>INDEX(products!$A$1:$G$49,MATCH(orders!$D291,products!$A$1:$A$49,0),MATCH(orders!K$1,products!$A$1:$G$1,0))</f>
        <v>0.2</v>
      </c>
      <c r="L291">
        <f>INDEX(products!$A$1:$G$49,MATCH(orders!$D291,products!$A$1:$A$49,0),MATCH(orders!L$1,products!$A$1:$G$1,0))</f>
        <v>2.6849999999999996</v>
      </c>
      <c r="M291">
        <f t="shared" si="31"/>
        <v>13.424999999999997</v>
      </c>
      <c r="N291" t="str">
        <f>VLOOKUP(I291,'coffee names &amp; roast types'!$A$2:$B$5,2,FALSE)</f>
        <v>Robusta</v>
      </c>
      <c r="O291" t="str">
        <f>VLOOKUP(J291,'coffee names &amp; roast types'!$E$2:$F$4,2,FALSE)</f>
        <v>Dark</v>
      </c>
      <c r="P291" t="str">
        <f>CONCATENATE(VLOOKUP(C291,customers!$A$2:$F$1001,5,FALSE),", ",VLOOKUP(C291,customers!$A$2:$F$1001,6,FALSE))</f>
        <v>758 Acker Point, Lynchburg</v>
      </c>
      <c r="Q291" t="str">
        <f t="shared" si="32"/>
        <v>No</v>
      </c>
      <c r="R291" t="str">
        <f t="shared" si="33"/>
        <v>Marris</v>
      </c>
      <c r="S291" t="str">
        <f t="shared" si="34"/>
        <v>Grcic</v>
      </c>
      <c r="T291" t="str">
        <f>_xlfn.XLOOKUP(C291,Table3[Customer ID],Table3[Loyalty Card],,0)</f>
        <v>Yes</v>
      </c>
      <c r="U291">
        <f t="shared" si="28"/>
        <v>1</v>
      </c>
      <c r="V291" t="str">
        <f t="shared" si="29"/>
        <v>Sunday</v>
      </c>
      <c r="W291" t="str">
        <f t="shared" si="30"/>
        <v>November</v>
      </c>
      <c r="X291">
        <f>E291*VLOOKUP(D291,products!$A$2:$G$49,7,FALSE)</f>
        <v>0.80549999999999988</v>
      </c>
    </row>
    <row r="292" spans="1:24" x14ac:dyDescent="0.25">
      <c r="A292" s="1" t="s">
        <v>2126</v>
      </c>
      <c r="B292" s="2">
        <v>44497</v>
      </c>
      <c r="C292" s="1" t="s">
        <v>2127</v>
      </c>
      <c r="D292" t="s">
        <v>6146</v>
      </c>
      <c r="E292" s="1">
        <v>5</v>
      </c>
      <c r="F292" s="1" t="str">
        <f>VLOOKUP(C292,customers!$A$2:$B$1001,2,FALSE)</f>
        <v>Domeniga Duke</v>
      </c>
      <c r="G292" s="1" t="str">
        <f>VLOOKUP(C292,customers!$A$1:$C$1001,3,FALSE)</f>
        <v>dduke82@vkontakte.ru</v>
      </c>
      <c r="H292" s="1" t="str">
        <f>_xlfn.XLOOKUP(C292,customers!$A$2:$A$1001,customers!$G$2:$G$1001,,0,)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>
        <f>INDEX(products!$A$1:$G$49,MATCH(orders!$D292,products!$A$1:$A$49,0),MATCH(orders!K$1,products!$A$1:$G$1,0))</f>
        <v>1</v>
      </c>
      <c r="L292">
        <f>INDEX(products!$A$1:$G$49,MATCH(orders!$D292,products!$A$1:$A$49,0),MATCH(orders!L$1,products!$A$1:$G$1,0))</f>
        <v>9.9499999999999993</v>
      </c>
      <c r="M292">
        <f t="shared" si="31"/>
        <v>49.75</v>
      </c>
      <c r="N292" t="str">
        <f>VLOOKUP(I292,'coffee names &amp; roast types'!$A$2:$B$5,2,FALSE)</f>
        <v>Arabica</v>
      </c>
      <c r="O292" t="str">
        <f>VLOOKUP(J292,'coffee names &amp; roast types'!$E$2:$F$4,2,FALSE)</f>
        <v>Dark</v>
      </c>
      <c r="P292" t="str">
        <f>CONCATENATE(VLOOKUP(C292,customers!$A$2:$F$1001,5,FALSE),", ",VLOOKUP(C292,customers!$A$2:$F$1001,6,FALSE))</f>
        <v>472 Mosinee Crossing, Los Angeles</v>
      </c>
      <c r="Q292" t="str">
        <f t="shared" si="32"/>
        <v>No</v>
      </c>
      <c r="R292" t="str">
        <f t="shared" si="33"/>
        <v>Domeniga</v>
      </c>
      <c r="S292" t="str">
        <f t="shared" si="34"/>
        <v>Duke</v>
      </c>
      <c r="T292" t="str">
        <f>_xlfn.XLOOKUP(C292,Table3[Customer ID],Table3[Loyalty Card],,0)</f>
        <v>No</v>
      </c>
      <c r="U292">
        <f t="shared" si="28"/>
        <v>5</v>
      </c>
      <c r="V292" t="str">
        <f t="shared" si="29"/>
        <v>Thursday</v>
      </c>
      <c r="W292" t="str">
        <f t="shared" si="30"/>
        <v>October</v>
      </c>
      <c r="X292">
        <f>E292*VLOOKUP(D292,products!$A$2:$G$49,7,FALSE)</f>
        <v>4.4774999999999991</v>
      </c>
    </row>
    <row r="293" spans="1:24" x14ac:dyDescent="0.25">
      <c r="A293" s="1" t="s">
        <v>2132</v>
      </c>
      <c r="B293" s="2">
        <v>44181</v>
      </c>
      <c r="C293" s="1" t="s">
        <v>2133</v>
      </c>
      <c r="D293" t="s">
        <v>6138</v>
      </c>
      <c r="E293" s="1">
        <v>2</v>
      </c>
      <c r="F293" s="1" t="str">
        <f>VLOOKUP(C293,customers!$A$2:$B$1001,2,FALSE)</f>
        <v>Violante Skouling</v>
      </c>
      <c r="G293" s="1" t="str">
        <f>VLOOKUP(C293,customers!$A$1:$C$1001,3,FALSE)</f>
        <v>not provided</v>
      </c>
      <c r="H293" s="1" t="str">
        <f>_xlfn.XLOOKUP(C293,customers!$A$2:$A$1001,customers!$G$2:$G$1001,,0,)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>
        <f>INDEX(products!$A$1:$G$49,MATCH(orders!$D293,products!$A$1:$A$49,0),MATCH(orders!K$1,products!$A$1:$G$1,0))</f>
        <v>0.5</v>
      </c>
      <c r="L293">
        <f>INDEX(products!$A$1:$G$49,MATCH(orders!$D293,products!$A$1:$A$49,0),MATCH(orders!L$1,products!$A$1:$G$1,0))</f>
        <v>8.25</v>
      </c>
      <c r="M293">
        <f t="shared" si="31"/>
        <v>16.5</v>
      </c>
      <c r="N293" t="str">
        <f>VLOOKUP(I293,'coffee names &amp; roast types'!$A$2:$B$5,2,FALSE)</f>
        <v>Excelsa</v>
      </c>
      <c r="O293" t="str">
        <f>VLOOKUP(J293,'coffee names &amp; roast types'!$E$2:$F$4,2,FALSE)</f>
        <v>Medium</v>
      </c>
      <c r="P293" t="str">
        <f>CONCATENATE(VLOOKUP(C293,customers!$A$2:$F$1001,5,FALSE),", ",VLOOKUP(C293,customers!$A$2:$F$1001,6,FALSE))</f>
        <v>9366 Bunting Center, Drumcondra</v>
      </c>
      <c r="Q293" t="str">
        <f t="shared" si="32"/>
        <v>Yes</v>
      </c>
      <c r="R293" t="str">
        <f t="shared" si="33"/>
        <v>Violante</v>
      </c>
      <c r="S293" t="str">
        <f t="shared" si="34"/>
        <v>Skouling</v>
      </c>
      <c r="T293" t="str">
        <f>_xlfn.XLOOKUP(C293,Table3[Customer ID],Table3[Loyalty Card],,0)</f>
        <v>No</v>
      </c>
      <c r="U293">
        <f t="shared" si="28"/>
        <v>1</v>
      </c>
      <c r="V293" t="str">
        <f t="shared" si="29"/>
        <v>Wednesday</v>
      </c>
      <c r="W293" t="str">
        <f t="shared" si="30"/>
        <v>December</v>
      </c>
      <c r="X293">
        <f>E293*VLOOKUP(D293,products!$A$2:$G$49,7,FALSE)</f>
        <v>1.8149999999999999</v>
      </c>
    </row>
    <row r="294" spans="1:24" x14ac:dyDescent="0.25">
      <c r="A294" s="1" t="s">
        <v>2136</v>
      </c>
      <c r="B294" s="2">
        <v>44529</v>
      </c>
      <c r="C294" s="1" t="s">
        <v>2137</v>
      </c>
      <c r="D294" t="s">
        <v>6157</v>
      </c>
      <c r="E294" s="1">
        <v>3</v>
      </c>
      <c r="F294" s="1" t="str">
        <f>VLOOKUP(C294,customers!$A$2:$B$1001,2,FALSE)</f>
        <v>Isidore Hussey</v>
      </c>
      <c r="G294" s="1" t="str">
        <f>VLOOKUP(C294,customers!$A$1:$C$1001,3,FALSE)</f>
        <v>ihussey84@mapy.cz</v>
      </c>
      <c r="H294" s="1" t="str">
        <f>_xlfn.XLOOKUP(C294,customers!$A$2:$A$1001,customers!$G$2:$G$1001,,0,)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>
        <f>INDEX(products!$A$1:$G$49,MATCH(orders!$D294,products!$A$1:$A$49,0),MATCH(orders!K$1,products!$A$1:$G$1,0))</f>
        <v>0.5</v>
      </c>
      <c r="L294">
        <f>INDEX(products!$A$1:$G$49,MATCH(orders!$D294,products!$A$1:$A$49,0),MATCH(orders!L$1,products!$A$1:$G$1,0))</f>
        <v>5.97</v>
      </c>
      <c r="M294">
        <f t="shared" si="31"/>
        <v>17.91</v>
      </c>
      <c r="N294" t="str">
        <f>VLOOKUP(I294,'coffee names &amp; roast types'!$A$2:$B$5,2,FALSE)</f>
        <v>Arabica</v>
      </c>
      <c r="O294" t="str">
        <f>VLOOKUP(J294,'coffee names &amp; roast types'!$E$2:$F$4,2,FALSE)</f>
        <v>Dark</v>
      </c>
      <c r="P294" t="str">
        <f>CONCATENATE(VLOOKUP(C294,customers!$A$2:$F$1001,5,FALSE),", ",VLOOKUP(C294,customers!$A$2:$F$1001,6,FALSE))</f>
        <v>641 Birchwood Place, Birmingham</v>
      </c>
      <c r="Q294" t="str">
        <f t="shared" si="32"/>
        <v>No</v>
      </c>
      <c r="R294" t="str">
        <f t="shared" si="33"/>
        <v>Isidore</v>
      </c>
      <c r="S294" t="str">
        <f t="shared" si="34"/>
        <v>Hussey</v>
      </c>
      <c r="T294" t="str">
        <f>_xlfn.XLOOKUP(C294,Table3[Customer ID],Table3[Loyalty Card],,0)</f>
        <v>No</v>
      </c>
      <c r="U294">
        <f t="shared" si="28"/>
        <v>1.5</v>
      </c>
      <c r="V294" t="str">
        <f t="shared" si="29"/>
        <v>Monday</v>
      </c>
      <c r="W294" t="str">
        <f t="shared" si="30"/>
        <v>November</v>
      </c>
      <c r="X294">
        <f>E294*VLOOKUP(D294,products!$A$2:$G$49,7,FALSE)</f>
        <v>1.6118999999999999</v>
      </c>
    </row>
    <row r="295" spans="1:24" x14ac:dyDescent="0.25">
      <c r="A295" s="1" t="s">
        <v>2141</v>
      </c>
      <c r="B295" s="2">
        <v>44275</v>
      </c>
      <c r="C295" s="1" t="s">
        <v>2142</v>
      </c>
      <c r="D295" t="s">
        <v>6157</v>
      </c>
      <c r="E295" s="1">
        <v>5</v>
      </c>
      <c r="F295" s="1" t="str">
        <f>VLOOKUP(C295,customers!$A$2:$B$1001,2,FALSE)</f>
        <v>Cassie Pinkerton</v>
      </c>
      <c r="G295" s="1" t="str">
        <f>VLOOKUP(C295,customers!$A$1:$C$1001,3,FALSE)</f>
        <v>cpinkerton85@upenn.edu</v>
      </c>
      <c r="H295" s="1" t="str">
        <f>_xlfn.XLOOKUP(C295,customers!$A$2:$A$1001,customers!$G$2:$G$1001,,0,)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>
        <f>INDEX(products!$A$1:$G$49,MATCH(orders!$D295,products!$A$1:$A$49,0),MATCH(orders!K$1,products!$A$1:$G$1,0))</f>
        <v>0.5</v>
      </c>
      <c r="L295">
        <f>INDEX(products!$A$1:$G$49,MATCH(orders!$D295,products!$A$1:$A$49,0),MATCH(orders!L$1,products!$A$1:$G$1,0))</f>
        <v>5.97</v>
      </c>
      <c r="M295">
        <f t="shared" si="31"/>
        <v>29.849999999999998</v>
      </c>
      <c r="N295" t="str">
        <f>VLOOKUP(I295,'coffee names &amp; roast types'!$A$2:$B$5,2,FALSE)</f>
        <v>Arabica</v>
      </c>
      <c r="O295" t="str">
        <f>VLOOKUP(J295,'coffee names &amp; roast types'!$E$2:$F$4,2,FALSE)</f>
        <v>Dark</v>
      </c>
      <c r="P295" t="str">
        <f>CONCATENATE(VLOOKUP(C295,customers!$A$2:$F$1001,5,FALSE),", ",VLOOKUP(C295,customers!$A$2:$F$1001,6,FALSE))</f>
        <v>5205 Graceland Point, Alexandria</v>
      </c>
      <c r="Q295" t="str">
        <f t="shared" si="32"/>
        <v>No</v>
      </c>
      <c r="R295" t="str">
        <f t="shared" si="33"/>
        <v>Cassie</v>
      </c>
      <c r="S295" t="str">
        <f t="shared" si="34"/>
        <v>Pinkerton</v>
      </c>
      <c r="T295" t="str">
        <f>_xlfn.XLOOKUP(C295,Table3[Customer ID],Table3[Loyalty Card],,0)</f>
        <v>No</v>
      </c>
      <c r="U295">
        <f t="shared" si="28"/>
        <v>2.5</v>
      </c>
      <c r="V295" t="str">
        <f t="shared" si="29"/>
        <v>Saturday</v>
      </c>
      <c r="W295" t="str">
        <f t="shared" si="30"/>
        <v>March</v>
      </c>
      <c r="X295">
        <f>E295*VLOOKUP(D295,products!$A$2:$G$49,7,FALSE)</f>
        <v>2.6865000000000001</v>
      </c>
    </row>
    <row r="296" spans="1:24" x14ac:dyDescent="0.25">
      <c r="A296" s="1" t="s">
        <v>2147</v>
      </c>
      <c r="B296" s="2">
        <v>44659</v>
      </c>
      <c r="C296" s="1" t="s">
        <v>2148</v>
      </c>
      <c r="D296" t="s">
        <v>6170</v>
      </c>
      <c r="E296" s="1">
        <v>3</v>
      </c>
      <c r="F296" s="1" t="str">
        <f>VLOOKUP(C296,customers!$A$2:$B$1001,2,FALSE)</f>
        <v>Micki Fero</v>
      </c>
      <c r="G296" s="1" t="str">
        <f>VLOOKUP(C296,customers!$A$1:$C$1001,3,FALSE)</f>
        <v>not provided</v>
      </c>
      <c r="H296" s="1" t="str">
        <f>_xlfn.XLOOKUP(C296,customers!$A$2:$A$1001,customers!$G$2:$G$1001,,0,)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>
        <f>INDEX(products!$A$1:$G$49,MATCH(orders!$D296,products!$A$1:$A$49,0),MATCH(orders!K$1,products!$A$1:$G$1,0))</f>
        <v>1</v>
      </c>
      <c r="L296">
        <f>INDEX(products!$A$1:$G$49,MATCH(orders!$D296,products!$A$1:$A$49,0),MATCH(orders!L$1,products!$A$1:$G$1,0))</f>
        <v>14.85</v>
      </c>
      <c r="M296">
        <f t="shared" si="31"/>
        <v>44.55</v>
      </c>
      <c r="N296" t="str">
        <f>VLOOKUP(I296,'coffee names &amp; roast types'!$A$2:$B$5,2,FALSE)</f>
        <v>Excelsa</v>
      </c>
      <c r="O296" t="str">
        <f>VLOOKUP(J296,'coffee names &amp; roast types'!$E$2:$F$4,2,FALSE)</f>
        <v>Light</v>
      </c>
      <c r="P296" t="str">
        <f>CONCATENATE(VLOOKUP(C296,customers!$A$2:$F$1001,5,FALSE),", ",VLOOKUP(C296,customers!$A$2:$F$1001,6,FALSE))</f>
        <v>9 Burrows Way, Danbury</v>
      </c>
      <c r="Q296" t="str">
        <f t="shared" si="32"/>
        <v>No</v>
      </c>
      <c r="R296" t="str">
        <f t="shared" si="33"/>
        <v>Micki</v>
      </c>
      <c r="S296" t="str">
        <f t="shared" si="34"/>
        <v>Fero</v>
      </c>
      <c r="T296" t="str">
        <f>_xlfn.XLOOKUP(C296,Table3[Customer ID],Table3[Loyalty Card],,0)</f>
        <v>No</v>
      </c>
      <c r="U296">
        <f t="shared" si="28"/>
        <v>3</v>
      </c>
      <c r="V296" t="str">
        <f t="shared" si="29"/>
        <v>Friday</v>
      </c>
      <c r="W296" t="str">
        <f t="shared" si="30"/>
        <v>April</v>
      </c>
      <c r="X296">
        <f>E296*VLOOKUP(D296,products!$A$2:$G$49,7,FALSE)</f>
        <v>4.9005000000000001</v>
      </c>
    </row>
    <row r="297" spans="1:24" x14ac:dyDescent="0.25">
      <c r="A297" s="1" t="s">
        <v>2152</v>
      </c>
      <c r="B297" s="2">
        <v>44057</v>
      </c>
      <c r="C297" s="1" t="s">
        <v>2153</v>
      </c>
      <c r="D297" t="s">
        <v>6140</v>
      </c>
      <c r="E297" s="1">
        <v>2</v>
      </c>
      <c r="F297" s="1" t="str">
        <f>VLOOKUP(C297,customers!$A$2:$B$1001,2,FALSE)</f>
        <v>Cybill Graddell</v>
      </c>
      <c r="G297" s="1" t="str">
        <f>VLOOKUP(C297,customers!$A$1:$C$1001,3,FALSE)</f>
        <v>not provided</v>
      </c>
      <c r="H297" s="1" t="str">
        <f>_xlfn.XLOOKUP(C297,customers!$A$2:$A$1001,customers!$G$2:$G$1001,,0,)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>
        <f>INDEX(products!$A$1:$G$49,MATCH(orders!$D297,products!$A$1:$A$49,0),MATCH(orders!K$1,products!$A$1:$G$1,0))</f>
        <v>1</v>
      </c>
      <c r="L297">
        <f>INDEX(products!$A$1:$G$49,MATCH(orders!$D297,products!$A$1:$A$49,0),MATCH(orders!L$1,products!$A$1:$G$1,0))</f>
        <v>13.75</v>
      </c>
      <c r="M297">
        <f t="shared" si="31"/>
        <v>27.5</v>
      </c>
      <c r="N297" t="str">
        <f>VLOOKUP(I297,'coffee names &amp; roast types'!$A$2:$B$5,2,FALSE)</f>
        <v>Excelsa</v>
      </c>
      <c r="O297" t="str">
        <f>VLOOKUP(J297,'coffee names &amp; roast types'!$E$2:$F$4,2,FALSE)</f>
        <v>Medium</v>
      </c>
      <c r="P297" t="str">
        <f>CONCATENATE(VLOOKUP(C297,customers!$A$2:$F$1001,5,FALSE),", ",VLOOKUP(C297,customers!$A$2:$F$1001,6,FALSE))</f>
        <v>8 Reindahl Alley, Albany</v>
      </c>
      <c r="Q297" t="str">
        <f t="shared" si="32"/>
        <v>No</v>
      </c>
      <c r="R297" t="str">
        <f t="shared" si="33"/>
        <v>Cybill</v>
      </c>
      <c r="S297" t="str">
        <f t="shared" si="34"/>
        <v>Graddell</v>
      </c>
      <c r="T297" t="str">
        <f>_xlfn.XLOOKUP(C297,Table3[Customer ID],Table3[Loyalty Card],,0)</f>
        <v>No</v>
      </c>
      <c r="U297">
        <f t="shared" si="28"/>
        <v>2</v>
      </c>
      <c r="V297" t="str">
        <f t="shared" si="29"/>
        <v>Friday</v>
      </c>
      <c r="W297" t="str">
        <f t="shared" si="30"/>
        <v>August</v>
      </c>
      <c r="X297">
        <f>E297*VLOOKUP(D297,products!$A$2:$G$49,7,FALSE)</f>
        <v>3.0249999999999999</v>
      </c>
    </row>
    <row r="298" spans="1:24" x14ac:dyDescent="0.25">
      <c r="A298" s="1" t="s">
        <v>2156</v>
      </c>
      <c r="B298" s="2">
        <v>43597</v>
      </c>
      <c r="C298" s="1" t="s">
        <v>2157</v>
      </c>
      <c r="D298" t="s">
        <v>6145</v>
      </c>
      <c r="E298" s="1">
        <v>6</v>
      </c>
      <c r="F298" s="1" t="str">
        <f>VLOOKUP(C298,customers!$A$2:$B$1001,2,FALSE)</f>
        <v>Dorian Vizor</v>
      </c>
      <c r="G298" s="1" t="str">
        <f>VLOOKUP(C298,customers!$A$1:$C$1001,3,FALSE)</f>
        <v>dvizor88@furl.net</v>
      </c>
      <c r="H298" s="1" t="str">
        <f>_xlfn.XLOOKUP(C298,customers!$A$2:$A$1001,customers!$G$2:$G$1001,,0,)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>
        <f>INDEX(products!$A$1:$G$49,MATCH(orders!$D298,products!$A$1:$A$49,0),MATCH(orders!K$1,products!$A$1:$G$1,0))</f>
        <v>0.5</v>
      </c>
      <c r="L298">
        <f>INDEX(products!$A$1:$G$49,MATCH(orders!$D298,products!$A$1:$A$49,0),MATCH(orders!L$1,products!$A$1:$G$1,0))</f>
        <v>5.97</v>
      </c>
      <c r="M298">
        <f t="shared" si="31"/>
        <v>35.82</v>
      </c>
      <c r="N298" t="str">
        <f>VLOOKUP(I298,'coffee names &amp; roast types'!$A$2:$B$5,2,FALSE)</f>
        <v>Robusta</v>
      </c>
      <c r="O298" t="str">
        <f>VLOOKUP(J298,'coffee names &amp; roast types'!$E$2:$F$4,2,FALSE)</f>
        <v>Medium</v>
      </c>
      <c r="P298" t="str">
        <f>CONCATENATE(VLOOKUP(C298,customers!$A$2:$F$1001,5,FALSE),", ",VLOOKUP(C298,customers!$A$2:$F$1001,6,FALSE))</f>
        <v>6023 Novick Parkway, Naples</v>
      </c>
      <c r="Q298" t="str">
        <f t="shared" si="32"/>
        <v>No</v>
      </c>
      <c r="R298" t="str">
        <f t="shared" si="33"/>
        <v>Dorian</v>
      </c>
      <c r="S298" t="str">
        <f t="shared" si="34"/>
        <v>Vizor</v>
      </c>
      <c r="T298" t="str">
        <f>_xlfn.XLOOKUP(C298,Table3[Customer ID],Table3[Loyalty Card],,0)</f>
        <v>Yes</v>
      </c>
      <c r="U298">
        <f t="shared" si="28"/>
        <v>3</v>
      </c>
      <c r="V298" t="str">
        <f t="shared" si="29"/>
        <v>Sunday</v>
      </c>
      <c r="W298" t="str">
        <f t="shared" si="30"/>
        <v>May</v>
      </c>
      <c r="X298">
        <f>E298*VLOOKUP(D298,products!$A$2:$G$49,7,FALSE)</f>
        <v>2.1491999999999996</v>
      </c>
    </row>
    <row r="299" spans="1:24" x14ac:dyDescent="0.25">
      <c r="A299" s="1" t="s">
        <v>2162</v>
      </c>
      <c r="B299" s="2">
        <v>44258</v>
      </c>
      <c r="C299" s="1" t="s">
        <v>2163</v>
      </c>
      <c r="D299" t="s">
        <v>6171</v>
      </c>
      <c r="E299" s="1">
        <v>3</v>
      </c>
      <c r="F299" s="1" t="str">
        <f>VLOOKUP(C299,customers!$A$2:$B$1001,2,FALSE)</f>
        <v>Eddi Sedgebeer</v>
      </c>
      <c r="G299" s="1" t="str">
        <f>VLOOKUP(C299,customers!$A$1:$C$1001,3,FALSE)</f>
        <v>esedgebeer89@oaic.gov.au</v>
      </c>
      <c r="H299" s="1" t="str">
        <f>_xlfn.XLOOKUP(C299,customers!$A$2:$A$1001,customers!$G$2:$G$1001,,0,)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>
        <f>INDEX(products!$A$1:$G$49,MATCH(orders!$D299,products!$A$1:$A$49,0),MATCH(orders!K$1,products!$A$1:$G$1,0))</f>
        <v>0.5</v>
      </c>
      <c r="L299">
        <f>INDEX(products!$A$1:$G$49,MATCH(orders!$D299,products!$A$1:$A$49,0),MATCH(orders!L$1,products!$A$1:$G$1,0))</f>
        <v>5.3699999999999992</v>
      </c>
      <c r="M299">
        <f t="shared" si="31"/>
        <v>16.11</v>
      </c>
      <c r="N299" t="str">
        <f>VLOOKUP(I299,'coffee names &amp; roast types'!$A$2:$B$5,2,FALSE)</f>
        <v>Robusta</v>
      </c>
      <c r="O299" t="str">
        <f>VLOOKUP(J299,'coffee names &amp; roast types'!$E$2:$F$4,2,FALSE)</f>
        <v>Dark</v>
      </c>
      <c r="P299" t="str">
        <f>CONCATENATE(VLOOKUP(C299,customers!$A$2:$F$1001,5,FALSE),", ",VLOOKUP(C299,customers!$A$2:$F$1001,6,FALSE))</f>
        <v>9715 Shopko Hill, Miami Beach</v>
      </c>
      <c r="Q299" t="str">
        <f t="shared" si="32"/>
        <v>No</v>
      </c>
      <c r="R299" t="str">
        <f t="shared" si="33"/>
        <v>Eddi</v>
      </c>
      <c r="S299" t="str">
        <f t="shared" si="34"/>
        <v>Sedgebeer</v>
      </c>
      <c r="T299" t="str">
        <f>_xlfn.XLOOKUP(C299,Table3[Customer ID],Table3[Loyalty Card],,0)</f>
        <v>Yes</v>
      </c>
      <c r="U299">
        <f t="shared" si="28"/>
        <v>1.5</v>
      </c>
      <c r="V299" t="str">
        <f t="shared" si="29"/>
        <v>Wednesday</v>
      </c>
      <c r="W299" t="str">
        <f t="shared" si="30"/>
        <v>March</v>
      </c>
      <c r="X299">
        <f>E299*VLOOKUP(D299,products!$A$2:$G$49,7,FALSE)</f>
        <v>0.96659999999999979</v>
      </c>
    </row>
    <row r="300" spans="1:24" x14ac:dyDescent="0.25">
      <c r="A300" s="1" t="s">
        <v>2168</v>
      </c>
      <c r="B300" s="2">
        <v>43872</v>
      </c>
      <c r="C300" s="1" t="s">
        <v>2169</v>
      </c>
      <c r="D300" t="s">
        <v>6183</v>
      </c>
      <c r="E300" s="1">
        <v>6</v>
      </c>
      <c r="F300" s="1" t="str">
        <f>VLOOKUP(C300,customers!$A$2:$B$1001,2,FALSE)</f>
        <v>Ken Lestrange</v>
      </c>
      <c r="G300" s="1" t="str">
        <f>VLOOKUP(C300,customers!$A$1:$C$1001,3,FALSE)</f>
        <v>klestrange8a@lulu.com</v>
      </c>
      <c r="H300" s="1" t="str">
        <f>_xlfn.XLOOKUP(C300,customers!$A$2:$A$1001,customers!$G$2:$G$1001,,0,)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>
        <f>INDEX(products!$A$1:$G$49,MATCH(orders!$D300,products!$A$1:$A$49,0),MATCH(orders!K$1,products!$A$1:$G$1,0))</f>
        <v>0.2</v>
      </c>
      <c r="L300">
        <f>INDEX(products!$A$1:$G$49,MATCH(orders!$D300,products!$A$1:$A$49,0),MATCH(orders!L$1,products!$A$1:$G$1,0))</f>
        <v>4.4550000000000001</v>
      </c>
      <c r="M300">
        <f t="shared" si="31"/>
        <v>26.73</v>
      </c>
      <c r="N300" t="str">
        <f>VLOOKUP(I300,'coffee names &amp; roast types'!$A$2:$B$5,2,FALSE)</f>
        <v>Excelsa</v>
      </c>
      <c r="O300" t="str">
        <f>VLOOKUP(J300,'coffee names &amp; roast types'!$E$2:$F$4,2,FALSE)</f>
        <v>Light</v>
      </c>
      <c r="P300" t="str">
        <f>CONCATENATE(VLOOKUP(C300,customers!$A$2:$F$1001,5,FALSE),", ",VLOOKUP(C300,customers!$A$2:$F$1001,6,FALSE))</f>
        <v>1961 Sage Way, Atlanta</v>
      </c>
      <c r="Q300" t="str">
        <f t="shared" si="32"/>
        <v>No</v>
      </c>
      <c r="R300" t="str">
        <f t="shared" si="33"/>
        <v>Ken</v>
      </c>
      <c r="S300" t="str">
        <f t="shared" si="34"/>
        <v>Lestrange</v>
      </c>
      <c r="T300" t="str">
        <f>_xlfn.XLOOKUP(C300,Table3[Customer ID],Table3[Loyalty Card],,0)</f>
        <v>Yes</v>
      </c>
      <c r="U300">
        <f t="shared" si="28"/>
        <v>1.2000000000000002</v>
      </c>
      <c r="V300" t="str">
        <f t="shared" si="29"/>
        <v>Tuesday</v>
      </c>
      <c r="W300" t="str">
        <f t="shared" si="30"/>
        <v>February</v>
      </c>
      <c r="X300">
        <f>E300*VLOOKUP(D300,products!$A$2:$G$49,7,FALSE)</f>
        <v>2.9402999999999997</v>
      </c>
    </row>
    <row r="301" spans="1:24" x14ac:dyDescent="0.25">
      <c r="A301" s="1" t="s">
        <v>2174</v>
      </c>
      <c r="B301" s="2">
        <v>43582</v>
      </c>
      <c r="C301" s="1" t="s">
        <v>2175</v>
      </c>
      <c r="D301" t="s">
        <v>6147</v>
      </c>
      <c r="E301" s="1">
        <v>6</v>
      </c>
      <c r="F301" s="1" t="str">
        <f>VLOOKUP(C301,customers!$A$2:$B$1001,2,FALSE)</f>
        <v>Lacee Tanti</v>
      </c>
      <c r="G301" s="1" t="str">
        <f>VLOOKUP(C301,customers!$A$1:$C$1001,3,FALSE)</f>
        <v>ltanti8b@techcrunch.com</v>
      </c>
      <c r="H301" s="1" t="str">
        <f>_xlfn.XLOOKUP(C301,customers!$A$2:$A$1001,customers!$G$2:$G$1001,,0,)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>
        <f>INDEX(products!$A$1:$G$49,MATCH(orders!$D301,products!$A$1:$A$49,0),MATCH(orders!K$1,products!$A$1:$G$1,0))</f>
        <v>2.5</v>
      </c>
      <c r="L301">
        <f>INDEX(products!$A$1:$G$49,MATCH(orders!$D301,products!$A$1:$A$49,0),MATCH(orders!L$1,products!$A$1:$G$1,0))</f>
        <v>34.154999999999994</v>
      </c>
      <c r="M301">
        <f t="shared" si="31"/>
        <v>204.92999999999995</v>
      </c>
      <c r="N301" t="str">
        <f>VLOOKUP(I301,'coffee names &amp; roast types'!$A$2:$B$5,2,FALSE)</f>
        <v>Excelsa</v>
      </c>
      <c r="O301" t="str">
        <f>VLOOKUP(J301,'coffee names &amp; roast types'!$E$2:$F$4,2,FALSE)</f>
        <v>Light</v>
      </c>
      <c r="P301" t="str">
        <f>CONCATENATE(VLOOKUP(C301,customers!$A$2:$F$1001,5,FALSE),", ",VLOOKUP(C301,customers!$A$2:$F$1001,6,FALSE))</f>
        <v>29668 Bashford Trail, Corpus Christi</v>
      </c>
      <c r="Q301" t="str">
        <f t="shared" si="32"/>
        <v>No</v>
      </c>
      <c r="R301" t="str">
        <f t="shared" si="33"/>
        <v>Lacee</v>
      </c>
      <c r="S301" t="str">
        <f t="shared" si="34"/>
        <v>Tanti</v>
      </c>
      <c r="T301" t="str">
        <f>_xlfn.XLOOKUP(C301,Table3[Customer ID],Table3[Loyalty Card],,0)</f>
        <v>Yes</v>
      </c>
      <c r="U301">
        <f t="shared" si="28"/>
        <v>15</v>
      </c>
      <c r="V301" t="str">
        <f t="shared" si="29"/>
        <v>Saturday</v>
      </c>
      <c r="W301" t="str">
        <f t="shared" si="30"/>
        <v>April</v>
      </c>
      <c r="X301">
        <f>E301*VLOOKUP(D301,products!$A$2:$G$49,7,FALSE)</f>
        <v>22.542299999999997</v>
      </c>
    </row>
    <row r="302" spans="1:24" x14ac:dyDescent="0.25">
      <c r="A302" s="1" t="s">
        <v>2180</v>
      </c>
      <c r="B302" s="2">
        <v>44646</v>
      </c>
      <c r="C302" s="1" t="s">
        <v>2181</v>
      </c>
      <c r="D302" t="s">
        <v>6139</v>
      </c>
      <c r="E302" s="1">
        <v>3</v>
      </c>
      <c r="F302" s="1" t="str">
        <f>VLOOKUP(C302,customers!$A$2:$B$1001,2,FALSE)</f>
        <v>Arel De Lasci</v>
      </c>
      <c r="G302" s="1" t="str">
        <f>VLOOKUP(C302,customers!$A$1:$C$1001,3,FALSE)</f>
        <v>ade8c@1und1.de</v>
      </c>
      <c r="H302" s="1" t="str">
        <f>_xlfn.XLOOKUP(C302,customers!$A$2:$A$1001,customers!$G$2:$G$1001,,0,)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>
        <f>INDEX(products!$A$1:$G$49,MATCH(orders!$D302,products!$A$1:$A$49,0),MATCH(orders!K$1,products!$A$1:$G$1,0))</f>
        <v>1</v>
      </c>
      <c r="L302">
        <f>INDEX(products!$A$1:$G$49,MATCH(orders!$D302,products!$A$1:$A$49,0),MATCH(orders!L$1,products!$A$1:$G$1,0))</f>
        <v>12.95</v>
      </c>
      <c r="M302">
        <f t="shared" si="31"/>
        <v>38.849999999999994</v>
      </c>
      <c r="N302" t="str">
        <f>VLOOKUP(I302,'coffee names &amp; roast types'!$A$2:$B$5,2,FALSE)</f>
        <v>Arabica</v>
      </c>
      <c r="O302" t="str">
        <f>VLOOKUP(J302,'coffee names &amp; roast types'!$E$2:$F$4,2,FALSE)</f>
        <v>Light</v>
      </c>
      <c r="P302" t="str">
        <f>CONCATENATE(VLOOKUP(C302,customers!$A$2:$F$1001,5,FALSE),", ",VLOOKUP(C302,customers!$A$2:$F$1001,6,FALSE))</f>
        <v>80254 Cherokee Alley, Honolulu</v>
      </c>
      <c r="Q302" t="str">
        <f t="shared" si="32"/>
        <v>No</v>
      </c>
      <c r="R302" t="str">
        <f t="shared" si="33"/>
        <v>Arel</v>
      </c>
      <c r="S302" t="str">
        <f t="shared" si="34"/>
        <v>De Lasci</v>
      </c>
      <c r="T302" t="str">
        <f>_xlfn.XLOOKUP(C302,Table3[Customer ID],Table3[Loyalty Card],,0)</f>
        <v>Yes</v>
      </c>
      <c r="U302">
        <f t="shared" si="28"/>
        <v>3</v>
      </c>
      <c r="V302" t="str">
        <f t="shared" si="29"/>
        <v>Saturday</v>
      </c>
      <c r="W302" t="str">
        <f t="shared" si="30"/>
        <v>March</v>
      </c>
      <c r="X302">
        <f>E302*VLOOKUP(D302,products!$A$2:$G$49,7,FALSE)</f>
        <v>3.4965000000000002</v>
      </c>
    </row>
    <row r="303" spans="1:24" x14ac:dyDescent="0.25">
      <c r="A303" s="1" t="s">
        <v>2186</v>
      </c>
      <c r="B303" s="2">
        <v>44102</v>
      </c>
      <c r="C303" s="1" t="s">
        <v>2187</v>
      </c>
      <c r="D303" t="s">
        <v>6149</v>
      </c>
      <c r="E303" s="1">
        <v>4</v>
      </c>
      <c r="F303" s="1" t="str">
        <f>VLOOKUP(C303,customers!$A$2:$B$1001,2,FALSE)</f>
        <v>Trescha Jedrachowicz</v>
      </c>
      <c r="G303" s="1" t="str">
        <f>VLOOKUP(C303,customers!$A$1:$C$1001,3,FALSE)</f>
        <v>tjedrachowicz8d@acquirethisname.com</v>
      </c>
      <c r="H303" s="1" t="str">
        <f>_xlfn.XLOOKUP(C303,customers!$A$2:$A$1001,customers!$G$2:$G$1001,,0,)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>
        <f>INDEX(products!$A$1:$G$49,MATCH(orders!$D303,products!$A$1:$A$49,0),MATCH(orders!K$1,products!$A$1:$G$1,0))</f>
        <v>0.2</v>
      </c>
      <c r="L303">
        <f>INDEX(products!$A$1:$G$49,MATCH(orders!$D303,products!$A$1:$A$49,0),MATCH(orders!L$1,products!$A$1:$G$1,0))</f>
        <v>3.8849999999999998</v>
      </c>
      <c r="M303">
        <f t="shared" si="31"/>
        <v>15.54</v>
      </c>
      <c r="N303" t="str">
        <f>VLOOKUP(I303,'coffee names &amp; roast types'!$A$2:$B$5,2,FALSE)</f>
        <v>Liberica</v>
      </c>
      <c r="O303" t="str">
        <f>VLOOKUP(J303,'coffee names &amp; roast types'!$E$2:$F$4,2,FALSE)</f>
        <v>Dark</v>
      </c>
      <c r="P303" t="str">
        <f>CONCATENATE(VLOOKUP(C303,customers!$A$2:$F$1001,5,FALSE),", ",VLOOKUP(C303,customers!$A$2:$F$1001,6,FALSE))</f>
        <v>4019 Hagan Plaza, Austin</v>
      </c>
      <c r="Q303" t="str">
        <f t="shared" si="32"/>
        <v>No</v>
      </c>
      <c r="R303" t="str">
        <f t="shared" si="33"/>
        <v>Trescha</v>
      </c>
      <c r="S303" t="str">
        <f t="shared" si="34"/>
        <v>Jedrachowicz</v>
      </c>
      <c r="T303" t="str">
        <f>_xlfn.XLOOKUP(C303,Table3[Customer ID],Table3[Loyalty Card],,0)</f>
        <v>Yes</v>
      </c>
      <c r="U303">
        <f t="shared" si="28"/>
        <v>0.8</v>
      </c>
      <c r="V303" t="str">
        <f t="shared" si="29"/>
        <v>Monday</v>
      </c>
      <c r="W303" t="str">
        <f t="shared" si="30"/>
        <v>September</v>
      </c>
      <c r="X303">
        <f>E303*VLOOKUP(D303,products!$A$2:$G$49,7,FALSE)</f>
        <v>2.0202</v>
      </c>
    </row>
    <row r="304" spans="1:24" x14ac:dyDescent="0.25">
      <c r="A304" s="1" t="s">
        <v>2192</v>
      </c>
      <c r="B304" s="2">
        <v>43762</v>
      </c>
      <c r="C304" s="1" t="s">
        <v>2193</v>
      </c>
      <c r="D304" t="s">
        <v>6156</v>
      </c>
      <c r="E304" s="1">
        <v>1</v>
      </c>
      <c r="F304" s="1" t="str">
        <f>VLOOKUP(C304,customers!$A$2:$B$1001,2,FALSE)</f>
        <v>Perkin Stonner</v>
      </c>
      <c r="G304" s="1" t="str">
        <f>VLOOKUP(C304,customers!$A$1:$C$1001,3,FALSE)</f>
        <v>pstonner8e@moonfruit.com</v>
      </c>
      <c r="H304" s="1" t="str">
        <f>_xlfn.XLOOKUP(C304,customers!$A$2:$A$1001,customers!$G$2:$G$1001,,0,)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>
        <f>INDEX(products!$A$1:$G$49,MATCH(orders!$D304,products!$A$1:$A$49,0),MATCH(orders!K$1,products!$A$1:$G$1,0))</f>
        <v>0.5</v>
      </c>
      <c r="L304">
        <f>INDEX(products!$A$1:$G$49,MATCH(orders!$D304,products!$A$1:$A$49,0),MATCH(orders!L$1,products!$A$1:$G$1,0))</f>
        <v>6.75</v>
      </c>
      <c r="M304">
        <f t="shared" si="31"/>
        <v>6.75</v>
      </c>
      <c r="N304" t="str">
        <f>VLOOKUP(I304,'coffee names &amp; roast types'!$A$2:$B$5,2,FALSE)</f>
        <v>Arabica</v>
      </c>
      <c r="O304" t="str">
        <f>VLOOKUP(J304,'coffee names &amp; roast types'!$E$2:$F$4,2,FALSE)</f>
        <v>Medium</v>
      </c>
      <c r="P304" t="str">
        <f>CONCATENATE(VLOOKUP(C304,customers!$A$2:$F$1001,5,FALSE),", ",VLOOKUP(C304,customers!$A$2:$F$1001,6,FALSE))</f>
        <v>09771 Rigney Center, Baltimore</v>
      </c>
      <c r="Q304" t="str">
        <f t="shared" si="32"/>
        <v>No</v>
      </c>
      <c r="R304" t="str">
        <f t="shared" si="33"/>
        <v>Perkin</v>
      </c>
      <c r="S304" t="str">
        <f t="shared" si="34"/>
        <v>Stonner</v>
      </c>
      <c r="T304" t="str">
        <f>_xlfn.XLOOKUP(C304,Table3[Customer ID],Table3[Loyalty Card],,0)</f>
        <v>No</v>
      </c>
      <c r="U304">
        <f t="shared" si="28"/>
        <v>0.5</v>
      </c>
      <c r="V304" t="str">
        <f t="shared" si="29"/>
        <v>Thursday</v>
      </c>
      <c r="W304" t="str">
        <f t="shared" si="30"/>
        <v>October</v>
      </c>
      <c r="X304">
        <f>E304*VLOOKUP(D304,products!$A$2:$G$49,7,FALSE)</f>
        <v>0.60749999999999993</v>
      </c>
    </row>
    <row r="305" spans="1:24" x14ac:dyDescent="0.25">
      <c r="A305" s="1" t="s">
        <v>2198</v>
      </c>
      <c r="B305" s="2">
        <v>44412</v>
      </c>
      <c r="C305" s="1" t="s">
        <v>2199</v>
      </c>
      <c r="D305" t="s">
        <v>6184</v>
      </c>
      <c r="E305" s="1">
        <v>4</v>
      </c>
      <c r="F305" s="1" t="str">
        <f>VLOOKUP(C305,customers!$A$2:$B$1001,2,FALSE)</f>
        <v>Darrin Tingly</v>
      </c>
      <c r="G305" s="1" t="str">
        <f>VLOOKUP(C305,customers!$A$1:$C$1001,3,FALSE)</f>
        <v>dtingly8f@goo.ne.jp</v>
      </c>
      <c r="H305" s="1" t="str">
        <f>_xlfn.XLOOKUP(C305,customers!$A$2:$A$1001,customers!$G$2:$G$1001,,0,)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>
        <f>INDEX(products!$A$1:$G$49,MATCH(orders!$D305,products!$A$1:$A$49,0),MATCH(orders!K$1,products!$A$1:$G$1,0))</f>
        <v>2.5</v>
      </c>
      <c r="L305">
        <f>INDEX(products!$A$1:$G$49,MATCH(orders!$D305,products!$A$1:$A$49,0),MATCH(orders!L$1,products!$A$1:$G$1,0))</f>
        <v>27.945</v>
      </c>
      <c r="M305">
        <f t="shared" si="31"/>
        <v>111.78</v>
      </c>
      <c r="N305" t="str">
        <f>VLOOKUP(I305,'coffee names &amp; roast types'!$A$2:$B$5,2,FALSE)</f>
        <v>Excelsa</v>
      </c>
      <c r="O305" t="str">
        <f>VLOOKUP(J305,'coffee names &amp; roast types'!$E$2:$F$4,2,FALSE)</f>
        <v>Dark</v>
      </c>
      <c r="P305" t="str">
        <f>CONCATENATE(VLOOKUP(C305,customers!$A$2:$F$1001,5,FALSE),", ",VLOOKUP(C305,customers!$A$2:$F$1001,6,FALSE))</f>
        <v>6094 Dawn Junction, Lexington</v>
      </c>
      <c r="Q305" t="str">
        <f t="shared" si="32"/>
        <v>No</v>
      </c>
      <c r="R305" t="str">
        <f t="shared" si="33"/>
        <v>Darrin</v>
      </c>
      <c r="S305" t="str">
        <f t="shared" si="34"/>
        <v>Tingly</v>
      </c>
      <c r="T305" t="str">
        <f>_xlfn.XLOOKUP(C305,Table3[Customer ID],Table3[Loyalty Card],,0)</f>
        <v>Yes</v>
      </c>
      <c r="U305">
        <f t="shared" si="28"/>
        <v>10</v>
      </c>
      <c r="V305" t="str">
        <f t="shared" si="29"/>
        <v>Wednesday</v>
      </c>
      <c r="W305" t="str">
        <f t="shared" si="30"/>
        <v>August</v>
      </c>
      <c r="X305">
        <f>E305*VLOOKUP(D305,products!$A$2:$G$49,7,FALSE)</f>
        <v>12.2958</v>
      </c>
    </row>
    <row r="306" spans="1:24" x14ac:dyDescent="0.25">
      <c r="A306" s="1" t="s">
        <v>2203</v>
      </c>
      <c r="B306" s="2">
        <v>43828</v>
      </c>
      <c r="C306" s="1" t="s">
        <v>2244</v>
      </c>
      <c r="D306" t="s">
        <v>6166</v>
      </c>
      <c r="E306" s="1">
        <v>1</v>
      </c>
      <c r="F306" s="1" t="str">
        <f>VLOOKUP(C306,customers!$A$2:$B$1001,2,FALSE)</f>
        <v>Claudetta Rushe</v>
      </c>
      <c r="G306" s="1" t="str">
        <f>VLOOKUP(C306,customers!$A$1:$C$1001,3,FALSE)</f>
        <v>crushe8n@about.me</v>
      </c>
      <c r="H306" s="1" t="str">
        <f>_xlfn.XLOOKUP(C306,customers!$A$2:$A$1001,customers!$G$2:$G$1001,,0,)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>
        <f>INDEX(products!$A$1:$G$49,MATCH(orders!$D306,products!$A$1:$A$49,0),MATCH(orders!K$1,products!$A$1:$G$1,0))</f>
        <v>0.2</v>
      </c>
      <c r="L306">
        <f>INDEX(products!$A$1:$G$49,MATCH(orders!$D306,products!$A$1:$A$49,0),MATCH(orders!L$1,products!$A$1:$G$1,0))</f>
        <v>3.8849999999999998</v>
      </c>
      <c r="M306">
        <f t="shared" si="31"/>
        <v>3.8849999999999998</v>
      </c>
      <c r="N306" t="str">
        <f>VLOOKUP(I306,'coffee names &amp; roast types'!$A$2:$B$5,2,FALSE)</f>
        <v>Arabica</v>
      </c>
      <c r="O306" t="str">
        <f>VLOOKUP(J306,'coffee names &amp; roast types'!$E$2:$F$4,2,FALSE)</f>
        <v>Light</v>
      </c>
      <c r="P306" t="str">
        <f>CONCATENATE(VLOOKUP(C306,customers!$A$2:$F$1001,5,FALSE),", ",VLOOKUP(C306,customers!$A$2:$F$1001,6,FALSE))</f>
        <v>7 Corben Plaza, Charlotte</v>
      </c>
      <c r="Q306" t="str">
        <f t="shared" si="32"/>
        <v>No</v>
      </c>
      <c r="R306" t="str">
        <f t="shared" si="33"/>
        <v>Claudetta</v>
      </c>
      <c r="S306" t="str">
        <f t="shared" si="34"/>
        <v>Rushe</v>
      </c>
      <c r="T306" t="str">
        <f>_xlfn.XLOOKUP(C306,Table3[Customer ID],Table3[Loyalty Card],,0)</f>
        <v>Yes</v>
      </c>
      <c r="U306">
        <f t="shared" si="28"/>
        <v>0.2</v>
      </c>
      <c r="V306" t="str">
        <f t="shared" si="29"/>
        <v>Sunday</v>
      </c>
      <c r="W306" t="str">
        <f t="shared" si="30"/>
        <v>December</v>
      </c>
      <c r="X306">
        <f>E306*VLOOKUP(D306,products!$A$2:$G$49,7,FALSE)</f>
        <v>0.34964999999999996</v>
      </c>
    </row>
    <row r="307" spans="1:24" x14ac:dyDescent="0.25">
      <c r="A307" s="1" t="s">
        <v>2208</v>
      </c>
      <c r="B307" s="2">
        <v>43796</v>
      </c>
      <c r="C307" s="1" t="s">
        <v>2209</v>
      </c>
      <c r="D307" t="s">
        <v>6158</v>
      </c>
      <c r="E307" s="1">
        <v>5</v>
      </c>
      <c r="F307" s="1" t="str">
        <f>VLOOKUP(C307,customers!$A$2:$B$1001,2,FALSE)</f>
        <v>Benn Checci</v>
      </c>
      <c r="G307" s="1" t="str">
        <f>VLOOKUP(C307,customers!$A$1:$C$1001,3,FALSE)</f>
        <v>bchecci8h@usa.gov</v>
      </c>
      <c r="H307" s="1" t="str">
        <f>_xlfn.XLOOKUP(C307,customers!$A$2:$A$1001,customers!$G$2:$G$1001,,0,)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>
        <f>INDEX(products!$A$1:$G$49,MATCH(orders!$D307,products!$A$1:$A$49,0),MATCH(orders!K$1,products!$A$1:$G$1,0))</f>
        <v>0.2</v>
      </c>
      <c r="L307">
        <f>INDEX(products!$A$1:$G$49,MATCH(orders!$D307,products!$A$1:$A$49,0),MATCH(orders!L$1,products!$A$1:$G$1,0))</f>
        <v>4.3650000000000002</v>
      </c>
      <c r="M307">
        <f t="shared" si="31"/>
        <v>21.825000000000003</v>
      </c>
      <c r="N307" t="str">
        <f>VLOOKUP(I307,'coffee names &amp; roast types'!$A$2:$B$5,2,FALSE)</f>
        <v>Liberica</v>
      </c>
      <c r="O307" t="str">
        <f>VLOOKUP(J307,'coffee names &amp; roast types'!$E$2:$F$4,2,FALSE)</f>
        <v>Medium</v>
      </c>
      <c r="P307" t="str">
        <f>CONCATENATE(VLOOKUP(C307,customers!$A$2:$F$1001,5,FALSE),", ",VLOOKUP(C307,customers!$A$2:$F$1001,6,FALSE))</f>
        <v>88 West Avenue, Eaton</v>
      </c>
      <c r="Q307" t="str">
        <f t="shared" si="32"/>
        <v>Yes</v>
      </c>
      <c r="R307" t="str">
        <f t="shared" si="33"/>
        <v>Benn</v>
      </c>
      <c r="S307" t="str">
        <f t="shared" si="34"/>
        <v>Checci</v>
      </c>
      <c r="T307" t="str">
        <f>_xlfn.XLOOKUP(C307,Table3[Customer ID],Table3[Loyalty Card],,0)</f>
        <v>No</v>
      </c>
      <c r="U307">
        <f t="shared" si="28"/>
        <v>1</v>
      </c>
      <c r="V307" t="str">
        <f t="shared" si="29"/>
        <v>Wednesday</v>
      </c>
      <c r="W307" t="str">
        <f t="shared" si="30"/>
        <v>November</v>
      </c>
      <c r="X307">
        <f>E307*VLOOKUP(D307,products!$A$2:$G$49,7,FALSE)</f>
        <v>2.83725</v>
      </c>
    </row>
    <row r="308" spans="1:24" x14ac:dyDescent="0.25">
      <c r="A308" s="1" t="s">
        <v>2214</v>
      </c>
      <c r="B308" s="2">
        <v>43890</v>
      </c>
      <c r="C308" s="1" t="s">
        <v>2215</v>
      </c>
      <c r="D308" t="s">
        <v>6173</v>
      </c>
      <c r="E308" s="1">
        <v>5</v>
      </c>
      <c r="F308" s="1" t="str">
        <f>VLOOKUP(C308,customers!$A$2:$B$1001,2,FALSE)</f>
        <v>Janifer Bagot</v>
      </c>
      <c r="G308" s="1" t="str">
        <f>VLOOKUP(C308,customers!$A$1:$C$1001,3,FALSE)</f>
        <v>jbagot8i@mac.com</v>
      </c>
      <c r="H308" s="1" t="str">
        <f>_xlfn.XLOOKUP(C308,customers!$A$2:$A$1001,customers!$G$2:$G$1001,,0,)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>
        <f>INDEX(products!$A$1:$G$49,MATCH(orders!$D308,products!$A$1:$A$49,0),MATCH(orders!K$1,products!$A$1:$G$1,0))</f>
        <v>0.2</v>
      </c>
      <c r="L308">
        <f>INDEX(products!$A$1:$G$49,MATCH(orders!$D308,products!$A$1:$A$49,0),MATCH(orders!L$1,products!$A$1:$G$1,0))</f>
        <v>2.9849999999999999</v>
      </c>
      <c r="M308">
        <f t="shared" si="31"/>
        <v>14.924999999999999</v>
      </c>
      <c r="N308" t="str">
        <f>VLOOKUP(I308,'coffee names &amp; roast types'!$A$2:$B$5,2,FALSE)</f>
        <v>Robusta</v>
      </c>
      <c r="O308" t="str">
        <f>VLOOKUP(J308,'coffee names &amp; roast types'!$E$2:$F$4,2,FALSE)</f>
        <v>Medium</v>
      </c>
      <c r="P308" t="str">
        <f>CONCATENATE(VLOOKUP(C308,customers!$A$2:$F$1001,5,FALSE),", ",VLOOKUP(C308,customers!$A$2:$F$1001,6,FALSE))</f>
        <v>8580 Autumn Leaf Trail, Lincoln</v>
      </c>
      <c r="Q308" t="str">
        <f t="shared" si="32"/>
        <v>No</v>
      </c>
      <c r="R308" t="str">
        <f t="shared" si="33"/>
        <v>Janifer</v>
      </c>
      <c r="S308" t="str">
        <f t="shared" si="34"/>
        <v>Bagot</v>
      </c>
      <c r="T308" t="str">
        <f>_xlfn.XLOOKUP(C308,Table3[Customer ID],Table3[Loyalty Card],,0)</f>
        <v>No</v>
      </c>
      <c r="U308">
        <f t="shared" si="28"/>
        <v>1</v>
      </c>
      <c r="V308" t="str">
        <f t="shared" si="29"/>
        <v>Saturday</v>
      </c>
      <c r="W308" t="str">
        <f t="shared" si="30"/>
        <v>February</v>
      </c>
      <c r="X308">
        <f>E308*VLOOKUP(D308,products!$A$2:$G$49,7,FALSE)</f>
        <v>0.89549999999999996</v>
      </c>
    </row>
    <row r="309" spans="1:24" x14ac:dyDescent="0.25">
      <c r="A309" s="1" t="s">
        <v>2220</v>
      </c>
      <c r="B309" s="2">
        <v>44227</v>
      </c>
      <c r="C309" s="1" t="s">
        <v>2221</v>
      </c>
      <c r="D309" t="s">
        <v>6154</v>
      </c>
      <c r="E309" s="1">
        <v>3</v>
      </c>
      <c r="F309" s="1" t="str">
        <f>VLOOKUP(C309,customers!$A$2:$B$1001,2,FALSE)</f>
        <v>Ermin Beeble</v>
      </c>
      <c r="G309" s="1" t="str">
        <f>VLOOKUP(C309,customers!$A$1:$C$1001,3,FALSE)</f>
        <v>ebeeble8j@soundcloud.com</v>
      </c>
      <c r="H309" s="1" t="str">
        <f>_xlfn.XLOOKUP(C309,customers!$A$2:$A$1001,customers!$G$2:$G$1001,,0,)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>
        <f>INDEX(products!$A$1:$G$49,MATCH(orders!$D309,products!$A$1:$A$49,0),MATCH(orders!K$1,products!$A$1:$G$1,0))</f>
        <v>1</v>
      </c>
      <c r="L309">
        <f>INDEX(products!$A$1:$G$49,MATCH(orders!$D309,products!$A$1:$A$49,0),MATCH(orders!L$1,products!$A$1:$G$1,0))</f>
        <v>11.25</v>
      </c>
      <c r="M309">
        <f t="shared" si="31"/>
        <v>33.75</v>
      </c>
      <c r="N309" t="str">
        <f>VLOOKUP(I309,'coffee names &amp; roast types'!$A$2:$B$5,2,FALSE)</f>
        <v>Arabica</v>
      </c>
      <c r="O309" t="str">
        <f>VLOOKUP(J309,'coffee names &amp; roast types'!$E$2:$F$4,2,FALSE)</f>
        <v>Medium</v>
      </c>
      <c r="P309" t="str">
        <f>CONCATENATE(VLOOKUP(C309,customers!$A$2:$F$1001,5,FALSE),", ",VLOOKUP(C309,customers!$A$2:$F$1001,6,FALSE))</f>
        <v>14777 Leroy Avenue, Cincinnati</v>
      </c>
      <c r="Q309" t="str">
        <f t="shared" si="32"/>
        <v>No</v>
      </c>
      <c r="R309" t="str">
        <f t="shared" si="33"/>
        <v>Ermin</v>
      </c>
      <c r="S309" t="str">
        <f t="shared" si="34"/>
        <v>Beeble</v>
      </c>
      <c r="T309" t="str">
        <f>_xlfn.XLOOKUP(C309,Table3[Customer ID],Table3[Loyalty Card],,0)</f>
        <v>Yes</v>
      </c>
      <c r="U309">
        <f t="shared" si="28"/>
        <v>3</v>
      </c>
      <c r="V309" t="str">
        <f t="shared" si="29"/>
        <v>Sunday</v>
      </c>
      <c r="W309" t="str">
        <f t="shared" si="30"/>
        <v>January</v>
      </c>
      <c r="X309">
        <f>E309*VLOOKUP(D309,products!$A$2:$G$49,7,FALSE)</f>
        <v>3.0374999999999996</v>
      </c>
    </row>
    <row r="310" spans="1:24" x14ac:dyDescent="0.25">
      <c r="A310" s="1" t="s">
        <v>2226</v>
      </c>
      <c r="B310" s="2">
        <v>44729</v>
      </c>
      <c r="C310" s="1" t="s">
        <v>2227</v>
      </c>
      <c r="D310" t="s">
        <v>6154</v>
      </c>
      <c r="E310" s="1">
        <v>3</v>
      </c>
      <c r="F310" s="1" t="str">
        <f>VLOOKUP(C310,customers!$A$2:$B$1001,2,FALSE)</f>
        <v>Cos Fluin</v>
      </c>
      <c r="G310" s="1" t="str">
        <f>VLOOKUP(C310,customers!$A$1:$C$1001,3,FALSE)</f>
        <v>cfluin8k@flickr.com</v>
      </c>
      <c r="H310" s="1" t="str">
        <f>_xlfn.XLOOKUP(C310,customers!$A$2:$A$1001,customers!$G$2:$G$1001,,0,)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>
        <f>INDEX(products!$A$1:$G$49,MATCH(orders!$D310,products!$A$1:$A$49,0),MATCH(orders!K$1,products!$A$1:$G$1,0))</f>
        <v>1</v>
      </c>
      <c r="L310">
        <f>INDEX(products!$A$1:$G$49,MATCH(orders!$D310,products!$A$1:$A$49,0),MATCH(orders!L$1,products!$A$1:$G$1,0))</f>
        <v>11.25</v>
      </c>
      <c r="M310">
        <f t="shared" si="31"/>
        <v>33.75</v>
      </c>
      <c r="N310" t="str">
        <f>VLOOKUP(I310,'coffee names &amp; roast types'!$A$2:$B$5,2,FALSE)</f>
        <v>Arabica</v>
      </c>
      <c r="O310" t="str">
        <f>VLOOKUP(J310,'coffee names &amp; roast types'!$E$2:$F$4,2,FALSE)</f>
        <v>Medium</v>
      </c>
      <c r="P310" t="str">
        <f>CONCATENATE(VLOOKUP(C310,customers!$A$2:$F$1001,5,FALSE),", ",VLOOKUP(C310,customers!$A$2:$F$1001,6,FALSE))</f>
        <v>88 Jenna Point, Sheffield</v>
      </c>
      <c r="Q310" t="str">
        <f t="shared" si="32"/>
        <v>Yes</v>
      </c>
      <c r="R310" t="str">
        <f t="shared" si="33"/>
        <v>Cos</v>
      </c>
      <c r="S310" t="str">
        <f t="shared" si="34"/>
        <v>Fluin</v>
      </c>
      <c r="T310" t="str">
        <f>_xlfn.XLOOKUP(C310,Table3[Customer ID],Table3[Loyalty Card],,0)</f>
        <v>No</v>
      </c>
      <c r="U310">
        <f t="shared" si="28"/>
        <v>3</v>
      </c>
      <c r="V310" t="str">
        <f t="shared" si="29"/>
        <v>Friday</v>
      </c>
      <c r="W310" t="str">
        <f t="shared" si="30"/>
        <v>June</v>
      </c>
      <c r="X310">
        <f>E310*VLOOKUP(D310,products!$A$2:$G$49,7,FALSE)</f>
        <v>3.0374999999999996</v>
      </c>
    </row>
    <row r="311" spans="1:24" x14ac:dyDescent="0.25">
      <c r="A311" s="1" t="s">
        <v>2231</v>
      </c>
      <c r="B311" s="2">
        <v>43864</v>
      </c>
      <c r="C311" s="1" t="s">
        <v>2232</v>
      </c>
      <c r="D311" t="s">
        <v>6158</v>
      </c>
      <c r="E311" s="1">
        <v>6</v>
      </c>
      <c r="F311" s="1" t="str">
        <f>VLOOKUP(C311,customers!$A$2:$B$1001,2,FALSE)</f>
        <v>Eveleen Bletsor</v>
      </c>
      <c r="G311" s="1" t="str">
        <f>VLOOKUP(C311,customers!$A$1:$C$1001,3,FALSE)</f>
        <v>ebletsor8l@vinaora.com</v>
      </c>
      <c r="H311" s="1" t="str">
        <f>_xlfn.XLOOKUP(C311,customers!$A$2:$A$1001,customers!$G$2:$G$1001,,0,)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>
        <f>INDEX(products!$A$1:$G$49,MATCH(orders!$D311,products!$A$1:$A$49,0),MATCH(orders!K$1,products!$A$1:$G$1,0))</f>
        <v>0.2</v>
      </c>
      <c r="L311">
        <f>INDEX(products!$A$1:$G$49,MATCH(orders!$D311,products!$A$1:$A$49,0),MATCH(orders!L$1,products!$A$1:$G$1,0))</f>
        <v>4.3650000000000002</v>
      </c>
      <c r="M311">
        <f t="shared" si="31"/>
        <v>26.19</v>
      </c>
      <c r="N311" t="str">
        <f>VLOOKUP(I311,'coffee names &amp; roast types'!$A$2:$B$5,2,FALSE)</f>
        <v>Liberica</v>
      </c>
      <c r="O311" t="str">
        <f>VLOOKUP(J311,'coffee names &amp; roast types'!$E$2:$F$4,2,FALSE)</f>
        <v>Medium</v>
      </c>
      <c r="P311" t="str">
        <f>CONCATENATE(VLOOKUP(C311,customers!$A$2:$F$1001,5,FALSE),", ",VLOOKUP(C311,customers!$A$2:$F$1001,6,FALSE))</f>
        <v>9076 Manley Center, West Hartford</v>
      </c>
      <c r="Q311" t="str">
        <f t="shared" si="32"/>
        <v>No</v>
      </c>
      <c r="R311" t="str">
        <f t="shared" si="33"/>
        <v>Eveleen</v>
      </c>
      <c r="S311" t="str">
        <f t="shared" si="34"/>
        <v>Bletsor</v>
      </c>
      <c r="T311" t="str">
        <f>_xlfn.XLOOKUP(C311,Table3[Customer ID],Table3[Loyalty Card],,0)</f>
        <v>Yes</v>
      </c>
      <c r="U311">
        <f t="shared" si="28"/>
        <v>1.2000000000000002</v>
      </c>
      <c r="V311" t="str">
        <f t="shared" si="29"/>
        <v>Monday</v>
      </c>
      <c r="W311" t="str">
        <f t="shared" si="30"/>
        <v>February</v>
      </c>
      <c r="X311">
        <f>E311*VLOOKUP(D311,products!$A$2:$G$49,7,FALSE)</f>
        <v>3.4047000000000001</v>
      </c>
    </row>
    <row r="312" spans="1:24" x14ac:dyDescent="0.25">
      <c r="A312" s="1" t="s">
        <v>2237</v>
      </c>
      <c r="B312" s="2">
        <v>44586</v>
      </c>
      <c r="C312" s="1" t="s">
        <v>2238</v>
      </c>
      <c r="D312" t="s">
        <v>6170</v>
      </c>
      <c r="E312" s="1">
        <v>1</v>
      </c>
      <c r="F312" s="1" t="str">
        <f>VLOOKUP(C312,customers!$A$2:$B$1001,2,FALSE)</f>
        <v>Paola Brydell</v>
      </c>
      <c r="G312" s="1" t="str">
        <f>VLOOKUP(C312,customers!$A$1:$C$1001,3,FALSE)</f>
        <v>pbrydell8m@bloglovin.com</v>
      </c>
      <c r="H312" s="1" t="str">
        <f>_xlfn.XLOOKUP(C312,customers!$A$2:$A$1001,customers!$G$2:$G$1001,,0,)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>
        <f>INDEX(products!$A$1:$G$49,MATCH(orders!$D312,products!$A$1:$A$49,0),MATCH(orders!K$1,products!$A$1:$G$1,0))</f>
        <v>1</v>
      </c>
      <c r="L312">
        <f>INDEX(products!$A$1:$G$49,MATCH(orders!$D312,products!$A$1:$A$49,0),MATCH(orders!L$1,products!$A$1:$G$1,0))</f>
        <v>14.85</v>
      </c>
      <c r="M312">
        <f t="shared" si="31"/>
        <v>14.85</v>
      </c>
      <c r="N312" t="str">
        <f>VLOOKUP(I312,'coffee names &amp; roast types'!$A$2:$B$5,2,FALSE)</f>
        <v>Excelsa</v>
      </c>
      <c r="O312" t="str">
        <f>VLOOKUP(J312,'coffee names &amp; roast types'!$E$2:$F$4,2,FALSE)</f>
        <v>Light</v>
      </c>
      <c r="P312" t="str">
        <f>CONCATENATE(VLOOKUP(C312,customers!$A$2:$F$1001,5,FALSE),", ",VLOOKUP(C312,customers!$A$2:$F$1001,6,FALSE))</f>
        <v>826 Judy Alley, Listowel</v>
      </c>
      <c r="Q312" t="str">
        <f t="shared" si="32"/>
        <v>Yes</v>
      </c>
      <c r="R312" t="str">
        <f t="shared" si="33"/>
        <v>Paola</v>
      </c>
      <c r="S312" t="str">
        <f t="shared" si="34"/>
        <v>Brydell</v>
      </c>
      <c r="T312" t="str">
        <f>_xlfn.XLOOKUP(C312,Table3[Customer ID],Table3[Loyalty Card],,0)</f>
        <v>No</v>
      </c>
      <c r="U312">
        <f t="shared" si="28"/>
        <v>1</v>
      </c>
      <c r="V312" t="str">
        <f t="shared" si="29"/>
        <v>Tuesday</v>
      </c>
      <c r="W312" t="str">
        <f t="shared" si="30"/>
        <v>January</v>
      </c>
      <c r="X312">
        <f>E312*VLOOKUP(D312,products!$A$2:$G$49,7,FALSE)</f>
        <v>1.6335</v>
      </c>
    </row>
    <row r="313" spans="1:24" x14ac:dyDescent="0.25">
      <c r="A313" s="1" t="s">
        <v>2243</v>
      </c>
      <c r="B313" s="2">
        <v>43951</v>
      </c>
      <c r="C313" s="1" t="s">
        <v>2244</v>
      </c>
      <c r="D313" t="s">
        <v>6165</v>
      </c>
      <c r="E313" s="1">
        <v>6</v>
      </c>
      <c r="F313" s="1" t="str">
        <f>VLOOKUP(C313,customers!$A$2:$B$1001,2,FALSE)</f>
        <v>Claudetta Rushe</v>
      </c>
      <c r="G313" s="1" t="str">
        <f>VLOOKUP(C313,customers!$A$1:$C$1001,3,FALSE)</f>
        <v>crushe8n@about.me</v>
      </c>
      <c r="H313" s="1" t="str">
        <f>_xlfn.XLOOKUP(C313,customers!$A$2:$A$1001,customers!$G$2:$G$1001,,0,)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>
        <f>INDEX(products!$A$1:$G$49,MATCH(orders!$D313,products!$A$1:$A$49,0),MATCH(orders!K$1,products!$A$1:$G$1,0))</f>
        <v>2.5</v>
      </c>
      <c r="L313">
        <f>INDEX(products!$A$1:$G$49,MATCH(orders!$D313,products!$A$1:$A$49,0),MATCH(orders!L$1,products!$A$1:$G$1,0))</f>
        <v>31.624999999999996</v>
      </c>
      <c r="M313">
        <f t="shared" si="31"/>
        <v>189.74999999999997</v>
      </c>
      <c r="N313" t="str">
        <f>VLOOKUP(I313,'coffee names &amp; roast types'!$A$2:$B$5,2,FALSE)</f>
        <v>Excelsa</v>
      </c>
      <c r="O313" t="str">
        <f>VLOOKUP(J313,'coffee names &amp; roast types'!$E$2:$F$4,2,FALSE)</f>
        <v>Medium</v>
      </c>
      <c r="P313" t="str">
        <f>CONCATENATE(VLOOKUP(C313,customers!$A$2:$F$1001,5,FALSE),", ",VLOOKUP(C313,customers!$A$2:$F$1001,6,FALSE))</f>
        <v>7 Corben Plaza, Charlotte</v>
      </c>
      <c r="Q313" t="str">
        <f t="shared" si="32"/>
        <v>No</v>
      </c>
      <c r="R313" t="str">
        <f t="shared" si="33"/>
        <v>Claudetta</v>
      </c>
      <c r="S313" t="str">
        <f t="shared" si="34"/>
        <v>Rushe</v>
      </c>
      <c r="T313" t="str">
        <f>_xlfn.XLOOKUP(C313,Table3[Customer ID],Table3[Loyalty Card],,0)</f>
        <v>Yes</v>
      </c>
      <c r="U313">
        <f t="shared" si="28"/>
        <v>15</v>
      </c>
      <c r="V313" t="str">
        <f t="shared" si="29"/>
        <v>Thursday</v>
      </c>
      <c r="W313" t="str">
        <f t="shared" si="30"/>
        <v>April</v>
      </c>
      <c r="X313">
        <f>E313*VLOOKUP(D313,products!$A$2:$G$49,7,FALSE)</f>
        <v>20.872499999999999</v>
      </c>
    </row>
    <row r="314" spans="1:24" x14ac:dyDescent="0.25">
      <c r="A314" s="1" t="s">
        <v>2249</v>
      </c>
      <c r="B314" s="2">
        <v>44317</v>
      </c>
      <c r="C314" s="1" t="s">
        <v>2250</v>
      </c>
      <c r="D314" t="s">
        <v>6145</v>
      </c>
      <c r="E314" s="1">
        <v>1</v>
      </c>
      <c r="F314" s="1" t="str">
        <f>VLOOKUP(C314,customers!$A$2:$B$1001,2,FALSE)</f>
        <v>Natka Leethem</v>
      </c>
      <c r="G314" s="1" t="str">
        <f>VLOOKUP(C314,customers!$A$1:$C$1001,3,FALSE)</f>
        <v>nleethem8o@mac.com</v>
      </c>
      <c r="H314" s="1" t="str">
        <f>_xlfn.XLOOKUP(C314,customers!$A$2:$A$1001,customers!$G$2:$G$1001,,0,)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>
        <f>INDEX(products!$A$1:$G$49,MATCH(orders!$D314,products!$A$1:$A$49,0),MATCH(orders!K$1,products!$A$1:$G$1,0))</f>
        <v>0.5</v>
      </c>
      <c r="L314">
        <f>INDEX(products!$A$1:$G$49,MATCH(orders!$D314,products!$A$1:$A$49,0),MATCH(orders!L$1,products!$A$1:$G$1,0))</f>
        <v>5.97</v>
      </c>
      <c r="M314">
        <f t="shared" si="31"/>
        <v>5.97</v>
      </c>
      <c r="N314" t="str">
        <f>VLOOKUP(I314,'coffee names &amp; roast types'!$A$2:$B$5,2,FALSE)</f>
        <v>Robusta</v>
      </c>
      <c r="O314" t="str">
        <f>VLOOKUP(J314,'coffee names &amp; roast types'!$E$2:$F$4,2,FALSE)</f>
        <v>Medium</v>
      </c>
      <c r="P314" t="str">
        <f>CONCATENATE(VLOOKUP(C314,customers!$A$2:$F$1001,5,FALSE),", ",VLOOKUP(C314,customers!$A$2:$F$1001,6,FALSE))</f>
        <v>12 Stone Corner Avenue, Alexandria</v>
      </c>
      <c r="Q314" t="str">
        <f t="shared" si="32"/>
        <v>No</v>
      </c>
      <c r="R314" t="str">
        <f t="shared" si="33"/>
        <v>Natka</v>
      </c>
      <c r="S314" t="str">
        <f t="shared" si="34"/>
        <v>Leethem</v>
      </c>
      <c r="T314" t="str">
        <f>_xlfn.XLOOKUP(C314,Table3[Customer ID],Table3[Loyalty Card],,0)</f>
        <v>Yes</v>
      </c>
      <c r="U314">
        <f t="shared" si="28"/>
        <v>0.5</v>
      </c>
      <c r="V314" t="str">
        <f t="shared" si="29"/>
        <v>Saturday</v>
      </c>
      <c r="W314" t="str">
        <f t="shared" si="30"/>
        <v>May</v>
      </c>
      <c r="X314">
        <f>E314*VLOOKUP(D314,products!$A$2:$G$49,7,FALSE)</f>
        <v>0.35819999999999996</v>
      </c>
    </row>
    <row r="315" spans="1:24" x14ac:dyDescent="0.25">
      <c r="A315" s="1" t="s">
        <v>2255</v>
      </c>
      <c r="B315" s="2">
        <v>44497</v>
      </c>
      <c r="C315" s="1" t="s">
        <v>2256</v>
      </c>
      <c r="D315" t="s">
        <v>6137</v>
      </c>
      <c r="E315" s="1">
        <v>3</v>
      </c>
      <c r="F315" s="1" t="str">
        <f>VLOOKUP(C315,customers!$A$2:$B$1001,2,FALSE)</f>
        <v>Ailene Nesfield</v>
      </c>
      <c r="G315" s="1" t="str">
        <f>VLOOKUP(C315,customers!$A$1:$C$1001,3,FALSE)</f>
        <v>anesfield8p@people.com.cn</v>
      </c>
      <c r="H315" s="1" t="str">
        <f>_xlfn.XLOOKUP(C315,customers!$A$2:$A$1001,customers!$G$2:$G$1001,,0,)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>
        <f>INDEX(products!$A$1:$G$49,MATCH(orders!$D315,products!$A$1:$A$49,0),MATCH(orders!K$1,products!$A$1:$G$1,0))</f>
        <v>1</v>
      </c>
      <c r="L315">
        <f>INDEX(products!$A$1:$G$49,MATCH(orders!$D315,products!$A$1:$A$49,0),MATCH(orders!L$1,products!$A$1:$G$1,0))</f>
        <v>9.9499999999999993</v>
      </c>
      <c r="M315">
        <f t="shared" si="31"/>
        <v>29.849999999999998</v>
      </c>
      <c r="N315" t="str">
        <f>VLOOKUP(I315,'coffee names &amp; roast types'!$A$2:$B$5,2,FALSE)</f>
        <v>Robusta</v>
      </c>
      <c r="O315" t="str">
        <f>VLOOKUP(J315,'coffee names &amp; roast types'!$E$2:$F$4,2,FALSE)</f>
        <v>Medium</v>
      </c>
      <c r="P315" t="str">
        <f>CONCATENATE(VLOOKUP(C315,customers!$A$2:$F$1001,5,FALSE),", ",VLOOKUP(C315,customers!$A$2:$F$1001,6,FALSE))</f>
        <v>59 Rieder Lane, Belfast</v>
      </c>
      <c r="Q315" t="str">
        <f t="shared" si="32"/>
        <v>Yes</v>
      </c>
      <c r="R315" t="str">
        <f t="shared" si="33"/>
        <v>Ailene</v>
      </c>
      <c r="S315" t="str">
        <f t="shared" si="34"/>
        <v>Nesfield</v>
      </c>
      <c r="T315" t="str">
        <f>_xlfn.XLOOKUP(C315,Table3[Customer ID],Table3[Loyalty Card],,0)</f>
        <v>Yes</v>
      </c>
      <c r="U315">
        <f t="shared" si="28"/>
        <v>3</v>
      </c>
      <c r="V315" t="str">
        <f t="shared" si="29"/>
        <v>Thursday</v>
      </c>
      <c r="W315" t="str">
        <f t="shared" si="30"/>
        <v>October</v>
      </c>
      <c r="X315">
        <f>E315*VLOOKUP(D315,products!$A$2:$G$49,7,FALSE)</f>
        <v>1.7909999999999999</v>
      </c>
    </row>
    <row r="316" spans="1:24" x14ac:dyDescent="0.25">
      <c r="A316" s="1" t="s">
        <v>2261</v>
      </c>
      <c r="B316" s="2">
        <v>44437</v>
      </c>
      <c r="C316" s="1" t="s">
        <v>2262</v>
      </c>
      <c r="D316" t="s">
        <v>6176</v>
      </c>
      <c r="E316" s="1">
        <v>5</v>
      </c>
      <c r="F316" s="1" t="str">
        <f>VLOOKUP(C316,customers!$A$2:$B$1001,2,FALSE)</f>
        <v>Stacy Pickworth</v>
      </c>
      <c r="G316" s="1" t="str">
        <f>VLOOKUP(C316,customers!$A$1:$C$1001,3,FALSE)</f>
        <v>not provided</v>
      </c>
      <c r="H316" s="1" t="str">
        <f>_xlfn.XLOOKUP(C316,customers!$A$2:$A$1001,customers!$G$2:$G$1001,,0,)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>
        <f>INDEX(products!$A$1:$G$49,MATCH(orders!$D316,products!$A$1:$A$49,0),MATCH(orders!K$1,products!$A$1:$G$1,0))</f>
        <v>1</v>
      </c>
      <c r="L316">
        <f>INDEX(products!$A$1:$G$49,MATCH(orders!$D316,products!$A$1:$A$49,0),MATCH(orders!L$1,products!$A$1:$G$1,0))</f>
        <v>8.9499999999999993</v>
      </c>
      <c r="M316">
        <f t="shared" si="31"/>
        <v>44.75</v>
      </c>
      <c r="N316" t="str">
        <f>VLOOKUP(I316,'coffee names &amp; roast types'!$A$2:$B$5,2,FALSE)</f>
        <v>Robusta</v>
      </c>
      <c r="O316" t="str">
        <f>VLOOKUP(J316,'coffee names &amp; roast types'!$E$2:$F$4,2,FALSE)</f>
        <v>Dark</v>
      </c>
      <c r="P316" t="str">
        <f>CONCATENATE(VLOOKUP(C316,customers!$A$2:$F$1001,5,FALSE),", ",VLOOKUP(C316,customers!$A$2:$F$1001,6,FALSE))</f>
        <v>81014 Delladonna Terrace, Las Vegas</v>
      </c>
      <c r="Q316" t="str">
        <f t="shared" si="32"/>
        <v>No</v>
      </c>
      <c r="R316" t="str">
        <f t="shared" si="33"/>
        <v>Stacy</v>
      </c>
      <c r="S316" t="str">
        <f t="shared" si="34"/>
        <v>Pickworth</v>
      </c>
      <c r="T316" t="str">
        <f>_xlfn.XLOOKUP(C316,Table3[Customer ID],Table3[Loyalty Card],,0)</f>
        <v>No</v>
      </c>
      <c r="U316">
        <f t="shared" si="28"/>
        <v>5</v>
      </c>
      <c r="V316" t="str">
        <f t="shared" si="29"/>
        <v>Sunday</v>
      </c>
      <c r="W316" t="str">
        <f t="shared" si="30"/>
        <v>August</v>
      </c>
      <c r="X316">
        <f>E316*VLOOKUP(D316,products!$A$2:$G$49,7,FALSE)</f>
        <v>2.6849999999999996</v>
      </c>
    </row>
    <row r="317" spans="1:24" x14ac:dyDescent="0.25">
      <c r="A317" s="1" t="s">
        <v>2266</v>
      </c>
      <c r="B317" s="2">
        <v>43826</v>
      </c>
      <c r="C317" s="1" t="s">
        <v>2267</v>
      </c>
      <c r="D317" t="s">
        <v>6147</v>
      </c>
      <c r="E317" s="1">
        <v>1</v>
      </c>
      <c r="F317" s="1" t="str">
        <f>VLOOKUP(C317,customers!$A$2:$B$1001,2,FALSE)</f>
        <v>Melli Brockway</v>
      </c>
      <c r="G317" s="1" t="str">
        <f>VLOOKUP(C317,customers!$A$1:$C$1001,3,FALSE)</f>
        <v>mbrockway8r@ibm.com</v>
      </c>
      <c r="H317" s="1" t="str">
        <f>_xlfn.XLOOKUP(C317,customers!$A$2:$A$1001,customers!$G$2:$G$1001,,0,)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>
        <f>INDEX(products!$A$1:$G$49,MATCH(orders!$D317,products!$A$1:$A$49,0),MATCH(orders!K$1,products!$A$1:$G$1,0))</f>
        <v>2.5</v>
      </c>
      <c r="L317">
        <f>INDEX(products!$A$1:$G$49,MATCH(orders!$D317,products!$A$1:$A$49,0),MATCH(orders!L$1,products!$A$1:$G$1,0))</f>
        <v>34.154999999999994</v>
      </c>
      <c r="M317">
        <f t="shared" si="31"/>
        <v>34.154999999999994</v>
      </c>
      <c r="N317" t="str">
        <f>VLOOKUP(I317,'coffee names &amp; roast types'!$A$2:$B$5,2,FALSE)</f>
        <v>Excelsa</v>
      </c>
      <c r="O317" t="str">
        <f>VLOOKUP(J317,'coffee names &amp; roast types'!$E$2:$F$4,2,FALSE)</f>
        <v>Light</v>
      </c>
      <c r="P317" t="str">
        <f>CONCATENATE(VLOOKUP(C317,customers!$A$2:$F$1001,5,FALSE),", ",VLOOKUP(C317,customers!$A$2:$F$1001,6,FALSE))</f>
        <v>0528 Thackeray Pass, Des Moines</v>
      </c>
      <c r="Q317" t="str">
        <f t="shared" si="32"/>
        <v>No</v>
      </c>
      <c r="R317" t="str">
        <f t="shared" si="33"/>
        <v>Melli</v>
      </c>
      <c r="S317" t="str">
        <f t="shared" si="34"/>
        <v>Brockway</v>
      </c>
      <c r="T317" t="str">
        <f>_xlfn.XLOOKUP(C317,Table3[Customer ID],Table3[Loyalty Card],,0)</f>
        <v>Yes</v>
      </c>
      <c r="U317">
        <f t="shared" si="28"/>
        <v>2.5</v>
      </c>
      <c r="V317" t="str">
        <f t="shared" si="29"/>
        <v>Friday</v>
      </c>
      <c r="W317" t="str">
        <f t="shared" si="30"/>
        <v>December</v>
      </c>
      <c r="X317">
        <f>E317*VLOOKUP(D317,products!$A$2:$G$49,7,FALSE)</f>
        <v>3.7570499999999996</v>
      </c>
    </row>
    <row r="318" spans="1:24" x14ac:dyDescent="0.25">
      <c r="A318" s="1" t="s">
        <v>2272</v>
      </c>
      <c r="B318" s="2">
        <v>43641</v>
      </c>
      <c r="C318" s="1" t="s">
        <v>2273</v>
      </c>
      <c r="D318" t="s">
        <v>6147</v>
      </c>
      <c r="E318" s="1">
        <v>6</v>
      </c>
      <c r="F318" s="1" t="str">
        <f>VLOOKUP(C318,customers!$A$2:$B$1001,2,FALSE)</f>
        <v>Nanny Lush</v>
      </c>
      <c r="G318" s="1" t="str">
        <f>VLOOKUP(C318,customers!$A$1:$C$1001,3,FALSE)</f>
        <v>nlush8s@dedecms.com</v>
      </c>
      <c r="H318" s="1" t="str">
        <f>_xlfn.XLOOKUP(C318,customers!$A$2:$A$1001,customers!$G$2:$G$1001,,0,)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>
        <f>INDEX(products!$A$1:$G$49,MATCH(orders!$D318,products!$A$1:$A$49,0),MATCH(orders!K$1,products!$A$1:$G$1,0))</f>
        <v>2.5</v>
      </c>
      <c r="L318">
        <f>INDEX(products!$A$1:$G$49,MATCH(orders!$D318,products!$A$1:$A$49,0),MATCH(orders!L$1,products!$A$1:$G$1,0))</f>
        <v>34.154999999999994</v>
      </c>
      <c r="M318">
        <f t="shared" si="31"/>
        <v>204.92999999999995</v>
      </c>
      <c r="N318" t="str">
        <f>VLOOKUP(I318,'coffee names &amp; roast types'!$A$2:$B$5,2,FALSE)</f>
        <v>Excelsa</v>
      </c>
      <c r="O318" t="str">
        <f>VLOOKUP(J318,'coffee names &amp; roast types'!$E$2:$F$4,2,FALSE)</f>
        <v>Light</v>
      </c>
      <c r="P318" t="str">
        <f>CONCATENATE(VLOOKUP(C318,customers!$A$2:$F$1001,5,FALSE),", ",VLOOKUP(C318,customers!$A$2:$F$1001,6,FALSE))</f>
        <v>1 Annamark Drive, Ballivor</v>
      </c>
      <c r="Q318" t="str">
        <f t="shared" si="32"/>
        <v>Yes</v>
      </c>
      <c r="R318" t="str">
        <f t="shared" si="33"/>
        <v>Nanny</v>
      </c>
      <c r="S318" t="str">
        <f t="shared" si="34"/>
        <v>Lush</v>
      </c>
      <c r="T318" t="str">
        <f>_xlfn.XLOOKUP(C318,Table3[Customer ID],Table3[Loyalty Card],,0)</f>
        <v>No</v>
      </c>
      <c r="U318">
        <f t="shared" si="28"/>
        <v>15</v>
      </c>
      <c r="V318" t="str">
        <f t="shared" si="29"/>
        <v>Tuesday</v>
      </c>
      <c r="W318" t="str">
        <f t="shared" si="30"/>
        <v>June</v>
      </c>
      <c r="X318">
        <f>E318*VLOOKUP(D318,products!$A$2:$G$49,7,FALSE)</f>
        <v>22.542299999999997</v>
      </c>
    </row>
    <row r="319" spans="1:24" x14ac:dyDescent="0.25">
      <c r="A319" s="1" t="s">
        <v>2278</v>
      </c>
      <c r="B319" s="2">
        <v>43526</v>
      </c>
      <c r="C319" s="1" t="s">
        <v>2279</v>
      </c>
      <c r="D319" t="s">
        <v>6143</v>
      </c>
      <c r="E319" s="1">
        <v>3</v>
      </c>
      <c r="F319" s="1" t="str">
        <f>VLOOKUP(C319,customers!$A$2:$B$1001,2,FALSE)</f>
        <v>Selma McMillian</v>
      </c>
      <c r="G319" s="1" t="str">
        <f>VLOOKUP(C319,customers!$A$1:$C$1001,3,FALSE)</f>
        <v>smcmillian8t@csmonitor.com</v>
      </c>
      <c r="H319" s="1" t="str">
        <f>_xlfn.XLOOKUP(C319,customers!$A$2:$A$1001,customers!$G$2:$G$1001,,0,)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>
        <f>INDEX(products!$A$1:$G$49,MATCH(orders!$D319,products!$A$1:$A$49,0),MATCH(orders!K$1,products!$A$1:$G$1,0))</f>
        <v>0.5</v>
      </c>
      <c r="L319">
        <f>INDEX(products!$A$1:$G$49,MATCH(orders!$D319,products!$A$1:$A$49,0),MATCH(orders!L$1,products!$A$1:$G$1,0))</f>
        <v>7.29</v>
      </c>
      <c r="M319">
        <f t="shared" si="31"/>
        <v>21.87</v>
      </c>
      <c r="N319" t="str">
        <f>VLOOKUP(I319,'coffee names &amp; roast types'!$A$2:$B$5,2,FALSE)</f>
        <v>Excelsa</v>
      </c>
      <c r="O319" t="str">
        <f>VLOOKUP(J319,'coffee names &amp; roast types'!$E$2:$F$4,2,FALSE)</f>
        <v>Dark</v>
      </c>
      <c r="P319" t="str">
        <f>CONCATENATE(VLOOKUP(C319,customers!$A$2:$F$1001,5,FALSE),", ",VLOOKUP(C319,customers!$A$2:$F$1001,6,FALSE))</f>
        <v>6404 Heffernan Junction, Akron</v>
      </c>
      <c r="Q319" t="str">
        <f t="shared" si="32"/>
        <v>No</v>
      </c>
      <c r="R319" t="str">
        <f t="shared" si="33"/>
        <v>Selma</v>
      </c>
      <c r="S319" t="str">
        <f t="shared" si="34"/>
        <v>McMillian</v>
      </c>
      <c r="T319" t="str">
        <f>_xlfn.XLOOKUP(C319,Table3[Customer ID],Table3[Loyalty Card],,0)</f>
        <v>No</v>
      </c>
      <c r="U319">
        <f t="shared" si="28"/>
        <v>1.5</v>
      </c>
      <c r="V319" t="str">
        <f t="shared" si="29"/>
        <v>Saturday</v>
      </c>
      <c r="W319" t="str">
        <f t="shared" si="30"/>
        <v>March</v>
      </c>
      <c r="X319">
        <f>E319*VLOOKUP(D319,products!$A$2:$G$49,7,FALSE)</f>
        <v>2.4057000000000004</v>
      </c>
    </row>
    <row r="320" spans="1:24" x14ac:dyDescent="0.25">
      <c r="A320" s="1" t="s">
        <v>2284</v>
      </c>
      <c r="B320" s="2">
        <v>44563</v>
      </c>
      <c r="C320" s="1" t="s">
        <v>2285</v>
      </c>
      <c r="D320" t="s">
        <v>6174</v>
      </c>
      <c r="E320" s="1">
        <v>2</v>
      </c>
      <c r="F320" s="1" t="str">
        <f>VLOOKUP(C320,customers!$A$2:$B$1001,2,FALSE)</f>
        <v>Tess Bennison</v>
      </c>
      <c r="G320" s="1" t="str">
        <f>VLOOKUP(C320,customers!$A$1:$C$1001,3,FALSE)</f>
        <v>tbennison8u@google.cn</v>
      </c>
      <c r="H320" s="1" t="str">
        <f>_xlfn.XLOOKUP(C320,customers!$A$2:$A$1001,customers!$G$2:$G$1001,,0,)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>
        <f>INDEX(products!$A$1:$G$49,MATCH(orders!$D320,products!$A$1:$A$49,0),MATCH(orders!K$1,products!$A$1:$G$1,0))</f>
        <v>2.5</v>
      </c>
      <c r="L320">
        <f>INDEX(products!$A$1:$G$49,MATCH(orders!$D320,products!$A$1:$A$49,0),MATCH(orders!L$1,products!$A$1:$G$1,0))</f>
        <v>25.874999999999996</v>
      </c>
      <c r="M320">
        <f t="shared" si="31"/>
        <v>51.749999999999993</v>
      </c>
      <c r="N320" t="str">
        <f>VLOOKUP(I320,'coffee names &amp; roast types'!$A$2:$B$5,2,FALSE)</f>
        <v>Arabica</v>
      </c>
      <c r="O320" t="str">
        <f>VLOOKUP(J320,'coffee names &amp; roast types'!$E$2:$F$4,2,FALSE)</f>
        <v>Medium</v>
      </c>
      <c r="P320" t="str">
        <f>CONCATENATE(VLOOKUP(C320,customers!$A$2:$F$1001,5,FALSE),", ",VLOOKUP(C320,customers!$A$2:$F$1001,6,FALSE))</f>
        <v>00225 Fieldstone Center, West Palm Beach</v>
      </c>
      <c r="Q320" t="str">
        <f t="shared" si="32"/>
        <v>No</v>
      </c>
      <c r="R320" t="str">
        <f t="shared" si="33"/>
        <v>Tess</v>
      </c>
      <c r="S320" t="str">
        <f t="shared" si="34"/>
        <v>Bennison</v>
      </c>
      <c r="T320" t="str">
        <f>_xlfn.XLOOKUP(C320,Table3[Customer ID],Table3[Loyalty Card],,0)</f>
        <v>Yes</v>
      </c>
      <c r="U320">
        <f t="shared" si="28"/>
        <v>5</v>
      </c>
      <c r="V320" t="str">
        <f t="shared" si="29"/>
        <v>Sunday</v>
      </c>
      <c r="W320" t="str">
        <f t="shared" si="30"/>
        <v>January</v>
      </c>
      <c r="X320">
        <f>E320*VLOOKUP(D320,products!$A$2:$G$49,7,FALSE)</f>
        <v>4.6574999999999989</v>
      </c>
    </row>
    <row r="321" spans="1:24" x14ac:dyDescent="0.25">
      <c r="A321" s="1" t="s">
        <v>2290</v>
      </c>
      <c r="B321" s="2">
        <v>43676</v>
      </c>
      <c r="C321" s="1" t="s">
        <v>2291</v>
      </c>
      <c r="D321" t="s">
        <v>6155</v>
      </c>
      <c r="E321" s="1">
        <v>2</v>
      </c>
      <c r="F321" s="1" t="str">
        <f>VLOOKUP(C321,customers!$A$2:$B$1001,2,FALSE)</f>
        <v>Gabie Tweed</v>
      </c>
      <c r="G321" s="1" t="str">
        <f>VLOOKUP(C321,customers!$A$1:$C$1001,3,FALSE)</f>
        <v>gtweed8v@yolasite.com</v>
      </c>
      <c r="H321" s="1" t="str">
        <f>_xlfn.XLOOKUP(C321,customers!$A$2:$A$1001,customers!$G$2:$G$1001,,0,)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>
        <f>INDEX(products!$A$1:$G$49,MATCH(orders!$D321,products!$A$1:$A$49,0),MATCH(orders!K$1,products!$A$1:$G$1,0))</f>
        <v>0.2</v>
      </c>
      <c r="L321">
        <f>INDEX(products!$A$1:$G$49,MATCH(orders!$D321,products!$A$1:$A$49,0),MATCH(orders!L$1,products!$A$1:$G$1,0))</f>
        <v>4.125</v>
      </c>
      <c r="M321">
        <f t="shared" si="31"/>
        <v>8.25</v>
      </c>
      <c r="N321" t="str">
        <f>VLOOKUP(I321,'coffee names &amp; roast types'!$A$2:$B$5,2,FALSE)</f>
        <v>Excelsa</v>
      </c>
      <c r="O321" t="str">
        <f>VLOOKUP(J321,'coffee names &amp; roast types'!$E$2:$F$4,2,FALSE)</f>
        <v>Medium</v>
      </c>
      <c r="P321" t="str">
        <f>CONCATENATE(VLOOKUP(C321,customers!$A$2:$F$1001,5,FALSE),", ",VLOOKUP(C321,customers!$A$2:$F$1001,6,FALSE))</f>
        <v>0 Fairview Lane, Fresno</v>
      </c>
      <c r="Q321" t="str">
        <f t="shared" si="32"/>
        <v>No</v>
      </c>
      <c r="R321" t="str">
        <f t="shared" si="33"/>
        <v>Gabie</v>
      </c>
      <c r="S321" t="str">
        <f t="shared" si="34"/>
        <v>Tweed</v>
      </c>
      <c r="T321" t="str">
        <f>_xlfn.XLOOKUP(C321,Table3[Customer ID],Table3[Loyalty Card],,0)</f>
        <v>Yes</v>
      </c>
      <c r="U321">
        <f t="shared" si="28"/>
        <v>0.4</v>
      </c>
      <c r="V321" t="str">
        <f t="shared" si="29"/>
        <v>Tuesday</v>
      </c>
      <c r="W321" t="str">
        <f t="shared" si="30"/>
        <v>July</v>
      </c>
      <c r="X321">
        <f>E321*VLOOKUP(D321,products!$A$2:$G$49,7,FALSE)</f>
        <v>0.90749999999999997</v>
      </c>
    </row>
    <row r="322" spans="1:24" x14ac:dyDescent="0.25">
      <c r="A322" s="1" t="s">
        <v>2290</v>
      </c>
      <c r="B322" s="2">
        <v>43676</v>
      </c>
      <c r="C322" s="1" t="s">
        <v>2291</v>
      </c>
      <c r="D322" t="s">
        <v>6166</v>
      </c>
      <c r="E322" s="1">
        <v>5</v>
      </c>
      <c r="F322" s="1" t="str">
        <f>VLOOKUP(C322,customers!$A$2:$B$1001,2,FALSE)</f>
        <v>Gabie Tweed</v>
      </c>
      <c r="G322" s="1" t="str">
        <f>VLOOKUP(C322,customers!$A$1:$C$1001,3,FALSE)</f>
        <v>gtweed8v@yolasite.com</v>
      </c>
      <c r="H322" s="1" t="str">
        <f>_xlfn.XLOOKUP(C322,customers!$A$2:$A$1001,customers!$G$2:$G$1001,,0,)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>
        <f>INDEX(products!$A$1:$G$49,MATCH(orders!$D322,products!$A$1:$A$49,0),MATCH(orders!K$1,products!$A$1:$G$1,0))</f>
        <v>0.2</v>
      </c>
      <c r="L322">
        <f>INDEX(products!$A$1:$G$49,MATCH(orders!$D322,products!$A$1:$A$49,0),MATCH(orders!L$1,products!$A$1:$G$1,0))</f>
        <v>3.8849999999999998</v>
      </c>
      <c r="M322">
        <f t="shared" si="31"/>
        <v>19.424999999999997</v>
      </c>
      <c r="N322" t="str">
        <f>VLOOKUP(I322,'coffee names &amp; roast types'!$A$2:$B$5,2,FALSE)</f>
        <v>Arabica</v>
      </c>
      <c r="O322" t="str">
        <f>VLOOKUP(J322,'coffee names &amp; roast types'!$E$2:$F$4,2,FALSE)</f>
        <v>Light</v>
      </c>
      <c r="P322" t="str">
        <f>CONCATENATE(VLOOKUP(C322,customers!$A$2:$F$1001,5,FALSE),", ",VLOOKUP(C322,customers!$A$2:$F$1001,6,FALSE))</f>
        <v>0 Fairview Lane, Fresno</v>
      </c>
      <c r="Q322" t="str">
        <f t="shared" si="32"/>
        <v>No</v>
      </c>
      <c r="R322" t="str">
        <f t="shared" si="33"/>
        <v>Gabie</v>
      </c>
      <c r="S322" t="str">
        <f t="shared" si="34"/>
        <v>Tweed</v>
      </c>
      <c r="T322" t="str">
        <f>_xlfn.XLOOKUP(C322,Table3[Customer ID],Table3[Loyalty Card],,0)</f>
        <v>Yes</v>
      </c>
      <c r="U322">
        <f t="shared" ref="U322:U385" si="35">E322*K322</f>
        <v>1</v>
      </c>
      <c r="V322" t="str">
        <f t="shared" ref="V322:V385" si="36">TEXT(B322,"[$-409]dddd")</f>
        <v>Tuesday</v>
      </c>
      <c r="W322" t="str">
        <f t="shared" ref="W322:W385" si="37">TEXT(B322,"[$-409]mmmm")</f>
        <v>July</v>
      </c>
      <c r="X322">
        <f>E322*VLOOKUP(D322,products!$A$2:$G$49,7,FALSE)</f>
        <v>1.7482499999999999</v>
      </c>
    </row>
    <row r="323" spans="1:24" x14ac:dyDescent="0.25">
      <c r="A323" s="1" t="s">
        <v>2300</v>
      </c>
      <c r="B323" s="2">
        <v>44170</v>
      </c>
      <c r="C323" s="1" t="s">
        <v>2301</v>
      </c>
      <c r="D323" t="s">
        <v>6151</v>
      </c>
      <c r="E323" s="1">
        <v>6</v>
      </c>
      <c r="F323" s="1" t="str">
        <f>VLOOKUP(C323,customers!$A$2:$B$1001,2,FALSE)</f>
        <v>Gaile Goggin</v>
      </c>
      <c r="G323" s="1" t="str">
        <f>VLOOKUP(C323,customers!$A$1:$C$1001,3,FALSE)</f>
        <v>ggoggin8x@wix.com</v>
      </c>
      <c r="H323" s="1" t="str">
        <f>_xlfn.XLOOKUP(C323,customers!$A$2:$A$1001,customers!$G$2:$G$1001,,0,)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>
        <f>INDEX(products!$A$1:$G$49,MATCH(orders!$D323,products!$A$1:$A$49,0),MATCH(orders!K$1,products!$A$1:$G$1,0))</f>
        <v>0.2</v>
      </c>
      <c r="L323">
        <f>INDEX(products!$A$1:$G$49,MATCH(orders!$D323,products!$A$1:$A$49,0),MATCH(orders!L$1,products!$A$1:$G$1,0))</f>
        <v>3.375</v>
      </c>
      <c r="M323">
        <f t="shared" ref="M323:M386" si="38">E323*L323</f>
        <v>20.25</v>
      </c>
      <c r="N323" t="str">
        <f>VLOOKUP(I323,'coffee names &amp; roast types'!$A$2:$B$5,2,FALSE)</f>
        <v>Arabica</v>
      </c>
      <c r="O323" t="str">
        <f>VLOOKUP(J323,'coffee names &amp; roast types'!$E$2:$F$4,2,FALSE)</f>
        <v>Medium</v>
      </c>
      <c r="P323" t="str">
        <f>CONCATENATE(VLOOKUP(C323,customers!$A$2:$F$1001,5,FALSE),", ",VLOOKUP(C323,customers!$A$2:$F$1001,6,FALSE))</f>
        <v>654 Mandrake Plaza, Sandyford</v>
      </c>
      <c r="Q323" t="str">
        <f t="shared" ref="Q323:Q386" si="39">IF(H323 = "United States", "No", "Yes")</f>
        <v>Yes</v>
      </c>
      <c r="R323" t="str">
        <f t="shared" ref="R323:R386" si="40">_xlfn.TEXTBEFORE(F323," ")</f>
        <v>Gaile</v>
      </c>
      <c r="S323" t="str">
        <f t="shared" ref="S323:S386" si="41">_xlfn.TEXTAFTER(F323," ")</f>
        <v>Goggin</v>
      </c>
      <c r="T323" t="str">
        <f>_xlfn.XLOOKUP(C323,Table3[Customer ID],Table3[Loyalty Card],,0)</f>
        <v>Yes</v>
      </c>
      <c r="U323">
        <f t="shared" si="35"/>
        <v>1.2000000000000002</v>
      </c>
      <c r="V323" t="str">
        <f t="shared" si="36"/>
        <v>Saturday</v>
      </c>
      <c r="W323" t="str">
        <f t="shared" si="37"/>
        <v>December</v>
      </c>
      <c r="X323">
        <f>E323*VLOOKUP(D323,products!$A$2:$G$49,7,FALSE)</f>
        <v>1.8224999999999998</v>
      </c>
    </row>
    <row r="324" spans="1:24" x14ac:dyDescent="0.25">
      <c r="A324" s="1" t="s">
        <v>2306</v>
      </c>
      <c r="B324" s="2">
        <v>44182</v>
      </c>
      <c r="C324" s="1" t="s">
        <v>2307</v>
      </c>
      <c r="D324" t="s">
        <v>6168</v>
      </c>
      <c r="E324" s="1">
        <v>3</v>
      </c>
      <c r="F324" s="1" t="str">
        <f>VLOOKUP(C324,customers!$A$2:$B$1001,2,FALSE)</f>
        <v>Skylar Jeyness</v>
      </c>
      <c r="G324" s="1" t="str">
        <f>VLOOKUP(C324,customers!$A$1:$C$1001,3,FALSE)</f>
        <v>sjeyness8y@biglobe.ne.jp</v>
      </c>
      <c r="H324" s="1" t="str">
        <f>_xlfn.XLOOKUP(C324,customers!$A$2:$A$1001,customers!$G$2:$G$1001,,0,)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>
        <f>INDEX(products!$A$1:$G$49,MATCH(orders!$D324,products!$A$1:$A$49,0),MATCH(orders!K$1,products!$A$1:$G$1,0))</f>
        <v>0.5</v>
      </c>
      <c r="L324">
        <f>INDEX(products!$A$1:$G$49,MATCH(orders!$D324,products!$A$1:$A$49,0),MATCH(orders!L$1,products!$A$1:$G$1,0))</f>
        <v>7.77</v>
      </c>
      <c r="M324">
        <f t="shared" si="38"/>
        <v>23.31</v>
      </c>
      <c r="N324" t="str">
        <f>VLOOKUP(I324,'coffee names &amp; roast types'!$A$2:$B$5,2,FALSE)</f>
        <v>Liberica</v>
      </c>
      <c r="O324" t="str">
        <f>VLOOKUP(J324,'coffee names &amp; roast types'!$E$2:$F$4,2,FALSE)</f>
        <v>Dark</v>
      </c>
      <c r="P324" t="str">
        <f>CONCATENATE(VLOOKUP(C324,customers!$A$2:$F$1001,5,FALSE),", ",VLOOKUP(C324,customers!$A$2:$F$1001,6,FALSE))</f>
        <v>43 Fremont Point, Dublin</v>
      </c>
      <c r="Q324" t="str">
        <f t="shared" si="39"/>
        <v>Yes</v>
      </c>
      <c r="R324" t="str">
        <f t="shared" si="40"/>
        <v>Skylar</v>
      </c>
      <c r="S324" t="str">
        <f t="shared" si="41"/>
        <v>Jeyness</v>
      </c>
      <c r="T324" t="str">
        <f>_xlfn.XLOOKUP(C324,Table3[Customer ID],Table3[Loyalty Card],,0)</f>
        <v>No</v>
      </c>
      <c r="U324">
        <f t="shared" si="35"/>
        <v>1.5</v>
      </c>
      <c r="V324" t="str">
        <f t="shared" si="36"/>
        <v>Thursday</v>
      </c>
      <c r="W324" t="str">
        <f t="shared" si="37"/>
        <v>December</v>
      </c>
      <c r="X324">
        <f>E324*VLOOKUP(D324,products!$A$2:$G$49,7,FALSE)</f>
        <v>3.0303</v>
      </c>
    </row>
    <row r="325" spans="1:24" x14ac:dyDescent="0.25">
      <c r="A325" s="1" t="s">
        <v>2312</v>
      </c>
      <c r="B325" s="2">
        <v>44373</v>
      </c>
      <c r="C325" s="1" t="s">
        <v>2313</v>
      </c>
      <c r="D325" t="s">
        <v>6152</v>
      </c>
      <c r="E325" s="1">
        <v>5</v>
      </c>
      <c r="F325" s="1" t="str">
        <f>VLOOKUP(C325,customers!$A$2:$B$1001,2,FALSE)</f>
        <v>Donica Bonhome</v>
      </c>
      <c r="G325" s="1" t="str">
        <f>VLOOKUP(C325,customers!$A$1:$C$1001,3,FALSE)</f>
        <v>dbonhome8z@shinystat.com</v>
      </c>
      <c r="H325" s="1" t="str">
        <f>_xlfn.XLOOKUP(C325,customers!$A$2:$A$1001,customers!$G$2:$G$1001,,0,)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>
        <f>INDEX(products!$A$1:$G$49,MATCH(orders!$D325,products!$A$1:$A$49,0),MATCH(orders!K$1,products!$A$1:$G$1,0))</f>
        <v>0.2</v>
      </c>
      <c r="L325">
        <f>INDEX(products!$A$1:$G$49,MATCH(orders!$D325,products!$A$1:$A$49,0),MATCH(orders!L$1,products!$A$1:$G$1,0))</f>
        <v>3.645</v>
      </c>
      <c r="M325">
        <f t="shared" si="38"/>
        <v>18.225000000000001</v>
      </c>
      <c r="N325" t="str">
        <f>VLOOKUP(I325,'coffee names &amp; roast types'!$A$2:$B$5,2,FALSE)</f>
        <v>Excelsa</v>
      </c>
      <c r="O325" t="str">
        <f>VLOOKUP(J325,'coffee names &amp; roast types'!$E$2:$F$4,2,FALSE)</f>
        <v>Dark</v>
      </c>
      <c r="P325" t="str">
        <f>CONCATENATE(VLOOKUP(C325,customers!$A$2:$F$1001,5,FALSE),", ",VLOOKUP(C325,customers!$A$2:$F$1001,6,FALSE))</f>
        <v>73509 Victoria Junction, Knoxville</v>
      </c>
      <c r="Q325" t="str">
        <f t="shared" si="39"/>
        <v>No</v>
      </c>
      <c r="R325" t="str">
        <f t="shared" si="40"/>
        <v>Donica</v>
      </c>
      <c r="S325" t="str">
        <f t="shared" si="41"/>
        <v>Bonhome</v>
      </c>
      <c r="T325" t="str">
        <f>_xlfn.XLOOKUP(C325,Table3[Customer ID],Table3[Loyalty Card],,0)</f>
        <v>Yes</v>
      </c>
      <c r="U325">
        <f t="shared" si="35"/>
        <v>1</v>
      </c>
      <c r="V325" t="str">
        <f t="shared" si="36"/>
        <v>Saturday</v>
      </c>
      <c r="W325" t="str">
        <f t="shared" si="37"/>
        <v>June</v>
      </c>
      <c r="X325">
        <f>E325*VLOOKUP(D325,products!$A$2:$G$49,7,FALSE)</f>
        <v>2.00475</v>
      </c>
    </row>
    <row r="326" spans="1:24" x14ac:dyDescent="0.25">
      <c r="A326" s="1" t="s">
        <v>2318</v>
      </c>
      <c r="B326" s="2">
        <v>43666</v>
      </c>
      <c r="C326" s="1" t="s">
        <v>2319</v>
      </c>
      <c r="D326" t="s">
        <v>6140</v>
      </c>
      <c r="E326" s="1">
        <v>1</v>
      </c>
      <c r="F326" s="1" t="str">
        <f>VLOOKUP(C326,customers!$A$2:$B$1001,2,FALSE)</f>
        <v>Diena Peetermann</v>
      </c>
      <c r="G326" s="1" t="str">
        <f>VLOOKUP(C326,customers!$A$1:$C$1001,3,FALSE)</f>
        <v>not provided</v>
      </c>
      <c r="H326" s="1" t="str">
        <f>_xlfn.XLOOKUP(C326,customers!$A$2:$A$1001,customers!$G$2:$G$1001,,0,)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>
        <f>INDEX(products!$A$1:$G$49,MATCH(orders!$D326,products!$A$1:$A$49,0),MATCH(orders!K$1,products!$A$1:$G$1,0))</f>
        <v>1</v>
      </c>
      <c r="L326">
        <f>INDEX(products!$A$1:$G$49,MATCH(orders!$D326,products!$A$1:$A$49,0),MATCH(orders!L$1,products!$A$1:$G$1,0))</f>
        <v>13.75</v>
      </c>
      <c r="M326">
        <f t="shared" si="38"/>
        <v>13.75</v>
      </c>
      <c r="N326" t="str">
        <f>VLOOKUP(I326,'coffee names &amp; roast types'!$A$2:$B$5,2,FALSE)</f>
        <v>Excelsa</v>
      </c>
      <c r="O326" t="str">
        <f>VLOOKUP(J326,'coffee names &amp; roast types'!$E$2:$F$4,2,FALSE)</f>
        <v>Medium</v>
      </c>
      <c r="P326" t="str">
        <f>CONCATENATE(VLOOKUP(C326,customers!$A$2:$F$1001,5,FALSE),", ",VLOOKUP(C326,customers!$A$2:$F$1001,6,FALSE))</f>
        <v>05926 Northfield Parkway, Shawnee Mission</v>
      </c>
      <c r="Q326" t="str">
        <f t="shared" si="39"/>
        <v>No</v>
      </c>
      <c r="R326" t="str">
        <f t="shared" si="40"/>
        <v>Diena</v>
      </c>
      <c r="S326" t="str">
        <f t="shared" si="41"/>
        <v>Peetermann</v>
      </c>
      <c r="T326" t="str">
        <f>_xlfn.XLOOKUP(C326,Table3[Customer ID],Table3[Loyalty Card],,0)</f>
        <v>No</v>
      </c>
      <c r="U326">
        <f t="shared" si="35"/>
        <v>1</v>
      </c>
      <c r="V326" t="str">
        <f t="shared" si="36"/>
        <v>Saturday</v>
      </c>
      <c r="W326" t="str">
        <f t="shared" si="37"/>
        <v>July</v>
      </c>
      <c r="X326">
        <f>E326*VLOOKUP(D326,products!$A$2:$G$49,7,FALSE)</f>
        <v>1.5125</v>
      </c>
    </row>
    <row r="327" spans="1:24" x14ac:dyDescent="0.25">
      <c r="A327" s="1" t="s">
        <v>2323</v>
      </c>
      <c r="B327" s="2">
        <v>44756</v>
      </c>
      <c r="C327" s="1" t="s">
        <v>2324</v>
      </c>
      <c r="D327" t="s">
        <v>6181</v>
      </c>
      <c r="E327" s="1">
        <v>1</v>
      </c>
      <c r="F327" s="1" t="str">
        <f>VLOOKUP(C327,customers!$A$2:$B$1001,2,FALSE)</f>
        <v>Trina Le Sarr</v>
      </c>
      <c r="G327" s="1" t="str">
        <f>VLOOKUP(C327,customers!$A$1:$C$1001,3,FALSE)</f>
        <v>tle91@epa.gov</v>
      </c>
      <c r="H327" s="1" t="str">
        <f>_xlfn.XLOOKUP(C327,customers!$A$2:$A$1001,customers!$G$2:$G$1001,,0,)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>
        <f>INDEX(products!$A$1:$G$49,MATCH(orders!$D327,products!$A$1:$A$49,0),MATCH(orders!K$1,products!$A$1:$G$1,0))</f>
        <v>2.5</v>
      </c>
      <c r="L327">
        <f>INDEX(products!$A$1:$G$49,MATCH(orders!$D327,products!$A$1:$A$49,0),MATCH(orders!L$1,products!$A$1:$G$1,0))</f>
        <v>29.784999999999997</v>
      </c>
      <c r="M327">
        <f t="shared" si="38"/>
        <v>29.784999999999997</v>
      </c>
      <c r="N327" t="str">
        <f>VLOOKUP(I327,'coffee names &amp; roast types'!$A$2:$B$5,2,FALSE)</f>
        <v>Arabica</v>
      </c>
      <c r="O327" t="str">
        <f>VLOOKUP(J327,'coffee names &amp; roast types'!$E$2:$F$4,2,FALSE)</f>
        <v>Light</v>
      </c>
      <c r="P327" t="str">
        <f>CONCATENATE(VLOOKUP(C327,customers!$A$2:$F$1001,5,FALSE),", ",VLOOKUP(C327,customers!$A$2:$F$1001,6,FALSE))</f>
        <v>96 Rigney Trail, San Francisco</v>
      </c>
      <c r="Q327" t="str">
        <f t="shared" si="39"/>
        <v>No</v>
      </c>
      <c r="R327" t="str">
        <f t="shared" si="40"/>
        <v>Trina</v>
      </c>
      <c r="S327" t="str">
        <f t="shared" si="41"/>
        <v>Le Sarr</v>
      </c>
      <c r="T327" t="str">
        <f>_xlfn.XLOOKUP(C327,Table3[Customer ID],Table3[Loyalty Card],,0)</f>
        <v>Yes</v>
      </c>
      <c r="U327">
        <f t="shared" si="35"/>
        <v>2.5</v>
      </c>
      <c r="V327" t="str">
        <f t="shared" si="36"/>
        <v>Thursday</v>
      </c>
      <c r="W327" t="str">
        <f t="shared" si="37"/>
        <v>July</v>
      </c>
      <c r="X327">
        <f>E327*VLOOKUP(D327,products!$A$2:$G$49,7,FALSE)</f>
        <v>2.6806499999999995</v>
      </c>
    </row>
    <row r="328" spans="1:24" x14ac:dyDescent="0.25">
      <c r="A328" s="1" t="s">
        <v>2329</v>
      </c>
      <c r="B328" s="2">
        <v>44057</v>
      </c>
      <c r="C328" s="1" t="s">
        <v>2330</v>
      </c>
      <c r="D328" t="s">
        <v>6176</v>
      </c>
      <c r="E328" s="1">
        <v>5</v>
      </c>
      <c r="F328" s="1" t="str">
        <f>VLOOKUP(C328,customers!$A$2:$B$1001,2,FALSE)</f>
        <v>Flynn Antony</v>
      </c>
      <c r="G328" s="1" t="str">
        <f>VLOOKUP(C328,customers!$A$1:$C$1001,3,FALSE)</f>
        <v>not provided</v>
      </c>
      <c r="H328" s="1" t="str">
        <f>_xlfn.XLOOKUP(C328,customers!$A$2:$A$1001,customers!$G$2:$G$1001,,0,)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>
        <f>INDEX(products!$A$1:$G$49,MATCH(orders!$D328,products!$A$1:$A$49,0),MATCH(orders!K$1,products!$A$1:$G$1,0))</f>
        <v>1</v>
      </c>
      <c r="L328">
        <f>INDEX(products!$A$1:$G$49,MATCH(orders!$D328,products!$A$1:$A$49,0),MATCH(orders!L$1,products!$A$1:$G$1,0))</f>
        <v>8.9499999999999993</v>
      </c>
      <c r="M328">
        <f t="shared" si="38"/>
        <v>44.75</v>
      </c>
      <c r="N328" t="str">
        <f>VLOOKUP(I328,'coffee names &amp; roast types'!$A$2:$B$5,2,FALSE)</f>
        <v>Robusta</v>
      </c>
      <c r="O328" t="str">
        <f>VLOOKUP(J328,'coffee names &amp; roast types'!$E$2:$F$4,2,FALSE)</f>
        <v>Dark</v>
      </c>
      <c r="P328" t="str">
        <f>CONCATENATE(VLOOKUP(C328,customers!$A$2:$F$1001,5,FALSE),", ",VLOOKUP(C328,customers!$A$2:$F$1001,6,FALSE))</f>
        <v>5678 Doe Crossing Junction, Birmingham</v>
      </c>
      <c r="Q328" t="str">
        <f t="shared" si="39"/>
        <v>No</v>
      </c>
      <c r="R328" t="str">
        <f t="shared" si="40"/>
        <v>Flynn</v>
      </c>
      <c r="S328" t="str">
        <f t="shared" si="41"/>
        <v>Antony</v>
      </c>
      <c r="T328" t="str">
        <f>_xlfn.XLOOKUP(C328,Table3[Customer ID],Table3[Loyalty Card],,0)</f>
        <v>No</v>
      </c>
      <c r="U328">
        <f t="shared" si="35"/>
        <v>5</v>
      </c>
      <c r="V328" t="str">
        <f t="shared" si="36"/>
        <v>Friday</v>
      </c>
      <c r="W328" t="str">
        <f t="shared" si="37"/>
        <v>August</v>
      </c>
      <c r="X328">
        <f>E328*VLOOKUP(D328,products!$A$2:$G$49,7,FALSE)</f>
        <v>2.6849999999999996</v>
      </c>
    </row>
    <row r="329" spans="1:24" x14ac:dyDescent="0.25">
      <c r="A329" s="1" t="s">
        <v>2334</v>
      </c>
      <c r="B329" s="2">
        <v>43579</v>
      </c>
      <c r="C329" s="1" t="s">
        <v>2335</v>
      </c>
      <c r="D329" t="s">
        <v>6176</v>
      </c>
      <c r="E329" s="1">
        <v>5</v>
      </c>
      <c r="F329" s="1" t="str">
        <f>VLOOKUP(C329,customers!$A$2:$B$1001,2,FALSE)</f>
        <v>Baudoin Alldridge</v>
      </c>
      <c r="G329" s="1" t="str">
        <f>VLOOKUP(C329,customers!$A$1:$C$1001,3,FALSE)</f>
        <v>balldridge93@yandex.ru</v>
      </c>
      <c r="H329" s="1" t="str">
        <f>_xlfn.XLOOKUP(C329,customers!$A$2:$A$1001,customers!$G$2:$G$1001,,0,)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>
        <f>INDEX(products!$A$1:$G$49,MATCH(orders!$D329,products!$A$1:$A$49,0),MATCH(orders!K$1,products!$A$1:$G$1,0))</f>
        <v>1</v>
      </c>
      <c r="L329">
        <f>INDEX(products!$A$1:$G$49,MATCH(orders!$D329,products!$A$1:$A$49,0),MATCH(orders!L$1,products!$A$1:$G$1,0))</f>
        <v>8.9499999999999993</v>
      </c>
      <c r="M329">
        <f t="shared" si="38"/>
        <v>44.75</v>
      </c>
      <c r="N329" t="str">
        <f>VLOOKUP(I329,'coffee names &amp; roast types'!$A$2:$B$5,2,FALSE)</f>
        <v>Robusta</v>
      </c>
      <c r="O329" t="str">
        <f>VLOOKUP(J329,'coffee names &amp; roast types'!$E$2:$F$4,2,FALSE)</f>
        <v>Dark</v>
      </c>
      <c r="P329" t="str">
        <f>CONCATENATE(VLOOKUP(C329,customers!$A$2:$F$1001,5,FALSE),", ",VLOOKUP(C329,customers!$A$2:$F$1001,6,FALSE))</f>
        <v>14 Oriole Hill, Brooklyn</v>
      </c>
      <c r="Q329" t="str">
        <f t="shared" si="39"/>
        <v>No</v>
      </c>
      <c r="R329" t="str">
        <f t="shared" si="40"/>
        <v>Baudoin</v>
      </c>
      <c r="S329" t="str">
        <f t="shared" si="41"/>
        <v>Alldridge</v>
      </c>
      <c r="T329" t="str">
        <f>_xlfn.XLOOKUP(C329,Table3[Customer ID],Table3[Loyalty Card],,0)</f>
        <v>Yes</v>
      </c>
      <c r="U329">
        <f t="shared" si="35"/>
        <v>5</v>
      </c>
      <c r="V329" t="str">
        <f t="shared" si="36"/>
        <v>Wednesday</v>
      </c>
      <c r="W329" t="str">
        <f t="shared" si="37"/>
        <v>April</v>
      </c>
      <c r="X329">
        <f>E329*VLOOKUP(D329,products!$A$2:$G$49,7,FALSE)</f>
        <v>2.6849999999999996</v>
      </c>
    </row>
    <row r="330" spans="1:24" x14ac:dyDescent="0.25">
      <c r="A330" s="1" t="s">
        <v>2340</v>
      </c>
      <c r="B330" s="2">
        <v>43620</v>
      </c>
      <c r="C330" s="1" t="s">
        <v>2341</v>
      </c>
      <c r="D330" t="s">
        <v>6160</v>
      </c>
      <c r="E330" s="1">
        <v>4</v>
      </c>
      <c r="F330" s="1" t="str">
        <f>VLOOKUP(C330,customers!$A$2:$B$1001,2,FALSE)</f>
        <v>Homer Dulany</v>
      </c>
      <c r="G330" s="1" t="str">
        <f>VLOOKUP(C330,customers!$A$1:$C$1001,3,FALSE)</f>
        <v>not provided</v>
      </c>
      <c r="H330" s="1" t="str">
        <f>_xlfn.XLOOKUP(C330,customers!$A$2:$A$1001,customers!$G$2:$G$1001,,0,)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>
        <f>INDEX(products!$A$1:$G$49,MATCH(orders!$D330,products!$A$1:$A$49,0),MATCH(orders!K$1,products!$A$1:$G$1,0))</f>
        <v>0.5</v>
      </c>
      <c r="L330">
        <f>INDEX(products!$A$1:$G$49,MATCH(orders!$D330,products!$A$1:$A$49,0),MATCH(orders!L$1,products!$A$1:$G$1,0))</f>
        <v>9.51</v>
      </c>
      <c r="M330">
        <f t="shared" si="38"/>
        <v>38.04</v>
      </c>
      <c r="N330" t="str">
        <f>VLOOKUP(I330,'coffee names &amp; roast types'!$A$2:$B$5,2,FALSE)</f>
        <v>Liberica</v>
      </c>
      <c r="O330" t="str">
        <f>VLOOKUP(J330,'coffee names &amp; roast types'!$E$2:$F$4,2,FALSE)</f>
        <v>Light</v>
      </c>
      <c r="P330" t="str">
        <f>CONCATENATE(VLOOKUP(C330,customers!$A$2:$F$1001,5,FALSE),", ",VLOOKUP(C330,customers!$A$2:$F$1001,6,FALSE))</f>
        <v>1988 Autumn Leaf Crossing, El Paso</v>
      </c>
      <c r="Q330" t="str">
        <f t="shared" si="39"/>
        <v>No</v>
      </c>
      <c r="R330" t="str">
        <f t="shared" si="40"/>
        <v>Homer</v>
      </c>
      <c r="S330" t="str">
        <f t="shared" si="41"/>
        <v>Dulany</v>
      </c>
      <c r="T330" t="str">
        <f>_xlfn.XLOOKUP(C330,Table3[Customer ID],Table3[Loyalty Card],,0)</f>
        <v>Yes</v>
      </c>
      <c r="U330">
        <f t="shared" si="35"/>
        <v>2</v>
      </c>
      <c r="V330" t="str">
        <f t="shared" si="36"/>
        <v>Tuesday</v>
      </c>
      <c r="W330" t="str">
        <f t="shared" si="37"/>
        <v>June</v>
      </c>
      <c r="X330">
        <f>E330*VLOOKUP(D330,products!$A$2:$G$49,7,FALSE)</f>
        <v>4.9451999999999998</v>
      </c>
    </row>
    <row r="331" spans="1:24" x14ac:dyDescent="0.25">
      <c r="A331" s="1" t="s">
        <v>2345</v>
      </c>
      <c r="B331" s="2">
        <v>44781</v>
      </c>
      <c r="C331" s="1" t="s">
        <v>2346</v>
      </c>
      <c r="D331" t="s">
        <v>6171</v>
      </c>
      <c r="E331" s="1">
        <v>4</v>
      </c>
      <c r="F331" s="1" t="str">
        <f>VLOOKUP(C331,customers!$A$2:$B$1001,2,FALSE)</f>
        <v>Lisa Goodger</v>
      </c>
      <c r="G331" s="1" t="str">
        <f>VLOOKUP(C331,customers!$A$1:$C$1001,3,FALSE)</f>
        <v>lgoodger95@guardian.co.uk</v>
      </c>
      <c r="H331" s="1" t="str">
        <f>_xlfn.XLOOKUP(C331,customers!$A$2:$A$1001,customers!$G$2:$G$1001,,0,)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>
        <f>INDEX(products!$A$1:$G$49,MATCH(orders!$D331,products!$A$1:$A$49,0),MATCH(orders!K$1,products!$A$1:$G$1,0))</f>
        <v>0.5</v>
      </c>
      <c r="L331">
        <f>INDEX(products!$A$1:$G$49,MATCH(orders!$D331,products!$A$1:$A$49,0),MATCH(orders!L$1,products!$A$1:$G$1,0))</f>
        <v>5.3699999999999992</v>
      </c>
      <c r="M331">
        <f t="shared" si="38"/>
        <v>21.479999999999997</v>
      </c>
      <c r="N331" t="str">
        <f>VLOOKUP(I331,'coffee names &amp; roast types'!$A$2:$B$5,2,FALSE)</f>
        <v>Robusta</v>
      </c>
      <c r="O331" t="str">
        <f>VLOOKUP(J331,'coffee names &amp; roast types'!$E$2:$F$4,2,FALSE)</f>
        <v>Dark</v>
      </c>
      <c r="P331" t="str">
        <f>CONCATENATE(VLOOKUP(C331,customers!$A$2:$F$1001,5,FALSE),", ",VLOOKUP(C331,customers!$A$2:$F$1001,6,FALSE))</f>
        <v>86634 Nova Plaza, Sacramento</v>
      </c>
      <c r="Q331" t="str">
        <f t="shared" si="39"/>
        <v>No</v>
      </c>
      <c r="R331" t="str">
        <f t="shared" si="40"/>
        <v>Lisa</v>
      </c>
      <c r="S331" t="str">
        <f t="shared" si="41"/>
        <v>Goodger</v>
      </c>
      <c r="T331" t="str">
        <f>_xlfn.XLOOKUP(C331,Table3[Customer ID],Table3[Loyalty Card],,0)</f>
        <v>Yes</v>
      </c>
      <c r="U331">
        <f t="shared" si="35"/>
        <v>2</v>
      </c>
      <c r="V331" t="str">
        <f t="shared" si="36"/>
        <v>Monday</v>
      </c>
      <c r="W331" t="str">
        <f t="shared" si="37"/>
        <v>August</v>
      </c>
      <c r="X331">
        <f>E331*VLOOKUP(D331,products!$A$2:$G$49,7,FALSE)</f>
        <v>1.2887999999999997</v>
      </c>
    </row>
    <row r="332" spans="1:24" x14ac:dyDescent="0.25">
      <c r="A332" s="1" t="s">
        <v>2350</v>
      </c>
      <c r="B332" s="2">
        <v>43782</v>
      </c>
      <c r="C332" s="1" t="s">
        <v>2279</v>
      </c>
      <c r="D332" t="s">
        <v>6171</v>
      </c>
      <c r="E332" s="1">
        <v>3</v>
      </c>
      <c r="F332" s="1" t="str">
        <f>VLOOKUP(C332,customers!$A$2:$B$1001,2,FALSE)</f>
        <v>Selma McMillian</v>
      </c>
      <c r="G332" s="1" t="str">
        <f>VLOOKUP(C332,customers!$A$1:$C$1001,3,FALSE)</f>
        <v>smcmillian8t@csmonitor.com</v>
      </c>
      <c r="H332" s="1" t="str">
        <f>_xlfn.XLOOKUP(C332,customers!$A$2:$A$1001,customers!$G$2:$G$1001,,0,)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>
        <f>INDEX(products!$A$1:$G$49,MATCH(orders!$D332,products!$A$1:$A$49,0),MATCH(orders!K$1,products!$A$1:$G$1,0))</f>
        <v>0.5</v>
      </c>
      <c r="L332">
        <f>INDEX(products!$A$1:$G$49,MATCH(orders!$D332,products!$A$1:$A$49,0),MATCH(orders!L$1,products!$A$1:$G$1,0))</f>
        <v>5.3699999999999992</v>
      </c>
      <c r="M332">
        <f t="shared" si="38"/>
        <v>16.11</v>
      </c>
      <c r="N332" t="str">
        <f>VLOOKUP(I332,'coffee names &amp; roast types'!$A$2:$B$5,2,FALSE)</f>
        <v>Robusta</v>
      </c>
      <c r="O332" t="str">
        <f>VLOOKUP(J332,'coffee names &amp; roast types'!$E$2:$F$4,2,FALSE)</f>
        <v>Dark</v>
      </c>
      <c r="P332" t="str">
        <f>CONCATENATE(VLOOKUP(C332,customers!$A$2:$F$1001,5,FALSE),", ",VLOOKUP(C332,customers!$A$2:$F$1001,6,FALSE))</f>
        <v>6404 Heffernan Junction, Akron</v>
      </c>
      <c r="Q332" t="str">
        <f t="shared" si="39"/>
        <v>No</v>
      </c>
      <c r="R332" t="str">
        <f t="shared" si="40"/>
        <v>Selma</v>
      </c>
      <c r="S332" t="str">
        <f t="shared" si="41"/>
        <v>McMillian</v>
      </c>
      <c r="T332" t="str">
        <f>_xlfn.XLOOKUP(C332,Table3[Customer ID],Table3[Loyalty Card],,0)</f>
        <v>No</v>
      </c>
      <c r="U332">
        <f t="shared" si="35"/>
        <v>1.5</v>
      </c>
      <c r="V332" t="str">
        <f t="shared" si="36"/>
        <v>Wednesday</v>
      </c>
      <c r="W332" t="str">
        <f t="shared" si="37"/>
        <v>November</v>
      </c>
      <c r="X332">
        <f>E332*VLOOKUP(D332,products!$A$2:$G$49,7,FALSE)</f>
        <v>0.96659999999999979</v>
      </c>
    </row>
    <row r="333" spans="1:24" x14ac:dyDescent="0.25">
      <c r="A333" s="1" t="s">
        <v>2356</v>
      </c>
      <c r="B333" s="2">
        <v>43989</v>
      </c>
      <c r="C333" s="1" t="s">
        <v>2357</v>
      </c>
      <c r="D333" t="s">
        <v>6150</v>
      </c>
      <c r="E333" s="1">
        <v>1</v>
      </c>
      <c r="F333" s="1" t="str">
        <f>VLOOKUP(C333,customers!$A$2:$B$1001,2,FALSE)</f>
        <v>Corine Drewett</v>
      </c>
      <c r="G333" s="1" t="str">
        <f>VLOOKUP(C333,customers!$A$1:$C$1001,3,FALSE)</f>
        <v>cdrewett97@wikipedia.org</v>
      </c>
      <c r="H333" s="1" t="str">
        <f>_xlfn.XLOOKUP(C333,customers!$A$2:$A$1001,customers!$G$2:$G$1001,,0,)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>
        <f>INDEX(products!$A$1:$G$49,MATCH(orders!$D333,products!$A$1:$A$49,0),MATCH(orders!K$1,products!$A$1:$G$1,0))</f>
        <v>2.5</v>
      </c>
      <c r="L333">
        <f>INDEX(products!$A$1:$G$49,MATCH(orders!$D333,products!$A$1:$A$49,0),MATCH(orders!L$1,products!$A$1:$G$1,0))</f>
        <v>22.884999999999998</v>
      </c>
      <c r="M333">
        <f t="shared" si="38"/>
        <v>22.884999999999998</v>
      </c>
      <c r="N333" t="str">
        <f>VLOOKUP(I333,'coffee names &amp; roast types'!$A$2:$B$5,2,FALSE)</f>
        <v>Robusta</v>
      </c>
      <c r="O333" t="str">
        <f>VLOOKUP(J333,'coffee names &amp; roast types'!$E$2:$F$4,2,FALSE)</f>
        <v>Medium</v>
      </c>
      <c r="P333" t="str">
        <f>CONCATENATE(VLOOKUP(C333,customers!$A$2:$F$1001,5,FALSE),", ",VLOOKUP(C333,customers!$A$2:$F$1001,6,FALSE))</f>
        <v>1881 Elgar Parkway, Boynton Beach</v>
      </c>
      <c r="Q333" t="str">
        <f t="shared" si="39"/>
        <v>No</v>
      </c>
      <c r="R333" t="str">
        <f t="shared" si="40"/>
        <v>Corine</v>
      </c>
      <c r="S333" t="str">
        <f t="shared" si="41"/>
        <v>Drewett</v>
      </c>
      <c r="T333" t="str">
        <f>_xlfn.XLOOKUP(C333,Table3[Customer ID],Table3[Loyalty Card],,0)</f>
        <v>Yes</v>
      </c>
      <c r="U333">
        <f t="shared" si="35"/>
        <v>2.5</v>
      </c>
      <c r="V333" t="str">
        <f t="shared" si="36"/>
        <v>Sunday</v>
      </c>
      <c r="W333" t="str">
        <f t="shared" si="37"/>
        <v>June</v>
      </c>
      <c r="X333">
        <f>E333*VLOOKUP(D333,products!$A$2:$G$49,7,FALSE)</f>
        <v>1.3730999999999998</v>
      </c>
    </row>
    <row r="334" spans="1:24" x14ac:dyDescent="0.25">
      <c r="A334" s="1" t="s">
        <v>2362</v>
      </c>
      <c r="B334" s="2">
        <v>43689</v>
      </c>
      <c r="C334" s="1" t="s">
        <v>2363</v>
      </c>
      <c r="D334" t="s">
        <v>6157</v>
      </c>
      <c r="E334" s="1">
        <v>3</v>
      </c>
      <c r="F334" s="1" t="str">
        <f>VLOOKUP(C334,customers!$A$2:$B$1001,2,FALSE)</f>
        <v>Quinn Parsons</v>
      </c>
      <c r="G334" s="1" t="str">
        <f>VLOOKUP(C334,customers!$A$1:$C$1001,3,FALSE)</f>
        <v>qparsons98@blogtalkradio.com</v>
      </c>
      <c r="H334" s="1" t="str">
        <f>_xlfn.XLOOKUP(C334,customers!$A$2:$A$1001,customers!$G$2:$G$1001,,0,)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>
        <f>INDEX(products!$A$1:$G$49,MATCH(orders!$D334,products!$A$1:$A$49,0),MATCH(orders!K$1,products!$A$1:$G$1,0))</f>
        <v>0.5</v>
      </c>
      <c r="L334">
        <f>INDEX(products!$A$1:$G$49,MATCH(orders!$D334,products!$A$1:$A$49,0),MATCH(orders!L$1,products!$A$1:$G$1,0))</f>
        <v>5.97</v>
      </c>
      <c r="M334">
        <f t="shared" si="38"/>
        <v>17.91</v>
      </c>
      <c r="N334" t="str">
        <f>VLOOKUP(I334,'coffee names &amp; roast types'!$A$2:$B$5,2,FALSE)</f>
        <v>Arabica</v>
      </c>
      <c r="O334" t="str">
        <f>VLOOKUP(J334,'coffee names &amp; roast types'!$E$2:$F$4,2,FALSE)</f>
        <v>Dark</v>
      </c>
      <c r="P334" t="str">
        <f>CONCATENATE(VLOOKUP(C334,customers!$A$2:$F$1001,5,FALSE),", ",VLOOKUP(C334,customers!$A$2:$F$1001,6,FALSE))</f>
        <v>47 Farwell Park, Los Angeles</v>
      </c>
      <c r="Q334" t="str">
        <f t="shared" si="39"/>
        <v>No</v>
      </c>
      <c r="R334" t="str">
        <f t="shared" si="40"/>
        <v>Quinn</v>
      </c>
      <c r="S334" t="str">
        <f t="shared" si="41"/>
        <v>Parsons</v>
      </c>
      <c r="T334" t="str">
        <f>_xlfn.XLOOKUP(C334,Table3[Customer ID],Table3[Loyalty Card],,0)</f>
        <v>Yes</v>
      </c>
      <c r="U334">
        <f t="shared" si="35"/>
        <v>1.5</v>
      </c>
      <c r="V334" t="str">
        <f t="shared" si="36"/>
        <v>Monday</v>
      </c>
      <c r="W334" t="str">
        <f t="shared" si="37"/>
        <v>August</v>
      </c>
      <c r="X334">
        <f>E334*VLOOKUP(D334,products!$A$2:$G$49,7,FALSE)</f>
        <v>1.6118999999999999</v>
      </c>
    </row>
    <row r="335" spans="1:24" x14ac:dyDescent="0.25">
      <c r="A335" s="1" t="s">
        <v>2368</v>
      </c>
      <c r="B335" s="2">
        <v>43712</v>
      </c>
      <c r="C335" s="1" t="s">
        <v>2369</v>
      </c>
      <c r="D335" t="s">
        <v>6145</v>
      </c>
      <c r="E335" s="1">
        <v>4</v>
      </c>
      <c r="F335" s="1" t="str">
        <f>VLOOKUP(C335,customers!$A$2:$B$1001,2,FALSE)</f>
        <v>Vivyan Ceely</v>
      </c>
      <c r="G335" s="1" t="str">
        <f>VLOOKUP(C335,customers!$A$1:$C$1001,3,FALSE)</f>
        <v>vceely99@auda.org.au</v>
      </c>
      <c r="H335" s="1" t="str">
        <f>_xlfn.XLOOKUP(C335,customers!$A$2:$A$1001,customers!$G$2:$G$1001,,0,)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>
        <f>INDEX(products!$A$1:$G$49,MATCH(orders!$D335,products!$A$1:$A$49,0),MATCH(orders!K$1,products!$A$1:$G$1,0))</f>
        <v>0.5</v>
      </c>
      <c r="L335">
        <f>INDEX(products!$A$1:$G$49,MATCH(orders!$D335,products!$A$1:$A$49,0),MATCH(orders!L$1,products!$A$1:$G$1,0))</f>
        <v>5.97</v>
      </c>
      <c r="M335">
        <f t="shared" si="38"/>
        <v>23.88</v>
      </c>
      <c r="N335" t="str">
        <f>VLOOKUP(I335,'coffee names &amp; roast types'!$A$2:$B$5,2,FALSE)</f>
        <v>Robusta</v>
      </c>
      <c r="O335" t="str">
        <f>VLOOKUP(J335,'coffee names &amp; roast types'!$E$2:$F$4,2,FALSE)</f>
        <v>Medium</v>
      </c>
      <c r="P335" t="str">
        <f>CONCATENATE(VLOOKUP(C335,customers!$A$2:$F$1001,5,FALSE),", ",VLOOKUP(C335,customers!$A$2:$F$1001,6,FALSE))</f>
        <v>080 Stoughton Hill, Baltimore</v>
      </c>
      <c r="Q335" t="str">
        <f t="shared" si="39"/>
        <v>No</v>
      </c>
      <c r="R335" t="str">
        <f t="shared" si="40"/>
        <v>Vivyan</v>
      </c>
      <c r="S335" t="str">
        <f t="shared" si="41"/>
        <v>Ceely</v>
      </c>
      <c r="T335" t="str">
        <f>_xlfn.XLOOKUP(C335,Table3[Customer ID],Table3[Loyalty Card],,0)</f>
        <v>Yes</v>
      </c>
      <c r="U335">
        <f t="shared" si="35"/>
        <v>2</v>
      </c>
      <c r="V335" t="str">
        <f t="shared" si="36"/>
        <v>Wednesday</v>
      </c>
      <c r="W335" t="str">
        <f t="shared" si="37"/>
        <v>September</v>
      </c>
      <c r="X335">
        <f>E335*VLOOKUP(D335,products!$A$2:$G$49,7,FALSE)</f>
        <v>1.4327999999999999</v>
      </c>
    </row>
    <row r="336" spans="1:24" x14ac:dyDescent="0.25">
      <c r="A336" s="1" t="s">
        <v>2374</v>
      </c>
      <c r="B336" s="2">
        <v>43742</v>
      </c>
      <c r="C336" s="1" t="s">
        <v>2375</v>
      </c>
      <c r="D336" t="s">
        <v>6178</v>
      </c>
      <c r="E336" s="1">
        <v>5</v>
      </c>
      <c r="F336" s="1" t="str">
        <f>VLOOKUP(C336,customers!$A$2:$B$1001,2,FALSE)</f>
        <v>Elonore Goodings</v>
      </c>
      <c r="G336" s="1" t="str">
        <f>VLOOKUP(C336,customers!$A$1:$C$1001,3,FALSE)</f>
        <v>not provided</v>
      </c>
      <c r="H336" s="1" t="str">
        <f>_xlfn.XLOOKUP(C336,customers!$A$2:$A$1001,customers!$G$2:$G$1001,,0,)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>
        <f>INDEX(products!$A$1:$G$49,MATCH(orders!$D336,products!$A$1:$A$49,0),MATCH(orders!K$1,products!$A$1:$G$1,0))</f>
        <v>1</v>
      </c>
      <c r="L336">
        <f>INDEX(products!$A$1:$G$49,MATCH(orders!$D336,products!$A$1:$A$49,0),MATCH(orders!L$1,products!$A$1:$G$1,0))</f>
        <v>11.95</v>
      </c>
      <c r="M336">
        <f t="shared" si="38"/>
        <v>59.75</v>
      </c>
      <c r="N336" t="str">
        <f>VLOOKUP(I336,'coffee names &amp; roast types'!$A$2:$B$5,2,FALSE)</f>
        <v>Robusta</v>
      </c>
      <c r="O336" t="str">
        <f>VLOOKUP(J336,'coffee names &amp; roast types'!$E$2:$F$4,2,FALSE)</f>
        <v>Light</v>
      </c>
      <c r="P336" t="str">
        <f>CONCATENATE(VLOOKUP(C336,customers!$A$2:$F$1001,5,FALSE),", ",VLOOKUP(C336,customers!$A$2:$F$1001,6,FALSE))</f>
        <v>7 Grim Point, Salt Lake City</v>
      </c>
      <c r="Q336" t="str">
        <f t="shared" si="39"/>
        <v>No</v>
      </c>
      <c r="R336" t="str">
        <f t="shared" si="40"/>
        <v>Elonore</v>
      </c>
      <c r="S336" t="str">
        <f t="shared" si="41"/>
        <v>Goodings</v>
      </c>
      <c r="T336" t="str">
        <f>_xlfn.XLOOKUP(C336,Table3[Customer ID],Table3[Loyalty Card],,0)</f>
        <v>No</v>
      </c>
      <c r="U336">
        <f t="shared" si="35"/>
        <v>5</v>
      </c>
      <c r="V336" t="str">
        <f t="shared" si="36"/>
        <v>Friday</v>
      </c>
      <c r="W336" t="str">
        <f t="shared" si="37"/>
        <v>October</v>
      </c>
      <c r="X336">
        <f>E336*VLOOKUP(D336,products!$A$2:$G$49,7,FALSE)</f>
        <v>3.585</v>
      </c>
    </row>
    <row r="337" spans="1:24" x14ac:dyDescent="0.25">
      <c r="A337" s="1" t="s">
        <v>2378</v>
      </c>
      <c r="B337" s="2">
        <v>43885</v>
      </c>
      <c r="C337" s="1" t="s">
        <v>2379</v>
      </c>
      <c r="D337" t="s">
        <v>6144</v>
      </c>
      <c r="E337" s="1">
        <v>6</v>
      </c>
      <c r="F337" s="1" t="str">
        <f>VLOOKUP(C337,customers!$A$2:$B$1001,2,FALSE)</f>
        <v>Clement Vasiliev</v>
      </c>
      <c r="G337" s="1" t="str">
        <f>VLOOKUP(C337,customers!$A$1:$C$1001,3,FALSE)</f>
        <v>cvasiliev9b@discuz.net</v>
      </c>
      <c r="H337" s="1" t="str">
        <f>_xlfn.XLOOKUP(C337,customers!$A$2:$A$1001,customers!$G$2:$G$1001,,0,)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>
        <f>INDEX(products!$A$1:$G$49,MATCH(orders!$D337,products!$A$1:$A$49,0),MATCH(orders!K$1,products!$A$1:$G$1,0))</f>
        <v>0.2</v>
      </c>
      <c r="L337">
        <f>INDEX(products!$A$1:$G$49,MATCH(orders!$D337,products!$A$1:$A$49,0),MATCH(orders!L$1,products!$A$1:$G$1,0))</f>
        <v>4.7549999999999999</v>
      </c>
      <c r="M337">
        <f t="shared" si="38"/>
        <v>28.53</v>
      </c>
      <c r="N337" t="str">
        <f>VLOOKUP(I337,'coffee names &amp; roast types'!$A$2:$B$5,2,FALSE)</f>
        <v>Liberica</v>
      </c>
      <c r="O337" t="str">
        <f>VLOOKUP(J337,'coffee names &amp; roast types'!$E$2:$F$4,2,FALSE)</f>
        <v>Light</v>
      </c>
      <c r="P337" t="str">
        <f>CONCATENATE(VLOOKUP(C337,customers!$A$2:$F$1001,5,FALSE),", ",VLOOKUP(C337,customers!$A$2:$F$1001,6,FALSE))</f>
        <v>49 Eliot Alley, Garland</v>
      </c>
      <c r="Q337" t="str">
        <f t="shared" si="39"/>
        <v>No</v>
      </c>
      <c r="R337" t="str">
        <f t="shared" si="40"/>
        <v>Clement</v>
      </c>
      <c r="S337" t="str">
        <f t="shared" si="41"/>
        <v>Vasiliev</v>
      </c>
      <c r="T337" t="str">
        <f>_xlfn.XLOOKUP(C337,Table3[Customer ID],Table3[Loyalty Card],,0)</f>
        <v>Yes</v>
      </c>
      <c r="U337">
        <f t="shared" si="35"/>
        <v>1.2000000000000002</v>
      </c>
      <c r="V337" t="str">
        <f t="shared" si="36"/>
        <v>Monday</v>
      </c>
      <c r="W337" t="str">
        <f t="shared" si="37"/>
        <v>February</v>
      </c>
      <c r="X337">
        <f>E337*VLOOKUP(D337,products!$A$2:$G$49,7,FALSE)</f>
        <v>3.7088999999999999</v>
      </c>
    </row>
    <row r="338" spans="1:24" x14ac:dyDescent="0.25">
      <c r="A338" s="1" t="s">
        <v>2384</v>
      </c>
      <c r="B338" s="2">
        <v>44434</v>
      </c>
      <c r="C338" s="1" t="s">
        <v>2385</v>
      </c>
      <c r="D338" t="s">
        <v>6154</v>
      </c>
      <c r="E338" s="1">
        <v>4</v>
      </c>
      <c r="F338" s="1" t="str">
        <f>VLOOKUP(C338,customers!$A$2:$B$1001,2,FALSE)</f>
        <v>Terencio O'Moylan</v>
      </c>
      <c r="G338" s="1" t="str">
        <f>VLOOKUP(C338,customers!$A$1:$C$1001,3,FALSE)</f>
        <v>tomoylan9c@liveinternet.ru</v>
      </c>
      <c r="H338" s="1" t="str">
        <f>_xlfn.XLOOKUP(C338,customers!$A$2:$A$1001,customers!$G$2:$G$1001,,0,)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>
        <f>INDEX(products!$A$1:$G$49,MATCH(orders!$D338,products!$A$1:$A$49,0),MATCH(orders!K$1,products!$A$1:$G$1,0))</f>
        <v>1</v>
      </c>
      <c r="L338">
        <f>INDEX(products!$A$1:$G$49,MATCH(orders!$D338,products!$A$1:$A$49,0),MATCH(orders!L$1,products!$A$1:$G$1,0))</f>
        <v>11.25</v>
      </c>
      <c r="M338">
        <f t="shared" si="38"/>
        <v>45</v>
      </c>
      <c r="N338" t="str">
        <f>VLOOKUP(I338,'coffee names &amp; roast types'!$A$2:$B$5,2,FALSE)</f>
        <v>Arabica</v>
      </c>
      <c r="O338" t="str">
        <f>VLOOKUP(J338,'coffee names &amp; roast types'!$E$2:$F$4,2,FALSE)</f>
        <v>Medium</v>
      </c>
      <c r="P338" t="str">
        <f>CONCATENATE(VLOOKUP(C338,customers!$A$2:$F$1001,5,FALSE),", ",VLOOKUP(C338,customers!$A$2:$F$1001,6,FALSE))</f>
        <v>19 Kings Pass, Church End</v>
      </c>
      <c r="Q338" t="str">
        <f t="shared" si="39"/>
        <v>Yes</v>
      </c>
      <c r="R338" t="str">
        <f t="shared" si="40"/>
        <v>Terencio</v>
      </c>
      <c r="S338" t="str">
        <f t="shared" si="41"/>
        <v>O'Moylan</v>
      </c>
      <c r="T338" t="str">
        <f>_xlfn.XLOOKUP(C338,Table3[Customer ID],Table3[Loyalty Card],,0)</f>
        <v>No</v>
      </c>
      <c r="U338">
        <f t="shared" si="35"/>
        <v>4</v>
      </c>
      <c r="V338" t="str">
        <f t="shared" si="36"/>
        <v>Thursday</v>
      </c>
      <c r="W338" t="str">
        <f t="shared" si="37"/>
        <v>August</v>
      </c>
      <c r="X338">
        <f>E338*VLOOKUP(D338,products!$A$2:$G$49,7,FALSE)</f>
        <v>4.05</v>
      </c>
    </row>
    <row r="339" spans="1:24" x14ac:dyDescent="0.25">
      <c r="A339" s="1" t="s">
        <v>2390</v>
      </c>
      <c r="B339" s="2">
        <v>44472</v>
      </c>
      <c r="C339" s="1" t="s">
        <v>2330</v>
      </c>
      <c r="D339" t="s">
        <v>6184</v>
      </c>
      <c r="E339" s="1">
        <v>2</v>
      </c>
      <c r="F339" s="1" t="str">
        <f>VLOOKUP(C339,customers!$A$2:$B$1001,2,FALSE)</f>
        <v>Flynn Antony</v>
      </c>
      <c r="G339" s="1" t="str">
        <f>VLOOKUP(C339,customers!$A$1:$C$1001,3,FALSE)</f>
        <v>not provided</v>
      </c>
      <c r="H339" s="1" t="str">
        <f>_xlfn.XLOOKUP(C339,customers!$A$2:$A$1001,customers!$G$2:$G$1001,,0,)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>
        <f>INDEX(products!$A$1:$G$49,MATCH(orders!$D339,products!$A$1:$A$49,0),MATCH(orders!K$1,products!$A$1:$G$1,0))</f>
        <v>2.5</v>
      </c>
      <c r="L339">
        <f>INDEX(products!$A$1:$G$49,MATCH(orders!$D339,products!$A$1:$A$49,0),MATCH(orders!L$1,products!$A$1:$G$1,0))</f>
        <v>27.945</v>
      </c>
      <c r="M339">
        <f t="shared" si="38"/>
        <v>55.89</v>
      </c>
      <c r="N339" t="str">
        <f>VLOOKUP(I339,'coffee names &amp; roast types'!$A$2:$B$5,2,FALSE)</f>
        <v>Excelsa</v>
      </c>
      <c r="O339" t="str">
        <f>VLOOKUP(J339,'coffee names &amp; roast types'!$E$2:$F$4,2,FALSE)</f>
        <v>Dark</v>
      </c>
      <c r="P339" t="str">
        <f>CONCATENATE(VLOOKUP(C339,customers!$A$2:$F$1001,5,FALSE),", ",VLOOKUP(C339,customers!$A$2:$F$1001,6,FALSE))</f>
        <v>5678 Doe Crossing Junction, Birmingham</v>
      </c>
      <c r="Q339" t="str">
        <f t="shared" si="39"/>
        <v>No</v>
      </c>
      <c r="R339" t="str">
        <f t="shared" si="40"/>
        <v>Flynn</v>
      </c>
      <c r="S339" t="str">
        <f t="shared" si="41"/>
        <v>Antony</v>
      </c>
      <c r="T339" t="str">
        <f>_xlfn.XLOOKUP(C339,Table3[Customer ID],Table3[Loyalty Card],,0)</f>
        <v>No</v>
      </c>
      <c r="U339">
        <f t="shared" si="35"/>
        <v>5</v>
      </c>
      <c r="V339" t="str">
        <f t="shared" si="36"/>
        <v>Sunday</v>
      </c>
      <c r="W339" t="str">
        <f t="shared" si="37"/>
        <v>October</v>
      </c>
      <c r="X339">
        <f>E339*VLOOKUP(D339,products!$A$2:$G$49,7,FALSE)</f>
        <v>6.1478999999999999</v>
      </c>
    </row>
    <row r="340" spans="1:24" x14ac:dyDescent="0.25">
      <c r="A340" s="1" t="s">
        <v>2395</v>
      </c>
      <c r="B340" s="2">
        <v>43995</v>
      </c>
      <c r="C340" s="1" t="s">
        <v>2396</v>
      </c>
      <c r="D340" t="s">
        <v>6170</v>
      </c>
      <c r="E340" s="1">
        <v>4</v>
      </c>
      <c r="F340" s="1" t="str">
        <f>VLOOKUP(C340,customers!$A$2:$B$1001,2,FALSE)</f>
        <v>Wyatan Fetherston</v>
      </c>
      <c r="G340" s="1" t="str">
        <f>VLOOKUP(C340,customers!$A$1:$C$1001,3,FALSE)</f>
        <v>wfetherston9e@constantcontact.com</v>
      </c>
      <c r="H340" s="1" t="str">
        <f>_xlfn.XLOOKUP(C340,customers!$A$2:$A$1001,customers!$G$2:$G$1001,,0,)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>
        <f>INDEX(products!$A$1:$G$49,MATCH(orders!$D340,products!$A$1:$A$49,0),MATCH(orders!K$1,products!$A$1:$G$1,0))</f>
        <v>1</v>
      </c>
      <c r="L340">
        <f>INDEX(products!$A$1:$G$49,MATCH(orders!$D340,products!$A$1:$A$49,0),MATCH(orders!L$1,products!$A$1:$G$1,0))</f>
        <v>14.85</v>
      </c>
      <c r="M340">
        <f t="shared" si="38"/>
        <v>59.4</v>
      </c>
      <c r="N340" t="str">
        <f>VLOOKUP(I340,'coffee names &amp; roast types'!$A$2:$B$5,2,FALSE)</f>
        <v>Excelsa</v>
      </c>
      <c r="O340" t="str">
        <f>VLOOKUP(J340,'coffee names &amp; roast types'!$E$2:$F$4,2,FALSE)</f>
        <v>Light</v>
      </c>
      <c r="P340" t="str">
        <f>CONCATENATE(VLOOKUP(C340,customers!$A$2:$F$1001,5,FALSE),", ",VLOOKUP(C340,customers!$A$2:$F$1001,6,FALSE))</f>
        <v>74 Morning Avenue, New York City</v>
      </c>
      <c r="Q340" t="str">
        <f t="shared" si="39"/>
        <v>No</v>
      </c>
      <c r="R340" t="str">
        <f t="shared" si="40"/>
        <v>Wyatan</v>
      </c>
      <c r="S340" t="str">
        <f t="shared" si="41"/>
        <v>Fetherston</v>
      </c>
      <c r="T340" t="str">
        <f>_xlfn.XLOOKUP(C340,Table3[Customer ID],Table3[Loyalty Card],,0)</f>
        <v>No</v>
      </c>
      <c r="U340">
        <f t="shared" si="35"/>
        <v>4</v>
      </c>
      <c r="V340" t="str">
        <f t="shared" si="36"/>
        <v>Saturday</v>
      </c>
      <c r="W340" t="str">
        <f t="shared" si="37"/>
        <v>June</v>
      </c>
      <c r="X340">
        <f>E340*VLOOKUP(D340,products!$A$2:$G$49,7,FALSE)</f>
        <v>6.5339999999999998</v>
      </c>
    </row>
    <row r="341" spans="1:24" x14ac:dyDescent="0.25">
      <c r="A341" s="1" t="s">
        <v>2401</v>
      </c>
      <c r="B341" s="2">
        <v>44256</v>
      </c>
      <c r="C341" s="1" t="s">
        <v>2402</v>
      </c>
      <c r="D341" t="s">
        <v>6152</v>
      </c>
      <c r="E341" s="1">
        <v>2</v>
      </c>
      <c r="F341" s="1" t="str">
        <f>VLOOKUP(C341,customers!$A$2:$B$1001,2,FALSE)</f>
        <v>Emmaline Rasmus</v>
      </c>
      <c r="G341" s="1" t="str">
        <f>VLOOKUP(C341,customers!$A$1:$C$1001,3,FALSE)</f>
        <v>erasmus9f@techcrunch.com</v>
      </c>
      <c r="H341" s="1" t="str">
        <f>_xlfn.XLOOKUP(C341,customers!$A$2:$A$1001,customers!$G$2:$G$1001,,0,)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>
        <f>INDEX(products!$A$1:$G$49,MATCH(orders!$D341,products!$A$1:$A$49,0),MATCH(orders!K$1,products!$A$1:$G$1,0))</f>
        <v>0.2</v>
      </c>
      <c r="L341">
        <f>INDEX(products!$A$1:$G$49,MATCH(orders!$D341,products!$A$1:$A$49,0),MATCH(orders!L$1,products!$A$1:$G$1,0))</f>
        <v>3.645</v>
      </c>
      <c r="M341">
        <f t="shared" si="38"/>
        <v>7.29</v>
      </c>
      <c r="N341" t="str">
        <f>VLOOKUP(I341,'coffee names &amp; roast types'!$A$2:$B$5,2,FALSE)</f>
        <v>Excelsa</v>
      </c>
      <c r="O341" t="str">
        <f>VLOOKUP(J341,'coffee names &amp; roast types'!$E$2:$F$4,2,FALSE)</f>
        <v>Dark</v>
      </c>
      <c r="P341" t="str">
        <f>CONCATENATE(VLOOKUP(C341,customers!$A$2:$F$1001,5,FALSE),", ",VLOOKUP(C341,customers!$A$2:$F$1001,6,FALSE))</f>
        <v>045 Jackson Junction, Boston</v>
      </c>
      <c r="Q341" t="str">
        <f t="shared" si="39"/>
        <v>No</v>
      </c>
      <c r="R341" t="str">
        <f t="shared" si="40"/>
        <v>Emmaline</v>
      </c>
      <c r="S341" t="str">
        <f t="shared" si="41"/>
        <v>Rasmus</v>
      </c>
      <c r="T341" t="str">
        <f>_xlfn.XLOOKUP(C341,Table3[Customer ID],Table3[Loyalty Card],,0)</f>
        <v>Yes</v>
      </c>
      <c r="U341">
        <f t="shared" si="35"/>
        <v>0.4</v>
      </c>
      <c r="V341" t="str">
        <f t="shared" si="36"/>
        <v>Monday</v>
      </c>
      <c r="W341" t="str">
        <f t="shared" si="37"/>
        <v>March</v>
      </c>
      <c r="X341">
        <f>E341*VLOOKUP(D341,products!$A$2:$G$49,7,FALSE)</f>
        <v>0.80190000000000006</v>
      </c>
    </row>
    <row r="342" spans="1:24" x14ac:dyDescent="0.25">
      <c r="A342" s="1" t="s">
        <v>2407</v>
      </c>
      <c r="B342" s="2">
        <v>43528</v>
      </c>
      <c r="C342" s="1" t="s">
        <v>2408</v>
      </c>
      <c r="D342" t="s">
        <v>6143</v>
      </c>
      <c r="E342" s="1">
        <v>1</v>
      </c>
      <c r="F342" s="1" t="str">
        <f>VLOOKUP(C342,customers!$A$2:$B$1001,2,FALSE)</f>
        <v>Wesley Giorgioni</v>
      </c>
      <c r="G342" s="1" t="str">
        <f>VLOOKUP(C342,customers!$A$1:$C$1001,3,FALSE)</f>
        <v>wgiorgioni9g@wikipedia.org</v>
      </c>
      <c r="H342" s="1" t="str">
        <f>_xlfn.XLOOKUP(C342,customers!$A$2:$A$1001,customers!$G$2:$G$1001,,0,)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>
        <f>INDEX(products!$A$1:$G$49,MATCH(orders!$D342,products!$A$1:$A$49,0),MATCH(orders!K$1,products!$A$1:$G$1,0))</f>
        <v>0.5</v>
      </c>
      <c r="L342">
        <f>INDEX(products!$A$1:$G$49,MATCH(orders!$D342,products!$A$1:$A$49,0),MATCH(orders!L$1,products!$A$1:$G$1,0))</f>
        <v>7.29</v>
      </c>
      <c r="M342">
        <f t="shared" si="38"/>
        <v>7.29</v>
      </c>
      <c r="N342" t="str">
        <f>VLOOKUP(I342,'coffee names &amp; roast types'!$A$2:$B$5,2,FALSE)</f>
        <v>Excelsa</v>
      </c>
      <c r="O342" t="str">
        <f>VLOOKUP(J342,'coffee names &amp; roast types'!$E$2:$F$4,2,FALSE)</f>
        <v>Dark</v>
      </c>
      <c r="P342" t="str">
        <f>CONCATENATE(VLOOKUP(C342,customers!$A$2:$F$1001,5,FALSE),", ",VLOOKUP(C342,customers!$A$2:$F$1001,6,FALSE))</f>
        <v>45 Trailsway Avenue, San Francisco</v>
      </c>
      <c r="Q342" t="str">
        <f t="shared" si="39"/>
        <v>No</v>
      </c>
      <c r="R342" t="str">
        <f t="shared" si="40"/>
        <v>Wesley</v>
      </c>
      <c r="S342" t="str">
        <f t="shared" si="41"/>
        <v>Giorgioni</v>
      </c>
      <c r="T342" t="str">
        <f>_xlfn.XLOOKUP(C342,Table3[Customer ID],Table3[Loyalty Card],,0)</f>
        <v>Yes</v>
      </c>
      <c r="U342">
        <f t="shared" si="35"/>
        <v>0.5</v>
      </c>
      <c r="V342" t="str">
        <f t="shared" si="36"/>
        <v>Monday</v>
      </c>
      <c r="W342" t="str">
        <f t="shared" si="37"/>
        <v>March</v>
      </c>
      <c r="X342">
        <f>E342*VLOOKUP(D342,products!$A$2:$G$49,7,FALSE)</f>
        <v>0.80190000000000006</v>
      </c>
    </row>
    <row r="343" spans="1:24" x14ac:dyDescent="0.25">
      <c r="A343" s="1" t="s">
        <v>2413</v>
      </c>
      <c r="B343" s="2">
        <v>43751</v>
      </c>
      <c r="C343" s="1" t="s">
        <v>2414</v>
      </c>
      <c r="D343" t="s">
        <v>6175</v>
      </c>
      <c r="E343" s="1">
        <v>2</v>
      </c>
      <c r="F343" s="1" t="str">
        <f>VLOOKUP(C343,customers!$A$2:$B$1001,2,FALSE)</f>
        <v>Lucienne Scargle</v>
      </c>
      <c r="G343" s="1" t="str">
        <f>VLOOKUP(C343,customers!$A$1:$C$1001,3,FALSE)</f>
        <v>lscargle9h@myspace.com</v>
      </c>
      <c r="H343" s="1" t="str">
        <f>_xlfn.XLOOKUP(C343,customers!$A$2:$A$1001,customers!$G$2:$G$1001,,0,)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>
        <f>INDEX(products!$A$1:$G$49,MATCH(orders!$D343,products!$A$1:$A$49,0),MATCH(orders!K$1,products!$A$1:$G$1,0))</f>
        <v>0.5</v>
      </c>
      <c r="L343">
        <f>INDEX(products!$A$1:$G$49,MATCH(orders!$D343,products!$A$1:$A$49,0),MATCH(orders!L$1,products!$A$1:$G$1,0))</f>
        <v>8.91</v>
      </c>
      <c r="M343">
        <f t="shared" si="38"/>
        <v>17.82</v>
      </c>
      <c r="N343" t="str">
        <f>VLOOKUP(I343,'coffee names &amp; roast types'!$A$2:$B$5,2,FALSE)</f>
        <v>Excelsa</v>
      </c>
      <c r="O343" t="str">
        <f>VLOOKUP(J343,'coffee names &amp; roast types'!$E$2:$F$4,2,FALSE)</f>
        <v>Light</v>
      </c>
      <c r="P343" t="str">
        <f>CONCATENATE(VLOOKUP(C343,customers!$A$2:$F$1001,5,FALSE),", ",VLOOKUP(C343,customers!$A$2:$F$1001,6,FALSE))</f>
        <v>62 Pepper Wood Plaza, Indianapolis</v>
      </c>
      <c r="Q343" t="str">
        <f t="shared" si="39"/>
        <v>No</v>
      </c>
      <c r="R343" t="str">
        <f t="shared" si="40"/>
        <v>Lucienne</v>
      </c>
      <c r="S343" t="str">
        <f t="shared" si="41"/>
        <v>Scargle</v>
      </c>
      <c r="T343" t="str">
        <f>_xlfn.XLOOKUP(C343,Table3[Customer ID],Table3[Loyalty Card],,0)</f>
        <v>No</v>
      </c>
      <c r="U343">
        <f t="shared" si="35"/>
        <v>1</v>
      </c>
      <c r="V343" t="str">
        <f t="shared" si="36"/>
        <v>Sunday</v>
      </c>
      <c r="W343" t="str">
        <f t="shared" si="37"/>
        <v>October</v>
      </c>
      <c r="X343">
        <f>E343*VLOOKUP(D343,products!$A$2:$G$49,7,FALSE)</f>
        <v>1.9601999999999999</v>
      </c>
    </row>
    <row r="344" spans="1:24" x14ac:dyDescent="0.25">
      <c r="A344" s="1" t="s">
        <v>2413</v>
      </c>
      <c r="B344" s="2">
        <v>43751</v>
      </c>
      <c r="C344" s="1" t="s">
        <v>2414</v>
      </c>
      <c r="D344" t="s">
        <v>6168</v>
      </c>
      <c r="E344" s="1">
        <v>5</v>
      </c>
      <c r="F344" s="1" t="str">
        <f>VLOOKUP(C344,customers!$A$2:$B$1001,2,FALSE)</f>
        <v>Lucienne Scargle</v>
      </c>
      <c r="G344" s="1" t="str">
        <f>VLOOKUP(C344,customers!$A$1:$C$1001,3,FALSE)</f>
        <v>lscargle9h@myspace.com</v>
      </c>
      <c r="H344" s="1" t="str">
        <f>_xlfn.XLOOKUP(C344,customers!$A$2:$A$1001,customers!$G$2:$G$1001,,0,)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>
        <f>INDEX(products!$A$1:$G$49,MATCH(orders!$D344,products!$A$1:$A$49,0),MATCH(orders!K$1,products!$A$1:$G$1,0))</f>
        <v>0.5</v>
      </c>
      <c r="L344">
        <f>INDEX(products!$A$1:$G$49,MATCH(orders!$D344,products!$A$1:$A$49,0),MATCH(orders!L$1,products!$A$1:$G$1,0))</f>
        <v>7.77</v>
      </c>
      <c r="M344">
        <f t="shared" si="38"/>
        <v>38.849999999999994</v>
      </c>
      <c r="N344" t="str">
        <f>VLOOKUP(I344,'coffee names &amp; roast types'!$A$2:$B$5,2,FALSE)</f>
        <v>Liberica</v>
      </c>
      <c r="O344" t="str">
        <f>VLOOKUP(J344,'coffee names &amp; roast types'!$E$2:$F$4,2,FALSE)</f>
        <v>Dark</v>
      </c>
      <c r="P344" t="str">
        <f>CONCATENATE(VLOOKUP(C344,customers!$A$2:$F$1001,5,FALSE),", ",VLOOKUP(C344,customers!$A$2:$F$1001,6,FALSE))</f>
        <v>62 Pepper Wood Plaza, Indianapolis</v>
      </c>
      <c r="Q344" t="str">
        <f t="shared" si="39"/>
        <v>No</v>
      </c>
      <c r="R344" t="str">
        <f t="shared" si="40"/>
        <v>Lucienne</v>
      </c>
      <c r="S344" t="str">
        <f t="shared" si="41"/>
        <v>Scargle</v>
      </c>
      <c r="T344" t="str">
        <f>_xlfn.XLOOKUP(C344,Table3[Customer ID],Table3[Loyalty Card],,0)</f>
        <v>No</v>
      </c>
      <c r="U344">
        <f t="shared" si="35"/>
        <v>2.5</v>
      </c>
      <c r="V344" t="str">
        <f t="shared" si="36"/>
        <v>Sunday</v>
      </c>
      <c r="W344" t="str">
        <f t="shared" si="37"/>
        <v>October</v>
      </c>
      <c r="X344">
        <f>E344*VLOOKUP(D344,products!$A$2:$G$49,7,FALSE)</f>
        <v>5.0504999999999995</v>
      </c>
    </row>
    <row r="345" spans="1:24" x14ac:dyDescent="0.25">
      <c r="A345" s="1" t="s">
        <v>2423</v>
      </c>
      <c r="B345" s="2">
        <v>43692</v>
      </c>
      <c r="C345" s="1" t="s">
        <v>2424</v>
      </c>
      <c r="D345" t="s">
        <v>6171</v>
      </c>
      <c r="E345" s="1">
        <v>6</v>
      </c>
      <c r="F345" s="1" t="str">
        <f>VLOOKUP(C345,customers!$A$2:$B$1001,2,FALSE)</f>
        <v>Noam Climance</v>
      </c>
      <c r="G345" s="1" t="str">
        <f>VLOOKUP(C345,customers!$A$1:$C$1001,3,FALSE)</f>
        <v>nclimance9j@europa.eu</v>
      </c>
      <c r="H345" s="1" t="str">
        <f>_xlfn.XLOOKUP(C345,customers!$A$2:$A$1001,customers!$G$2:$G$1001,,0,)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>
        <f>INDEX(products!$A$1:$G$49,MATCH(orders!$D345,products!$A$1:$A$49,0),MATCH(orders!K$1,products!$A$1:$G$1,0))</f>
        <v>0.5</v>
      </c>
      <c r="L345">
        <f>INDEX(products!$A$1:$G$49,MATCH(orders!$D345,products!$A$1:$A$49,0),MATCH(orders!L$1,products!$A$1:$G$1,0))</f>
        <v>5.3699999999999992</v>
      </c>
      <c r="M345">
        <f t="shared" si="38"/>
        <v>32.22</v>
      </c>
      <c r="N345" t="str">
        <f>VLOOKUP(I345,'coffee names &amp; roast types'!$A$2:$B$5,2,FALSE)</f>
        <v>Robusta</v>
      </c>
      <c r="O345" t="str">
        <f>VLOOKUP(J345,'coffee names &amp; roast types'!$E$2:$F$4,2,FALSE)</f>
        <v>Dark</v>
      </c>
      <c r="P345" t="str">
        <f>CONCATENATE(VLOOKUP(C345,customers!$A$2:$F$1001,5,FALSE),", ",VLOOKUP(C345,customers!$A$2:$F$1001,6,FALSE))</f>
        <v>34 Orin Crossing, Seattle</v>
      </c>
      <c r="Q345" t="str">
        <f t="shared" si="39"/>
        <v>No</v>
      </c>
      <c r="R345" t="str">
        <f t="shared" si="40"/>
        <v>Noam</v>
      </c>
      <c r="S345" t="str">
        <f t="shared" si="41"/>
        <v>Climance</v>
      </c>
      <c r="T345" t="str">
        <f>_xlfn.XLOOKUP(C345,Table3[Customer ID],Table3[Loyalty Card],,0)</f>
        <v>No</v>
      </c>
      <c r="U345">
        <f t="shared" si="35"/>
        <v>3</v>
      </c>
      <c r="V345" t="str">
        <f t="shared" si="36"/>
        <v>Thursday</v>
      </c>
      <c r="W345" t="str">
        <f t="shared" si="37"/>
        <v>August</v>
      </c>
      <c r="X345">
        <f>E345*VLOOKUP(D345,products!$A$2:$G$49,7,FALSE)</f>
        <v>1.9331999999999996</v>
      </c>
    </row>
    <row r="346" spans="1:24" x14ac:dyDescent="0.25">
      <c r="A346" s="1" t="s">
        <v>2428</v>
      </c>
      <c r="B346" s="2">
        <v>44529</v>
      </c>
      <c r="C346" s="1" t="s">
        <v>2429</v>
      </c>
      <c r="D346" t="s">
        <v>6137</v>
      </c>
      <c r="E346" s="1">
        <v>2</v>
      </c>
      <c r="F346" s="1" t="str">
        <f>VLOOKUP(C346,customers!$A$2:$B$1001,2,FALSE)</f>
        <v>Catarina Donn</v>
      </c>
      <c r="G346" s="1" t="str">
        <f>VLOOKUP(C346,customers!$A$1:$C$1001,3,FALSE)</f>
        <v>not provided</v>
      </c>
      <c r="H346" s="1" t="str">
        <f>_xlfn.XLOOKUP(C346,customers!$A$2:$A$1001,customers!$G$2:$G$1001,,0,)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>
        <f>INDEX(products!$A$1:$G$49,MATCH(orders!$D346,products!$A$1:$A$49,0),MATCH(orders!K$1,products!$A$1:$G$1,0))</f>
        <v>1</v>
      </c>
      <c r="L346">
        <f>INDEX(products!$A$1:$G$49,MATCH(orders!$D346,products!$A$1:$A$49,0),MATCH(orders!L$1,products!$A$1:$G$1,0))</f>
        <v>9.9499999999999993</v>
      </c>
      <c r="M346">
        <f t="shared" si="38"/>
        <v>19.899999999999999</v>
      </c>
      <c r="N346" t="str">
        <f>VLOOKUP(I346,'coffee names &amp; roast types'!$A$2:$B$5,2,FALSE)</f>
        <v>Robusta</v>
      </c>
      <c r="O346" t="str">
        <f>VLOOKUP(J346,'coffee names &amp; roast types'!$E$2:$F$4,2,FALSE)</f>
        <v>Medium</v>
      </c>
      <c r="P346" t="str">
        <f>CONCATENATE(VLOOKUP(C346,customers!$A$2:$F$1001,5,FALSE),", ",VLOOKUP(C346,customers!$A$2:$F$1001,6,FALSE))</f>
        <v>74 Logan Avenue, Dunmanway</v>
      </c>
      <c r="Q346" t="str">
        <f t="shared" si="39"/>
        <v>Yes</v>
      </c>
      <c r="R346" t="str">
        <f t="shared" si="40"/>
        <v>Catarina</v>
      </c>
      <c r="S346" t="str">
        <f t="shared" si="41"/>
        <v>Donn</v>
      </c>
      <c r="T346" t="str">
        <f>_xlfn.XLOOKUP(C346,Table3[Customer ID],Table3[Loyalty Card],,0)</f>
        <v>Yes</v>
      </c>
      <c r="U346">
        <f t="shared" si="35"/>
        <v>2</v>
      </c>
      <c r="V346" t="str">
        <f t="shared" si="36"/>
        <v>Monday</v>
      </c>
      <c r="W346" t="str">
        <f t="shared" si="37"/>
        <v>November</v>
      </c>
      <c r="X346">
        <f>E346*VLOOKUP(D346,products!$A$2:$G$49,7,FALSE)</f>
        <v>1.194</v>
      </c>
    </row>
    <row r="347" spans="1:24" x14ac:dyDescent="0.25">
      <c r="A347" s="1" t="s">
        <v>2433</v>
      </c>
      <c r="B347" s="2">
        <v>43849</v>
      </c>
      <c r="C347" s="1" t="s">
        <v>2434</v>
      </c>
      <c r="D347" t="s">
        <v>6178</v>
      </c>
      <c r="E347" s="1">
        <v>5</v>
      </c>
      <c r="F347" s="1" t="str">
        <f>VLOOKUP(C347,customers!$A$2:$B$1001,2,FALSE)</f>
        <v>Ameline Snazle</v>
      </c>
      <c r="G347" s="1" t="str">
        <f>VLOOKUP(C347,customers!$A$1:$C$1001,3,FALSE)</f>
        <v>asnazle9l@oracle.com</v>
      </c>
      <c r="H347" s="1" t="str">
        <f>_xlfn.XLOOKUP(C347,customers!$A$2:$A$1001,customers!$G$2:$G$1001,,0,)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>
        <f>INDEX(products!$A$1:$G$49,MATCH(orders!$D347,products!$A$1:$A$49,0),MATCH(orders!K$1,products!$A$1:$G$1,0))</f>
        <v>1</v>
      </c>
      <c r="L347">
        <f>INDEX(products!$A$1:$G$49,MATCH(orders!$D347,products!$A$1:$A$49,0),MATCH(orders!L$1,products!$A$1:$G$1,0))</f>
        <v>11.95</v>
      </c>
      <c r="M347">
        <f t="shared" si="38"/>
        <v>59.75</v>
      </c>
      <c r="N347" t="str">
        <f>VLOOKUP(I347,'coffee names &amp; roast types'!$A$2:$B$5,2,FALSE)</f>
        <v>Robusta</v>
      </c>
      <c r="O347" t="str">
        <f>VLOOKUP(J347,'coffee names &amp; roast types'!$E$2:$F$4,2,FALSE)</f>
        <v>Light</v>
      </c>
      <c r="P347" t="str">
        <f>CONCATENATE(VLOOKUP(C347,customers!$A$2:$F$1001,5,FALSE),", ",VLOOKUP(C347,customers!$A$2:$F$1001,6,FALSE))</f>
        <v>246 Katie Terrace, Montgomery</v>
      </c>
      <c r="Q347" t="str">
        <f t="shared" si="39"/>
        <v>No</v>
      </c>
      <c r="R347" t="str">
        <f t="shared" si="40"/>
        <v>Ameline</v>
      </c>
      <c r="S347" t="str">
        <f t="shared" si="41"/>
        <v>Snazle</v>
      </c>
      <c r="T347" t="str">
        <f>_xlfn.XLOOKUP(C347,Table3[Customer ID],Table3[Loyalty Card],,0)</f>
        <v>No</v>
      </c>
      <c r="U347">
        <f t="shared" si="35"/>
        <v>5</v>
      </c>
      <c r="V347" t="str">
        <f t="shared" si="36"/>
        <v>Sunday</v>
      </c>
      <c r="W347" t="str">
        <f t="shared" si="37"/>
        <v>January</v>
      </c>
      <c r="X347">
        <f>E347*VLOOKUP(D347,products!$A$2:$G$49,7,FALSE)</f>
        <v>3.585</v>
      </c>
    </row>
    <row r="348" spans="1:24" x14ac:dyDescent="0.25">
      <c r="A348" s="1" t="s">
        <v>2439</v>
      </c>
      <c r="B348" s="2">
        <v>44344</v>
      </c>
      <c r="C348" s="1" t="s">
        <v>2440</v>
      </c>
      <c r="D348" t="s">
        <v>6179</v>
      </c>
      <c r="E348" s="1">
        <v>3</v>
      </c>
      <c r="F348" s="1" t="str">
        <f>VLOOKUP(C348,customers!$A$2:$B$1001,2,FALSE)</f>
        <v>Rebeka Worg</v>
      </c>
      <c r="G348" s="1" t="str">
        <f>VLOOKUP(C348,customers!$A$1:$C$1001,3,FALSE)</f>
        <v>rworg9m@arstechnica.com</v>
      </c>
      <c r="H348" s="1" t="str">
        <f>_xlfn.XLOOKUP(C348,customers!$A$2:$A$1001,customers!$G$2:$G$1001,,0,)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>
        <f>INDEX(products!$A$1:$G$49,MATCH(orders!$D348,products!$A$1:$A$49,0),MATCH(orders!K$1,products!$A$1:$G$1,0))</f>
        <v>0.5</v>
      </c>
      <c r="L348">
        <f>INDEX(products!$A$1:$G$49,MATCH(orders!$D348,products!$A$1:$A$49,0),MATCH(orders!L$1,products!$A$1:$G$1,0))</f>
        <v>7.77</v>
      </c>
      <c r="M348">
        <f t="shared" si="38"/>
        <v>23.31</v>
      </c>
      <c r="N348" t="str">
        <f>VLOOKUP(I348,'coffee names &amp; roast types'!$A$2:$B$5,2,FALSE)</f>
        <v>Arabica</v>
      </c>
      <c r="O348" t="str">
        <f>VLOOKUP(J348,'coffee names &amp; roast types'!$E$2:$F$4,2,FALSE)</f>
        <v>Light</v>
      </c>
      <c r="P348" t="str">
        <f>CONCATENATE(VLOOKUP(C348,customers!$A$2:$F$1001,5,FALSE),", ",VLOOKUP(C348,customers!$A$2:$F$1001,6,FALSE))</f>
        <v>8753 Texas Court, Dallas</v>
      </c>
      <c r="Q348" t="str">
        <f t="shared" si="39"/>
        <v>No</v>
      </c>
      <c r="R348" t="str">
        <f t="shared" si="40"/>
        <v>Rebeka</v>
      </c>
      <c r="S348" t="str">
        <f t="shared" si="41"/>
        <v>Worg</v>
      </c>
      <c r="T348" t="str">
        <f>_xlfn.XLOOKUP(C348,Table3[Customer ID],Table3[Loyalty Card],,0)</f>
        <v>Yes</v>
      </c>
      <c r="U348">
        <f t="shared" si="35"/>
        <v>1.5</v>
      </c>
      <c r="V348" t="str">
        <f t="shared" si="36"/>
        <v>Friday</v>
      </c>
      <c r="W348" t="str">
        <f t="shared" si="37"/>
        <v>May</v>
      </c>
      <c r="X348">
        <f>E348*VLOOKUP(D348,products!$A$2:$G$49,7,FALSE)</f>
        <v>2.0978999999999997</v>
      </c>
    </row>
    <row r="349" spans="1:24" x14ac:dyDescent="0.25">
      <c r="A349" s="1" t="s">
        <v>2445</v>
      </c>
      <c r="B349" s="2">
        <v>44576</v>
      </c>
      <c r="C349" s="1" t="s">
        <v>2446</v>
      </c>
      <c r="D349" t="s">
        <v>6161</v>
      </c>
      <c r="E349" s="1">
        <v>3</v>
      </c>
      <c r="F349" s="1" t="str">
        <f>VLOOKUP(C349,customers!$A$2:$B$1001,2,FALSE)</f>
        <v>Lewes Danes</v>
      </c>
      <c r="G349" s="1" t="str">
        <f>VLOOKUP(C349,customers!$A$1:$C$1001,3,FALSE)</f>
        <v>ldanes9n@umn.edu</v>
      </c>
      <c r="H349" s="1" t="str">
        <f>_xlfn.XLOOKUP(C349,customers!$A$2:$A$1001,customers!$G$2:$G$1001,,0,)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>
        <f>INDEX(products!$A$1:$G$49,MATCH(orders!$D349,products!$A$1:$A$49,0),MATCH(orders!K$1,products!$A$1:$G$1,0))</f>
        <v>1</v>
      </c>
      <c r="L349">
        <f>INDEX(products!$A$1:$G$49,MATCH(orders!$D349,products!$A$1:$A$49,0),MATCH(orders!L$1,products!$A$1:$G$1,0))</f>
        <v>14.55</v>
      </c>
      <c r="M349">
        <f t="shared" si="38"/>
        <v>43.650000000000006</v>
      </c>
      <c r="N349" t="str">
        <f>VLOOKUP(I349,'coffee names &amp; roast types'!$A$2:$B$5,2,FALSE)</f>
        <v>Liberica</v>
      </c>
      <c r="O349" t="str">
        <f>VLOOKUP(J349,'coffee names &amp; roast types'!$E$2:$F$4,2,FALSE)</f>
        <v>Medium</v>
      </c>
      <c r="P349" t="str">
        <f>CONCATENATE(VLOOKUP(C349,customers!$A$2:$F$1001,5,FALSE),", ",VLOOKUP(C349,customers!$A$2:$F$1001,6,FALSE))</f>
        <v>37 Graedel Court, Topeka</v>
      </c>
      <c r="Q349" t="str">
        <f t="shared" si="39"/>
        <v>No</v>
      </c>
      <c r="R349" t="str">
        <f t="shared" si="40"/>
        <v>Lewes</v>
      </c>
      <c r="S349" t="str">
        <f t="shared" si="41"/>
        <v>Danes</v>
      </c>
      <c r="T349" t="str">
        <f>_xlfn.XLOOKUP(C349,Table3[Customer ID],Table3[Loyalty Card],,0)</f>
        <v>No</v>
      </c>
      <c r="U349">
        <f t="shared" si="35"/>
        <v>3</v>
      </c>
      <c r="V349" t="str">
        <f t="shared" si="36"/>
        <v>Saturday</v>
      </c>
      <c r="W349" t="str">
        <f t="shared" si="37"/>
        <v>January</v>
      </c>
      <c r="X349">
        <f>E349*VLOOKUP(D349,products!$A$2:$G$49,7,FALSE)</f>
        <v>5.6745000000000001</v>
      </c>
    </row>
    <row r="350" spans="1:24" x14ac:dyDescent="0.25">
      <c r="A350" s="1" t="s">
        <v>2451</v>
      </c>
      <c r="B350" s="2">
        <v>43803</v>
      </c>
      <c r="C350" s="1" t="s">
        <v>2452</v>
      </c>
      <c r="D350" t="s">
        <v>6147</v>
      </c>
      <c r="E350" s="1">
        <v>6</v>
      </c>
      <c r="F350" s="1" t="str">
        <f>VLOOKUP(C350,customers!$A$2:$B$1001,2,FALSE)</f>
        <v>Shelli Keynd</v>
      </c>
      <c r="G350" s="1" t="str">
        <f>VLOOKUP(C350,customers!$A$1:$C$1001,3,FALSE)</f>
        <v>skeynd9o@narod.ru</v>
      </c>
      <c r="H350" s="1" t="str">
        <f>_xlfn.XLOOKUP(C350,customers!$A$2:$A$1001,customers!$G$2:$G$1001,,0,)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>
        <f>INDEX(products!$A$1:$G$49,MATCH(orders!$D350,products!$A$1:$A$49,0),MATCH(orders!K$1,products!$A$1:$G$1,0))</f>
        <v>2.5</v>
      </c>
      <c r="L350">
        <f>INDEX(products!$A$1:$G$49,MATCH(orders!$D350,products!$A$1:$A$49,0),MATCH(orders!L$1,products!$A$1:$G$1,0))</f>
        <v>34.154999999999994</v>
      </c>
      <c r="M350">
        <f t="shared" si="38"/>
        <v>204.92999999999995</v>
      </c>
      <c r="N350" t="str">
        <f>VLOOKUP(I350,'coffee names &amp; roast types'!$A$2:$B$5,2,FALSE)</f>
        <v>Excelsa</v>
      </c>
      <c r="O350" t="str">
        <f>VLOOKUP(J350,'coffee names &amp; roast types'!$E$2:$F$4,2,FALSE)</f>
        <v>Light</v>
      </c>
      <c r="P350" t="str">
        <f>CONCATENATE(VLOOKUP(C350,customers!$A$2:$F$1001,5,FALSE),", ",VLOOKUP(C350,customers!$A$2:$F$1001,6,FALSE))</f>
        <v>9 Iowa Court, Tyler</v>
      </c>
      <c r="Q350" t="str">
        <f t="shared" si="39"/>
        <v>No</v>
      </c>
      <c r="R350" t="str">
        <f t="shared" si="40"/>
        <v>Shelli</v>
      </c>
      <c r="S350" t="str">
        <f t="shared" si="41"/>
        <v>Keynd</v>
      </c>
      <c r="T350" t="str">
        <f>_xlfn.XLOOKUP(C350,Table3[Customer ID],Table3[Loyalty Card],,0)</f>
        <v>No</v>
      </c>
      <c r="U350">
        <f t="shared" si="35"/>
        <v>15</v>
      </c>
      <c r="V350" t="str">
        <f t="shared" si="36"/>
        <v>Wednesday</v>
      </c>
      <c r="W350" t="str">
        <f t="shared" si="37"/>
        <v>December</v>
      </c>
      <c r="X350">
        <f>E350*VLOOKUP(D350,products!$A$2:$G$49,7,FALSE)</f>
        <v>22.542299999999997</v>
      </c>
    </row>
    <row r="351" spans="1:24" x14ac:dyDescent="0.25">
      <c r="A351" s="1" t="s">
        <v>2457</v>
      </c>
      <c r="B351" s="2">
        <v>44743</v>
      </c>
      <c r="C351" s="1" t="s">
        <v>2458</v>
      </c>
      <c r="D351" t="s">
        <v>6177</v>
      </c>
      <c r="E351" s="1">
        <v>4</v>
      </c>
      <c r="F351" s="1" t="str">
        <f>VLOOKUP(C351,customers!$A$2:$B$1001,2,FALSE)</f>
        <v>Dell Daveridge</v>
      </c>
      <c r="G351" s="1" t="str">
        <f>VLOOKUP(C351,customers!$A$1:$C$1001,3,FALSE)</f>
        <v>ddaveridge9p@arstechnica.com</v>
      </c>
      <c r="H351" s="1" t="str">
        <f>_xlfn.XLOOKUP(C351,customers!$A$2:$A$1001,customers!$G$2:$G$1001,,0,)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>
        <f>INDEX(products!$A$1:$G$49,MATCH(orders!$D351,products!$A$1:$A$49,0),MATCH(orders!K$1,products!$A$1:$G$1,0))</f>
        <v>0.2</v>
      </c>
      <c r="L351">
        <f>INDEX(products!$A$1:$G$49,MATCH(orders!$D351,products!$A$1:$A$49,0),MATCH(orders!L$1,products!$A$1:$G$1,0))</f>
        <v>3.5849999999999995</v>
      </c>
      <c r="M351">
        <f t="shared" si="38"/>
        <v>14.339999999999998</v>
      </c>
      <c r="N351" t="str">
        <f>VLOOKUP(I351,'coffee names &amp; roast types'!$A$2:$B$5,2,FALSE)</f>
        <v>Robusta</v>
      </c>
      <c r="O351" t="str">
        <f>VLOOKUP(J351,'coffee names &amp; roast types'!$E$2:$F$4,2,FALSE)</f>
        <v>Light</v>
      </c>
      <c r="P351" t="str">
        <f>CONCATENATE(VLOOKUP(C351,customers!$A$2:$F$1001,5,FALSE),", ",VLOOKUP(C351,customers!$A$2:$F$1001,6,FALSE))</f>
        <v>09652 Crowley Lane, Los Angeles</v>
      </c>
      <c r="Q351" t="str">
        <f t="shared" si="39"/>
        <v>No</v>
      </c>
      <c r="R351" t="str">
        <f t="shared" si="40"/>
        <v>Dell</v>
      </c>
      <c r="S351" t="str">
        <f t="shared" si="41"/>
        <v>Daveridge</v>
      </c>
      <c r="T351" t="str">
        <f>_xlfn.XLOOKUP(C351,Table3[Customer ID],Table3[Loyalty Card],,0)</f>
        <v>No</v>
      </c>
      <c r="U351">
        <f t="shared" si="35"/>
        <v>0.8</v>
      </c>
      <c r="V351" t="str">
        <f t="shared" si="36"/>
        <v>Friday</v>
      </c>
      <c r="W351" t="str">
        <f t="shared" si="37"/>
        <v>July</v>
      </c>
      <c r="X351">
        <f>E351*VLOOKUP(D351,products!$A$2:$G$49,7,FALSE)</f>
        <v>0.86039999999999983</v>
      </c>
    </row>
    <row r="352" spans="1:24" x14ac:dyDescent="0.25">
      <c r="A352" s="1" t="s">
        <v>2463</v>
      </c>
      <c r="B352" s="2">
        <v>43592</v>
      </c>
      <c r="C352" s="1" t="s">
        <v>2464</v>
      </c>
      <c r="D352" t="s">
        <v>6157</v>
      </c>
      <c r="E352" s="1">
        <v>4</v>
      </c>
      <c r="F352" s="1" t="str">
        <f>VLOOKUP(C352,customers!$A$2:$B$1001,2,FALSE)</f>
        <v>Joshuah Awdry</v>
      </c>
      <c r="G352" s="1" t="str">
        <f>VLOOKUP(C352,customers!$A$1:$C$1001,3,FALSE)</f>
        <v>jawdry9q@utexas.edu</v>
      </c>
      <c r="H352" s="1" t="str">
        <f>_xlfn.XLOOKUP(C352,customers!$A$2:$A$1001,customers!$G$2:$G$1001,,0,)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>
        <f>INDEX(products!$A$1:$G$49,MATCH(orders!$D352,products!$A$1:$A$49,0),MATCH(orders!K$1,products!$A$1:$G$1,0))</f>
        <v>0.5</v>
      </c>
      <c r="L352">
        <f>INDEX(products!$A$1:$G$49,MATCH(orders!$D352,products!$A$1:$A$49,0),MATCH(orders!L$1,products!$A$1:$G$1,0))</f>
        <v>5.97</v>
      </c>
      <c r="M352">
        <f t="shared" si="38"/>
        <v>23.88</v>
      </c>
      <c r="N352" t="str">
        <f>VLOOKUP(I352,'coffee names &amp; roast types'!$A$2:$B$5,2,FALSE)</f>
        <v>Arabica</v>
      </c>
      <c r="O352" t="str">
        <f>VLOOKUP(J352,'coffee names &amp; roast types'!$E$2:$F$4,2,FALSE)</f>
        <v>Dark</v>
      </c>
      <c r="P352" t="str">
        <f>CONCATENATE(VLOOKUP(C352,customers!$A$2:$F$1001,5,FALSE),", ",VLOOKUP(C352,customers!$A$2:$F$1001,6,FALSE))</f>
        <v>7961 Blackbird Road, Shreveport</v>
      </c>
      <c r="Q352" t="str">
        <f t="shared" si="39"/>
        <v>No</v>
      </c>
      <c r="R352" t="str">
        <f t="shared" si="40"/>
        <v>Joshuah</v>
      </c>
      <c r="S352" t="str">
        <f t="shared" si="41"/>
        <v>Awdry</v>
      </c>
      <c r="T352" t="str">
        <f>_xlfn.XLOOKUP(C352,Table3[Customer ID],Table3[Loyalty Card],,0)</f>
        <v>No</v>
      </c>
      <c r="U352">
        <f t="shared" si="35"/>
        <v>2</v>
      </c>
      <c r="V352" t="str">
        <f t="shared" si="36"/>
        <v>Tuesday</v>
      </c>
      <c r="W352" t="str">
        <f t="shared" si="37"/>
        <v>May</v>
      </c>
      <c r="X352">
        <f>E352*VLOOKUP(D352,products!$A$2:$G$49,7,FALSE)</f>
        <v>2.1492</v>
      </c>
    </row>
    <row r="353" spans="1:24" x14ac:dyDescent="0.25">
      <c r="A353" s="1" t="s">
        <v>2469</v>
      </c>
      <c r="B353" s="2">
        <v>44066</v>
      </c>
      <c r="C353" s="1" t="s">
        <v>2470</v>
      </c>
      <c r="D353" t="s">
        <v>6154</v>
      </c>
      <c r="E353" s="1">
        <v>2</v>
      </c>
      <c r="F353" s="1" t="str">
        <f>VLOOKUP(C353,customers!$A$2:$B$1001,2,FALSE)</f>
        <v>Ethel Ryles</v>
      </c>
      <c r="G353" s="1" t="str">
        <f>VLOOKUP(C353,customers!$A$1:$C$1001,3,FALSE)</f>
        <v>eryles9r@fastcompany.com</v>
      </c>
      <c r="H353" s="1" t="str">
        <f>_xlfn.XLOOKUP(C353,customers!$A$2:$A$1001,customers!$G$2:$G$1001,,0,)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>
        <f>INDEX(products!$A$1:$G$49,MATCH(orders!$D353,products!$A$1:$A$49,0),MATCH(orders!K$1,products!$A$1:$G$1,0))</f>
        <v>1</v>
      </c>
      <c r="L353">
        <f>INDEX(products!$A$1:$G$49,MATCH(orders!$D353,products!$A$1:$A$49,0),MATCH(orders!L$1,products!$A$1:$G$1,0))</f>
        <v>11.25</v>
      </c>
      <c r="M353">
        <f t="shared" si="38"/>
        <v>22.5</v>
      </c>
      <c r="N353" t="str">
        <f>VLOOKUP(I353,'coffee names &amp; roast types'!$A$2:$B$5,2,FALSE)</f>
        <v>Arabica</v>
      </c>
      <c r="O353" t="str">
        <f>VLOOKUP(J353,'coffee names &amp; roast types'!$E$2:$F$4,2,FALSE)</f>
        <v>Medium</v>
      </c>
      <c r="P353" t="str">
        <f>CONCATENATE(VLOOKUP(C353,customers!$A$2:$F$1001,5,FALSE),", ",VLOOKUP(C353,customers!$A$2:$F$1001,6,FALSE))</f>
        <v>8 Schurz Place, Boise</v>
      </c>
      <c r="Q353" t="str">
        <f t="shared" si="39"/>
        <v>No</v>
      </c>
      <c r="R353" t="str">
        <f t="shared" si="40"/>
        <v>Ethel</v>
      </c>
      <c r="S353" t="str">
        <f t="shared" si="41"/>
        <v>Ryles</v>
      </c>
      <c r="T353" t="str">
        <f>_xlfn.XLOOKUP(C353,Table3[Customer ID],Table3[Loyalty Card],,0)</f>
        <v>No</v>
      </c>
      <c r="U353">
        <f t="shared" si="35"/>
        <v>2</v>
      </c>
      <c r="V353" t="str">
        <f t="shared" si="36"/>
        <v>Sunday</v>
      </c>
      <c r="W353" t="str">
        <f t="shared" si="37"/>
        <v>August</v>
      </c>
      <c r="X353">
        <f>E353*VLOOKUP(D353,products!$A$2:$G$49,7,FALSE)</f>
        <v>2.0249999999999999</v>
      </c>
    </row>
    <row r="354" spans="1:24" x14ac:dyDescent="0.25">
      <c r="A354" s="1" t="s">
        <v>2475</v>
      </c>
      <c r="B354" s="2">
        <v>43984</v>
      </c>
      <c r="C354" s="1" t="s">
        <v>2330</v>
      </c>
      <c r="D354" t="s">
        <v>6143</v>
      </c>
      <c r="E354" s="1">
        <v>5</v>
      </c>
      <c r="F354" s="1" t="str">
        <f>VLOOKUP(C354,customers!$A$2:$B$1001,2,FALSE)</f>
        <v>Flynn Antony</v>
      </c>
      <c r="G354" s="1" t="str">
        <f>VLOOKUP(C354,customers!$A$1:$C$1001,3,FALSE)</f>
        <v>not provided</v>
      </c>
      <c r="H354" s="1" t="str">
        <f>_xlfn.XLOOKUP(C354,customers!$A$2:$A$1001,customers!$G$2:$G$1001,,0,)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>
        <f>INDEX(products!$A$1:$G$49,MATCH(orders!$D354,products!$A$1:$A$49,0),MATCH(orders!K$1,products!$A$1:$G$1,0))</f>
        <v>0.5</v>
      </c>
      <c r="L354">
        <f>INDEX(products!$A$1:$G$49,MATCH(orders!$D354,products!$A$1:$A$49,0),MATCH(orders!L$1,products!$A$1:$G$1,0))</f>
        <v>7.29</v>
      </c>
      <c r="M354">
        <f t="shared" si="38"/>
        <v>36.450000000000003</v>
      </c>
      <c r="N354" t="str">
        <f>VLOOKUP(I354,'coffee names &amp; roast types'!$A$2:$B$5,2,FALSE)</f>
        <v>Excelsa</v>
      </c>
      <c r="O354" t="str">
        <f>VLOOKUP(J354,'coffee names &amp; roast types'!$E$2:$F$4,2,FALSE)</f>
        <v>Dark</v>
      </c>
      <c r="P354" t="str">
        <f>CONCATENATE(VLOOKUP(C354,customers!$A$2:$F$1001,5,FALSE),", ",VLOOKUP(C354,customers!$A$2:$F$1001,6,FALSE))</f>
        <v>5678 Doe Crossing Junction, Birmingham</v>
      </c>
      <c r="Q354" t="str">
        <f t="shared" si="39"/>
        <v>No</v>
      </c>
      <c r="R354" t="str">
        <f t="shared" si="40"/>
        <v>Flynn</v>
      </c>
      <c r="S354" t="str">
        <f t="shared" si="41"/>
        <v>Antony</v>
      </c>
      <c r="T354" t="str">
        <f>_xlfn.XLOOKUP(C354,Table3[Customer ID],Table3[Loyalty Card],,0)</f>
        <v>No</v>
      </c>
      <c r="U354">
        <f t="shared" si="35"/>
        <v>2.5</v>
      </c>
      <c r="V354" t="str">
        <f t="shared" si="36"/>
        <v>Tuesday</v>
      </c>
      <c r="W354" t="str">
        <f t="shared" si="37"/>
        <v>June</v>
      </c>
      <c r="X354">
        <f>E354*VLOOKUP(D354,products!$A$2:$G$49,7,FALSE)</f>
        <v>4.0095000000000001</v>
      </c>
    </row>
    <row r="355" spans="1:24" x14ac:dyDescent="0.25">
      <c r="A355" s="1" t="s">
        <v>2481</v>
      </c>
      <c r="B355" s="2">
        <v>43860</v>
      </c>
      <c r="C355" s="1" t="s">
        <v>2482</v>
      </c>
      <c r="D355" t="s">
        <v>6156</v>
      </c>
      <c r="E355" s="1">
        <v>4</v>
      </c>
      <c r="F355" s="1" t="str">
        <f>VLOOKUP(C355,customers!$A$2:$B$1001,2,FALSE)</f>
        <v>Maitilde Boxill</v>
      </c>
      <c r="G355" s="1" t="str">
        <f>VLOOKUP(C355,customers!$A$1:$C$1001,3,FALSE)</f>
        <v>not provided</v>
      </c>
      <c r="H355" s="1" t="str">
        <f>_xlfn.XLOOKUP(C355,customers!$A$2:$A$1001,customers!$G$2:$G$1001,,0,)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>
        <f>INDEX(products!$A$1:$G$49,MATCH(orders!$D355,products!$A$1:$A$49,0),MATCH(orders!K$1,products!$A$1:$G$1,0))</f>
        <v>0.5</v>
      </c>
      <c r="L355">
        <f>INDEX(products!$A$1:$G$49,MATCH(orders!$D355,products!$A$1:$A$49,0),MATCH(orders!L$1,products!$A$1:$G$1,0))</f>
        <v>6.75</v>
      </c>
      <c r="M355">
        <f t="shared" si="38"/>
        <v>27</v>
      </c>
      <c r="N355" t="str">
        <f>VLOOKUP(I355,'coffee names &amp; roast types'!$A$2:$B$5,2,FALSE)</f>
        <v>Arabica</v>
      </c>
      <c r="O355" t="str">
        <f>VLOOKUP(J355,'coffee names &amp; roast types'!$E$2:$F$4,2,FALSE)</f>
        <v>Medium</v>
      </c>
      <c r="P355" t="str">
        <f>CONCATENATE(VLOOKUP(C355,customers!$A$2:$F$1001,5,FALSE),", ",VLOOKUP(C355,customers!$A$2:$F$1001,6,FALSE))</f>
        <v>65 Cardinal Plaza, Montgomery</v>
      </c>
      <c r="Q355" t="str">
        <f t="shared" si="39"/>
        <v>No</v>
      </c>
      <c r="R355" t="str">
        <f t="shared" si="40"/>
        <v>Maitilde</v>
      </c>
      <c r="S355" t="str">
        <f t="shared" si="41"/>
        <v>Boxill</v>
      </c>
      <c r="T355" t="str">
        <f>_xlfn.XLOOKUP(C355,Table3[Customer ID],Table3[Loyalty Card],,0)</f>
        <v>Yes</v>
      </c>
      <c r="U355">
        <f t="shared" si="35"/>
        <v>2</v>
      </c>
      <c r="V355" t="str">
        <f t="shared" si="36"/>
        <v>Thursday</v>
      </c>
      <c r="W355" t="str">
        <f t="shared" si="37"/>
        <v>January</v>
      </c>
      <c r="X355">
        <f>E355*VLOOKUP(D355,products!$A$2:$G$49,7,FALSE)</f>
        <v>2.4299999999999997</v>
      </c>
    </row>
    <row r="356" spans="1:24" x14ac:dyDescent="0.25">
      <c r="A356" s="1" t="s">
        <v>2486</v>
      </c>
      <c r="B356" s="2">
        <v>43876</v>
      </c>
      <c r="C356" s="1" t="s">
        <v>2487</v>
      </c>
      <c r="D356" t="s">
        <v>6174</v>
      </c>
      <c r="E356" s="1">
        <v>6</v>
      </c>
      <c r="F356" s="1" t="str">
        <f>VLOOKUP(C356,customers!$A$2:$B$1001,2,FALSE)</f>
        <v>Jodee Caldicott</v>
      </c>
      <c r="G356" s="1" t="str">
        <f>VLOOKUP(C356,customers!$A$1:$C$1001,3,FALSE)</f>
        <v>jcaldicott9u@usda.gov</v>
      </c>
      <c r="H356" s="1" t="str">
        <f>_xlfn.XLOOKUP(C356,customers!$A$2:$A$1001,customers!$G$2:$G$1001,,0,)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>
        <f>INDEX(products!$A$1:$G$49,MATCH(orders!$D356,products!$A$1:$A$49,0),MATCH(orders!K$1,products!$A$1:$G$1,0))</f>
        <v>2.5</v>
      </c>
      <c r="L356">
        <f>INDEX(products!$A$1:$G$49,MATCH(orders!$D356,products!$A$1:$A$49,0),MATCH(orders!L$1,products!$A$1:$G$1,0))</f>
        <v>25.874999999999996</v>
      </c>
      <c r="M356">
        <f t="shared" si="38"/>
        <v>155.24999999999997</v>
      </c>
      <c r="N356" t="str">
        <f>VLOOKUP(I356,'coffee names &amp; roast types'!$A$2:$B$5,2,FALSE)</f>
        <v>Arabica</v>
      </c>
      <c r="O356" t="str">
        <f>VLOOKUP(J356,'coffee names &amp; roast types'!$E$2:$F$4,2,FALSE)</f>
        <v>Medium</v>
      </c>
      <c r="P356" t="str">
        <f>CONCATENATE(VLOOKUP(C356,customers!$A$2:$F$1001,5,FALSE),", ",VLOOKUP(C356,customers!$A$2:$F$1001,6,FALSE))</f>
        <v>2690 Oak Way, Fort Pierce</v>
      </c>
      <c r="Q356" t="str">
        <f t="shared" si="39"/>
        <v>No</v>
      </c>
      <c r="R356" t="str">
        <f t="shared" si="40"/>
        <v>Jodee</v>
      </c>
      <c r="S356" t="str">
        <f t="shared" si="41"/>
        <v>Caldicott</v>
      </c>
      <c r="T356" t="str">
        <f>_xlfn.XLOOKUP(C356,Table3[Customer ID],Table3[Loyalty Card],,0)</f>
        <v>No</v>
      </c>
      <c r="U356">
        <f t="shared" si="35"/>
        <v>15</v>
      </c>
      <c r="V356" t="str">
        <f t="shared" si="36"/>
        <v>Saturday</v>
      </c>
      <c r="W356" t="str">
        <f t="shared" si="37"/>
        <v>February</v>
      </c>
      <c r="X356">
        <f>E356*VLOOKUP(D356,products!$A$2:$G$49,7,FALSE)</f>
        <v>13.972499999999997</v>
      </c>
    </row>
    <row r="357" spans="1:24" x14ac:dyDescent="0.25">
      <c r="A357" s="1" t="s">
        <v>2491</v>
      </c>
      <c r="B357" s="2">
        <v>44358</v>
      </c>
      <c r="C357" s="1" t="s">
        <v>2492</v>
      </c>
      <c r="D357" t="s">
        <v>6167</v>
      </c>
      <c r="E357" s="1">
        <v>5</v>
      </c>
      <c r="F357" s="1" t="str">
        <f>VLOOKUP(C357,customers!$A$2:$B$1001,2,FALSE)</f>
        <v>Marianna Vedmore</v>
      </c>
      <c r="G357" s="1" t="str">
        <f>VLOOKUP(C357,customers!$A$1:$C$1001,3,FALSE)</f>
        <v>mvedmore9v@a8.net</v>
      </c>
      <c r="H357" s="1" t="str">
        <f>_xlfn.XLOOKUP(C357,customers!$A$2:$A$1001,customers!$G$2:$G$1001,,0,)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>
        <f>INDEX(products!$A$1:$G$49,MATCH(orders!$D357,products!$A$1:$A$49,0),MATCH(orders!K$1,products!$A$1:$G$1,0))</f>
        <v>2.5</v>
      </c>
      <c r="L357">
        <f>INDEX(products!$A$1:$G$49,MATCH(orders!$D357,products!$A$1:$A$49,0),MATCH(orders!L$1,products!$A$1:$G$1,0))</f>
        <v>22.884999999999998</v>
      </c>
      <c r="M357">
        <f t="shared" si="38"/>
        <v>114.42499999999998</v>
      </c>
      <c r="N357" t="str">
        <f>VLOOKUP(I357,'coffee names &amp; roast types'!$A$2:$B$5,2,FALSE)</f>
        <v>Arabica</v>
      </c>
      <c r="O357" t="str">
        <f>VLOOKUP(J357,'coffee names &amp; roast types'!$E$2:$F$4,2,FALSE)</f>
        <v>Dark</v>
      </c>
      <c r="P357" t="str">
        <f>CONCATENATE(VLOOKUP(C357,customers!$A$2:$F$1001,5,FALSE),", ",VLOOKUP(C357,customers!$A$2:$F$1001,6,FALSE))</f>
        <v>368 Waubesa Way, Greensboro</v>
      </c>
      <c r="Q357" t="str">
        <f t="shared" si="39"/>
        <v>No</v>
      </c>
      <c r="R357" t="str">
        <f t="shared" si="40"/>
        <v>Marianna</v>
      </c>
      <c r="S357" t="str">
        <f t="shared" si="41"/>
        <v>Vedmore</v>
      </c>
      <c r="T357" t="str">
        <f>_xlfn.XLOOKUP(C357,Table3[Customer ID],Table3[Loyalty Card],,0)</f>
        <v>Yes</v>
      </c>
      <c r="U357">
        <f t="shared" si="35"/>
        <v>12.5</v>
      </c>
      <c r="V357" t="str">
        <f t="shared" si="36"/>
        <v>Friday</v>
      </c>
      <c r="W357" t="str">
        <f t="shared" si="37"/>
        <v>June</v>
      </c>
      <c r="X357">
        <f>E357*VLOOKUP(D357,products!$A$2:$G$49,7,FALSE)</f>
        <v>10.298249999999998</v>
      </c>
    </row>
    <row r="358" spans="1:24" x14ac:dyDescent="0.25">
      <c r="A358" s="1" t="s">
        <v>2497</v>
      </c>
      <c r="B358" s="2">
        <v>44631</v>
      </c>
      <c r="C358" s="1" t="s">
        <v>2498</v>
      </c>
      <c r="D358" t="s">
        <v>6142</v>
      </c>
      <c r="E358" s="1">
        <v>4</v>
      </c>
      <c r="F358" s="1" t="str">
        <f>VLOOKUP(C358,customers!$A$2:$B$1001,2,FALSE)</f>
        <v>Willey Romao</v>
      </c>
      <c r="G358" s="1" t="str">
        <f>VLOOKUP(C358,customers!$A$1:$C$1001,3,FALSE)</f>
        <v>wromao9w@chronoengine.com</v>
      </c>
      <c r="H358" s="1" t="str">
        <f>_xlfn.XLOOKUP(C358,customers!$A$2:$A$1001,customers!$G$2:$G$1001,,0,)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>
        <f>INDEX(products!$A$1:$G$49,MATCH(orders!$D358,products!$A$1:$A$49,0),MATCH(orders!K$1,products!$A$1:$G$1,0))</f>
        <v>1</v>
      </c>
      <c r="L358">
        <f>INDEX(products!$A$1:$G$49,MATCH(orders!$D358,products!$A$1:$A$49,0),MATCH(orders!L$1,products!$A$1:$G$1,0))</f>
        <v>12.95</v>
      </c>
      <c r="M358">
        <f t="shared" si="38"/>
        <v>51.8</v>
      </c>
      <c r="N358" t="str">
        <f>VLOOKUP(I358,'coffee names &amp; roast types'!$A$2:$B$5,2,FALSE)</f>
        <v>Liberica</v>
      </c>
      <c r="O358" t="str">
        <f>VLOOKUP(J358,'coffee names &amp; roast types'!$E$2:$F$4,2,FALSE)</f>
        <v>Dark</v>
      </c>
      <c r="P358" t="str">
        <f>CONCATENATE(VLOOKUP(C358,customers!$A$2:$F$1001,5,FALSE),", ",VLOOKUP(C358,customers!$A$2:$F$1001,6,FALSE))</f>
        <v>013 Vernon Way, Sacramento</v>
      </c>
      <c r="Q358" t="str">
        <f t="shared" si="39"/>
        <v>No</v>
      </c>
      <c r="R358" t="str">
        <f t="shared" si="40"/>
        <v>Willey</v>
      </c>
      <c r="S358" t="str">
        <f t="shared" si="41"/>
        <v>Romao</v>
      </c>
      <c r="T358" t="str">
        <f>_xlfn.XLOOKUP(C358,Table3[Customer ID],Table3[Loyalty Card],,0)</f>
        <v>Yes</v>
      </c>
      <c r="U358">
        <f t="shared" si="35"/>
        <v>4</v>
      </c>
      <c r="V358" t="str">
        <f t="shared" si="36"/>
        <v>Friday</v>
      </c>
      <c r="W358" t="str">
        <f t="shared" si="37"/>
        <v>March</v>
      </c>
      <c r="X358">
        <f>E358*VLOOKUP(D358,products!$A$2:$G$49,7,FALSE)</f>
        <v>6.734</v>
      </c>
    </row>
    <row r="359" spans="1:24" x14ac:dyDescent="0.25">
      <c r="A359" s="1" t="s">
        <v>2503</v>
      </c>
      <c r="B359" s="2">
        <v>44448</v>
      </c>
      <c r="C359" s="1" t="s">
        <v>2504</v>
      </c>
      <c r="D359" t="s">
        <v>6174</v>
      </c>
      <c r="E359" s="1">
        <v>6</v>
      </c>
      <c r="F359" s="1" t="str">
        <f>VLOOKUP(C359,customers!$A$2:$B$1001,2,FALSE)</f>
        <v>Enriqueta Ixor</v>
      </c>
      <c r="G359" s="1" t="str">
        <f>VLOOKUP(C359,customers!$A$1:$C$1001,3,FALSE)</f>
        <v>not provided</v>
      </c>
      <c r="H359" s="1" t="str">
        <f>_xlfn.XLOOKUP(C359,customers!$A$2:$A$1001,customers!$G$2:$G$1001,,0,)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>
        <f>INDEX(products!$A$1:$G$49,MATCH(orders!$D359,products!$A$1:$A$49,0),MATCH(orders!K$1,products!$A$1:$G$1,0))</f>
        <v>2.5</v>
      </c>
      <c r="L359">
        <f>INDEX(products!$A$1:$G$49,MATCH(orders!$D359,products!$A$1:$A$49,0),MATCH(orders!L$1,products!$A$1:$G$1,0))</f>
        <v>25.874999999999996</v>
      </c>
      <c r="M359">
        <f t="shared" si="38"/>
        <v>155.24999999999997</v>
      </c>
      <c r="N359" t="str">
        <f>VLOOKUP(I359,'coffee names &amp; roast types'!$A$2:$B$5,2,FALSE)</f>
        <v>Arabica</v>
      </c>
      <c r="O359" t="str">
        <f>VLOOKUP(J359,'coffee names &amp; roast types'!$E$2:$F$4,2,FALSE)</f>
        <v>Medium</v>
      </c>
      <c r="P359" t="str">
        <f>CONCATENATE(VLOOKUP(C359,customers!$A$2:$F$1001,5,FALSE),", ",VLOOKUP(C359,customers!$A$2:$F$1001,6,FALSE))</f>
        <v>068 Meadow Ridge Lane, Round Rock</v>
      </c>
      <c r="Q359" t="str">
        <f t="shared" si="39"/>
        <v>No</v>
      </c>
      <c r="R359" t="str">
        <f t="shared" si="40"/>
        <v>Enriqueta</v>
      </c>
      <c r="S359" t="str">
        <f t="shared" si="41"/>
        <v>Ixor</v>
      </c>
      <c r="T359" t="str">
        <f>_xlfn.XLOOKUP(C359,Table3[Customer ID],Table3[Loyalty Card],,0)</f>
        <v>No</v>
      </c>
      <c r="U359">
        <f t="shared" si="35"/>
        <v>15</v>
      </c>
      <c r="V359" t="str">
        <f t="shared" si="36"/>
        <v>Thursday</v>
      </c>
      <c r="W359" t="str">
        <f t="shared" si="37"/>
        <v>September</v>
      </c>
      <c r="X359">
        <f>E359*VLOOKUP(D359,products!$A$2:$G$49,7,FALSE)</f>
        <v>13.972499999999997</v>
      </c>
    </row>
    <row r="360" spans="1:24" x14ac:dyDescent="0.25">
      <c r="A360" s="1" t="s">
        <v>2508</v>
      </c>
      <c r="B360" s="2">
        <v>43599</v>
      </c>
      <c r="C360" s="1" t="s">
        <v>2509</v>
      </c>
      <c r="D360" t="s">
        <v>6181</v>
      </c>
      <c r="E360" s="1">
        <v>1</v>
      </c>
      <c r="F360" s="1" t="str">
        <f>VLOOKUP(C360,customers!$A$2:$B$1001,2,FALSE)</f>
        <v>Tomasina Cotmore</v>
      </c>
      <c r="G360" s="1" t="str">
        <f>VLOOKUP(C360,customers!$A$1:$C$1001,3,FALSE)</f>
        <v>tcotmore9y@amazonaws.com</v>
      </c>
      <c r="H360" s="1" t="str">
        <f>_xlfn.XLOOKUP(C360,customers!$A$2:$A$1001,customers!$G$2:$G$1001,,0,)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>
        <f>INDEX(products!$A$1:$G$49,MATCH(orders!$D360,products!$A$1:$A$49,0),MATCH(orders!K$1,products!$A$1:$G$1,0))</f>
        <v>2.5</v>
      </c>
      <c r="L360">
        <f>INDEX(products!$A$1:$G$49,MATCH(orders!$D360,products!$A$1:$A$49,0),MATCH(orders!L$1,products!$A$1:$G$1,0))</f>
        <v>29.784999999999997</v>
      </c>
      <c r="M360">
        <f t="shared" si="38"/>
        <v>29.784999999999997</v>
      </c>
      <c r="N360" t="str">
        <f>VLOOKUP(I360,'coffee names &amp; roast types'!$A$2:$B$5,2,FALSE)</f>
        <v>Arabica</v>
      </c>
      <c r="O360" t="str">
        <f>VLOOKUP(J360,'coffee names &amp; roast types'!$E$2:$F$4,2,FALSE)</f>
        <v>Light</v>
      </c>
      <c r="P360" t="str">
        <f>CONCATENATE(VLOOKUP(C360,customers!$A$2:$F$1001,5,FALSE),", ",VLOOKUP(C360,customers!$A$2:$F$1001,6,FALSE))</f>
        <v>2146 Helena Court, Reston</v>
      </c>
      <c r="Q360" t="str">
        <f t="shared" si="39"/>
        <v>No</v>
      </c>
      <c r="R360" t="str">
        <f t="shared" si="40"/>
        <v>Tomasina</v>
      </c>
      <c r="S360" t="str">
        <f t="shared" si="41"/>
        <v>Cotmore</v>
      </c>
      <c r="T360" t="str">
        <f>_xlfn.XLOOKUP(C360,Table3[Customer ID],Table3[Loyalty Card],,0)</f>
        <v>No</v>
      </c>
      <c r="U360">
        <f t="shared" si="35"/>
        <v>2.5</v>
      </c>
      <c r="V360" t="str">
        <f t="shared" si="36"/>
        <v>Tuesday</v>
      </c>
      <c r="W360" t="str">
        <f t="shared" si="37"/>
        <v>May</v>
      </c>
      <c r="X360">
        <f>E360*VLOOKUP(D360,products!$A$2:$G$49,7,FALSE)</f>
        <v>2.6806499999999995</v>
      </c>
    </row>
    <row r="361" spans="1:24" x14ac:dyDescent="0.25">
      <c r="A361" s="1" t="s">
        <v>2514</v>
      </c>
      <c r="B361" s="2">
        <v>43563</v>
      </c>
      <c r="C361" s="1" t="s">
        <v>2515</v>
      </c>
      <c r="D361" t="s">
        <v>6177</v>
      </c>
      <c r="E361" s="1">
        <v>6</v>
      </c>
      <c r="F361" s="1" t="str">
        <f>VLOOKUP(C361,customers!$A$2:$B$1001,2,FALSE)</f>
        <v>Yuma Skipsey</v>
      </c>
      <c r="G361" s="1" t="str">
        <f>VLOOKUP(C361,customers!$A$1:$C$1001,3,FALSE)</f>
        <v>yskipsey9z@spotify.com</v>
      </c>
      <c r="H361" s="1" t="str">
        <f>_xlfn.XLOOKUP(C361,customers!$A$2:$A$1001,customers!$G$2:$G$1001,,0,)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>
        <f>INDEX(products!$A$1:$G$49,MATCH(orders!$D361,products!$A$1:$A$49,0),MATCH(orders!K$1,products!$A$1:$G$1,0))</f>
        <v>0.2</v>
      </c>
      <c r="L361">
        <f>INDEX(products!$A$1:$G$49,MATCH(orders!$D361,products!$A$1:$A$49,0),MATCH(orders!L$1,products!$A$1:$G$1,0))</f>
        <v>3.5849999999999995</v>
      </c>
      <c r="M361">
        <f t="shared" si="38"/>
        <v>21.509999999999998</v>
      </c>
      <c r="N361" t="str">
        <f>VLOOKUP(I361,'coffee names &amp; roast types'!$A$2:$B$5,2,FALSE)</f>
        <v>Robusta</v>
      </c>
      <c r="O361" t="str">
        <f>VLOOKUP(J361,'coffee names &amp; roast types'!$E$2:$F$4,2,FALSE)</f>
        <v>Light</v>
      </c>
      <c r="P361" t="str">
        <f>CONCATENATE(VLOOKUP(C361,customers!$A$2:$F$1001,5,FALSE),", ",VLOOKUP(C361,customers!$A$2:$F$1001,6,FALSE))</f>
        <v>321 Killdeer Center, Charlton</v>
      </c>
      <c r="Q361" t="str">
        <f t="shared" si="39"/>
        <v>Yes</v>
      </c>
      <c r="R361" t="str">
        <f t="shared" si="40"/>
        <v>Yuma</v>
      </c>
      <c r="S361" t="str">
        <f t="shared" si="41"/>
        <v>Skipsey</v>
      </c>
      <c r="T361" t="str">
        <f>_xlfn.XLOOKUP(C361,Table3[Customer ID],Table3[Loyalty Card],,0)</f>
        <v>No</v>
      </c>
      <c r="U361">
        <f t="shared" si="35"/>
        <v>1.2000000000000002</v>
      </c>
      <c r="V361" t="str">
        <f t="shared" si="36"/>
        <v>Monday</v>
      </c>
      <c r="W361" t="str">
        <f t="shared" si="37"/>
        <v>April</v>
      </c>
      <c r="X361">
        <f>E361*VLOOKUP(D361,products!$A$2:$G$49,7,FALSE)</f>
        <v>1.2905999999999997</v>
      </c>
    </row>
    <row r="362" spans="1:24" x14ac:dyDescent="0.25">
      <c r="A362" s="1" t="s">
        <v>2520</v>
      </c>
      <c r="B362" s="2">
        <v>44058</v>
      </c>
      <c r="C362" s="1" t="s">
        <v>2521</v>
      </c>
      <c r="D362" t="s">
        <v>6148</v>
      </c>
      <c r="E362" s="1">
        <v>2</v>
      </c>
      <c r="F362" s="1" t="str">
        <f>VLOOKUP(C362,customers!$A$2:$B$1001,2,FALSE)</f>
        <v>Nicko Corps</v>
      </c>
      <c r="G362" s="1" t="str">
        <f>VLOOKUP(C362,customers!$A$1:$C$1001,3,FALSE)</f>
        <v>ncorpsa0@gmpg.org</v>
      </c>
      <c r="H362" s="1" t="str">
        <f>_xlfn.XLOOKUP(C362,customers!$A$2:$A$1001,customers!$G$2:$G$1001,,0,)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>
        <f>INDEX(products!$A$1:$G$49,MATCH(orders!$D362,products!$A$1:$A$49,0),MATCH(orders!K$1,products!$A$1:$G$1,0))</f>
        <v>2.5</v>
      </c>
      <c r="L362">
        <f>INDEX(products!$A$1:$G$49,MATCH(orders!$D362,products!$A$1:$A$49,0),MATCH(orders!L$1,products!$A$1:$G$1,0))</f>
        <v>20.584999999999997</v>
      </c>
      <c r="M362">
        <f t="shared" si="38"/>
        <v>41.169999999999995</v>
      </c>
      <c r="N362" t="str">
        <f>VLOOKUP(I362,'coffee names &amp; roast types'!$A$2:$B$5,2,FALSE)</f>
        <v>Robusta</v>
      </c>
      <c r="O362" t="str">
        <f>VLOOKUP(J362,'coffee names &amp; roast types'!$E$2:$F$4,2,FALSE)</f>
        <v>Dark</v>
      </c>
      <c r="P362" t="str">
        <f>CONCATENATE(VLOOKUP(C362,customers!$A$2:$F$1001,5,FALSE),", ",VLOOKUP(C362,customers!$A$2:$F$1001,6,FALSE))</f>
        <v>119 Iowa Plaza, Columbia</v>
      </c>
      <c r="Q362" t="str">
        <f t="shared" si="39"/>
        <v>No</v>
      </c>
      <c r="R362" t="str">
        <f t="shared" si="40"/>
        <v>Nicko</v>
      </c>
      <c r="S362" t="str">
        <f t="shared" si="41"/>
        <v>Corps</v>
      </c>
      <c r="T362" t="str">
        <f>_xlfn.XLOOKUP(C362,Table3[Customer ID],Table3[Loyalty Card],,0)</f>
        <v>No</v>
      </c>
      <c r="U362">
        <f t="shared" si="35"/>
        <v>5</v>
      </c>
      <c r="V362" t="str">
        <f t="shared" si="36"/>
        <v>Saturday</v>
      </c>
      <c r="W362" t="str">
        <f t="shared" si="37"/>
        <v>August</v>
      </c>
      <c r="X362">
        <f>E362*VLOOKUP(D362,products!$A$2:$G$49,7,FALSE)</f>
        <v>2.4701999999999997</v>
      </c>
    </row>
    <row r="363" spans="1:24" x14ac:dyDescent="0.25">
      <c r="A363" s="1" t="s">
        <v>2520</v>
      </c>
      <c r="B363" s="2">
        <v>44058</v>
      </c>
      <c r="C363" s="1" t="s">
        <v>2521</v>
      </c>
      <c r="D363" t="s">
        <v>6145</v>
      </c>
      <c r="E363" s="1">
        <v>1</v>
      </c>
      <c r="F363" s="1" t="str">
        <f>VLOOKUP(C363,customers!$A$2:$B$1001,2,FALSE)</f>
        <v>Nicko Corps</v>
      </c>
      <c r="G363" s="1" t="str">
        <f>VLOOKUP(C363,customers!$A$1:$C$1001,3,FALSE)</f>
        <v>ncorpsa0@gmpg.org</v>
      </c>
      <c r="H363" s="1" t="str">
        <f>_xlfn.XLOOKUP(C363,customers!$A$2:$A$1001,customers!$G$2:$G$1001,,0,)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>
        <f>INDEX(products!$A$1:$G$49,MATCH(orders!$D363,products!$A$1:$A$49,0),MATCH(orders!K$1,products!$A$1:$G$1,0))</f>
        <v>0.5</v>
      </c>
      <c r="L363">
        <f>INDEX(products!$A$1:$G$49,MATCH(orders!$D363,products!$A$1:$A$49,0),MATCH(orders!L$1,products!$A$1:$G$1,0))</f>
        <v>5.97</v>
      </c>
      <c r="M363">
        <f t="shared" si="38"/>
        <v>5.97</v>
      </c>
      <c r="N363" t="str">
        <f>VLOOKUP(I363,'coffee names &amp; roast types'!$A$2:$B$5,2,FALSE)</f>
        <v>Robusta</v>
      </c>
      <c r="O363" t="str">
        <f>VLOOKUP(J363,'coffee names &amp; roast types'!$E$2:$F$4,2,FALSE)</f>
        <v>Medium</v>
      </c>
      <c r="P363" t="str">
        <f>CONCATENATE(VLOOKUP(C363,customers!$A$2:$F$1001,5,FALSE),", ",VLOOKUP(C363,customers!$A$2:$F$1001,6,FALSE))</f>
        <v>119 Iowa Plaza, Columbia</v>
      </c>
      <c r="Q363" t="str">
        <f t="shared" si="39"/>
        <v>No</v>
      </c>
      <c r="R363" t="str">
        <f t="shared" si="40"/>
        <v>Nicko</v>
      </c>
      <c r="S363" t="str">
        <f t="shared" si="41"/>
        <v>Corps</v>
      </c>
      <c r="T363" t="str">
        <f>_xlfn.XLOOKUP(C363,Table3[Customer ID],Table3[Loyalty Card],,0)</f>
        <v>No</v>
      </c>
      <c r="U363">
        <f t="shared" si="35"/>
        <v>0.5</v>
      </c>
      <c r="V363" t="str">
        <f t="shared" si="36"/>
        <v>Saturday</v>
      </c>
      <c r="W363" t="str">
        <f t="shared" si="37"/>
        <v>August</v>
      </c>
      <c r="X363">
        <f>E363*VLOOKUP(D363,products!$A$2:$G$49,7,FALSE)</f>
        <v>0.35819999999999996</v>
      </c>
    </row>
    <row r="364" spans="1:24" x14ac:dyDescent="0.25">
      <c r="A364" s="1" t="s">
        <v>2531</v>
      </c>
      <c r="B364" s="2">
        <v>44686</v>
      </c>
      <c r="C364" s="1" t="s">
        <v>2532</v>
      </c>
      <c r="D364" t="s">
        <v>6170</v>
      </c>
      <c r="E364" s="1">
        <v>5</v>
      </c>
      <c r="F364" s="1" t="str">
        <f>VLOOKUP(C364,customers!$A$2:$B$1001,2,FALSE)</f>
        <v>Feliks Babber</v>
      </c>
      <c r="G364" s="1" t="str">
        <f>VLOOKUP(C364,customers!$A$1:$C$1001,3,FALSE)</f>
        <v>fbabbera2@stanford.edu</v>
      </c>
      <c r="H364" s="1" t="str">
        <f>_xlfn.XLOOKUP(C364,customers!$A$2:$A$1001,customers!$G$2:$G$1001,,0,)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>
        <f>INDEX(products!$A$1:$G$49,MATCH(orders!$D364,products!$A$1:$A$49,0),MATCH(orders!K$1,products!$A$1:$G$1,0))</f>
        <v>1</v>
      </c>
      <c r="L364">
        <f>INDEX(products!$A$1:$G$49,MATCH(orders!$D364,products!$A$1:$A$49,0),MATCH(orders!L$1,products!$A$1:$G$1,0))</f>
        <v>14.85</v>
      </c>
      <c r="M364">
        <f t="shared" si="38"/>
        <v>74.25</v>
      </c>
      <c r="N364" t="str">
        <f>VLOOKUP(I364,'coffee names &amp; roast types'!$A$2:$B$5,2,FALSE)</f>
        <v>Excelsa</v>
      </c>
      <c r="O364" t="str">
        <f>VLOOKUP(J364,'coffee names &amp; roast types'!$E$2:$F$4,2,FALSE)</f>
        <v>Light</v>
      </c>
      <c r="P364" t="str">
        <f>CONCATENATE(VLOOKUP(C364,customers!$A$2:$F$1001,5,FALSE),", ",VLOOKUP(C364,customers!$A$2:$F$1001,6,FALSE))</f>
        <v>18 Helena Trail, Phoenix</v>
      </c>
      <c r="Q364" t="str">
        <f t="shared" si="39"/>
        <v>No</v>
      </c>
      <c r="R364" t="str">
        <f t="shared" si="40"/>
        <v>Feliks</v>
      </c>
      <c r="S364" t="str">
        <f t="shared" si="41"/>
        <v>Babber</v>
      </c>
      <c r="T364" t="str">
        <f>_xlfn.XLOOKUP(C364,Table3[Customer ID],Table3[Loyalty Card],,0)</f>
        <v>Yes</v>
      </c>
      <c r="U364">
        <f t="shared" si="35"/>
        <v>5</v>
      </c>
      <c r="V364" t="str">
        <f t="shared" si="36"/>
        <v>Thursday</v>
      </c>
      <c r="W364" t="str">
        <f t="shared" si="37"/>
        <v>May</v>
      </c>
      <c r="X364">
        <f>E364*VLOOKUP(D364,products!$A$2:$G$49,7,FALSE)</f>
        <v>8.1675000000000004</v>
      </c>
    </row>
    <row r="365" spans="1:24" x14ac:dyDescent="0.25">
      <c r="A365" s="1" t="s">
        <v>2537</v>
      </c>
      <c r="B365" s="2">
        <v>44282</v>
      </c>
      <c r="C365" s="1" t="s">
        <v>2538</v>
      </c>
      <c r="D365" t="s">
        <v>6161</v>
      </c>
      <c r="E365" s="1">
        <v>6</v>
      </c>
      <c r="F365" s="1" t="str">
        <f>VLOOKUP(C365,customers!$A$2:$B$1001,2,FALSE)</f>
        <v>Kaja Loxton</v>
      </c>
      <c r="G365" s="1" t="str">
        <f>VLOOKUP(C365,customers!$A$1:$C$1001,3,FALSE)</f>
        <v>kloxtona3@opensource.org</v>
      </c>
      <c r="H365" s="1" t="str">
        <f>_xlfn.XLOOKUP(C365,customers!$A$2:$A$1001,customers!$G$2:$G$1001,,0,)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>
        <f>INDEX(products!$A$1:$G$49,MATCH(orders!$D365,products!$A$1:$A$49,0),MATCH(orders!K$1,products!$A$1:$G$1,0))</f>
        <v>1</v>
      </c>
      <c r="L365">
        <f>INDEX(products!$A$1:$G$49,MATCH(orders!$D365,products!$A$1:$A$49,0),MATCH(orders!L$1,products!$A$1:$G$1,0))</f>
        <v>14.55</v>
      </c>
      <c r="M365">
        <f t="shared" si="38"/>
        <v>87.300000000000011</v>
      </c>
      <c r="N365" t="str">
        <f>VLOOKUP(I365,'coffee names &amp; roast types'!$A$2:$B$5,2,FALSE)</f>
        <v>Liberica</v>
      </c>
      <c r="O365" t="str">
        <f>VLOOKUP(J365,'coffee names &amp; roast types'!$E$2:$F$4,2,FALSE)</f>
        <v>Medium</v>
      </c>
      <c r="P365" t="str">
        <f>CONCATENATE(VLOOKUP(C365,customers!$A$2:$F$1001,5,FALSE),", ",VLOOKUP(C365,customers!$A$2:$F$1001,6,FALSE))</f>
        <v>8477 East Trail, Miami</v>
      </c>
      <c r="Q365" t="str">
        <f t="shared" si="39"/>
        <v>No</v>
      </c>
      <c r="R365" t="str">
        <f t="shared" si="40"/>
        <v>Kaja</v>
      </c>
      <c r="S365" t="str">
        <f t="shared" si="41"/>
        <v>Loxton</v>
      </c>
      <c r="T365" t="str">
        <f>_xlfn.XLOOKUP(C365,Table3[Customer ID],Table3[Loyalty Card],,0)</f>
        <v>No</v>
      </c>
      <c r="U365">
        <f t="shared" si="35"/>
        <v>6</v>
      </c>
      <c r="V365" t="str">
        <f t="shared" si="36"/>
        <v>Saturday</v>
      </c>
      <c r="W365" t="str">
        <f t="shared" si="37"/>
        <v>March</v>
      </c>
      <c r="X365">
        <f>E365*VLOOKUP(D365,products!$A$2:$G$49,7,FALSE)</f>
        <v>11.349</v>
      </c>
    </row>
    <row r="366" spans="1:24" x14ac:dyDescent="0.25">
      <c r="A366" s="1" t="s">
        <v>2542</v>
      </c>
      <c r="B366" s="2">
        <v>43582</v>
      </c>
      <c r="C366" s="1" t="s">
        <v>2543</v>
      </c>
      <c r="D366" t="s">
        <v>6182</v>
      </c>
      <c r="E366" s="1">
        <v>6</v>
      </c>
      <c r="F366" s="1" t="str">
        <f>VLOOKUP(C366,customers!$A$2:$B$1001,2,FALSE)</f>
        <v>Parker Tofful</v>
      </c>
      <c r="G366" s="1" t="str">
        <f>VLOOKUP(C366,customers!$A$1:$C$1001,3,FALSE)</f>
        <v>ptoffula4@posterous.com</v>
      </c>
      <c r="H366" s="1" t="str">
        <f>_xlfn.XLOOKUP(C366,customers!$A$2:$A$1001,customers!$G$2:$G$1001,,0,)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>
        <f>INDEX(products!$A$1:$G$49,MATCH(orders!$D366,products!$A$1:$A$49,0),MATCH(orders!K$1,products!$A$1:$G$1,0))</f>
        <v>1</v>
      </c>
      <c r="L366">
        <f>INDEX(products!$A$1:$G$49,MATCH(orders!$D366,products!$A$1:$A$49,0),MATCH(orders!L$1,products!$A$1:$G$1,0))</f>
        <v>12.15</v>
      </c>
      <c r="M366">
        <f t="shared" si="38"/>
        <v>72.900000000000006</v>
      </c>
      <c r="N366" t="str">
        <f>VLOOKUP(I366,'coffee names &amp; roast types'!$A$2:$B$5,2,FALSE)</f>
        <v>Excelsa</v>
      </c>
      <c r="O366" t="str">
        <f>VLOOKUP(J366,'coffee names &amp; roast types'!$E$2:$F$4,2,FALSE)</f>
        <v>Dark</v>
      </c>
      <c r="P366" t="str">
        <f>CONCATENATE(VLOOKUP(C366,customers!$A$2:$F$1001,5,FALSE),", ",VLOOKUP(C366,customers!$A$2:$F$1001,6,FALSE))</f>
        <v>97465 Almo Alley, Fresno</v>
      </c>
      <c r="Q366" t="str">
        <f t="shared" si="39"/>
        <v>No</v>
      </c>
      <c r="R366" t="str">
        <f t="shared" si="40"/>
        <v>Parker</v>
      </c>
      <c r="S366" t="str">
        <f t="shared" si="41"/>
        <v>Tofful</v>
      </c>
      <c r="T366" t="str">
        <f>_xlfn.XLOOKUP(C366,Table3[Customer ID],Table3[Loyalty Card],,0)</f>
        <v>Yes</v>
      </c>
      <c r="U366">
        <f t="shared" si="35"/>
        <v>6</v>
      </c>
      <c r="V366" t="str">
        <f t="shared" si="36"/>
        <v>Saturday</v>
      </c>
      <c r="W366" t="str">
        <f t="shared" si="37"/>
        <v>April</v>
      </c>
      <c r="X366">
        <f>E366*VLOOKUP(D366,products!$A$2:$G$49,7,FALSE)</f>
        <v>8.0190000000000001</v>
      </c>
    </row>
    <row r="367" spans="1:24" x14ac:dyDescent="0.25">
      <c r="A367" s="1" t="s">
        <v>2548</v>
      </c>
      <c r="B367" s="2">
        <v>44464</v>
      </c>
      <c r="C367" s="1" t="s">
        <v>2549</v>
      </c>
      <c r="D367" t="s">
        <v>6168</v>
      </c>
      <c r="E367" s="1">
        <v>1</v>
      </c>
      <c r="F367" s="1" t="str">
        <f>VLOOKUP(C367,customers!$A$2:$B$1001,2,FALSE)</f>
        <v>Casi Gwinnett</v>
      </c>
      <c r="G367" s="1" t="str">
        <f>VLOOKUP(C367,customers!$A$1:$C$1001,3,FALSE)</f>
        <v>cgwinnetta5@behance.net</v>
      </c>
      <c r="H367" s="1" t="str">
        <f>_xlfn.XLOOKUP(C367,customers!$A$2:$A$1001,customers!$G$2:$G$1001,,0,)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>
        <f>INDEX(products!$A$1:$G$49,MATCH(orders!$D367,products!$A$1:$A$49,0),MATCH(orders!K$1,products!$A$1:$G$1,0))</f>
        <v>0.5</v>
      </c>
      <c r="L367">
        <f>INDEX(products!$A$1:$G$49,MATCH(orders!$D367,products!$A$1:$A$49,0),MATCH(orders!L$1,products!$A$1:$G$1,0))</f>
        <v>7.77</v>
      </c>
      <c r="M367">
        <f t="shared" si="38"/>
        <v>7.77</v>
      </c>
      <c r="N367" t="str">
        <f>VLOOKUP(I367,'coffee names &amp; roast types'!$A$2:$B$5,2,FALSE)</f>
        <v>Liberica</v>
      </c>
      <c r="O367" t="str">
        <f>VLOOKUP(J367,'coffee names &amp; roast types'!$E$2:$F$4,2,FALSE)</f>
        <v>Dark</v>
      </c>
      <c r="P367" t="str">
        <f>CONCATENATE(VLOOKUP(C367,customers!$A$2:$F$1001,5,FALSE),", ",VLOOKUP(C367,customers!$A$2:$F$1001,6,FALSE))</f>
        <v>0 Elgar Parkway, Anaheim</v>
      </c>
      <c r="Q367" t="str">
        <f t="shared" si="39"/>
        <v>No</v>
      </c>
      <c r="R367" t="str">
        <f t="shared" si="40"/>
        <v>Casi</v>
      </c>
      <c r="S367" t="str">
        <f t="shared" si="41"/>
        <v>Gwinnett</v>
      </c>
      <c r="T367" t="str">
        <f>_xlfn.XLOOKUP(C367,Table3[Customer ID],Table3[Loyalty Card],,0)</f>
        <v>No</v>
      </c>
      <c r="U367">
        <f t="shared" si="35"/>
        <v>0.5</v>
      </c>
      <c r="V367" t="str">
        <f t="shared" si="36"/>
        <v>Saturday</v>
      </c>
      <c r="W367" t="str">
        <f t="shared" si="37"/>
        <v>September</v>
      </c>
      <c r="X367">
        <f>E367*VLOOKUP(D367,products!$A$2:$G$49,7,FALSE)</f>
        <v>1.0101</v>
      </c>
    </row>
    <row r="368" spans="1:24" x14ac:dyDescent="0.25">
      <c r="A368" s="1" t="s">
        <v>2553</v>
      </c>
      <c r="B368" s="2">
        <v>43874</v>
      </c>
      <c r="C368" s="1" t="s">
        <v>2554</v>
      </c>
      <c r="D368" t="s">
        <v>6143</v>
      </c>
      <c r="E368" s="1">
        <v>6</v>
      </c>
      <c r="F368" s="1" t="str">
        <f>VLOOKUP(C368,customers!$A$2:$B$1001,2,FALSE)</f>
        <v>Saree Ellesworth</v>
      </c>
      <c r="G368" s="1" t="str">
        <f>VLOOKUP(C368,customers!$A$1:$C$1001,3,FALSE)</f>
        <v>not provided</v>
      </c>
      <c r="H368" s="1" t="str">
        <f>_xlfn.XLOOKUP(C368,customers!$A$2:$A$1001,customers!$G$2:$G$1001,,0,)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>
        <f>INDEX(products!$A$1:$G$49,MATCH(orders!$D368,products!$A$1:$A$49,0),MATCH(orders!K$1,products!$A$1:$G$1,0))</f>
        <v>0.5</v>
      </c>
      <c r="L368">
        <f>INDEX(products!$A$1:$G$49,MATCH(orders!$D368,products!$A$1:$A$49,0),MATCH(orders!L$1,products!$A$1:$G$1,0))</f>
        <v>7.29</v>
      </c>
      <c r="M368">
        <f t="shared" si="38"/>
        <v>43.74</v>
      </c>
      <c r="N368" t="str">
        <f>VLOOKUP(I368,'coffee names &amp; roast types'!$A$2:$B$5,2,FALSE)</f>
        <v>Excelsa</v>
      </c>
      <c r="O368" t="str">
        <f>VLOOKUP(J368,'coffee names &amp; roast types'!$E$2:$F$4,2,FALSE)</f>
        <v>Dark</v>
      </c>
      <c r="P368" t="str">
        <f>CONCATENATE(VLOOKUP(C368,customers!$A$2:$F$1001,5,FALSE),", ",VLOOKUP(C368,customers!$A$2:$F$1001,6,FALSE))</f>
        <v>715 Oxford Lane, Newport News</v>
      </c>
      <c r="Q368" t="str">
        <f t="shared" si="39"/>
        <v>No</v>
      </c>
      <c r="R368" t="str">
        <f t="shared" si="40"/>
        <v>Saree</v>
      </c>
      <c r="S368" t="str">
        <f t="shared" si="41"/>
        <v>Ellesworth</v>
      </c>
      <c r="T368" t="str">
        <f>_xlfn.XLOOKUP(C368,Table3[Customer ID],Table3[Loyalty Card],,0)</f>
        <v>No</v>
      </c>
      <c r="U368">
        <f t="shared" si="35"/>
        <v>3</v>
      </c>
      <c r="V368" t="str">
        <f t="shared" si="36"/>
        <v>Thursday</v>
      </c>
      <c r="W368" t="str">
        <f t="shared" si="37"/>
        <v>February</v>
      </c>
      <c r="X368">
        <f>E368*VLOOKUP(D368,products!$A$2:$G$49,7,FALSE)</f>
        <v>4.8114000000000008</v>
      </c>
    </row>
    <row r="369" spans="1:24" x14ac:dyDescent="0.25">
      <c r="A369" s="1" t="s">
        <v>2558</v>
      </c>
      <c r="B369" s="2">
        <v>44393</v>
      </c>
      <c r="C369" s="1" t="s">
        <v>2559</v>
      </c>
      <c r="D369" t="s">
        <v>6158</v>
      </c>
      <c r="E369" s="1">
        <v>2</v>
      </c>
      <c r="F369" s="1" t="str">
        <f>VLOOKUP(C369,customers!$A$2:$B$1001,2,FALSE)</f>
        <v>Silvio Iorizzi</v>
      </c>
      <c r="G369" s="1" t="str">
        <f>VLOOKUP(C369,customers!$A$1:$C$1001,3,FALSE)</f>
        <v>not provided</v>
      </c>
      <c r="H369" s="1" t="str">
        <f>_xlfn.XLOOKUP(C369,customers!$A$2:$A$1001,customers!$G$2:$G$1001,,0,)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>
        <f>INDEX(products!$A$1:$G$49,MATCH(orders!$D369,products!$A$1:$A$49,0),MATCH(orders!K$1,products!$A$1:$G$1,0))</f>
        <v>0.2</v>
      </c>
      <c r="L369">
        <f>INDEX(products!$A$1:$G$49,MATCH(orders!$D369,products!$A$1:$A$49,0),MATCH(orders!L$1,products!$A$1:$G$1,0))</f>
        <v>4.3650000000000002</v>
      </c>
      <c r="M369">
        <f t="shared" si="38"/>
        <v>8.73</v>
      </c>
      <c r="N369" t="str">
        <f>VLOOKUP(I369,'coffee names &amp; roast types'!$A$2:$B$5,2,FALSE)</f>
        <v>Liberica</v>
      </c>
      <c r="O369" t="str">
        <f>VLOOKUP(J369,'coffee names &amp; roast types'!$E$2:$F$4,2,FALSE)</f>
        <v>Medium</v>
      </c>
      <c r="P369" t="str">
        <f>CONCATENATE(VLOOKUP(C369,customers!$A$2:$F$1001,5,FALSE),", ",VLOOKUP(C369,customers!$A$2:$F$1001,6,FALSE))</f>
        <v>5 Dwight Plaza, Spartanburg</v>
      </c>
      <c r="Q369" t="str">
        <f t="shared" si="39"/>
        <v>No</v>
      </c>
      <c r="R369" t="str">
        <f t="shared" si="40"/>
        <v>Silvio</v>
      </c>
      <c r="S369" t="str">
        <f t="shared" si="41"/>
        <v>Iorizzi</v>
      </c>
      <c r="T369" t="str">
        <f>_xlfn.XLOOKUP(C369,Table3[Customer ID],Table3[Loyalty Card],,0)</f>
        <v>Yes</v>
      </c>
      <c r="U369">
        <f t="shared" si="35"/>
        <v>0.4</v>
      </c>
      <c r="V369" t="str">
        <f t="shared" si="36"/>
        <v>Friday</v>
      </c>
      <c r="W369" t="str">
        <f t="shared" si="37"/>
        <v>July</v>
      </c>
      <c r="X369">
        <f>E369*VLOOKUP(D369,products!$A$2:$G$49,7,FALSE)</f>
        <v>1.1349</v>
      </c>
    </row>
    <row r="370" spans="1:24" x14ac:dyDescent="0.25">
      <c r="A370" s="1" t="s">
        <v>2562</v>
      </c>
      <c r="B370" s="2">
        <v>44692</v>
      </c>
      <c r="C370" s="1" t="s">
        <v>2563</v>
      </c>
      <c r="D370" t="s">
        <v>6165</v>
      </c>
      <c r="E370" s="1">
        <v>2</v>
      </c>
      <c r="F370" s="1" t="str">
        <f>VLOOKUP(C370,customers!$A$2:$B$1001,2,FALSE)</f>
        <v>Leesa Flaonier</v>
      </c>
      <c r="G370" s="1" t="str">
        <f>VLOOKUP(C370,customers!$A$1:$C$1001,3,FALSE)</f>
        <v>lflaoniera8@wordpress.org</v>
      </c>
      <c r="H370" s="1" t="str">
        <f>_xlfn.XLOOKUP(C370,customers!$A$2:$A$1001,customers!$G$2:$G$1001,,0,)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>
        <f>INDEX(products!$A$1:$G$49,MATCH(orders!$D370,products!$A$1:$A$49,0),MATCH(orders!K$1,products!$A$1:$G$1,0))</f>
        <v>2.5</v>
      </c>
      <c r="L370">
        <f>INDEX(products!$A$1:$G$49,MATCH(orders!$D370,products!$A$1:$A$49,0),MATCH(orders!L$1,products!$A$1:$G$1,0))</f>
        <v>31.624999999999996</v>
      </c>
      <c r="M370">
        <f t="shared" si="38"/>
        <v>63.249999999999993</v>
      </c>
      <c r="N370" t="str">
        <f>VLOOKUP(I370,'coffee names &amp; roast types'!$A$2:$B$5,2,FALSE)</f>
        <v>Excelsa</v>
      </c>
      <c r="O370" t="str">
        <f>VLOOKUP(J370,'coffee names &amp; roast types'!$E$2:$F$4,2,FALSE)</f>
        <v>Medium</v>
      </c>
      <c r="P370" t="str">
        <f>CONCATENATE(VLOOKUP(C370,customers!$A$2:$F$1001,5,FALSE),", ",VLOOKUP(C370,customers!$A$2:$F$1001,6,FALSE))</f>
        <v>25 Saint Paul Drive, Staten Island</v>
      </c>
      <c r="Q370" t="str">
        <f t="shared" si="39"/>
        <v>No</v>
      </c>
      <c r="R370" t="str">
        <f t="shared" si="40"/>
        <v>Leesa</v>
      </c>
      <c r="S370" t="str">
        <f t="shared" si="41"/>
        <v>Flaonier</v>
      </c>
      <c r="T370" t="str">
        <f>_xlfn.XLOOKUP(C370,Table3[Customer ID],Table3[Loyalty Card],,0)</f>
        <v>No</v>
      </c>
      <c r="U370">
        <f t="shared" si="35"/>
        <v>5</v>
      </c>
      <c r="V370" t="str">
        <f t="shared" si="36"/>
        <v>Wednesday</v>
      </c>
      <c r="W370" t="str">
        <f t="shared" si="37"/>
        <v>May</v>
      </c>
      <c r="X370">
        <f>E370*VLOOKUP(D370,products!$A$2:$G$49,7,FALSE)</f>
        <v>6.9574999999999996</v>
      </c>
    </row>
    <row r="371" spans="1:24" x14ac:dyDescent="0.25">
      <c r="A371" s="1" t="s">
        <v>2568</v>
      </c>
      <c r="B371" s="2">
        <v>43500</v>
      </c>
      <c r="C371" s="1" t="s">
        <v>2569</v>
      </c>
      <c r="D371" t="s">
        <v>6175</v>
      </c>
      <c r="E371" s="1">
        <v>1</v>
      </c>
      <c r="F371" s="1" t="str">
        <f>VLOOKUP(C371,customers!$A$2:$B$1001,2,FALSE)</f>
        <v>Abba Pummell</v>
      </c>
      <c r="G371" s="1" t="str">
        <f>VLOOKUP(C371,customers!$A$1:$C$1001,3,FALSE)</f>
        <v>not provided</v>
      </c>
      <c r="H371" s="1" t="str">
        <f>_xlfn.XLOOKUP(C371,customers!$A$2:$A$1001,customers!$G$2:$G$1001,,0,)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>
        <f>INDEX(products!$A$1:$G$49,MATCH(orders!$D371,products!$A$1:$A$49,0),MATCH(orders!K$1,products!$A$1:$G$1,0))</f>
        <v>0.5</v>
      </c>
      <c r="L371">
        <f>INDEX(products!$A$1:$G$49,MATCH(orders!$D371,products!$A$1:$A$49,0),MATCH(orders!L$1,products!$A$1:$G$1,0))</f>
        <v>8.91</v>
      </c>
      <c r="M371">
        <f t="shared" si="38"/>
        <v>8.91</v>
      </c>
      <c r="N371" t="str">
        <f>VLOOKUP(I371,'coffee names &amp; roast types'!$A$2:$B$5,2,FALSE)</f>
        <v>Excelsa</v>
      </c>
      <c r="O371" t="str">
        <f>VLOOKUP(J371,'coffee names &amp; roast types'!$E$2:$F$4,2,FALSE)</f>
        <v>Light</v>
      </c>
      <c r="P371" t="str">
        <f>CONCATENATE(VLOOKUP(C371,customers!$A$2:$F$1001,5,FALSE),", ",VLOOKUP(C371,customers!$A$2:$F$1001,6,FALSE))</f>
        <v>3 Service Pass, Las Vegas</v>
      </c>
      <c r="Q371" t="str">
        <f t="shared" si="39"/>
        <v>No</v>
      </c>
      <c r="R371" t="str">
        <f t="shared" si="40"/>
        <v>Abba</v>
      </c>
      <c r="S371" t="str">
        <f t="shared" si="41"/>
        <v>Pummell</v>
      </c>
      <c r="T371" t="str">
        <f>_xlfn.XLOOKUP(C371,Table3[Customer ID],Table3[Loyalty Card],,0)</f>
        <v>Yes</v>
      </c>
      <c r="U371">
        <f t="shared" si="35"/>
        <v>0.5</v>
      </c>
      <c r="V371" t="str">
        <f t="shared" si="36"/>
        <v>Monday</v>
      </c>
      <c r="W371" t="str">
        <f t="shared" si="37"/>
        <v>February</v>
      </c>
      <c r="X371">
        <f>E371*VLOOKUP(D371,products!$A$2:$G$49,7,FALSE)</f>
        <v>0.98009999999999997</v>
      </c>
    </row>
    <row r="372" spans="1:24" x14ac:dyDescent="0.25">
      <c r="A372" s="1" t="s">
        <v>2572</v>
      </c>
      <c r="B372" s="2">
        <v>43501</v>
      </c>
      <c r="C372" s="1" t="s">
        <v>2573</v>
      </c>
      <c r="D372" t="s">
        <v>6182</v>
      </c>
      <c r="E372" s="1">
        <v>2</v>
      </c>
      <c r="F372" s="1" t="str">
        <f>VLOOKUP(C372,customers!$A$2:$B$1001,2,FALSE)</f>
        <v>Corinna Catcheside</v>
      </c>
      <c r="G372" s="1" t="str">
        <f>VLOOKUP(C372,customers!$A$1:$C$1001,3,FALSE)</f>
        <v>ccatchesideaa@macromedia.com</v>
      </c>
      <c r="H372" s="1" t="str">
        <f>_xlfn.XLOOKUP(C372,customers!$A$2:$A$1001,customers!$G$2:$G$1001,,0,)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>
        <f>INDEX(products!$A$1:$G$49,MATCH(orders!$D372,products!$A$1:$A$49,0),MATCH(orders!K$1,products!$A$1:$G$1,0))</f>
        <v>1</v>
      </c>
      <c r="L372">
        <f>INDEX(products!$A$1:$G$49,MATCH(orders!$D372,products!$A$1:$A$49,0),MATCH(orders!L$1,products!$A$1:$G$1,0))</f>
        <v>12.15</v>
      </c>
      <c r="M372">
        <f t="shared" si="38"/>
        <v>24.3</v>
      </c>
      <c r="N372" t="str">
        <f>VLOOKUP(I372,'coffee names &amp; roast types'!$A$2:$B$5,2,FALSE)</f>
        <v>Excelsa</v>
      </c>
      <c r="O372" t="str">
        <f>VLOOKUP(J372,'coffee names &amp; roast types'!$E$2:$F$4,2,FALSE)</f>
        <v>Dark</v>
      </c>
      <c r="P372" t="str">
        <f>CONCATENATE(VLOOKUP(C372,customers!$A$2:$F$1001,5,FALSE),", ",VLOOKUP(C372,customers!$A$2:$F$1001,6,FALSE))</f>
        <v>8 Kim Street, Salt Lake City</v>
      </c>
      <c r="Q372" t="str">
        <f t="shared" si="39"/>
        <v>No</v>
      </c>
      <c r="R372" t="str">
        <f t="shared" si="40"/>
        <v>Corinna</v>
      </c>
      <c r="S372" t="str">
        <f t="shared" si="41"/>
        <v>Catcheside</v>
      </c>
      <c r="T372" t="str">
        <f>_xlfn.XLOOKUP(C372,Table3[Customer ID],Table3[Loyalty Card],,0)</f>
        <v>Yes</v>
      </c>
      <c r="U372">
        <f t="shared" si="35"/>
        <v>2</v>
      </c>
      <c r="V372" t="str">
        <f t="shared" si="36"/>
        <v>Tuesday</v>
      </c>
      <c r="W372" t="str">
        <f t="shared" si="37"/>
        <v>February</v>
      </c>
      <c r="X372">
        <f>E372*VLOOKUP(D372,products!$A$2:$G$49,7,FALSE)</f>
        <v>2.673</v>
      </c>
    </row>
    <row r="373" spans="1:24" x14ac:dyDescent="0.25">
      <c r="A373" s="1" t="s">
        <v>2578</v>
      </c>
      <c r="B373" s="2">
        <v>44705</v>
      </c>
      <c r="C373" s="1" t="s">
        <v>2579</v>
      </c>
      <c r="D373" t="s">
        <v>6179</v>
      </c>
      <c r="E373" s="1">
        <v>6</v>
      </c>
      <c r="F373" s="1" t="str">
        <f>VLOOKUP(C373,customers!$A$2:$B$1001,2,FALSE)</f>
        <v>Cortney Gibbonson</v>
      </c>
      <c r="G373" s="1" t="str">
        <f>VLOOKUP(C373,customers!$A$1:$C$1001,3,FALSE)</f>
        <v>cgibbonsonab@accuweather.com</v>
      </c>
      <c r="H373" s="1" t="str">
        <f>_xlfn.XLOOKUP(C373,customers!$A$2:$A$1001,customers!$G$2:$G$1001,,0,)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>
        <f>INDEX(products!$A$1:$G$49,MATCH(orders!$D373,products!$A$1:$A$49,0),MATCH(orders!K$1,products!$A$1:$G$1,0))</f>
        <v>0.5</v>
      </c>
      <c r="L373">
        <f>INDEX(products!$A$1:$G$49,MATCH(orders!$D373,products!$A$1:$A$49,0),MATCH(orders!L$1,products!$A$1:$G$1,0))</f>
        <v>7.77</v>
      </c>
      <c r="M373">
        <f t="shared" si="38"/>
        <v>46.62</v>
      </c>
      <c r="N373" t="str">
        <f>VLOOKUP(I373,'coffee names &amp; roast types'!$A$2:$B$5,2,FALSE)</f>
        <v>Arabica</v>
      </c>
      <c r="O373" t="str">
        <f>VLOOKUP(J373,'coffee names &amp; roast types'!$E$2:$F$4,2,FALSE)</f>
        <v>Light</v>
      </c>
      <c r="P373" t="str">
        <f>CONCATENATE(VLOOKUP(C373,customers!$A$2:$F$1001,5,FALSE),", ",VLOOKUP(C373,customers!$A$2:$F$1001,6,FALSE))</f>
        <v>861 David Crossing, Seattle</v>
      </c>
      <c r="Q373" t="str">
        <f t="shared" si="39"/>
        <v>No</v>
      </c>
      <c r="R373" t="str">
        <f t="shared" si="40"/>
        <v>Cortney</v>
      </c>
      <c r="S373" t="str">
        <f t="shared" si="41"/>
        <v>Gibbonson</v>
      </c>
      <c r="T373" t="str">
        <f>_xlfn.XLOOKUP(C373,Table3[Customer ID],Table3[Loyalty Card],,0)</f>
        <v>Yes</v>
      </c>
      <c r="U373">
        <f t="shared" si="35"/>
        <v>3</v>
      </c>
      <c r="V373" t="str">
        <f t="shared" si="36"/>
        <v>Tuesday</v>
      </c>
      <c r="W373" t="str">
        <f t="shared" si="37"/>
        <v>May</v>
      </c>
      <c r="X373">
        <f>E373*VLOOKUP(D373,products!$A$2:$G$49,7,FALSE)</f>
        <v>4.1957999999999993</v>
      </c>
    </row>
    <row r="374" spans="1:24" x14ac:dyDescent="0.25">
      <c r="A374" s="1" t="s">
        <v>2584</v>
      </c>
      <c r="B374" s="2">
        <v>44108</v>
      </c>
      <c r="C374" s="1" t="s">
        <v>2585</v>
      </c>
      <c r="D374" t="s">
        <v>6172</v>
      </c>
      <c r="E374" s="1">
        <v>6</v>
      </c>
      <c r="F374" s="1" t="str">
        <f>VLOOKUP(C374,customers!$A$2:$B$1001,2,FALSE)</f>
        <v>Terri Farra</v>
      </c>
      <c r="G374" s="1" t="str">
        <f>VLOOKUP(C374,customers!$A$1:$C$1001,3,FALSE)</f>
        <v>tfarraac@behance.net</v>
      </c>
      <c r="H374" s="1" t="str">
        <f>_xlfn.XLOOKUP(C374,customers!$A$2:$A$1001,customers!$G$2:$G$1001,,0,)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>
        <f>INDEX(products!$A$1:$G$49,MATCH(orders!$D374,products!$A$1:$A$49,0),MATCH(orders!K$1,products!$A$1:$G$1,0))</f>
        <v>0.5</v>
      </c>
      <c r="L374">
        <f>INDEX(products!$A$1:$G$49,MATCH(orders!$D374,products!$A$1:$A$49,0),MATCH(orders!L$1,products!$A$1:$G$1,0))</f>
        <v>7.169999999999999</v>
      </c>
      <c r="M374">
        <f t="shared" si="38"/>
        <v>43.019999999999996</v>
      </c>
      <c r="N374" t="str">
        <f>VLOOKUP(I374,'coffee names &amp; roast types'!$A$2:$B$5,2,FALSE)</f>
        <v>Robusta</v>
      </c>
      <c r="O374" t="str">
        <f>VLOOKUP(J374,'coffee names &amp; roast types'!$E$2:$F$4,2,FALSE)</f>
        <v>Light</v>
      </c>
      <c r="P374" t="str">
        <f>CONCATENATE(VLOOKUP(C374,customers!$A$2:$F$1001,5,FALSE),", ",VLOOKUP(C374,customers!$A$2:$F$1001,6,FALSE))</f>
        <v>06448 Burrows Terrace, Odessa</v>
      </c>
      <c r="Q374" t="str">
        <f t="shared" si="39"/>
        <v>No</v>
      </c>
      <c r="R374" t="str">
        <f t="shared" si="40"/>
        <v>Terri</v>
      </c>
      <c r="S374" t="str">
        <f t="shared" si="41"/>
        <v>Farra</v>
      </c>
      <c r="T374" t="str">
        <f>_xlfn.XLOOKUP(C374,Table3[Customer ID],Table3[Loyalty Card],,0)</f>
        <v>No</v>
      </c>
      <c r="U374">
        <f t="shared" si="35"/>
        <v>3</v>
      </c>
      <c r="V374" t="str">
        <f t="shared" si="36"/>
        <v>Sunday</v>
      </c>
      <c r="W374" t="str">
        <f t="shared" si="37"/>
        <v>October</v>
      </c>
      <c r="X374">
        <f>E374*VLOOKUP(D374,products!$A$2:$G$49,7,FALSE)</f>
        <v>2.5811999999999995</v>
      </c>
    </row>
    <row r="375" spans="1:24" x14ac:dyDescent="0.25">
      <c r="A375" s="1" t="s">
        <v>2590</v>
      </c>
      <c r="B375" s="2">
        <v>44742</v>
      </c>
      <c r="C375" s="1" t="s">
        <v>2591</v>
      </c>
      <c r="D375" t="s">
        <v>6157</v>
      </c>
      <c r="E375" s="1">
        <v>3</v>
      </c>
      <c r="F375" s="1" t="str">
        <f>VLOOKUP(C375,customers!$A$2:$B$1001,2,FALSE)</f>
        <v>Corney Curme</v>
      </c>
      <c r="G375" s="1" t="str">
        <f>VLOOKUP(C375,customers!$A$1:$C$1001,3,FALSE)</f>
        <v>not provided</v>
      </c>
      <c r="H375" s="1" t="str">
        <f>_xlfn.XLOOKUP(C375,customers!$A$2:$A$1001,customers!$G$2:$G$1001,,0,)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>
        <f>INDEX(products!$A$1:$G$49,MATCH(orders!$D375,products!$A$1:$A$49,0),MATCH(orders!K$1,products!$A$1:$G$1,0))</f>
        <v>0.5</v>
      </c>
      <c r="L375">
        <f>INDEX(products!$A$1:$G$49,MATCH(orders!$D375,products!$A$1:$A$49,0),MATCH(orders!L$1,products!$A$1:$G$1,0))</f>
        <v>5.97</v>
      </c>
      <c r="M375">
        <f t="shared" si="38"/>
        <v>17.91</v>
      </c>
      <c r="N375" t="str">
        <f>VLOOKUP(I375,'coffee names &amp; roast types'!$A$2:$B$5,2,FALSE)</f>
        <v>Arabica</v>
      </c>
      <c r="O375" t="str">
        <f>VLOOKUP(J375,'coffee names &amp; roast types'!$E$2:$F$4,2,FALSE)</f>
        <v>Dark</v>
      </c>
      <c r="P375" t="str">
        <f>CONCATENATE(VLOOKUP(C375,customers!$A$2:$F$1001,5,FALSE),", ",VLOOKUP(C375,customers!$A$2:$F$1001,6,FALSE))</f>
        <v>0535 Michigan Plaza, Castleknock</v>
      </c>
      <c r="Q375" t="str">
        <f t="shared" si="39"/>
        <v>Yes</v>
      </c>
      <c r="R375" t="str">
        <f t="shared" si="40"/>
        <v>Corney</v>
      </c>
      <c r="S375" t="str">
        <f t="shared" si="41"/>
        <v>Curme</v>
      </c>
      <c r="T375" t="str">
        <f>_xlfn.XLOOKUP(C375,Table3[Customer ID],Table3[Loyalty Card],,0)</f>
        <v>Yes</v>
      </c>
      <c r="U375">
        <f t="shared" si="35"/>
        <v>1.5</v>
      </c>
      <c r="V375" t="str">
        <f t="shared" si="36"/>
        <v>Thursday</v>
      </c>
      <c r="W375" t="str">
        <f t="shared" si="37"/>
        <v>June</v>
      </c>
      <c r="X375">
        <f>E375*VLOOKUP(D375,products!$A$2:$G$49,7,FALSE)</f>
        <v>1.6118999999999999</v>
      </c>
    </row>
    <row r="376" spans="1:24" x14ac:dyDescent="0.25">
      <c r="A376" s="1" t="s">
        <v>2596</v>
      </c>
      <c r="B376" s="2">
        <v>44125</v>
      </c>
      <c r="C376" s="1" t="s">
        <v>2597</v>
      </c>
      <c r="D376" t="s">
        <v>6160</v>
      </c>
      <c r="E376" s="1">
        <v>4</v>
      </c>
      <c r="F376" s="1" t="str">
        <f>VLOOKUP(C376,customers!$A$2:$B$1001,2,FALSE)</f>
        <v>Gothart Bamfield</v>
      </c>
      <c r="G376" s="1" t="str">
        <f>VLOOKUP(C376,customers!$A$1:$C$1001,3,FALSE)</f>
        <v>gbamfieldae@yellowpages.com</v>
      </c>
      <c r="H376" s="1" t="str">
        <f>_xlfn.XLOOKUP(C376,customers!$A$2:$A$1001,customers!$G$2:$G$1001,,0,)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>
        <f>INDEX(products!$A$1:$G$49,MATCH(orders!$D376,products!$A$1:$A$49,0),MATCH(orders!K$1,products!$A$1:$G$1,0))</f>
        <v>0.5</v>
      </c>
      <c r="L376">
        <f>INDEX(products!$A$1:$G$49,MATCH(orders!$D376,products!$A$1:$A$49,0),MATCH(orders!L$1,products!$A$1:$G$1,0))</f>
        <v>9.51</v>
      </c>
      <c r="M376">
        <f t="shared" si="38"/>
        <v>38.04</v>
      </c>
      <c r="N376" t="str">
        <f>VLOOKUP(I376,'coffee names &amp; roast types'!$A$2:$B$5,2,FALSE)</f>
        <v>Liberica</v>
      </c>
      <c r="O376" t="str">
        <f>VLOOKUP(J376,'coffee names &amp; roast types'!$E$2:$F$4,2,FALSE)</f>
        <v>Light</v>
      </c>
      <c r="P376" t="str">
        <f>CONCATENATE(VLOOKUP(C376,customers!$A$2:$F$1001,5,FALSE),", ",VLOOKUP(C376,customers!$A$2:$F$1001,6,FALSE))</f>
        <v>41203 Vernon Street, Irving</v>
      </c>
      <c r="Q376" t="str">
        <f t="shared" si="39"/>
        <v>No</v>
      </c>
      <c r="R376" t="str">
        <f t="shared" si="40"/>
        <v>Gothart</v>
      </c>
      <c r="S376" t="str">
        <f t="shared" si="41"/>
        <v>Bamfield</v>
      </c>
      <c r="T376" t="str">
        <f>_xlfn.XLOOKUP(C376,Table3[Customer ID],Table3[Loyalty Card],,0)</f>
        <v>Yes</v>
      </c>
      <c r="U376">
        <f t="shared" si="35"/>
        <v>2</v>
      </c>
      <c r="V376" t="str">
        <f t="shared" si="36"/>
        <v>Wednesday</v>
      </c>
      <c r="W376" t="str">
        <f t="shared" si="37"/>
        <v>October</v>
      </c>
      <c r="X376">
        <f>E376*VLOOKUP(D376,products!$A$2:$G$49,7,FALSE)</f>
        <v>4.9451999999999998</v>
      </c>
    </row>
    <row r="377" spans="1:24" x14ac:dyDescent="0.25">
      <c r="A377" s="1" t="s">
        <v>2602</v>
      </c>
      <c r="B377" s="2">
        <v>44120</v>
      </c>
      <c r="C377" s="1" t="s">
        <v>2603</v>
      </c>
      <c r="D377" t="s">
        <v>6151</v>
      </c>
      <c r="E377" s="1">
        <v>2</v>
      </c>
      <c r="F377" s="1" t="str">
        <f>VLOOKUP(C377,customers!$A$2:$B$1001,2,FALSE)</f>
        <v>Waylin Hollingdale</v>
      </c>
      <c r="G377" s="1" t="str">
        <f>VLOOKUP(C377,customers!$A$1:$C$1001,3,FALSE)</f>
        <v>whollingdaleaf@about.me</v>
      </c>
      <c r="H377" s="1" t="str">
        <f>_xlfn.XLOOKUP(C377,customers!$A$2:$A$1001,customers!$G$2:$G$1001,,0,)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>
        <f>INDEX(products!$A$1:$G$49,MATCH(orders!$D377,products!$A$1:$A$49,0),MATCH(orders!K$1,products!$A$1:$G$1,0))</f>
        <v>0.2</v>
      </c>
      <c r="L377">
        <f>INDEX(products!$A$1:$G$49,MATCH(orders!$D377,products!$A$1:$A$49,0),MATCH(orders!L$1,products!$A$1:$G$1,0))</f>
        <v>3.375</v>
      </c>
      <c r="M377">
        <f t="shared" si="38"/>
        <v>6.75</v>
      </c>
      <c r="N377" t="str">
        <f>VLOOKUP(I377,'coffee names &amp; roast types'!$A$2:$B$5,2,FALSE)</f>
        <v>Arabica</v>
      </c>
      <c r="O377" t="str">
        <f>VLOOKUP(J377,'coffee names &amp; roast types'!$E$2:$F$4,2,FALSE)</f>
        <v>Medium</v>
      </c>
      <c r="P377" t="str">
        <f>CONCATENATE(VLOOKUP(C377,customers!$A$2:$F$1001,5,FALSE),", ",VLOOKUP(C377,customers!$A$2:$F$1001,6,FALSE))</f>
        <v>3 Heath Trail, Dayton</v>
      </c>
      <c r="Q377" t="str">
        <f t="shared" si="39"/>
        <v>No</v>
      </c>
      <c r="R377" t="str">
        <f t="shared" si="40"/>
        <v>Waylin</v>
      </c>
      <c r="S377" t="str">
        <f t="shared" si="41"/>
        <v>Hollingdale</v>
      </c>
      <c r="T377" t="str">
        <f>_xlfn.XLOOKUP(C377,Table3[Customer ID],Table3[Loyalty Card],,0)</f>
        <v>Yes</v>
      </c>
      <c r="U377">
        <f t="shared" si="35"/>
        <v>0.4</v>
      </c>
      <c r="V377" t="str">
        <f t="shared" si="36"/>
        <v>Friday</v>
      </c>
      <c r="W377" t="str">
        <f t="shared" si="37"/>
        <v>October</v>
      </c>
      <c r="X377">
        <f>E377*VLOOKUP(D377,products!$A$2:$G$49,7,FALSE)</f>
        <v>0.60749999999999993</v>
      </c>
    </row>
    <row r="378" spans="1:24" x14ac:dyDescent="0.25">
      <c r="A378" s="1" t="s">
        <v>2608</v>
      </c>
      <c r="B378" s="2">
        <v>44097</v>
      </c>
      <c r="C378" s="1" t="s">
        <v>2609</v>
      </c>
      <c r="D378" t="s">
        <v>6145</v>
      </c>
      <c r="E378" s="1">
        <v>1</v>
      </c>
      <c r="F378" s="1" t="str">
        <f>VLOOKUP(C378,customers!$A$2:$B$1001,2,FALSE)</f>
        <v>Judd De Leek</v>
      </c>
      <c r="G378" s="1" t="str">
        <f>VLOOKUP(C378,customers!$A$1:$C$1001,3,FALSE)</f>
        <v>jdeag@xrea.com</v>
      </c>
      <c r="H378" s="1" t="str">
        <f>_xlfn.XLOOKUP(C378,customers!$A$2:$A$1001,customers!$G$2:$G$1001,,0,)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>
        <f>INDEX(products!$A$1:$G$49,MATCH(orders!$D378,products!$A$1:$A$49,0),MATCH(orders!K$1,products!$A$1:$G$1,0))</f>
        <v>0.5</v>
      </c>
      <c r="L378">
        <f>INDEX(products!$A$1:$G$49,MATCH(orders!$D378,products!$A$1:$A$49,0),MATCH(orders!L$1,products!$A$1:$G$1,0))</f>
        <v>5.97</v>
      </c>
      <c r="M378">
        <f t="shared" si="38"/>
        <v>5.97</v>
      </c>
      <c r="N378" t="str">
        <f>VLOOKUP(I378,'coffee names &amp; roast types'!$A$2:$B$5,2,FALSE)</f>
        <v>Robusta</v>
      </c>
      <c r="O378" t="str">
        <f>VLOOKUP(J378,'coffee names &amp; roast types'!$E$2:$F$4,2,FALSE)</f>
        <v>Medium</v>
      </c>
      <c r="P378" t="str">
        <f>CONCATENATE(VLOOKUP(C378,customers!$A$2:$F$1001,5,FALSE),", ",VLOOKUP(C378,customers!$A$2:$F$1001,6,FALSE))</f>
        <v>90 Saint Paul Plaza, Grand Rapids</v>
      </c>
      <c r="Q378" t="str">
        <f t="shared" si="39"/>
        <v>No</v>
      </c>
      <c r="R378" t="str">
        <f t="shared" si="40"/>
        <v>Judd</v>
      </c>
      <c r="S378" t="str">
        <f t="shared" si="41"/>
        <v>De Leek</v>
      </c>
      <c r="T378" t="str">
        <f>_xlfn.XLOOKUP(C378,Table3[Customer ID],Table3[Loyalty Card],,0)</f>
        <v>Yes</v>
      </c>
      <c r="U378">
        <f t="shared" si="35"/>
        <v>0.5</v>
      </c>
      <c r="V378" t="str">
        <f t="shared" si="36"/>
        <v>Wednesday</v>
      </c>
      <c r="W378" t="str">
        <f t="shared" si="37"/>
        <v>September</v>
      </c>
      <c r="X378">
        <f>E378*VLOOKUP(D378,products!$A$2:$G$49,7,FALSE)</f>
        <v>0.35819999999999996</v>
      </c>
    </row>
    <row r="379" spans="1:24" x14ac:dyDescent="0.25">
      <c r="A379" s="1" t="s">
        <v>2614</v>
      </c>
      <c r="B379" s="2">
        <v>43532</v>
      </c>
      <c r="C379" s="1" t="s">
        <v>2615</v>
      </c>
      <c r="D379" t="s">
        <v>6162</v>
      </c>
      <c r="E379" s="1">
        <v>3</v>
      </c>
      <c r="F379" s="1" t="str">
        <f>VLOOKUP(C379,customers!$A$2:$B$1001,2,FALSE)</f>
        <v>Vanya Skullet</v>
      </c>
      <c r="G379" s="1" t="str">
        <f>VLOOKUP(C379,customers!$A$1:$C$1001,3,FALSE)</f>
        <v>vskulletah@tinyurl.com</v>
      </c>
      <c r="H379" s="1" t="str">
        <f>_xlfn.XLOOKUP(C379,customers!$A$2:$A$1001,customers!$G$2:$G$1001,,0,)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>
        <f>INDEX(products!$A$1:$G$49,MATCH(orders!$D379,products!$A$1:$A$49,0),MATCH(orders!K$1,products!$A$1:$G$1,0))</f>
        <v>0.2</v>
      </c>
      <c r="L379">
        <f>INDEX(products!$A$1:$G$49,MATCH(orders!$D379,products!$A$1:$A$49,0),MATCH(orders!L$1,products!$A$1:$G$1,0))</f>
        <v>2.6849999999999996</v>
      </c>
      <c r="M379">
        <f t="shared" si="38"/>
        <v>8.0549999999999997</v>
      </c>
      <c r="N379" t="str">
        <f>VLOOKUP(I379,'coffee names &amp; roast types'!$A$2:$B$5,2,FALSE)</f>
        <v>Robusta</v>
      </c>
      <c r="O379" t="str">
        <f>VLOOKUP(J379,'coffee names &amp; roast types'!$E$2:$F$4,2,FALSE)</f>
        <v>Dark</v>
      </c>
      <c r="P379" t="str">
        <f>CONCATENATE(VLOOKUP(C379,customers!$A$2:$F$1001,5,FALSE),", ",VLOOKUP(C379,customers!$A$2:$F$1001,6,FALSE))</f>
        <v>4 Grim Road, Balally</v>
      </c>
      <c r="Q379" t="str">
        <f t="shared" si="39"/>
        <v>Yes</v>
      </c>
      <c r="R379" t="str">
        <f t="shared" si="40"/>
        <v>Vanya</v>
      </c>
      <c r="S379" t="str">
        <f t="shared" si="41"/>
        <v>Skullet</v>
      </c>
      <c r="T379" t="str">
        <f>_xlfn.XLOOKUP(C379,Table3[Customer ID],Table3[Loyalty Card],,0)</f>
        <v>No</v>
      </c>
      <c r="U379">
        <f t="shared" si="35"/>
        <v>0.60000000000000009</v>
      </c>
      <c r="V379" t="str">
        <f t="shared" si="36"/>
        <v>Friday</v>
      </c>
      <c r="W379" t="str">
        <f t="shared" si="37"/>
        <v>March</v>
      </c>
      <c r="X379">
        <f>E379*VLOOKUP(D379,products!$A$2:$G$49,7,FALSE)</f>
        <v>0.4832999999999999</v>
      </c>
    </row>
    <row r="380" spans="1:24" x14ac:dyDescent="0.25">
      <c r="A380" s="1" t="s">
        <v>2620</v>
      </c>
      <c r="B380" s="2">
        <v>44377</v>
      </c>
      <c r="C380" s="1" t="s">
        <v>2621</v>
      </c>
      <c r="D380" t="s">
        <v>6179</v>
      </c>
      <c r="E380" s="1">
        <v>3</v>
      </c>
      <c r="F380" s="1" t="str">
        <f>VLOOKUP(C380,customers!$A$2:$B$1001,2,FALSE)</f>
        <v>Jany Rudeforth</v>
      </c>
      <c r="G380" s="1" t="str">
        <f>VLOOKUP(C380,customers!$A$1:$C$1001,3,FALSE)</f>
        <v>jrudeforthai@wunderground.com</v>
      </c>
      <c r="H380" s="1" t="str">
        <f>_xlfn.XLOOKUP(C380,customers!$A$2:$A$1001,customers!$G$2:$G$1001,,0,)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>
        <f>INDEX(products!$A$1:$G$49,MATCH(orders!$D380,products!$A$1:$A$49,0),MATCH(orders!K$1,products!$A$1:$G$1,0))</f>
        <v>0.5</v>
      </c>
      <c r="L380">
        <f>INDEX(products!$A$1:$G$49,MATCH(orders!$D380,products!$A$1:$A$49,0),MATCH(orders!L$1,products!$A$1:$G$1,0))</f>
        <v>7.77</v>
      </c>
      <c r="M380">
        <f t="shared" si="38"/>
        <v>23.31</v>
      </c>
      <c r="N380" t="str">
        <f>VLOOKUP(I380,'coffee names &amp; roast types'!$A$2:$B$5,2,FALSE)</f>
        <v>Arabica</v>
      </c>
      <c r="O380" t="str">
        <f>VLOOKUP(J380,'coffee names &amp; roast types'!$E$2:$F$4,2,FALSE)</f>
        <v>Light</v>
      </c>
      <c r="P380" t="str">
        <f>CONCATENATE(VLOOKUP(C380,customers!$A$2:$F$1001,5,FALSE),", ",VLOOKUP(C380,customers!$A$2:$F$1001,6,FALSE))</f>
        <v>614 Commercial Center, Tullyallen</v>
      </c>
      <c r="Q380" t="str">
        <f t="shared" si="39"/>
        <v>Yes</v>
      </c>
      <c r="R380" t="str">
        <f t="shared" si="40"/>
        <v>Jany</v>
      </c>
      <c r="S380" t="str">
        <f t="shared" si="41"/>
        <v>Rudeforth</v>
      </c>
      <c r="T380" t="str">
        <f>_xlfn.XLOOKUP(C380,Table3[Customer ID],Table3[Loyalty Card],,0)</f>
        <v>Yes</v>
      </c>
      <c r="U380">
        <f t="shared" si="35"/>
        <v>1.5</v>
      </c>
      <c r="V380" t="str">
        <f t="shared" si="36"/>
        <v>Wednesday</v>
      </c>
      <c r="W380" t="str">
        <f t="shared" si="37"/>
        <v>June</v>
      </c>
      <c r="X380">
        <f>E380*VLOOKUP(D380,products!$A$2:$G$49,7,FALSE)</f>
        <v>2.0978999999999997</v>
      </c>
    </row>
    <row r="381" spans="1:24" x14ac:dyDescent="0.25">
      <c r="A381" s="1" t="s">
        <v>2626</v>
      </c>
      <c r="B381" s="2">
        <v>43690</v>
      </c>
      <c r="C381" s="1" t="s">
        <v>2627</v>
      </c>
      <c r="D381" t="s">
        <v>6172</v>
      </c>
      <c r="E381" s="1">
        <v>6</v>
      </c>
      <c r="F381" s="1" t="str">
        <f>VLOOKUP(C381,customers!$A$2:$B$1001,2,FALSE)</f>
        <v>Ashbey Tomaszewski</v>
      </c>
      <c r="G381" s="1" t="str">
        <f>VLOOKUP(C381,customers!$A$1:$C$1001,3,FALSE)</f>
        <v>atomaszewskiaj@answers.com</v>
      </c>
      <c r="H381" s="1" t="str">
        <f>_xlfn.XLOOKUP(C381,customers!$A$2:$A$1001,customers!$G$2:$G$1001,,0,)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>
        <f>INDEX(products!$A$1:$G$49,MATCH(orders!$D381,products!$A$1:$A$49,0),MATCH(orders!K$1,products!$A$1:$G$1,0))</f>
        <v>0.5</v>
      </c>
      <c r="L381">
        <f>INDEX(products!$A$1:$G$49,MATCH(orders!$D381,products!$A$1:$A$49,0),MATCH(orders!L$1,products!$A$1:$G$1,0))</f>
        <v>7.169999999999999</v>
      </c>
      <c r="M381">
        <f t="shared" si="38"/>
        <v>43.019999999999996</v>
      </c>
      <c r="N381" t="str">
        <f>VLOOKUP(I381,'coffee names &amp; roast types'!$A$2:$B$5,2,FALSE)</f>
        <v>Robusta</v>
      </c>
      <c r="O381" t="str">
        <f>VLOOKUP(J381,'coffee names &amp; roast types'!$E$2:$F$4,2,FALSE)</f>
        <v>Light</v>
      </c>
      <c r="P381" t="str">
        <f>CONCATENATE(VLOOKUP(C381,customers!$A$2:$F$1001,5,FALSE),", ",VLOOKUP(C381,customers!$A$2:$F$1001,6,FALSE))</f>
        <v>7685 Oxford Crossing, Sutton</v>
      </c>
      <c r="Q381" t="str">
        <f t="shared" si="39"/>
        <v>Yes</v>
      </c>
      <c r="R381" t="str">
        <f t="shared" si="40"/>
        <v>Ashbey</v>
      </c>
      <c r="S381" t="str">
        <f t="shared" si="41"/>
        <v>Tomaszewski</v>
      </c>
      <c r="T381" t="str">
        <f>_xlfn.XLOOKUP(C381,Table3[Customer ID],Table3[Loyalty Card],,0)</f>
        <v>Yes</v>
      </c>
      <c r="U381">
        <f t="shared" si="35"/>
        <v>3</v>
      </c>
      <c r="V381" t="str">
        <f t="shared" si="36"/>
        <v>Tuesday</v>
      </c>
      <c r="W381" t="str">
        <f t="shared" si="37"/>
        <v>August</v>
      </c>
      <c r="X381">
        <f>E381*VLOOKUP(D381,products!$A$2:$G$49,7,FALSE)</f>
        <v>2.5811999999999995</v>
      </c>
    </row>
    <row r="382" spans="1:24" x14ac:dyDescent="0.25">
      <c r="A382" s="1" t="s">
        <v>2631</v>
      </c>
      <c r="B382" s="2">
        <v>44249</v>
      </c>
      <c r="C382" s="1" t="s">
        <v>2330</v>
      </c>
      <c r="D382" t="s">
        <v>6168</v>
      </c>
      <c r="E382" s="1">
        <v>3</v>
      </c>
      <c r="F382" s="1" t="str">
        <f>VLOOKUP(C382,customers!$A$2:$B$1001,2,FALSE)</f>
        <v>Flynn Antony</v>
      </c>
      <c r="G382" s="1" t="str">
        <f>VLOOKUP(C382,customers!$A$1:$C$1001,3,FALSE)</f>
        <v>not provided</v>
      </c>
      <c r="H382" s="1" t="str">
        <f>_xlfn.XLOOKUP(C382,customers!$A$2:$A$1001,customers!$G$2:$G$1001,,0,)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>
        <f>INDEX(products!$A$1:$G$49,MATCH(orders!$D382,products!$A$1:$A$49,0),MATCH(orders!K$1,products!$A$1:$G$1,0))</f>
        <v>0.5</v>
      </c>
      <c r="L382">
        <f>INDEX(products!$A$1:$G$49,MATCH(orders!$D382,products!$A$1:$A$49,0),MATCH(orders!L$1,products!$A$1:$G$1,0))</f>
        <v>7.77</v>
      </c>
      <c r="M382">
        <f t="shared" si="38"/>
        <v>23.31</v>
      </c>
      <c r="N382" t="str">
        <f>VLOOKUP(I382,'coffee names &amp; roast types'!$A$2:$B$5,2,FALSE)</f>
        <v>Liberica</v>
      </c>
      <c r="O382" t="str">
        <f>VLOOKUP(J382,'coffee names &amp; roast types'!$E$2:$F$4,2,FALSE)</f>
        <v>Dark</v>
      </c>
      <c r="P382" t="str">
        <f>CONCATENATE(VLOOKUP(C382,customers!$A$2:$F$1001,5,FALSE),", ",VLOOKUP(C382,customers!$A$2:$F$1001,6,FALSE))</f>
        <v>5678 Doe Crossing Junction, Birmingham</v>
      </c>
      <c r="Q382" t="str">
        <f t="shared" si="39"/>
        <v>No</v>
      </c>
      <c r="R382" t="str">
        <f t="shared" si="40"/>
        <v>Flynn</v>
      </c>
      <c r="S382" t="str">
        <f t="shared" si="41"/>
        <v>Antony</v>
      </c>
      <c r="T382" t="str">
        <f>_xlfn.XLOOKUP(C382,Table3[Customer ID],Table3[Loyalty Card],,0)</f>
        <v>No</v>
      </c>
      <c r="U382">
        <f t="shared" si="35"/>
        <v>1.5</v>
      </c>
      <c r="V382" t="str">
        <f t="shared" si="36"/>
        <v>Monday</v>
      </c>
      <c r="W382" t="str">
        <f t="shared" si="37"/>
        <v>February</v>
      </c>
      <c r="X382">
        <f>E382*VLOOKUP(D382,products!$A$2:$G$49,7,FALSE)</f>
        <v>3.0303</v>
      </c>
    </row>
    <row r="383" spans="1:24" x14ac:dyDescent="0.25">
      <c r="A383" s="1" t="s">
        <v>2637</v>
      </c>
      <c r="B383" s="2">
        <v>44646</v>
      </c>
      <c r="C383" s="1" t="s">
        <v>2638</v>
      </c>
      <c r="D383" t="s">
        <v>6153</v>
      </c>
      <c r="E383" s="1">
        <v>5</v>
      </c>
      <c r="F383" s="1" t="str">
        <f>VLOOKUP(C383,customers!$A$2:$B$1001,2,FALSE)</f>
        <v>Pren Bess</v>
      </c>
      <c r="G383" s="1" t="str">
        <f>VLOOKUP(C383,customers!$A$1:$C$1001,3,FALSE)</f>
        <v>pbessal@qq.com</v>
      </c>
      <c r="H383" s="1" t="str">
        <f>_xlfn.XLOOKUP(C383,customers!$A$2:$A$1001,customers!$G$2:$G$1001,,0,)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>
        <f>INDEX(products!$A$1:$G$49,MATCH(orders!$D383,products!$A$1:$A$49,0),MATCH(orders!K$1,products!$A$1:$G$1,0))</f>
        <v>0.2</v>
      </c>
      <c r="L383">
        <f>INDEX(products!$A$1:$G$49,MATCH(orders!$D383,products!$A$1:$A$49,0),MATCH(orders!L$1,products!$A$1:$G$1,0))</f>
        <v>2.9849999999999999</v>
      </c>
      <c r="M383">
        <f t="shared" si="38"/>
        <v>14.924999999999999</v>
      </c>
      <c r="N383" t="str">
        <f>VLOOKUP(I383,'coffee names &amp; roast types'!$A$2:$B$5,2,FALSE)</f>
        <v>Arabica</v>
      </c>
      <c r="O383" t="str">
        <f>VLOOKUP(J383,'coffee names &amp; roast types'!$E$2:$F$4,2,FALSE)</f>
        <v>Dark</v>
      </c>
      <c r="P383" t="str">
        <f>CONCATENATE(VLOOKUP(C383,customers!$A$2:$F$1001,5,FALSE),", ",VLOOKUP(C383,customers!$A$2:$F$1001,6,FALSE))</f>
        <v>36559 Sommers Parkway, Los Angeles</v>
      </c>
      <c r="Q383" t="str">
        <f t="shared" si="39"/>
        <v>No</v>
      </c>
      <c r="R383" t="str">
        <f t="shared" si="40"/>
        <v>Pren</v>
      </c>
      <c r="S383" t="str">
        <f t="shared" si="41"/>
        <v>Bess</v>
      </c>
      <c r="T383" t="str">
        <f>_xlfn.XLOOKUP(C383,Table3[Customer ID],Table3[Loyalty Card],,0)</f>
        <v>Yes</v>
      </c>
      <c r="U383">
        <f t="shared" si="35"/>
        <v>1</v>
      </c>
      <c r="V383" t="str">
        <f t="shared" si="36"/>
        <v>Saturday</v>
      </c>
      <c r="W383" t="str">
        <f t="shared" si="37"/>
        <v>March</v>
      </c>
      <c r="X383">
        <f>E383*VLOOKUP(D383,products!$A$2:$G$49,7,FALSE)</f>
        <v>1.3432500000000001</v>
      </c>
    </row>
    <row r="384" spans="1:24" x14ac:dyDescent="0.25">
      <c r="A384" s="1" t="s">
        <v>2643</v>
      </c>
      <c r="B384" s="2">
        <v>43840</v>
      </c>
      <c r="C384" s="1" t="s">
        <v>2644</v>
      </c>
      <c r="D384" t="s">
        <v>6143</v>
      </c>
      <c r="E384" s="1">
        <v>3</v>
      </c>
      <c r="F384" s="1" t="str">
        <f>VLOOKUP(C384,customers!$A$2:$B$1001,2,FALSE)</f>
        <v>Elka Windress</v>
      </c>
      <c r="G384" s="1" t="str">
        <f>VLOOKUP(C384,customers!$A$1:$C$1001,3,FALSE)</f>
        <v>ewindressam@marketwatch.com</v>
      </c>
      <c r="H384" s="1" t="str">
        <f>_xlfn.XLOOKUP(C384,customers!$A$2:$A$1001,customers!$G$2:$G$1001,,0,)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>
        <f>INDEX(products!$A$1:$G$49,MATCH(orders!$D384,products!$A$1:$A$49,0),MATCH(orders!K$1,products!$A$1:$G$1,0))</f>
        <v>0.5</v>
      </c>
      <c r="L384">
        <f>INDEX(products!$A$1:$G$49,MATCH(orders!$D384,products!$A$1:$A$49,0),MATCH(orders!L$1,products!$A$1:$G$1,0))</f>
        <v>7.29</v>
      </c>
      <c r="M384">
        <f t="shared" si="38"/>
        <v>21.87</v>
      </c>
      <c r="N384" t="str">
        <f>VLOOKUP(I384,'coffee names &amp; roast types'!$A$2:$B$5,2,FALSE)</f>
        <v>Excelsa</v>
      </c>
      <c r="O384" t="str">
        <f>VLOOKUP(J384,'coffee names &amp; roast types'!$E$2:$F$4,2,FALSE)</f>
        <v>Dark</v>
      </c>
      <c r="P384" t="str">
        <f>CONCATENATE(VLOOKUP(C384,customers!$A$2:$F$1001,5,FALSE),", ",VLOOKUP(C384,customers!$A$2:$F$1001,6,FALSE))</f>
        <v>78 Anderson Alley, Baltimore</v>
      </c>
      <c r="Q384" t="str">
        <f t="shared" si="39"/>
        <v>No</v>
      </c>
      <c r="R384" t="str">
        <f t="shared" si="40"/>
        <v>Elka</v>
      </c>
      <c r="S384" t="str">
        <f t="shared" si="41"/>
        <v>Windress</v>
      </c>
      <c r="T384" t="str">
        <f>_xlfn.XLOOKUP(C384,Table3[Customer ID],Table3[Loyalty Card],,0)</f>
        <v>No</v>
      </c>
      <c r="U384">
        <f t="shared" si="35"/>
        <v>1.5</v>
      </c>
      <c r="V384" t="str">
        <f t="shared" si="36"/>
        <v>Friday</v>
      </c>
      <c r="W384" t="str">
        <f t="shared" si="37"/>
        <v>January</v>
      </c>
      <c r="X384">
        <f>E384*VLOOKUP(D384,products!$A$2:$G$49,7,FALSE)</f>
        <v>2.4057000000000004</v>
      </c>
    </row>
    <row r="385" spans="1:24" x14ac:dyDescent="0.25">
      <c r="A385" s="1" t="s">
        <v>2649</v>
      </c>
      <c r="B385" s="2">
        <v>43586</v>
      </c>
      <c r="C385" s="1" t="s">
        <v>2650</v>
      </c>
      <c r="D385" t="s">
        <v>6175</v>
      </c>
      <c r="E385" s="1">
        <v>6</v>
      </c>
      <c r="F385" s="1" t="str">
        <f>VLOOKUP(C385,customers!$A$2:$B$1001,2,FALSE)</f>
        <v>Marty Kidstoun</v>
      </c>
      <c r="G385" s="1" t="str">
        <f>VLOOKUP(C385,customers!$A$1:$C$1001,3,FALSE)</f>
        <v>not provided</v>
      </c>
      <c r="H385" s="1" t="str">
        <f>_xlfn.XLOOKUP(C385,customers!$A$2:$A$1001,customers!$G$2:$G$1001,,0,)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>
        <f>INDEX(products!$A$1:$G$49,MATCH(orders!$D385,products!$A$1:$A$49,0),MATCH(orders!K$1,products!$A$1:$G$1,0))</f>
        <v>0.5</v>
      </c>
      <c r="L385">
        <f>INDEX(products!$A$1:$G$49,MATCH(orders!$D385,products!$A$1:$A$49,0),MATCH(orders!L$1,products!$A$1:$G$1,0))</f>
        <v>8.91</v>
      </c>
      <c r="M385">
        <f t="shared" si="38"/>
        <v>53.46</v>
      </c>
      <c r="N385" t="str">
        <f>VLOOKUP(I385,'coffee names &amp; roast types'!$A$2:$B$5,2,FALSE)</f>
        <v>Excelsa</v>
      </c>
      <c r="O385" t="str">
        <f>VLOOKUP(J385,'coffee names &amp; roast types'!$E$2:$F$4,2,FALSE)</f>
        <v>Light</v>
      </c>
      <c r="P385" t="str">
        <f>CONCATENATE(VLOOKUP(C385,customers!$A$2:$F$1001,5,FALSE),", ",VLOOKUP(C385,customers!$A$2:$F$1001,6,FALSE))</f>
        <v>4 Sundown Circle, Harrisburg</v>
      </c>
      <c r="Q385" t="str">
        <f t="shared" si="39"/>
        <v>No</v>
      </c>
      <c r="R385" t="str">
        <f t="shared" si="40"/>
        <v>Marty</v>
      </c>
      <c r="S385" t="str">
        <f t="shared" si="41"/>
        <v>Kidstoun</v>
      </c>
      <c r="T385" t="str">
        <f>_xlfn.XLOOKUP(C385,Table3[Customer ID],Table3[Loyalty Card],,0)</f>
        <v>Yes</v>
      </c>
      <c r="U385">
        <f t="shared" si="35"/>
        <v>3</v>
      </c>
      <c r="V385" t="str">
        <f t="shared" si="36"/>
        <v>Wednesday</v>
      </c>
      <c r="W385" t="str">
        <f t="shared" si="37"/>
        <v>May</v>
      </c>
      <c r="X385">
        <f>E385*VLOOKUP(D385,products!$A$2:$G$49,7,FALSE)</f>
        <v>5.8805999999999994</v>
      </c>
    </row>
    <row r="386" spans="1:24" x14ac:dyDescent="0.25">
      <c r="A386" s="1" t="s">
        <v>2654</v>
      </c>
      <c r="B386" s="2">
        <v>43870</v>
      </c>
      <c r="C386" s="1" t="s">
        <v>2655</v>
      </c>
      <c r="D386" t="s">
        <v>6181</v>
      </c>
      <c r="E386" s="1">
        <v>4</v>
      </c>
      <c r="F386" s="1" t="str">
        <f>VLOOKUP(C386,customers!$A$2:$B$1001,2,FALSE)</f>
        <v>Nickey Dimbleby</v>
      </c>
      <c r="G386" s="1" t="str">
        <f>VLOOKUP(C386,customers!$A$1:$C$1001,3,FALSE)</f>
        <v>not provided</v>
      </c>
      <c r="H386" s="1" t="str">
        <f>_xlfn.XLOOKUP(C386,customers!$A$2:$A$1001,customers!$G$2:$G$1001,,0,)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>
        <f>INDEX(products!$A$1:$G$49,MATCH(orders!$D386,products!$A$1:$A$49,0),MATCH(orders!K$1,products!$A$1:$G$1,0))</f>
        <v>2.5</v>
      </c>
      <c r="L386">
        <f>INDEX(products!$A$1:$G$49,MATCH(orders!$D386,products!$A$1:$A$49,0),MATCH(orders!L$1,products!$A$1:$G$1,0))</f>
        <v>29.784999999999997</v>
      </c>
      <c r="M386">
        <f t="shared" si="38"/>
        <v>119.13999999999999</v>
      </c>
      <c r="N386" t="str">
        <f>VLOOKUP(I386,'coffee names &amp; roast types'!$A$2:$B$5,2,FALSE)</f>
        <v>Arabica</v>
      </c>
      <c r="O386" t="str">
        <f>VLOOKUP(J386,'coffee names &amp; roast types'!$E$2:$F$4,2,FALSE)</f>
        <v>Light</v>
      </c>
      <c r="P386" t="str">
        <f>CONCATENATE(VLOOKUP(C386,customers!$A$2:$F$1001,5,FALSE),", ",VLOOKUP(C386,customers!$A$2:$F$1001,6,FALSE))</f>
        <v>525 Warner Hill, Dallas</v>
      </c>
      <c r="Q386" t="str">
        <f t="shared" si="39"/>
        <v>No</v>
      </c>
      <c r="R386" t="str">
        <f t="shared" si="40"/>
        <v>Nickey</v>
      </c>
      <c r="S386" t="str">
        <f t="shared" si="41"/>
        <v>Dimbleby</v>
      </c>
      <c r="T386" t="str">
        <f>_xlfn.XLOOKUP(C386,Table3[Customer ID],Table3[Loyalty Card],,0)</f>
        <v>No</v>
      </c>
      <c r="U386">
        <f t="shared" ref="U386:U449" si="42">E386*K386</f>
        <v>10</v>
      </c>
      <c r="V386" t="str">
        <f t="shared" ref="V386:V449" si="43">TEXT(B386,"[$-409]dddd")</f>
        <v>Sunday</v>
      </c>
      <c r="W386" t="str">
        <f t="shared" ref="W386:W449" si="44">TEXT(B386,"[$-409]mmmm")</f>
        <v>February</v>
      </c>
      <c r="X386">
        <f>E386*VLOOKUP(D386,products!$A$2:$G$49,7,FALSE)</f>
        <v>10.722599999999998</v>
      </c>
    </row>
    <row r="387" spans="1:24" x14ac:dyDescent="0.25">
      <c r="A387" s="1" t="s">
        <v>2659</v>
      </c>
      <c r="B387" s="2">
        <v>44559</v>
      </c>
      <c r="C387" s="1" t="s">
        <v>2660</v>
      </c>
      <c r="D387" t="s">
        <v>6159</v>
      </c>
      <c r="E387" s="1">
        <v>5</v>
      </c>
      <c r="F387" s="1" t="str">
        <f>VLOOKUP(C387,customers!$A$2:$B$1001,2,FALSE)</f>
        <v>Virgil Baumadier</v>
      </c>
      <c r="G387" s="1" t="str">
        <f>VLOOKUP(C387,customers!$A$1:$C$1001,3,FALSE)</f>
        <v>vbaumadierap@google.cn</v>
      </c>
      <c r="H387" s="1" t="str">
        <f>_xlfn.XLOOKUP(C387,customers!$A$2:$A$1001,customers!$G$2:$G$1001,,0,)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>
        <f>INDEX(products!$A$1:$G$49,MATCH(orders!$D387,products!$A$1:$A$49,0),MATCH(orders!K$1,products!$A$1:$G$1,0))</f>
        <v>0.5</v>
      </c>
      <c r="L387">
        <f>INDEX(products!$A$1:$G$49,MATCH(orders!$D387,products!$A$1:$A$49,0),MATCH(orders!L$1,products!$A$1:$G$1,0))</f>
        <v>8.73</v>
      </c>
      <c r="M387">
        <f t="shared" ref="M387:M450" si="45">E387*L387</f>
        <v>43.650000000000006</v>
      </c>
      <c r="N387" t="str">
        <f>VLOOKUP(I387,'coffee names &amp; roast types'!$A$2:$B$5,2,FALSE)</f>
        <v>Liberica</v>
      </c>
      <c r="O387" t="str">
        <f>VLOOKUP(J387,'coffee names &amp; roast types'!$E$2:$F$4,2,FALSE)</f>
        <v>Medium</v>
      </c>
      <c r="P387" t="str">
        <f>CONCATENATE(VLOOKUP(C387,customers!$A$2:$F$1001,5,FALSE),", ",VLOOKUP(C387,customers!$A$2:$F$1001,6,FALSE))</f>
        <v>89508 Atwood Way, Kansas City</v>
      </c>
      <c r="Q387" t="str">
        <f t="shared" ref="Q387:Q450" si="46">IF(H387 = "United States", "No", "Yes")</f>
        <v>No</v>
      </c>
      <c r="R387" t="str">
        <f t="shared" ref="R387:R450" si="47">_xlfn.TEXTBEFORE(F387," ")</f>
        <v>Virgil</v>
      </c>
      <c r="S387" t="str">
        <f t="shared" ref="S387:S450" si="48">_xlfn.TEXTAFTER(F387," ")</f>
        <v>Baumadier</v>
      </c>
      <c r="T387" t="str">
        <f>_xlfn.XLOOKUP(C387,Table3[Customer ID],Table3[Loyalty Card],,0)</f>
        <v>Yes</v>
      </c>
      <c r="U387">
        <f t="shared" si="42"/>
        <v>2.5</v>
      </c>
      <c r="V387" t="str">
        <f t="shared" si="43"/>
        <v>Wednesday</v>
      </c>
      <c r="W387" t="str">
        <f t="shared" si="44"/>
        <v>December</v>
      </c>
      <c r="X387">
        <f>E387*VLOOKUP(D387,products!$A$2:$G$49,7,FALSE)</f>
        <v>5.6745000000000001</v>
      </c>
    </row>
    <row r="388" spans="1:24" x14ac:dyDescent="0.25">
      <c r="A388" s="1" t="s">
        <v>2665</v>
      </c>
      <c r="B388" s="2">
        <v>44083</v>
      </c>
      <c r="C388" s="1" t="s">
        <v>2666</v>
      </c>
      <c r="D388" t="s">
        <v>6153</v>
      </c>
      <c r="E388" s="1">
        <v>6</v>
      </c>
      <c r="F388" s="1" t="str">
        <f>VLOOKUP(C388,customers!$A$2:$B$1001,2,FALSE)</f>
        <v>Lenore Messenbird</v>
      </c>
      <c r="G388" s="1" t="str">
        <f>VLOOKUP(C388,customers!$A$1:$C$1001,3,FALSE)</f>
        <v>not provided</v>
      </c>
      <c r="H388" s="1" t="str">
        <f>_xlfn.XLOOKUP(C388,customers!$A$2:$A$1001,customers!$G$2:$G$1001,,0,)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>
        <f>INDEX(products!$A$1:$G$49,MATCH(orders!$D388,products!$A$1:$A$49,0),MATCH(orders!K$1,products!$A$1:$G$1,0))</f>
        <v>0.2</v>
      </c>
      <c r="L388">
        <f>INDEX(products!$A$1:$G$49,MATCH(orders!$D388,products!$A$1:$A$49,0),MATCH(orders!L$1,products!$A$1:$G$1,0))</f>
        <v>2.9849999999999999</v>
      </c>
      <c r="M388">
        <f t="shared" si="45"/>
        <v>17.91</v>
      </c>
      <c r="N388" t="str">
        <f>VLOOKUP(I388,'coffee names &amp; roast types'!$A$2:$B$5,2,FALSE)</f>
        <v>Arabica</v>
      </c>
      <c r="O388" t="str">
        <f>VLOOKUP(J388,'coffee names &amp; roast types'!$E$2:$F$4,2,FALSE)</f>
        <v>Dark</v>
      </c>
      <c r="P388" t="str">
        <f>CONCATENATE(VLOOKUP(C388,customers!$A$2:$F$1001,5,FALSE),", ",VLOOKUP(C388,customers!$A$2:$F$1001,6,FALSE))</f>
        <v>7881 Dahle Center, Springfield</v>
      </c>
      <c r="Q388" t="str">
        <f t="shared" si="46"/>
        <v>No</v>
      </c>
      <c r="R388" t="str">
        <f t="shared" si="47"/>
        <v>Lenore</v>
      </c>
      <c r="S388" t="str">
        <f t="shared" si="48"/>
        <v>Messenbird</v>
      </c>
      <c r="T388" t="str">
        <f>_xlfn.XLOOKUP(C388,Table3[Customer ID],Table3[Loyalty Card],,0)</f>
        <v>Yes</v>
      </c>
      <c r="U388">
        <f t="shared" si="42"/>
        <v>1.2000000000000002</v>
      </c>
      <c r="V388" t="str">
        <f t="shared" si="43"/>
        <v>Wednesday</v>
      </c>
      <c r="W388" t="str">
        <f t="shared" si="44"/>
        <v>September</v>
      </c>
      <c r="X388">
        <f>E388*VLOOKUP(D388,products!$A$2:$G$49,7,FALSE)</f>
        <v>1.6118999999999999</v>
      </c>
    </row>
    <row r="389" spans="1:24" x14ac:dyDescent="0.25">
      <c r="A389" s="1" t="s">
        <v>2670</v>
      </c>
      <c r="B389" s="2">
        <v>44455</v>
      </c>
      <c r="C389" s="1" t="s">
        <v>2671</v>
      </c>
      <c r="D389" t="s">
        <v>6170</v>
      </c>
      <c r="E389" s="1">
        <v>5</v>
      </c>
      <c r="F389" s="1" t="str">
        <f>VLOOKUP(C389,customers!$A$2:$B$1001,2,FALSE)</f>
        <v>Shirleen Welds</v>
      </c>
      <c r="G389" s="1" t="str">
        <f>VLOOKUP(C389,customers!$A$1:$C$1001,3,FALSE)</f>
        <v>sweldsar@wired.com</v>
      </c>
      <c r="H389" s="1" t="str">
        <f>_xlfn.XLOOKUP(C389,customers!$A$2:$A$1001,customers!$G$2:$G$1001,,0,)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>
        <f>INDEX(products!$A$1:$G$49,MATCH(orders!$D389,products!$A$1:$A$49,0),MATCH(orders!K$1,products!$A$1:$G$1,0))</f>
        <v>1</v>
      </c>
      <c r="L389">
        <f>INDEX(products!$A$1:$G$49,MATCH(orders!$D389,products!$A$1:$A$49,0),MATCH(orders!L$1,products!$A$1:$G$1,0))</f>
        <v>14.85</v>
      </c>
      <c r="M389">
        <f t="shared" si="45"/>
        <v>74.25</v>
      </c>
      <c r="N389" t="str">
        <f>VLOOKUP(I389,'coffee names &amp; roast types'!$A$2:$B$5,2,FALSE)</f>
        <v>Excelsa</v>
      </c>
      <c r="O389" t="str">
        <f>VLOOKUP(J389,'coffee names &amp; roast types'!$E$2:$F$4,2,FALSE)</f>
        <v>Light</v>
      </c>
      <c r="P389" t="str">
        <f>CONCATENATE(VLOOKUP(C389,customers!$A$2:$F$1001,5,FALSE),", ",VLOOKUP(C389,customers!$A$2:$F$1001,6,FALSE))</f>
        <v>002 Summer Ridge Terrace, New Haven</v>
      </c>
      <c r="Q389" t="str">
        <f t="shared" si="46"/>
        <v>No</v>
      </c>
      <c r="R389" t="str">
        <f t="shared" si="47"/>
        <v>Shirleen</v>
      </c>
      <c r="S389" t="str">
        <f t="shared" si="48"/>
        <v>Welds</v>
      </c>
      <c r="T389" t="str">
        <f>_xlfn.XLOOKUP(C389,Table3[Customer ID],Table3[Loyalty Card],,0)</f>
        <v>Yes</v>
      </c>
      <c r="U389">
        <f t="shared" si="42"/>
        <v>5</v>
      </c>
      <c r="V389" t="str">
        <f t="shared" si="43"/>
        <v>Thursday</v>
      </c>
      <c r="W389" t="str">
        <f t="shared" si="44"/>
        <v>September</v>
      </c>
      <c r="X389">
        <f>E389*VLOOKUP(D389,products!$A$2:$G$49,7,FALSE)</f>
        <v>8.1675000000000004</v>
      </c>
    </row>
    <row r="390" spans="1:24" x14ac:dyDescent="0.25">
      <c r="A390" s="1" t="s">
        <v>2676</v>
      </c>
      <c r="B390" s="2">
        <v>44130</v>
      </c>
      <c r="C390" s="1" t="s">
        <v>2677</v>
      </c>
      <c r="D390" t="s">
        <v>6149</v>
      </c>
      <c r="E390" s="1">
        <v>3</v>
      </c>
      <c r="F390" s="1" t="str">
        <f>VLOOKUP(C390,customers!$A$2:$B$1001,2,FALSE)</f>
        <v>Maisie Sarvar</v>
      </c>
      <c r="G390" s="1" t="str">
        <f>VLOOKUP(C390,customers!$A$1:$C$1001,3,FALSE)</f>
        <v>msarvaras@artisteer.com</v>
      </c>
      <c r="H390" s="1" t="str">
        <f>_xlfn.XLOOKUP(C390,customers!$A$2:$A$1001,customers!$G$2:$G$1001,,0,)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>
        <f>INDEX(products!$A$1:$G$49,MATCH(orders!$D390,products!$A$1:$A$49,0),MATCH(orders!K$1,products!$A$1:$G$1,0))</f>
        <v>0.2</v>
      </c>
      <c r="L390">
        <f>INDEX(products!$A$1:$G$49,MATCH(orders!$D390,products!$A$1:$A$49,0),MATCH(orders!L$1,products!$A$1:$G$1,0))</f>
        <v>3.8849999999999998</v>
      </c>
      <c r="M390">
        <f t="shared" si="45"/>
        <v>11.654999999999999</v>
      </c>
      <c r="N390" t="str">
        <f>VLOOKUP(I390,'coffee names &amp; roast types'!$A$2:$B$5,2,FALSE)</f>
        <v>Liberica</v>
      </c>
      <c r="O390" t="str">
        <f>VLOOKUP(J390,'coffee names &amp; roast types'!$E$2:$F$4,2,FALSE)</f>
        <v>Dark</v>
      </c>
      <c r="P390" t="str">
        <f>CONCATENATE(VLOOKUP(C390,customers!$A$2:$F$1001,5,FALSE),", ",VLOOKUP(C390,customers!$A$2:$F$1001,6,FALSE))</f>
        <v>83 Saint Paul Drive, Lawrenceville</v>
      </c>
      <c r="Q390" t="str">
        <f t="shared" si="46"/>
        <v>No</v>
      </c>
      <c r="R390" t="str">
        <f t="shared" si="47"/>
        <v>Maisie</v>
      </c>
      <c r="S390" t="str">
        <f t="shared" si="48"/>
        <v>Sarvar</v>
      </c>
      <c r="T390" t="str">
        <f>_xlfn.XLOOKUP(C390,Table3[Customer ID],Table3[Loyalty Card],,0)</f>
        <v>Yes</v>
      </c>
      <c r="U390">
        <f t="shared" si="42"/>
        <v>0.60000000000000009</v>
      </c>
      <c r="V390" t="str">
        <f t="shared" si="43"/>
        <v>Monday</v>
      </c>
      <c r="W390" t="str">
        <f t="shared" si="44"/>
        <v>October</v>
      </c>
      <c r="X390">
        <f>E390*VLOOKUP(D390,products!$A$2:$G$49,7,FALSE)</f>
        <v>1.51515</v>
      </c>
    </row>
    <row r="391" spans="1:24" x14ac:dyDescent="0.25">
      <c r="A391" s="1" t="s">
        <v>2682</v>
      </c>
      <c r="B391" s="2">
        <v>43536</v>
      </c>
      <c r="C391" s="1" t="s">
        <v>2683</v>
      </c>
      <c r="D391" t="s">
        <v>6168</v>
      </c>
      <c r="E391" s="1">
        <v>3</v>
      </c>
      <c r="F391" s="1" t="str">
        <f>VLOOKUP(C391,customers!$A$2:$B$1001,2,FALSE)</f>
        <v>Andrej Havick</v>
      </c>
      <c r="G391" s="1" t="str">
        <f>VLOOKUP(C391,customers!$A$1:$C$1001,3,FALSE)</f>
        <v>ahavickat@nsw.gov.au</v>
      </c>
      <c r="H391" s="1" t="str">
        <f>_xlfn.XLOOKUP(C391,customers!$A$2:$A$1001,customers!$G$2:$G$1001,,0,)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>
        <f>INDEX(products!$A$1:$G$49,MATCH(orders!$D391,products!$A$1:$A$49,0),MATCH(orders!K$1,products!$A$1:$G$1,0))</f>
        <v>0.5</v>
      </c>
      <c r="L391">
        <f>INDEX(products!$A$1:$G$49,MATCH(orders!$D391,products!$A$1:$A$49,0),MATCH(orders!L$1,products!$A$1:$G$1,0))</f>
        <v>7.77</v>
      </c>
      <c r="M391">
        <f t="shared" si="45"/>
        <v>23.31</v>
      </c>
      <c r="N391" t="str">
        <f>VLOOKUP(I391,'coffee names &amp; roast types'!$A$2:$B$5,2,FALSE)</f>
        <v>Liberica</v>
      </c>
      <c r="O391" t="str">
        <f>VLOOKUP(J391,'coffee names &amp; roast types'!$E$2:$F$4,2,FALSE)</f>
        <v>Dark</v>
      </c>
      <c r="P391" t="str">
        <f>CONCATENATE(VLOOKUP(C391,customers!$A$2:$F$1001,5,FALSE),", ",VLOOKUP(C391,customers!$A$2:$F$1001,6,FALSE))</f>
        <v>720 Pennsylvania Pass, Asheville</v>
      </c>
      <c r="Q391" t="str">
        <f t="shared" si="46"/>
        <v>No</v>
      </c>
      <c r="R391" t="str">
        <f t="shared" si="47"/>
        <v>Andrej</v>
      </c>
      <c r="S391" t="str">
        <f t="shared" si="48"/>
        <v>Havick</v>
      </c>
      <c r="T391" t="str">
        <f>_xlfn.XLOOKUP(C391,Table3[Customer ID],Table3[Loyalty Card],,0)</f>
        <v>Yes</v>
      </c>
      <c r="U391">
        <f t="shared" si="42"/>
        <v>1.5</v>
      </c>
      <c r="V391" t="str">
        <f t="shared" si="43"/>
        <v>Tuesday</v>
      </c>
      <c r="W391" t="str">
        <f t="shared" si="44"/>
        <v>March</v>
      </c>
      <c r="X391">
        <f>E391*VLOOKUP(D391,products!$A$2:$G$49,7,FALSE)</f>
        <v>3.0303</v>
      </c>
    </row>
    <row r="392" spans="1:24" x14ac:dyDescent="0.25">
      <c r="A392" s="1" t="s">
        <v>2688</v>
      </c>
      <c r="B392" s="2">
        <v>44245</v>
      </c>
      <c r="C392" s="1" t="s">
        <v>2689</v>
      </c>
      <c r="D392" t="s">
        <v>6143</v>
      </c>
      <c r="E392" s="1">
        <v>2</v>
      </c>
      <c r="F392" s="1" t="str">
        <f>VLOOKUP(C392,customers!$A$2:$B$1001,2,FALSE)</f>
        <v>Sloan Diviny</v>
      </c>
      <c r="G392" s="1" t="str">
        <f>VLOOKUP(C392,customers!$A$1:$C$1001,3,FALSE)</f>
        <v>sdivinyau@ask.com</v>
      </c>
      <c r="H392" s="1" t="str">
        <f>_xlfn.XLOOKUP(C392,customers!$A$2:$A$1001,customers!$G$2:$G$1001,,0,)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>
        <f>INDEX(products!$A$1:$G$49,MATCH(orders!$D392,products!$A$1:$A$49,0),MATCH(orders!K$1,products!$A$1:$G$1,0))</f>
        <v>0.5</v>
      </c>
      <c r="L392">
        <f>INDEX(products!$A$1:$G$49,MATCH(orders!$D392,products!$A$1:$A$49,0),MATCH(orders!L$1,products!$A$1:$G$1,0))</f>
        <v>7.29</v>
      </c>
      <c r="M392">
        <f t="shared" si="45"/>
        <v>14.58</v>
      </c>
      <c r="N392" t="str">
        <f>VLOOKUP(I392,'coffee names &amp; roast types'!$A$2:$B$5,2,FALSE)</f>
        <v>Excelsa</v>
      </c>
      <c r="O392" t="str">
        <f>VLOOKUP(J392,'coffee names &amp; roast types'!$E$2:$F$4,2,FALSE)</f>
        <v>Dark</v>
      </c>
      <c r="P392" t="str">
        <f>CONCATENATE(VLOOKUP(C392,customers!$A$2:$F$1001,5,FALSE),", ",VLOOKUP(C392,customers!$A$2:$F$1001,6,FALSE))</f>
        <v>3904 Birchwood Terrace, Saint Paul</v>
      </c>
      <c r="Q392" t="str">
        <f t="shared" si="46"/>
        <v>No</v>
      </c>
      <c r="R392" t="str">
        <f t="shared" si="47"/>
        <v>Sloan</v>
      </c>
      <c r="S392" t="str">
        <f t="shared" si="48"/>
        <v>Diviny</v>
      </c>
      <c r="T392" t="str">
        <f>_xlfn.XLOOKUP(C392,Table3[Customer ID],Table3[Loyalty Card],,0)</f>
        <v>Yes</v>
      </c>
      <c r="U392">
        <f t="shared" si="42"/>
        <v>1</v>
      </c>
      <c r="V392" t="str">
        <f t="shared" si="43"/>
        <v>Thursday</v>
      </c>
      <c r="W392" t="str">
        <f t="shared" si="44"/>
        <v>February</v>
      </c>
      <c r="X392">
        <f>E392*VLOOKUP(D392,products!$A$2:$G$49,7,FALSE)</f>
        <v>1.6038000000000001</v>
      </c>
    </row>
    <row r="393" spans="1:24" x14ac:dyDescent="0.25">
      <c r="A393" s="1" t="s">
        <v>2693</v>
      </c>
      <c r="B393" s="2">
        <v>44133</v>
      </c>
      <c r="C393" s="1" t="s">
        <v>2694</v>
      </c>
      <c r="D393" t="s">
        <v>6156</v>
      </c>
      <c r="E393" s="1">
        <v>2</v>
      </c>
      <c r="F393" s="1" t="str">
        <f>VLOOKUP(C393,customers!$A$2:$B$1001,2,FALSE)</f>
        <v>Itch Norquoy</v>
      </c>
      <c r="G393" s="1" t="str">
        <f>VLOOKUP(C393,customers!$A$1:$C$1001,3,FALSE)</f>
        <v>inorquoyav@businessweek.com</v>
      </c>
      <c r="H393" s="1" t="str">
        <f>_xlfn.XLOOKUP(C393,customers!$A$2:$A$1001,customers!$G$2:$G$1001,,0,)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>
        <f>INDEX(products!$A$1:$G$49,MATCH(orders!$D393,products!$A$1:$A$49,0),MATCH(orders!K$1,products!$A$1:$G$1,0))</f>
        <v>0.5</v>
      </c>
      <c r="L393">
        <f>INDEX(products!$A$1:$G$49,MATCH(orders!$D393,products!$A$1:$A$49,0),MATCH(orders!L$1,products!$A$1:$G$1,0))</f>
        <v>6.75</v>
      </c>
      <c r="M393">
        <f t="shared" si="45"/>
        <v>13.5</v>
      </c>
      <c r="N393" t="str">
        <f>VLOOKUP(I393,'coffee names &amp; roast types'!$A$2:$B$5,2,FALSE)</f>
        <v>Arabica</v>
      </c>
      <c r="O393" t="str">
        <f>VLOOKUP(J393,'coffee names &amp; roast types'!$E$2:$F$4,2,FALSE)</f>
        <v>Medium</v>
      </c>
      <c r="P393" t="str">
        <f>CONCATENATE(VLOOKUP(C393,customers!$A$2:$F$1001,5,FALSE),", ",VLOOKUP(C393,customers!$A$2:$F$1001,6,FALSE))</f>
        <v>1 Welch Court, Minneapolis</v>
      </c>
      <c r="Q393" t="str">
        <f t="shared" si="46"/>
        <v>No</v>
      </c>
      <c r="R393" t="str">
        <f t="shared" si="47"/>
        <v>Itch</v>
      </c>
      <c r="S393" t="str">
        <f t="shared" si="48"/>
        <v>Norquoy</v>
      </c>
      <c r="T393" t="str">
        <f>_xlfn.XLOOKUP(C393,Table3[Customer ID],Table3[Loyalty Card],,0)</f>
        <v>No</v>
      </c>
      <c r="U393">
        <f t="shared" si="42"/>
        <v>1</v>
      </c>
      <c r="V393" t="str">
        <f t="shared" si="43"/>
        <v>Thursday</v>
      </c>
      <c r="W393" t="str">
        <f t="shared" si="44"/>
        <v>October</v>
      </c>
      <c r="X393">
        <f>E393*VLOOKUP(D393,products!$A$2:$G$49,7,FALSE)</f>
        <v>1.2149999999999999</v>
      </c>
    </row>
    <row r="394" spans="1:24" x14ac:dyDescent="0.25">
      <c r="A394" s="1" t="s">
        <v>2698</v>
      </c>
      <c r="B394" s="2">
        <v>44445</v>
      </c>
      <c r="C394" s="1" t="s">
        <v>2699</v>
      </c>
      <c r="D394" t="s">
        <v>6170</v>
      </c>
      <c r="E394" s="1">
        <v>6</v>
      </c>
      <c r="F394" s="1" t="str">
        <f>VLOOKUP(C394,customers!$A$2:$B$1001,2,FALSE)</f>
        <v>Anson Iddison</v>
      </c>
      <c r="G394" s="1" t="str">
        <f>VLOOKUP(C394,customers!$A$1:$C$1001,3,FALSE)</f>
        <v>aiddisonaw@usa.gov</v>
      </c>
      <c r="H394" s="1" t="str">
        <f>_xlfn.XLOOKUP(C394,customers!$A$2:$A$1001,customers!$G$2:$G$1001,,0,)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>
        <f>INDEX(products!$A$1:$G$49,MATCH(orders!$D394,products!$A$1:$A$49,0),MATCH(orders!K$1,products!$A$1:$G$1,0))</f>
        <v>1</v>
      </c>
      <c r="L394">
        <f>INDEX(products!$A$1:$G$49,MATCH(orders!$D394,products!$A$1:$A$49,0),MATCH(orders!L$1,products!$A$1:$G$1,0))</f>
        <v>14.85</v>
      </c>
      <c r="M394">
        <f t="shared" si="45"/>
        <v>89.1</v>
      </c>
      <c r="N394" t="str">
        <f>VLOOKUP(I394,'coffee names &amp; roast types'!$A$2:$B$5,2,FALSE)</f>
        <v>Excelsa</v>
      </c>
      <c r="O394" t="str">
        <f>VLOOKUP(J394,'coffee names &amp; roast types'!$E$2:$F$4,2,FALSE)</f>
        <v>Light</v>
      </c>
      <c r="P394" t="str">
        <f>CONCATENATE(VLOOKUP(C394,customers!$A$2:$F$1001,5,FALSE),", ",VLOOKUP(C394,customers!$A$2:$F$1001,6,FALSE))</f>
        <v>8 Steensland Junction, Santa Ana</v>
      </c>
      <c r="Q394" t="str">
        <f t="shared" si="46"/>
        <v>No</v>
      </c>
      <c r="R394" t="str">
        <f t="shared" si="47"/>
        <v>Anson</v>
      </c>
      <c r="S394" t="str">
        <f t="shared" si="48"/>
        <v>Iddison</v>
      </c>
      <c r="T394" t="str">
        <f>_xlfn.XLOOKUP(C394,Table3[Customer ID],Table3[Loyalty Card],,0)</f>
        <v>No</v>
      </c>
      <c r="U394">
        <f t="shared" si="42"/>
        <v>6</v>
      </c>
      <c r="V394" t="str">
        <f t="shared" si="43"/>
        <v>Monday</v>
      </c>
      <c r="W394" t="str">
        <f t="shared" si="44"/>
        <v>September</v>
      </c>
      <c r="X394">
        <f>E394*VLOOKUP(D394,products!$A$2:$G$49,7,FALSE)</f>
        <v>9.8010000000000002</v>
      </c>
    </row>
    <row r="395" spans="1:24" x14ac:dyDescent="0.25">
      <c r="A395" s="1" t="s">
        <v>2698</v>
      </c>
      <c r="B395" s="2">
        <v>44445</v>
      </c>
      <c r="C395" s="1" t="s">
        <v>2699</v>
      </c>
      <c r="D395" t="s">
        <v>6166</v>
      </c>
      <c r="E395" s="1">
        <v>1</v>
      </c>
      <c r="F395" s="1" t="str">
        <f>VLOOKUP(C395,customers!$A$2:$B$1001,2,FALSE)</f>
        <v>Anson Iddison</v>
      </c>
      <c r="G395" s="1" t="str">
        <f>VLOOKUP(C395,customers!$A$1:$C$1001,3,FALSE)</f>
        <v>aiddisonaw@usa.gov</v>
      </c>
      <c r="H395" s="1" t="str">
        <f>_xlfn.XLOOKUP(C395,customers!$A$2:$A$1001,customers!$G$2:$G$1001,,0,)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>
        <f>INDEX(products!$A$1:$G$49,MATCH(orders!$D395,products!$A$1:$A$49,0),MATCH(orders!K$1,products!$A$1:$G$1,0))</f>
        <v>0.2</v>
      </c>
      <c r="L395">
        <f>INDEX(products!$A$1:$G$49,MATCH(orders!$D395,products!$A$1:$A$49,0),MATCH(orders!L$1,products!$A$1:$G$1,0))</f>
        <v>3.8849999999999998</v>
      </c>
      <c r="M395">
        <f t="shared" si="45"/>
        <v>3.8849999999999998</v>
      </c>
      <c r="N395" t="str">
        <f>VLOOKUP(I395,'coffee names &amp; roast types'!$A$2:$B$5,2,FALSE)</f>
        <v>Arabica</v>
      </c>
      <c r="O395" t="str">
        <f>VLOOKUP(J395,'coffee names &amp; roast types'!$E$2:$F$4,2,FALSE)</f>
        <v>Light</v>
      </c>
      <c r="P395" t="str">
        <f>CONCATENATE(VLOOKUP(C395,customers!$A$2:$F$1001,5,FALSE),", ",VLOOKUP(C395,customers!$A$2:$F$1001,6,FALSE))</f>
        <v>8 Steensland Junction, Santa Ana</v>
      </c>
      <c r="Q395" t="str">
        <f t="shared" si="46"/>
        <v>No</v>
      </c>
      <c r="R395" t="str">
        <f t="shared" si="47"/>
        <v>Anson</v>
      </c>
      <c r="S395" t="str">
        <f t="shared" si="48"/>
        <v>Iddison</v>
      </c>
      <c r="T395" t="str">
        <f>_xlfn.XLOOKUP(C395,Table3[Customer ID],Table3[Loyalty Card],,0)</f>
        <v>No</v>
      </c>
      <c r="U395">
        <f t="shared" si="42"/>
        <v>0.2</v>
      </c>
      <c r="V395" t="str">
        <f t="shared" si="43"/>
        <v>Monday</v>
      </c>
      <c r="W395" t="str">
        <f t="shared" si="44"/>
        <v>September</v>
      </c>
      <c r="X395">
        <f>E395*VLOOKUP(D395,products!$A$2:$G$49,7,FALSE)</f>
        <v>0.34964999999999996</v>
      </c>
    </row>
    <row r="396" spans="1:24" x14ac:dyDescent="0.25">
      <c r="A396" s="1" t="s">
        <v>2709</v>
      </c>
      <c r="B396" s="2">
        <v>44083</v>
      </c>
      <c r="C396" s="1" t="s">
        <v>2710</v>
      </c>
      <c r="D396" t="s">
        <v>6141</v>
      </c>
      <c r="E396" s="1">
        <v>4</v>
      </c>
      <c r="F396" s="1" t="str">
        <f>VLOOKUP(C396,customers!$A$2:$B$1001,2,FALSE)</f>
        <v>Randal Longfield</v>
      </c>
      <c r="G396" s="1" t="str">
        <f>VLOOKUP(C396,customers!$A$1:$C$1001,3,FALSE)</f>
        <v>rlongfielday@bluehost.com</v>
      </c>
      <c r="H396" s="1" t="str">
        <f>_xlfn.XLOOKUP(C396,customers!$A$2:$A$1001,customers!$G$2:$G$1001,,0,)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>
        <f>INDEX(products!$A$1:$G$49,MATCH(orders!$D396,products!$A$1:$A$49,0),MATCH(orders!K$1,products!$A$1:$G$1,0))</f>
        <v>2.5</v>
      </c>
      <c r="L396">
        <f>INDEX(products!$A$1:$G$49,MATCH(orders!$D396,products!$A$1:$A$49,0),MATCH(orders!L$1,products!$A$1:$G$1,0))</f>
        <v>27.484999999999996</v>
      </c>
      <c r="M396">
        <f t="shared" si="45"/>
        <v>109.93999999999998</v>
      </c>
      <c r="N396" t="str">
        <f>VLOOKUP(I396,'coffee names &amp; roast types'!$A$2:$B$5,2,FALSE)</f>
        <v>Robusta</v>
      </c>
      <c r="O396" t="str">
        <f>VLOOKUP(J396,'coffee names &amp; roast types'!$E$2:$F$4,2,FALSE)</f>
        <v>Light</v>
      </c>
      <c r="P396" t="str">
        <f>CONCATENATE(VLOOKUP(C396,customers!$A$2:$F$1001,5,FALSE),", ",VLOOKUP(C396,customers!$A$2:$F$1001,6,FALSE))</f>
        <v>513 Commercial Avenue, Minneapolis</v>
      </c>
      <c r="Q396" t="str">
        <f t="shared" si="46"/>
        <v>No</v>
      </c>
      <c r="R396" t="str">
        <f t="shared" si="47"/>
        <v>Randal</v>
      </c>
      <c r="S396" t="str">
        <f t="shared" si="48"/>
        <v>Longfield</v>
      </c>
      <c r="T396" t="str">
        <f>_xlfn.XLOOKUP(C396,Table3[Customer ID],Table3[Loyalty Card],,0)</f>
        <v>No</v>
      </c>
      <c r="U396">
        <f t="shared" si="42"/>
        <v>10</v>
      </c>
      <c r="V396" t="str">
        <f t="shared" si="43"/>
        <v>Wednesday</v>
      </c>
      <c r="W396" t="str">
        <f t="shared" si="44"/>
        <v>September</v>
      </c>
      <c r="X396">
        <f>E396*VLOOKUP(D396,products!$A$2:$G$49,7,FALSE)</f>
        <v>6.5963999999999992</v>
      </c>
    </row>
    <row r="397" spans="1:24" x14ac:dyDescent="0.25">
      <c r="A397" s="1" t="s">
        <v>2715</v>
      </c>
      <c r="B397" s="2">
        <v>44465</v>
      </c>
      <c r="C397" s="1" t="s">
        <v>2716</v>
      </c>
      <c r="D397" t="s">
        <v>6168</v>
      </c>
      <c r="E397" s="1">
        <v>6</v>
      </c>
      <c r="F397" s="1" t="str">
        <f>VLOOKUP(C397,customers!$A$2:$B$1001,2,FALSE)</f>
        <v>Gregorius Kislingbury</v>
      </c>
      <c r="G397" s="1" t="str">
        <f>VLOOKUP(C397,customers!$A$1:$C$1001,3,FALSE)</f>
        <v>gkislingburyaz@samsung.com</v>
      </c>
      <c r="H397" s="1" t="str">
        <f>_xlfn.XLOOKUP(C397,customers!$A$2:$A$1001,customers!$G$2:$G$1001,,0,)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>
        <f>INDEX(products!$A$1:$G$49,MATCH(orders!$D397,products!$A$1:$A$49,0),MATCH(orders!K$1,products!$A$1:$G$1,0))</f>
        <v>0.5</v>
      </c>
      <c r="L397">
        <f>INDEX(products!$A$1:$G$49,MATCH(orders!$D397,products!$A$1:$A$49,0),MATCH(orders!L$1,products!$A$1:$G$1,0))</f>
        <v>7.77</v>
      </c>
      <c r="M397">
        <f t="shared" si="45"/>
        <v>46.62</v>
      </c>
      <c r="N397" t="str">
        <f>VLOOKUP(I397,'coffee names &amp; roast types'!$A$2:$B$5,2,FALSE)</f>
        <v>Liberica</v>
      </c>
      <c r="O397" t="str">
        <f>VLOOKUP(J397,'coffee names &amp; roast types'!$E$2:$F$4,2,FALSE)</f>
        <v>Dark</v>
      </c>
      <c r="P397" t="str">
        <f>CONCATENATE(VLOOKUP(C397,customers!$A$2:$F$1001,5,FALSE),", ",VLOOKUP(C397,customers!$A$2:$F$1001,6,FALSE))</f>
        <v>4 Jenifer Street, Washington</v>
      </c>
      <c r="Q397" t="str">
        <f t="shared" si="46"/>
        <v>No</v>
      </c>
      <c r="R397" t="str">
        <f t="shared" si="47"/>
        <v>Gregorius</v>
      </c>
      <c r="S397" t="str">
        <f t="shared" si="48"/>
        <v>Kislingbury</v>
      </c>
      <c r="T397" t="str">
        <f>_xlfn.XLOOKUP(C397,Table3[Customer ID],Table3[Loyalty Card],,0)</f>
        <v>Yes</v>
      </c>
      <c r="U397">
        <f t="shared" si="42"/>
        <v>3</v>
      </c>
      <c r="V397" t="str">
        <f t="shared" si="43"/>
        <v>Sunday</v>
      </c>
      <c r="W397" t="str">
        <f t="shared" si="44"/>
        <v>September</v>
      </c>
      <c r="X397">
        <f>E397*VLOOKUP(D397,products!$A$2:$G$49,7,FALSE)</f>
        <v>6.0606</v>
      </c>
    </row>
    <row r="398" spans="1:24" x14ac:dyDescent="0.25">
      <c r="A398" s="1" t="s">
        <v>2720</v>
      </c>
      <c r="B398" s="2">
        <v>44140</v>
      </c>
      <c r="C398" s="1" t="s">
        <v>2721</v>
      </c>
      <c r="D398" t="s">
        <v>6179</v>
      </c>
      <c r="E398" s="1">
        <v>5</v>
      </c>
      <c r="F398" s="1" t="str">
        <f>VLOOKUP(C398,customers!$A$2:$B$1001,2,FALSE)</f>
        <v>Xenos Gibbons</v>
      </c>
      <c r="G398" s="1" t="str">
        <f>VLOOKUP(C398,customers!$A$1:$C$1001,3,FALSE)</f>
        <v>xgibbonsb0@artisteer.com</v>
      </c>
      <c r="H398" s="1" t="str">
        <f>_xlfn.XLOOKUP(C398,customers!$A$2:$A$1001,customers!$G$2:$G$1001,,0,)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>
        <f>INDEX(products!$A$1:$G$49,MATCH(orders!$D398,products!$A$1:$A$49,0),MATCH(orders!K$1,products!$A$1:$G$1,0))</f>
        <v>0.5</v>
      </c>
      <c r="L398">
        <f>INDEX(products!$A$1:$G$49,MATCH(orders!$D398,products!$A$1:$A$49,0),MATCH(orders!L$1,products!$A$1:$G$1,0))</f>
        <v>7.77</v>
      </c>
      <c r="M398">
        <f t="shared" si="45"/>
        <v>38.849999999999994</v>
      </c>
      <c r="N398" t="str">
        <f>VLOOKUP(I398,'coffee names &amp; roast types'!$A$2:$B$5,2,FALSE)</f>
        <v>Arabica</v>
      </c>
      <c r="O398" t="str">
        <f>VLOOKUP(J398,'coffee names &amp; roast types'!$E$2:$F$4,2,FALSE)</f>
        <v>Light</v>
      </c>
      <c r="P398" t="str">
        <f>CONCATENATE(VLOOKUP(C398,customers!$A$2:$F$1001,5,FALSE),", ",VLOOKUP(C398,customers!$A$2:$F$1001,6,FALSE))</f>
        <v>002 7th Junction, San Bernardino</v>
      </c>
      <c r="Q398" t="str">
        <f t="shared" si="46"/>
        <v>No</v>
      </c>
      <c r="R398" t="str">
        <f t="shared" si="47"/>
        <v>Xenos</v>
      </c>
      <c r="S398" t="str">
        <f t="shared" si="48"/>
        <v>Gibbons</v>
      </c>
      <c r="T398" t="str">
        <f>_xlfn.XLOOKUP(C398,Table3[Customer ID],Table3[Loyalty Card],,0)</f>
        <v>No</v>
      </c>
      <c r="U398">
        <f t="shared" si="42"/>
        <v>2.5</v>
      </c>
      <c r="V398" t="str">
        <f t="shared" si="43"/>
        <v>Thursday</v>
      </c>
      <c r="W398" t="str">
        <f t="shared" si="44"/>
        <v>November</v>
      </c>
      <c r="X398">
        <f>E398*VLOOKUP(D398,products!$A$2:$G$49,7,FALSE)</f>
        <v>3.4964999999999997</v>
      </c>
    </row>
    <row r="399" spans="1:24" x14ac:dyDescent="0.25">
      <c r="A399" s="1" t="s">
        <v>2726</v>
      </c>
      <c r="B399" s="2">
        <v>43720</v>
      </c>
      <c r="C399" s="1" t="s">
        <v>2727</v>
      </c>
      <c r="D399" t="s">
        <v>6168</v>
      </c>
      <c r="E399" s="1">
        <v>4</v>
      </c>
      <c r="F399" s="1" t="str">
        <f>VLOOKUP(C399,customers!$A$2:$B$1001,2,FALSE)</f>
        <v>Fleur Parres</v>
      </c>
      <c r="G399" s="1" t="str">
        <f>VLOOKUP(C399,customers!$A$1:$C$1001,3,FALSE)</f>
        <v>fparresb1@imageshack.us</v>
      </c>
      <c r="H399" s="1" t="str">
        <f>_xlfn.XLOOKUP(C399,customers!$A$2:$A$1001,customers!$G$2:$G$1001,,0,)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>
        <f>INDEX(products!$A$1:$G$49,MATCH(orders!$D399,products!$A$1:$A$49,0),MATCH(orders!K$1,products!$A$1:$G$1,0))</f>
        <v>0.5</v>
      </c>
      <c r="L399">
        <f>INDEX(products!$A$1:$G$49,MATCH(orders!$D399,products!$A$1:$A$49,0),MATCH(orders!L$1,products!$A$1:$G$1,0))</f>
        <v>7.77</v>
      </c>
      <c r="M399">
        <f t="shared" si="45"/>
        <v>31.08</v>
      </c>
      <c r="N399" t="str">
        <f>VLOOKUP(I399,'coffee names &amp; roast types'!$A$2:$B$5,2,FALSE)</f>
        <v>Liberica</v>
      </c>
      <c r="O399" t="str">
        <f>VLOOKUP(J399,'coffee names &amp; roast types'!$E$2:$F$4,2,FALSE)</f>
        <v>Dark</v>
      </c>
      <c r="P399" t="str">
        <f>CONCATENATE(VLOOKUP(C399,customers!$A$2:$F$1001,5,FALSE),", ",VLOOKUP(C399,customers!$A$2:$F$1001,6,FALSE))</f>
        <v>641 Steensland Pass, Rochester</v>
      </c>
      <c r="Q399" t="str">
        <f t="shared" si="46"/>
        <v>No</v>
      </c>
      <c r="R399" t="str">
        <f t="shared" si="47"/>
        <v>Fleur</v>
      </c>
      <c r="S399" t="str">
        <f t="shared" si="48"/>
        <v>Parres</v>
      </c>
      <c r="T399" t="str">
        <f>_xlfn.XLOOKUP(C399,Table3[Customer ID],Table3[Loyalty Card],,0)</f>
        <v>Yes</v>
      </c>
      <c r="U399">
        <f t="shared" si="42"/>
        <v>2</v>
      </c>
      <c r="V399" t="str">
        <f t="shared" si="43"/>
        <v>Thursday</v>
      </c>
      <c r="W399" t="str">
        <f t="shared" si="44"/>
        <v>September</v>
      </c>
      <c r="X399">
        <f>E399*VLOOKUP(D399,products!$A$2:$G$49,7,FALSE)</f>
        <v>4.0404</v>
      </c>
    </row>
    <row r="400" spans="1:24" x14ac:dyDescent="0.25">
      <c r="A400" s="1" t="s">
        <v>2732</v>
      </c>
      <c r="B400" s="2">
        <v>43677</v>
      </c>
      <c r="C400" s="1" t="s">
        <v>2733</v>
      </c>
      <c r="D400" t="s">
        <v>6153</v>
      </c>
      <c r="E400" s="1">
        <v>6</v>
      </c>
      <c r="F400" s="1" t="str">
        <f>VLOOKUP(C400,customers!$A$2:$B$1001,2,FALSE)</f>
        <v>Gran Sibray</v>
      </c>
      <c r="G400" s="1" t="str">
        <f>VLOOKUP(C400,customers!$A$1:$C$1001,3,FALSE)</f>
        <v>gsibrayb2@wsj.com</v>
      </c>
      <c r="H400" s="1" t="str">
        <f>_xlfn.XLOOKUP(C400,customers!$A$2:$A$1001,customers!$G$2:$G$1001,,0,)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>
        <f>INDEX(products!$A$1:$G$49,MATCH(orders!$D400,products!$A$1:$A$49,0),MATCH(orders!K$1,products!$A$1:$G$1,0))</f>
        <v>0.2</v>
      </c>
      <c r="L400">
        <f>INDEX(products!$A$1:$G$49,MATCH(orders!$D400,products!$A$1:$A$49,0),MATCH(orders!L$1,products!$A$1:$G$1,0))</f>
        <v>2.9849999999999999</v>
      </c>
      <c r="M400">
        <f t="shared" si="45"/>
        <v>17.91</v>
      </c>
      <c r="N400" t="str">
        <f>VLOOKUP(I400,'coffee names &amp; roast types'!$A$2:$B$5,2,FALSE)</f>
        <v>Arabica</v>
      </c>
      <c r="O400" t="str">
        <f>VLOOKUP(J400,'coffee names &amp; roast types'!$E$2:$F$4,2,FALSE)</f>
        <v>Dark</v>
      </c>
      <c r="P400" t="str">
        <f>CONCATENATE(VLOOKUP(C400,customers!$A$2:$F$1001,5,FALSE),", ",VLOOKUP(C400,customers!$A$2:$F$1001,6,FALSE))</f>
        <v>5018 Iowa Pass, Vancouver</v>
      </c>
      <c r="Q400" t="str">
        <f t="shared" si="46"/>
        <v>No</v>
      </c>
      <c r="R400" t="str">
        <f t="shared" si="47"/>
        <v>Gran</v>
      </c>
      <c r="S400" t="str">
        <f t="shared" si="48"/>
        <v>Sibray</v>
      </c>
      <c r="T400" t="str">
        <f>_xlfn.XLOOKUP(C400,Table3[Customer ID],Table3[Loyalty Card],,0)</f>
        <v>Yes</v>
      </c>
      <c r="U400">
        <f t="shared" si="42"/>
        <v>1.2000000000000002</v>
      </c>
      <c r="V400" t="str">
        <f t="shared" si="43"/>
        <v>Wednesday</v>
      </c>
      <c r="W400" t="str">
        <f t="shared" si="44"/>
        <v>July</v>
      </c>
      <c r="X400">
        <f>E400*VLOOKUP(D400,products!$A$2:$G$49,7,FALSE)</f>
        <v>1.6118999999999999</v>
      </c>
    </row>
    <row r="401" spans="1:24" x14ac:dyDescent="0.25">
      <c r="A401" s="1" t="s">
        <v>2738</v>
      </c>
      <c r="B401" s="2">
        <v>43539</v>
      </c>
      <c r="C401" s="1" t="s">
        <v>2739</v>
      </c>
      <c r="D401" t="s">
        <v>6184</v>
      </c>
      <c r="E401" s="1">
        <v>6</v>
      </c>
      <c r="F401" s="1" t="str">
        <f>VLOOKUP(C401,customers!$A$2:$B$1001,2,FALSE)</f>
        <v>Ingelbert Hotchkin</v>
      </c>
      <c r="G401" s="1" t="str">
        <f>VLOOKUP(C401,customers!$A$1:$C$1001,3,FALSE)</f>
        <v>ihotchkinb3@mit.edu</v>
      </c>
      <c r="H401" s="1" t="str">
        <f>_xlfn.XLOOKUP(C401,customers!$A$2:$A$1001,customers!$G$2:$G$1001,,0,)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>
        <f>INDEX(products!$A$1:$G$49,MATCH(orders!$D401,products!$A$1:$A$49,0),MATCH(orders!K$1,products!$A$1:$G$1,0))</f>
        <v>2.5</v>
      </c>
      <c r="L401">
        <f>INDEX(products!$A$1:$G$49,MATCH(orders!$D401,products!$A$1:$A$49,0),MATCH(orders!L$1,products!$A$1:$G$1,0))</f>
        <v>27.945</v>
      </c>
      <c r="M401">
        <f t="shared" si="45"/>
        <v>167.67000000000002</v>
      </c>
      <c r="N401" t="str">
        <f>VLOOKUP(I401,'coffee names &amp; roast types'!$A$2:$B$5,2,FALSE)</f>
        <v>Excelsa</v>
      </c>
      <c r="O401" t="str">
        <f>VLOOKUP(J401,'coffee names &amp; roast types'!$E$2:$F$4,2,FALSE)</f>
        <v>Dark</v>
      </c>
      <c r="P401" t="str">
        <f>CONCATENATE(VLOOKUP(C401,customers!$A$2:$F$1001,5,FALSE),", ",VLOOKUP(C401,customers!$A$2:$F$1001,6,FALSE))</f>
        <v>322 Basil Pass, Preston</v>
      </c>
      <c r="Q401" t="str">
        <f t="shared" si="46"/>
        <v>Yes</v>
      </c>
      <c r="R401" t="str">
        <f t="shared" si="47"/>
        <v>Ingelbert</v>
      </c>
      <c r="S401" t="str">
        <f t="shared" si="48"/>
        <v>Hotchkin</v>
      </c>
      <c r="T401" t="str">
        <f>_xlfn.XLOOKUP(C401,Table3[Customer ID],Table3[Loyalty Card],,0)</f>
        <v>No</v>
      </c>
      <c r="U401">
        <f t="shared" si="42"/>
        <v>15</v>
      </c>
      <c r="V401" t="str">
        <f t="shared" si="43"/>
        <v>Friday</v>
      </c>
      <c r="W401" t="str">
        <f t="shared" si="44"/>
        <v>March</v>
      </c>
      <c r="X401">
        <f>E401*VLOOKUP(D401,products!$A$2:$G$49,7,FALSE)</f>
        <v>18.4437</v>
      </c>
    </row>
    <row r="402" spans="1:24" x14ac:dyDescent="0.25">
      <c r="A402" s="1" t="s">
        <v>2744</v>
      </c>
      <c r="B402" s="2">
        <v>44332</v>
      </c>
      <c r="C402" s="1" t="s">
        <v>2745</v>
      </c>
      <c r="D402" t="s">
        <v>6169</v>
      </c>
      <c r="E402" s="1">
        <v>4</v>
      </c>
      <c r="F402" s="1" t="str">
        <f>VLOOKUP(C402,customers!$A$2:$B$1001,2,FALSE)</f>
        <v>Neely Broadberrie</v>
      </c>
      <c r="G402" s="1" t="str">
        <f>VLOOKUP(C402,customers!$A$1:$C$1001,3,FALSE)</f>
        <v>nbroadberrieb4@gnu.org</v>
      </c>
      <c r="H402" s="1" t="str">
        <f>_xlfn.XLOOKUP(C402,customers!$A$2:$A$1001,customers!$G$2:$G$1001,,0,)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>
        <f>INDEX(products!$A$1:$G$49,MATCH(orders!$D402,products!$A$1:$A$49,0),MATCH(orders!K$1,products!$A$1:$G$1,0))</f>
        <v>1</v>
      </c>
      <c r="L402">
        <f>INDEX(products!$A$1:$G$49,MATCH(orders!$D402,products!$A$1:$A$49,0),MATCH(orders!L$1,products!$A$1:$G$1,0))</f>
        <v>15.85</v>
      </c>
      <c r="M402">
        <f t="shared" si="45"/>
        <v>63.4</v>
      </c>
      <c r="N402" t="str">
        <f>VLOOKUP(I402,'coffee names &amp; roast types'!$A$2:$B$5,2,FALSE)</f>
        <v>Liberica</v>
      </c>
      <c r="O402" t="str">
        <f>VLOOKUP(J402,'coffee names &amp; roast types'!$E$2:$F$4,2,FALSE)</f>
        <v>Light</v>
      </c>
      <c r="P402" t="str">
        <f>CONCATENATE(VLOOKUP(C402,customers!$A$2:$F$1001,5,FALSE),", ",VLOOKUP(C402,customers!$A$2:$F$1001,6,FALSE))</f>
        <v>8571 Buena Vista Junction, Washington</v>
      </c>
      <c r="Q402" t="str">
        <f t="shared" si="46"/>
        <v>No</v>
      </c>
      <c r="R402" t="str">
        <f t="shared" si="47"/>
        <v>Neely</v>
      </c>
      <c r="S402" t="str">
        <f t="shared" si="48"/>
        <v>Broadberrie</v>
      </c>
      <c r="T402" t="str">
        <f>_xlfn.XLOOKUP(C402,Table3[Customer ID],Table3[Loyalty Card],,0)</f>
        <v>No</v>
      </c>
      <c r="U402">
        <f t="shared" si="42"/>
        <v>4</v>
      </c>
      <c r="V402" t="str">
        <f t="shared" si="43"/>
        <v>Sunday</v>
      </c>
      <c r="W402" t="str">
        <f t="shared" si="44"/>
        <v>May</v>
      </c>
      <c r="X402">
        <f>E402*VLOOKUP(D402,products!$A$2:$G$49,7,FALSE)</f>
        <v>8.2420000000000009</v>
      </c>
    </row>
    <row r="403" spans="1:24" x14ac:dyDescent="0.25">
      <c r="A403" s="1" t="s">
        <v>2750</v>
      </c>
      <c r="B403" s="2">
        <v>43591</v>
      </c>
      <c r="C403" s="1" t="s">
        <v>2751</v>
      </c>
      <c r="D403" t="s">
        <v>6158</v>
      </c>
      <c r="E403" s="1">
        <v>2</v>
      </c>
      <c r="F403" s="1" t="str">
        <f>VLOOKUP(C403,customers!$A$2:$B$1001,2,FALSE)</f>
        <v>Rutger Pithcock</v>
      </c>
      <c r="G403" s="1" t="str">
        <f>VLOOKUP(C403,customers!$A$1:$C$1001,3,FALSE)</f>
        <v>rpithcockb5@yellowbook.com</v>
      </c>
      <c r="H403" s="1" t="str">
        <f>_xlfn.XLOOKUP(C403,customers!$A$2:$A$1001,customers!$G$2:$G$1001,,0,)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>
        <f>INDEX(products!$A$1:$G$49,MATCH(orders!$D403,products!$A$1:$A$49,0),MATCH(orders!K$1,products!$A$1:$G$1,0))</f>
        <v>0.2</v>
      </c>
      <c r="L403">
        <f>INDEX(products!$A$1:$G$49,MATCH(orders!$D403,products!$A$1:$A$49,0),MATCH(orders!L$1,products!$A$1:$G$1,0))</f>
        <v>4.3650000000000002</v>
      </c>
      <c r="M403">
        <f t="shared" si="45"/>
        <v>8.73</v>
      </c>
      <c r="N403" t="str">
        <f>VLOOKUP(I403,'coffee names &amp; roast types'!$A$2:$B$5,2,FALSE)</f>
        <v>Liberica</v>
      </c>
      <c r="O403" t="str">
        <f>VLOOKUP(J403,'coffee names &amp; roast types'!$E$2:$F$4,2,FALSE)</f>
        <v>Medium</v>
      </c>
      <c r="P403" t="str">
        <f>CONCATENATE(VLOOKUP(C403,customers!$A$2:$F$1001,5,FALSE),", ",VLOOKUP(C403,customers!$A$2:$F$1001,6,FALSE))</f>
        <v>2425 Corben Street, Knoxville</v>
      </c>
      <c r="Q403" t="str">
        <f t="shared" si="46"/>
        <v>No</v>
      </c>
      <c r="R403" t="str">
        <f t="shared" si="47"/>
        <v>Rutger</v>
      </c>
      <c r="S403" t="str">
        <f t="shared" si="48"/>
        <v>Pithcock</v>
      </c>
      <c r="T403" t="str">
        <f>_xlfn.XLOOKUP(C403,Table3[Customer ID],Table3[Loyalty Card],,0)</f>
        <v>Yes</v>
      </c>
      <c r="U403">
        <f t="shared" si="42"/>
        <v>0.4</v>
      </c>
      <c r="V403" t="str">
        <f t="shared" si="43"/>
        <v>Monday</v>
      </c>
      <c r="W403" t="str">
        <f t="shared" si="44"/>
        <v>May</v>
      </c>
      <c r="X403">
        <f>E403*VLOOKUP(D403,products!$A$2:$G$49,7,FALSE)</f>
        <v>1.1349</v>
      </c>
    </row>
    <row r="404" spans="1:24" x14ac:dyDescent="0.25">
      <c r="A404" s="1" t="s">
        <v>2756</v>
      </c>
      <c r="B404" s="2">
        <v>43502</v>
      </c>
      <c r="C404" s="1" t="s">
        <v>2757</v>
      </c>
      <c r="D404" t="s">
        <v>6176</v>
      </c>
      <c r="E404" s="1">
        <v>3</v>
      </c>
      <c r="F404" s="1" t="str">
        <f>VLOOKUP(C404,customers!$A$2:$B$1001,2,FALSE)</f>
        <v>Gale Croysdale</v>
      </c>
      <c r="G404" s="1" t="str">
        <f>VLOOKUP(C404,customers!$A$1:$C$1001,3,FALSE)</f>
        <v>gcroysdaleb6@nih.gov</v>
      </c>
      <c r="H404" s="1" t="str">
        <f>_xlfn.XLOOKUP(C404,customers!$A$2:$A$1001,customers!$G$2:$G$1001,,0,)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>
        <f>INDEX(products!$A$1:$G$49,MATCH(orders!$D404,products!$A$1:$A$49,0),MATCH(orders!K$1,products!$A$1:$G$1,0))</f>
        <v>1</v>
      </c>
      <c r="L404">
        <f>INDEX(products!$A$1:$G$49,MATCH(orders!$D404,products!$A$1:$A$49,0),MATCH(orders!L$1,products!$A$1:$G$1,0))</f>
        <v>8.9499999999999993</v>
      </c>
      <c r="M404">
        <f t="shared" si="45"/>
        <v>26.849999999999998</v>
      </c>
      <c r="N404" t="str">
        <f>VLOOKUP(I404,'coffee names &amp; roast types'!$A$2:$B$5,2,FALSE)</f>
        <v>Robusta</v>
      </c>
      <c r="O404" t="str">
        <f>VLOOKUP(J404,'coffee names &amp; roast types'!$E$2:$F$4,2,FALSE)</f>
        <v>Dark</v>
      </c>
      <c r="P404" t="str">
        <f>CONCATENATE(VLOOKUP(C404,customers!$A$2:$F$1001,5,FALSE),", ",VLOOKUP(C404,customers!$A$2:$F$1001,6,FALSE))</f>
        <v>1657 Delladonna Hill, Charleston</v>
      </c>
      <c r="Q404" t="str">
        <f t="shared" si="46"/>
        <v>No</v>
      </c>
      <c r="R404" t="str">
        <f t="shared" si="47"/>
        <v>Gale</v>
      </c>
      <c r="S404" t="str">
        <f t="shared" si="48"/>
        <v>Croysdale</v>
      </c>
      <c r="T404" t="str">
        <f>_xlfn.XLOOKUP(C404,Table3[Customer ID],Table3[Loyalty Card],,0)</f>
        <v>Yes</v>
      </c>
      <c r="U404">
        <f t="shared" si="42"/>
        <v>3</v>
      </c>
      <c r="V404" t="str">
        <f t="shared" si="43"/>
        <v>Wednesday</v>
      </c>
      <c r="W404" t="str">
        <f t="shared" si="44"/>
        <v>February</v>
      </c>
      <c r="X404">
        <f>E404*VLOOKUP(D404,products!$A$2:$G$49,7,FALSE)</f>
        <v>1.6109999999999998</v>
      </c>
    </row>
    <row r="405" spans="1:24" x14ac:dyDescent="0.25">
      <c r="A405" s="1" t="s">
        <v>2762</v>
      </c>
      <c r="B405" s="2">
        <v>44295</v>
      </c>
      <c r="C405" s="1" t="s">
        <v>2763</v>
      </c>
      <c r="D405" t="s">
        <v>6144</v>
      </c>
      <c r="E405" s="1">
        <v>2</v>
      </c>
      <c r="F405" s="1" t="str">
        <f>VLOOKUP(C405,customers!$A$2:$B$1001,2,FALSE)</f>
        <v>Benedetto Gozzett</v>
      </c>
      <c r="G405" s="1" t="str">
        <f>VLOOKUP(C405,customers!$A$1:$C$1001,3,FALSE)</f>
        <v>bgozzettb7@github.com</v>
      </c>
      <c r="H405" s="1" t="str">
        <f>_xlfn.XLOOKUP(C405,customers!$A$2:$A$1001,customers!$G$2:$G$1001,,0,)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>
        <f>INDEX(products!$A$1:$G$49,MATCH(orders!$D405,products!$A$1:$A$49,0),MATCH(orders!K$1,products!$A$1:$G$1,0))</f>
        <v>0.2</v>
      </c>
      <c r="L405">
        <f>INDEX(products!$A$1:$G$49,MATCH(orders!$D405,products!$A$1:$A$49,0),MATCH(orders!L$1,products!$A$1:$G$1,0))</f>
        <v>4.7549999999999999</v>
      </c>
      <c r="M405">
        <f t="shared" si="45"/>
        <v>9.51</v>
      </c>
      <c r="N405" t="str">
        <f>VLOOKUP(I405,'coffee names &amp; roast types'!$A$2:$B$5,2,FALSE)</f>
        <v>Liberica</v>
      </c>
      <c r="O405" t="str">
        <f>VLOOKUP(J405,'coffee names &amp; roast types'!$E$2:$F$4,2,FALSE)</f>
        <v>Light</v>
      </c>
      <c r="P405" t="str">
        <f>CONCATENATE(VLOOKUP(C405,customers!$A$2:$F$1001,5,FALSE),", ",VLOOKUP(C405,customers!$A$2:$F$1001,6,FALSE))</f>
        <v>0389 Hintze Pass, Dallas</v>
      </c>
      <c r="Q405" t="str">
        <f t="shared" si="46"/>
        <v>No</v>
      </c>
      <c r="R405" t="str">
        <f t="shared" si="47"/>
        <v>Benedetto</v>
      </c>
      <c r="S405" t="str">
        <f t="shared" si="48"/>
        <v>Gozzett</v>
      </c>
      <c r="T405" t="str">
        <f>_xlfn.XLOOKUP(C405,Table3[Customer ID],Table3[Loyalty Card],,0)</f>
        <v>No</v>
      </c>
      <c r="U405">
        <f t="shared" si="42"/>
        <v>0.4</v>
      </c>
      <c r="V405" t="str">
        <f t="shared" si="43"/>
        <v>Friday</v>
      </c>
      <c r="W405" t="str">
        <f t="shared" si="44"/>
        <v>April</v>
      </c>
      <c r="X405">
        <f>E405*VLOOKUP(D405,products!$A$2:$G$49,7,FALSE)</f>
        <v>1.2363</v>
      </c>
    </row>
    <row r="406" spans="1:24" x14ac:dyDescent="0.25">
      <c r="A406" s="1" t="s">
        <v>2768</v>
      </c>
      <c r="B406" s="2">
        <v>43971</v>
      </c>
      <c r="C406" s="1" t="s">
        <v>2769</v>
      </c>
      <c r="D406" t="s">
        <v>6146</v>
      </c>
      <c r="E406" s="1">
        <v>4</v>
      </c>
      <c r="F406" s="1" t="str">
        <f>VLOOKUP(C406,customers!$A$2:$B$1001,2,FALSE)</f>
        <v>Tania Craggs</v>
      </c>
      <c r="G406" s="1" t="str">
        <f>VLOOKUP(C406,customers!$A$1:$C$1001,3,FALSE)</f>
        <v>tcraggsb8@house.gov</v>
      </c>
      <c r="H406" s="1" t="str">
        <f>_xlfn.XLOOKUP(C406,customers!$A$2:$A$1001,customers!$G$2:$G$1001,,0,)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>
        <f>INDEX(products!$A$1:$G$49,MATCH(orders!$D406,products!$A$1:$A$49,0),MATCH(orders!K$1,products!$A$1:$G$1,0))</f>
        <v>1</v>
      </c>
      <c r="L406">
        <f>INDEX(products!$A$1:$G$49,MATCH(orders!$D406,products!$A$1:$A$49,0),MATCH(orders!L$1,products!$A$1:$G$1,0))</f>
        <v>9.9499999999999993</v>
      </c>
      <c r="M406">
        <f t="shared" si="45"/>
        <v>39.799999999999997</v>
      </c>
      <c r="N406" t="str">
        <f>VLOOKUP(I406,'coffee names &amp; roast types'!$A$2:$B$5,2,FALSE)</f>
        <v>Arabica</v>
      </c>
      <c r="O406" t="str">
        <f>VLOOKUP(J406,'coffee names &amp; roast types'!$E$2:$F$4,2,FALSE)</f>
        <v>Dark</v>
      </c>
      <c r="P406" t="str">
        <f>CONCATENATE(VLOOKUP(C406,customers!$A$2:$F$1001,5,FALSE),", ",VLOOKUP(C406,customers!$A$2:$F$1001,6,FALSE))</f>
        <v>0 Eagan Parkway, Whitegate</v>
      </c>
      <c r="Q406" t="str">
        <f t="shared" si="46"/>
        <v>Yes</v>
      </c>
      <c r="R406" t="str">
        <f t="shared" si="47"/>
        <v>Tania</v>
      </c>
      <c r="S406" t="str">
        <f t="shared" si="48"/>
        <v>Craggs</v>
      </c>
      <c r="T406" t="str">
        <f>_xlfn.XLOOKUP(C406,Table3[Customer ID],Table3[Loyalty Card],,0)</f>
        <v>No</v>
      </c>
      <c r="U406">
        <f t="shared" si="42"/>
        <v>4</v>
      </c>
      <c r="V406" t="str">
        <f t="shared" si="43"/>
        <v>Wednesday</v>
      </c>
      <c r="W406" t="str">
        <f t="shared" si="44"/>
        <v>May</v>
      </c>
      <c r="X406">
        <f>E406*VLOOKUP(D406,products!$A$2:$G$49,7,FALSE)</f>
        <v>3.5819999999999994</v>
      </c>
    </row>
    <row r="407" spans="1:24" x14ac:dyDescent="0.25">
      <c r="A407" s="1" t="s">
        <v>2774</v>
      </c>
      <c r="B407" s="2">
        <v>44167</v>
      </c>
      <c r="C407" s="1" t="s">
        <v>2775</v>
      </c>
      <c r="D407" t="s">
        <v>6138</v>
      </c>
      <c r="E407" s="1">
        <v>3</v>
      </c>
      <c r="F407" s="1" t="str">
        <f>VLOOKUP(C407,customers!$A$2:$B$1001,2,FALSE)</f>
        <v>Leonie Cullrford</v>
      </c>
      <c r="G407" s="1" t="str">
        <f>VLOOKUP(C407,customers!$A$1:$C$1001,3,FALSE)</f>
        <v>lcullrfordb9@xing.com</v>
      </c>
      <c r="H407" s="1" t="str">
        <f>_xlfn.XLOOKUP(C407,customers!$A$2:$A$1001,customers!$G$2:$G$1001,,0,)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>
        <f>INDEX(products!$A$1:$G$49,MATCH(orders!$D407,products!$A$1:$A$49,0),MATCH(orders!K$1,products!$A$1:$G$1,0))</f>
        <v>0.5</v>
      </c>
      <c r="L407">
        <f>INDEX(products!$A$1:$G$49,MATCH(orders!$D407,products!$A$1:$A$49,0),MATCH(orders!L$1,products!$A$1:$G$1,0))</f>
        <v>8.25</v>
      </c>
      <c r="M407">
        <f t="shared" si="45"/>
        <v>24.75</v>
      </c>
      <c r="N407" t="str">
        <f>VLOOKUP(I407,'coffee names &amp; roast types'!$A$2:$B$5,2,FALSE)</f>
        <v>Excelsa</v>
      </c>
      <c r="O407" t="str">
        <f>VLOOKUP(J407,'coffee names &amp; roast types'!$E$2:$F$4,2,FALSE)</f>
        <v>Medium</v>
      </c>
      <c r="P407" t="str">
        <f>CONCATENATE(VLOOKUP(C407,customers!$A$2:$F$1001,5,FALSE),", ",VLOOKUP(C407,customers!$A$2:$F$1001,6,FALSE))</f>
        <v>71 Sycamore Crossing, Chico</v>
      </c>
      <c r="Q407" t="str">
        <f t="shared" si="46"/>
        <v>No</v>
      </c>
      <c r="R407" t="str">
        <f t="shared" si="47"/>
        <v>Leonie</v>
      </c>
      <c r="S407" t="str">
        <f t="shared" si="48"/>
        <v>Cullrford</v>
      </c>
      <c r="T407" t="str">
        <f>_xlfn.XLOOKUP(C407,Table3[Customer ID],Table3[Loyalty Card],,0)</f>
        <v>Yes</v>
      </c>
      <c r="U407">
        <f t="shared" si="42"/>
        <v>1.5</v>
      </c>
      <c r="V407" t="str">
        <f t="shared" si="43"/>
        <v>Wednesday</v>
      </c>
      <c r="W407" t="str">
        <f t="shared" si="44"/>
        <v>December</v>
      </c>
      <c r="X407">
        <f>E407*VLOOKUP(D407,products!$A$2:$G$49,7,FALSE)</f>
        <v>2.7225000000000001</v>
      </c>
    </row>
    <row r="408" spans="1:24" x14ac:dyDescent="0.25">
      <c r="A408" s="1" t="s">
        <v>2780</v>
      </c>
      <c r="B408" s="2">
        <v>44416</v>
      </c>
      <c r="C408" s="1" t="s">
        <v>2781</v>
      </c>
      <c r="D408" t="s">
        <v>6140</v>
      </c>
      <c r="E408" s="1">
        <v>5</v>
      </c>
      <c r="F408" s="1" t="str">
        <f>VLOOKUP(C408,customers!$A$2:$B$1001,2,FALSE)</f>
        <v>Auguste Rizon</v>
      </c>
      <c r="G408" s="1" t="str">
        <f>VLOOKUP(C408,customers!$A$1:$C$1001,3,FALSE)</f>
        <v>arizonba@xing.com</v>
      </c>
      <c r="H408" s="1" t="str">
        <f>_xlfn.XLOOKUP(C408,customers!$A$2:$A$1001,customers!$G$2:$G$1001,,0,)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>
        <f>INDEX(products!$A$1:$G$49,MATCH(orders!$D408,products!$A$1:$A$49,0),MATCH(orders!K$1,products!$A$1:$G$1,0))</f>
        <v>1</v>
      </c>
      <c r="L408">
        <f>INDEX(products!$A$1:$G$49,MATCH(orders!$D408,products!$A$1:$A$49,0),MATCH(orders!L$1,products!$A$1:$G$1,0))</f>
        <v>13.75</v>
      </c>
      <c r="M408">
        <f t="shared" si="45"/>
        <v>68.75</v>
      </c>
      <c r="N408" t="str">
        <f>VLOOKUP(I408,'coffee names &amp; roast types'!$A$2:$B$5,2,FALSE)</f>
        <v>Excelsa</v>
      </c>
      <c r="O408" t="str">
        <f>VLOOKUP(J408,'coffee names &amp; roast types'!$E$2:$F$4,2,FALSE)</f>
        <v>Medium</v>
      </c>
      <c r="P408" t="str">
        <f>CONCATENATE(VLOOKUP(C408,customers!$A$2:$F$1001,5,FALSE),", ",VLOOKUP(C408,customers!$A$2:$F$1001,6,FALSE))</f>
        <v>19 Merrick Pass, Little Rock</v>
      </c>
      <c r="Q408" t="str">
        <f t="shared" si="46"/>
        <v>No</v>
      </c>
      <c r="R408" t="str">
        <f t="shared" si="47"/>
        <v>Auguste</v>
      </c>
      <c r="S408" t="str">
        <f t="shared" si="48"/>
        <v>Rizon</v>
      </c>
      <c r="T408" t="str">
        <f>_xlfn.XLOOKUP(C408,Table3[Customer ID],Table3[Loyalty Card],,0)</f>
        <v>Yes</v>
      </c>
      <c r="U408">
        <f t="shared" si="42"/>
        <v>5</v>
      </c>
      <c r="V408" t="str">
        <f t="shared" si="43"/>
        <v>Sunday</v>
      </c>
      <c r="W408" t="str">
        <f t="shared" si="44"/>
        <v>August</v>
      </c>
      <c r="X408">
        <f>E408*VLOOKUP(D408,products!$A$2:$G$49,7,FALSE)</f>
        <v>7.5625</v>
      </c>
    </row>
    <row r="409" spans="1:24" x14ac:dyDescent="0.25">
      <c r="A409" s="1" t="s">
        <v>2786</v>
      </c>
      <c r="B409" s="2">
        <v>44595</v>
      </c>
      <c r="C409" s="1" t="s">
        <v>2787</v>
      </c>
      <c r="D409" t="s">
        <v>6138</v>
      </c>
      <c r="E409" s="1">
        <v>6</v>
      </c>
      <c r="F409" s="1" t="str">
        <f>VLOOKUP(C409,customers!$A$2:$B$1001,2,FALSE)</f>
        <v>Lorin Guerrazzi</v>
      </c>
      <c r="G409" s="1" t="str">
        <f>VLOOKUP(C409,customers!$A$1:$C$1001,3,FALSE)</f>
        <v>not provided</v>
      </c>
      <c r="H409" s="1" t="str">
        <f>_xlfn.XLOOKUP(C409,customers!$A$2:$A$1001,customers!$G$2:$G$1001,,0,)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>
        <f>INDEX(products!$A$1:$G$49,MATCH(orders!$D409,products!$A$1:$A$49,0),MATCH(orders!K$1,products!$A$1:$G$1,0))</f>
        <v>0.5</v>
      </c>
      <c r="L409">
        <f>INDEX(products!$A$1:$G$49,MATCH(orders!$D409,products!$A$1:$A$49,0),MATCH(orders!L$1,products!$A$1:$G$1,0))</f>
        <v>8.25</v>
      </c>
      <c r="M409">
        <f t="shared" si="45"/>
        <v>49.5</v>
      </c>
      <c r="N409" t="str">
        <f>VLOOKUP(I409,'coffee names &amp; roast types'!$A$2:$B$5,2,FALSE)</f>
        <v>Excelsa</v>
      </c>
      <c r="O409" t="str">
        <f>VLOOKUP(J409,'coffee names &amp; roast types'!$E$2:$F$4,2,FALSE)</f>
        <v>Medium</v>
      </c>
      <c r="P409" t="str">
        <f>CONCATENATE(VLOOKUP(C409,customers!$A$2:$F$1001,5,FALSE),", ",VLOOKUP(C409,customers!$A$2:$F$1001,6,FALSE))</f>
        <v>8244 La Follette Street, Balrothery</v>
      </c>
      <c r="Q409" t="str">
        <f t="shared" si="46"/>
        <v>Yes</v>
      </c>
      <c r="R409" t="str">
        <f t="shared" si="47"/>
        <v>Lorin</v>
      </c>
      <c r="S409" t="str">
        <f t="shared" si="48"/>
        <v>Guerrazzi</v>
      </c>
      <c r="T409" t="str">
        <f>_xlfn.XLOOKUP(C409,Table3[Customer ID],Table3[Loyalty Card],,0)</f>
        <v>No</v>
      </c>
      <c r="U409">
        <f t="shared" si="42"/>
        <v>3</v>
      </c>
      <c r="V409" t="str">
        <f t="shared" si="43"/>
        <v>Thursday</v>
      </c>
      <c r="W409" t="str">
        <f t="shared" si="44"/>
        <v>February</v>
      </c>
      <c r="X409">
        <f>E409*VLOOKUP(D409,products!$A$2:$G$49,7,FALSE)</f>
        <v>5.4450000000000003</v>
      </c>
    </row>
    <row r="410" spans="1:24" x14ac:dyDescent="0.25">
      <c r="A410" s="1" t="s">
        <v>2791</v>
      </c>
      <c r="B410" s="2">
        <v>44659</v>
      </c>
      <c r="C410" s="1" t="s">
        <v>2792</v>
      </c>
      <c r="D410" t="s">
        <v>6174</v>
      </c>
      <c r="E410" s="1">
        <v>2</v>
      </c>
      <c r="F410" s="1" t="str">
        <f>VLOOKUP(C410,customers!$A$2:$B$1001,2,FALSE)</f>
        <v>Felice Miell</v>
      </c>
      <c r="G410" s="1" t="str">
        <f>VLOOKUP(C410,customers!$A$1:$C$1001,3,FALSE)</f>
        <v>fmiellbc@spiegel.de</v>
      </c>
      <c r="H410" s="1" t="str">
        <f>_xlfn.XLOOKUP(C410,customers!$A$2:$A$1001,customers!$G$2:$G$1001,,0,)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>
        <f>INDEX(products!$A$1:$G$49,MATCH(orders!$D410,products!$A$1:$A$49,0),MATCH(orders!K$1,products!$A$1:$G$1,0))</f>
        <v>2.5</v>
      </c>
      <c r="L410">
        <f>INDEX(products!$A$1:$G$49,MATCH(orders!$D410,products!$A$1:$A$49,0),MATCH(orders!L$1,products!$A$1:$G$1,0))</f>
        <v>25.874999999999996</v>
      </c>
      <c r="M410">
        <f t="shared" si="45"/>
        <v>51.749999999999993</v>
      </c>
      <c r="N410" t="str">
        <f>VLOOKUP(I410,'coffee names &amp; roast types'!$A$2:$B$5,2,FALSE)</f>
        <v>Arabica</v>
      </c>
      <c r="O410" t="str">
        <f>VLOOKUP(J410,'coffee names &amp; roast types'!$E$2:$F$4,2,FALSE)</f>
        <v>Medium</v>
      </c>
      <c r="P410" t="str">
        <f>CONCATENATE(VLOOKUP(C410,customers!$A$2:$F$1001,5,FALSE),", ",VLOOKUP(C410,customers!$A$2:$F$1001,6,FALSE))</f>
        <v>35 Hoepker Pass, New Brunswick</v>
      </c>
      <c r="Q410" t="str">
        <f t="shared" si="46"/>
        <v>No</v>
      </c>
      <c r="R410" t="str">
        <f t="shared" si="47"/>
        <v>Felice</v>
      </c>
      <c r="S410" t="str">
        <f t="shared" si="48"/>
        <v>Miell</v>
      </c>
      <c r="T410" t="str">
        <f>_xlfn.XLOOKUP(C410,Table3[Customer ID],Table3[Loyalty Card],,0)</f>
        <v>Yes</v>
      </c>
      <c r="U410">
        <f t="shared" si="42"/>
        <v>5</v>
      </c>
      <c r="V410" t="str">
        <f t="shared" si="43"/>
        <v>Friday</v>
      </c>
      <c r="W410" t="str">
        <f t="shared" si="44"/>
        <v>April</v>
      </c>
      <c r="X410">
        <f>E410*VLOOKUP(D410,products!$A$2:$G$49,7,FALSE)</f>
        <v>4.6574999999999989</v>
      </c>
    </row>
    <row r="411" spans="1:24" x14ac:dyDescent="0.25">
      <c r="A411" s="1" t="s">
        <v>2797</v>
      </c>
      <c r="B411" s="2">
        <v>44203</v>
      </c>
      <c r="C411" s="1" t="s">
        <v>2798</v>
      </c>
      <c r="D411" t="s">
        <v>6169</v>
      </c>
      <c r="E411" s="1">
        <v>3</v>
      </c>
      <c r="F411" s="1" t="str">
        <f>VLOOKUP(C411,customers!$A$2:$B$1001,2,FALSE)</f>
        <v>Hamish Skeech</v>
      </c>
      <c r="G411" s="1" t="str">
        <f>VLOOKUP(C411,customers!$A$1:$C$1001,3,FALSE)</f>
        <v>not provided</v>
      </c>
      <c r="H411" s="1" t="str">
        <f>_xlfn.XLOOKUP(C411,customers!$A$2:$A$1001,customers!$G$2:$G$1001,,0,)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>
        <f>INDEX(products!$A$1:$G$49,MATCH(orders!$D411,products!$A$1:$A$49,0),MATCH(orders!K$1,products!$A$1:$G$1,0))</f>
        <v>1</v>
      </c>
      <c r="L411">
        <f>INDEX(products!$A$1:$G$49,MATCH(orders!$D411,products!$A$1:$A$49,0),MATCH(orders!L$1,products!$A$1:$G$1,0))</f>
        <v>15.85</v>
      </c>
      <c r="M411">
        <f t="shared" si="45"/>
        <v>47.55</v>
      </c>
      <c r="N411" t="str">
        <f>VLOOKUP(I411,'coffee names &amp; roast types'!$A$2:$B$5,2,FALSE)</f>
        <v>Liberica</v>
      </c>
      <c r="O411" t="str">
        <f>VLOOKUP(J411,'coffee names &amp; roast types'!$E$2:$F$4,2,FALSE)</f>
        <v>Light</v>
      </c>
      <c r="P411" t="str">
        <f>CONCATENATE(VLOOKUP(C411,customers!$A$2:$F$1001,5,FALSE),", ",VLOOKUP(C411,customers!$A$2:$F$1001,6,FALSE))</f>
        <v>5662 Messerschmidt Lane, Valleymount</v>
      </c>
      <c r="Q411" t="str">
        <f t="shared" si="46"/>
        <v>Yes</v>
      </c>
      <c r="R411" t="str">
        <f t="shared" si="47"/>
        <v>Hamish</v>
      </c>
      <c r="S411" t="str">
        <f t="shared" si="48"/>
        <v>Skeech</v>
      </c>
      <c r="T411" t="str">
        <f>_xlfn.XLOOKUP(C411,Table3[Customer ID],Table3[Loyalty Card],,0)</f>
        <v>Yes</v>
      </c>
      <c r="U411">
        <f t="shared" si="42"/>
        <v>3</v>
      </c>
      <c r="V411" t="str">
        <f t="shared" si="43"/>
        <v>Thursday</v>
      </c>
      <c r="W411" t="str">
        <f t="shared" si="44"/>
        <v>January</v>
      </c>
      <c r="X411">
        <f>E411*VLOOKUP(D411,products!$A$2:$G$49,7,FALSE)</f>
        <v>6.1815000000000007</v>
      </c>
    </row>
    <row r="412" spans="1:24" x14ac:dyDescent="0.25">
      <c r="A412" s="1" t="s">
        <v>2802</v>
      </c>
      <c r="B412" s="2">
        <v>44441</v>
      </c>
      <c r="C412" s="1" t="s">
        <v>2803</v>
      </c>
      <c r="D412" t="s">
        <v>6166</v>
      </c>
      <c r="E412" s="1">
        <v>4</v>
      </c>
      <c r="F412" s="1" t="str">
        <f>VLOOKUP(C412,customers!$A$2:$B$1001,2,FALSE)</f>
        <v>Giordano Lorenzin</v>
      </c>
      <c r="G412" s="1" t="str">
        <f>VLOOKUP(C412,customers!$A$1:$C$1001,3,FALSE)</f>
        <v>not provided</v>
      </c>
      <c r="H412" s="1" t="str">
        <f>_xlfn.XLOOKUP(C412,customers!$A$2:$A$1001,customers!$G$2:$G$1001,,0,)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>
        <f>INDEX(products!$A$1:$G$49,MATCH(orders!$D412,products!$A$1:$A$49,0),MATCH(orders!K$1,products!$A$1:$G$1,0))</f>
        <v>0.2</v>
      </c>
      <c r="L412">
        <f>INDEX(products!$A$1:$G$49,MATCH(orders!$D412,products!$A$1:$A$49,0),MATCH(orders!L$1,products!$A$1:$G$1,0))</f>
        <v>3.8849999999999998</v>
      </c>
      <c r="M412">
        <f t="shared" si="45"/>
        <v>15.54</v>
      </c>
      <c r="N412" t="str">
        <f>VLOOKUP(I412,'coffee names &amp; roast types'!$A$2:$B$5,2,FALSE)</f>
        <v>Arabica</v>
      </c>
      <c r="O412" t="str">
        <f>VLOOKUP(J412,'coffee names &amp; roast types'!$E$2:$F$4,2,FALSE)</f>
        <v>Light</v>
      </c>
      <c r="P412" t="str">
        <f>CONCATENATE(VLOOKUP(C412,customers!$A$2:$F$1001,5,FALSE),", ",VLOOKUP(C412,customers!$A$2:$F$1001,6,FALSE))</f>
        <v>577 Roth Pass, San Francisco</v>
      </c>
      <c r="Q412" t="str">
        <f t="shared" si="46"/>
        <v>No</v>
      </c>
      <c r="R412" t="str">
        <f t="shared" si="47"/>
        <v>Giordano</v>
      </c>
      <c r="S412" t="str">
        <f t="shared" si="48"/>
        <v>Lorenzin</v>
      </c>
      <c r="T412" t="str">
        <f>_xlfn.XLOOKUP(C412,Table3[Customer ID],Table3[Loyalty Card],,0)</f>
        <v>No</v>
      </c>
      <c r="U412">
        <f t="shared" si="42"/>
        <v>0.8</v>
      </c>
      <c r="V412" t="str">
        <f t="shared" si="43"/>
        <v>Thursday</v>
      </c>
      <c r="W412" t="str">
        <f t="shared" si="44"/>
        <v>September</v>
      </c>
      <c r="X412">
        <f>E412*VLOOKUP(D412,products!$A$2:$G$49,7,FALSE)</f>
        <v>1.3985999999999998</v>
      </c>
    </row>
    <row r="413" spans="1:24" x14ac:dyDescent="0.25">
      <c r="A413" s="1" t="s">
        <v>2807</v>
      </c>
      <c r="B413" s="2">
        <v>44504</v>
      </c>
      <c r="C413" s="1" t="s">
        <v>2808</v>
      </c>
      <c r="D413" t="s">
        <v>6161</v>
      </c>
      <c r="E413" s="1">
        <v>6</v>
      </c>
      <c r="F413" s="1" t="str">
        <f>VLOOKUP(C413,customers!$A$2:$B$1001,2,FALSE)</f>
        <v>Harwilll Bishell</v>
      </c>
      <c r="G413" s="1" t="str">
        <f>VLOOKUP(C413,customers!$A$1:$C$1001,3,FALSE)</f>
        <v>not provided</v>
      </c>
      <c r="H413" s="1" t="str">
        <f>_xlfn.XLOOKUP(C413,customers!$A$2:$A$1001,customers!$G$2:$G$1001,,0,)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>
        <f>INDEX(products!$A$1:$G$49,MATCH(orders!$D413,products!$A$1:$A$49,0),MATCH(orders!K$1,products!$A$1:$G$1,0))</f>
        <v>1</v>
      </c>
      <c r="L413">
        <f>INDEX(products!$A$1:$G$49,MATCH(orders!$D413,products!$A$1:$A$49,0),MATCH(orders!L$1,products!$A$1:$G$1,0))</f>
        <v>14.55</v>
      </c>
      <c r="M413">
        <f t="shared" si="45"/>
        <v>87.300000000000011</v>
      </c>
      <c r="N413" t="str">
        <f>VLOOKUP(I413,'coffee names &amp; roast types'!$A$2:$B$5,2,FALSE)</f>
        <v>Liberica</v>
      </c>
      <c r="O413" t="str">
        <f>VLOOKUP(J413,'coffee names &amp; roast types'!$E$2:$F$4,2,FALSE)</f>
        <v>Medium</v>
      </c>
      <c r="P413" t="str">
        <f>CONCATENATE(VLOOKUP(C413,customers!$A$2:$F$1001,5,FALSE),", ",VLOOKUP(C413,customers!$A$2:$F$1001,6,FALSE))</f>
        <v>7960 Roth Center, Lafayette</v>
      </c>
      <c r="Q413" t="str">
        <f t="shared" si="46"/>
        <v>No</v>
      </c>
      <c r="R413" t="str">
        <f t="shared" si="47"/>
        <v>Harwilll</v>
      </c>
      <c r="S413" t="str">
        <f t="shared" si="48"/>
        <v>Bishell</v>
      </c>
      <c r="T413" t="str">
        <f>_xlfn.XLOOKUP(C413,Table3[Customer ID],Table3[Loyalty Card],,0)</f>
        <v>Yes</v>
      </c>
      <c r="U413">
        <f t="shared" si="42"/>
        <v>6</v>
      </c>
      <c r="V413" t="str">
        <f t="shared" si="43"/>
        <v>Thursday</v>
      </c>
      <c r="W413" t="str">
        <f t="shared" si="44"/>
        <v>November</v>
      </c>
      <c r="X413">
        <f>E413*VLOOKUP(D413,products!$A$2:$G$49,7,FALSE)</f>
        <v>11.349</v>
      </c>
    </row>
    <row r="414" spans="1:24" x14ac:dyDescent="0.25">
      <c r="A414" s="1" t="s">
        <v>2812</v>
      </c>
      <c r="B414" s="2">
        <v>44410</v>
      </c>
      <c r="C414" s="1" t="s">
        <v>2813</v>
      </c>
      <c r="D414" t="s">
        <v>6154</v>
      </c>
      <c r="E414" s="1">
        <v>5</v>
      </c>
      <c r="F414" s="1" t="str">
        <f>VLOOKUP(C414,customers!$A$2:$B$1001,2,FALSE)</f>
        <v>Freeland Missenden</v>
      </c>
      <c r="G414" s="1" t="str">
        <f>VLOOKUP(C414,customers!$A$1:$C$1001,3,FALSE)</f>
        <v>not provided</v>
      </c>
      <c r="H414" s="1" t="str">
        <f>_xlfn.XLOOKUP(C414,customers!$A$2:$A$1001,customers!$G$2:$G$1001,,0,)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>
        <f>INDEX(products!$A$1:$G$49,MATCH(orders!$D414,products!$A$1:$A$49,0),MATCH(orders!K$1,products!$A$1:$G$1,0))</f>
        <v>1</v>
      </c>
      <c r="L414">
        <f>INDEX(products!$A$1:$G$49,MATCH(orders!$D414,products!$A$1:$A$49,0),MATCH(orders!L$1,products!$A$1:$G$1,0))</f>
        <v>11.25</v>
      </c>
      <c r="M414">
        <f t="shared" si="45"/>
        <v>56.25</v>
      </c>
      <c r="N414" t="str">
        <f>VLOOKUP(I414,'coffee names &amp; roast types'!$A$2:$B$5,2,FALSE)</f>
        <v>Arabica</v>
      </c>
      <c r="O414" t="str">
        <f>VLOOKUP(J414,'coffee names &amp; roast types'!$E$2:$F$4,2,FALSE)</f>
        <v>Medium</v>
      </c>
      <c r="P414" t="str">
        <f>CONCATENATE(VLOOKUP(C414,customers!$A$2:$F$1001,5,FALSE),", ",VLOOKUP(C414,customers!$A$2:$F$1001,6,FALSE))</f>
        <v>1 Randy Place, San Diego</v>
      </c>
      <c r="Q414" t="str">
        <f t="shared" si="46"/>
        <v>No</v>
      </c>
      <c r="R414" t="str">
        <f t="shared" si="47"/>
        <v>Freeland</v>
      </c>
      <c r="S414" t="str">
        <f t="shared" si="48"/>
        <v>Missenden</v>
      </c>
      <c r="T414" t="str">
        <f>_xlfn.XLOOKUP(C414,Table3[Customer ID],Table3[Loyalty Card],,0)</f>
        <v>Yes</v>
      </c>
      <c r="U414">
        <f t="shared" si="42"/>
        <v>5</v>
      </c>
      <c r="V414" t="str">
        <f t="shared" si="43"/>
        <v>Monday</v>
      </c>
      <c r="W414" t="str">
        <f t="shared" si="44"/>
        <v>August</v>
      </c>
      <c r="X414">
        <f>E414*VLOOKUP(D414,products!$A$2:$G$49,7,FALSE)</f>
        <v>5.0625</v>
      </c>
    </row>
    <row r="415" spans="1:24" x14ac:dyDescent="0.25">
      <c r="A415" s="1" t="s">
        <v>2817</v>
      </c>
      <c r="B415" s="2">
        <v>43857</v>
      </c>
      <c r="C415" s="1" t="s">
        <v>2818</v>
      </c>
      <c r="D415" t="s">
        <v>6163</v>
      </c>
      <c r="E415" s="1">
        <v>1</v>
      </c>
      <c r="F415" s="1" t="str">
        <f>VLOOKUP(C415,customers!$A$2:$B$1001,2,FALSE)</f>
        <v>Waylan Springall</v>
      </c>
      <c r="G415" s="1" t="str">
        <f>VLOOKUP(C415,customers!$A$1:$C$1001,3,FALSE)</f>
        <v>wspringallbh@jugem.jp</v>
      </c>
      <c r="H415" s="1" t="str">
        <f>_xlfn.XLOOKUP(C415,customers!$A$2:$A$1001,customers!$G$2:$G$1001,,0,)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>
        <f>INDEX(products!$A$1:$G$49,MATCH(orders!$D415,products!$A$1:$A$49,0),MATCH(orders!K$1,products!$A$1:$G$1,0))</f>
        <v>2.5</v>
      </c>
      <c r="L415">
        <f>INDEX(products!$A$1:$G$49,MATCH(orders!$D415,products!$A$1:$A$49,0),MATCH(orders!L$1,products!$A$1:$G$1,0))</f>
        <v>36.454999999999998</v>
      </c>
      <c r="M415">
        <f t="shared" si="45"/>
        <v>36.454999999999998</v>
      </c>
      <c r="N415" t="str">
        <f>VLOOKUP(I415,'coffee names &amp; roast types'!$A$2:$B$5,2,FALSE)</f>
        <v>Liberica</v>
      </c>
      <c r="O415" t="str">
        <f>VLOOKUP(J415,'coffee names &amp; roast types'!$E$2:$F$4,2,FALSE)</f>
        <v>Light</v>
      </c>
      <c r="P415" t="str">
        <f>CONCATENATE(VLOOKUP(C415,customers!$A$2:$F$1001,5,FALSE),", ",VLOOKUP(C415,customers!$A$2:$F$1001,6,FALSE))</f>
        <v>99 Schurz Pass, Alhambra</v>
      </c>
      <c r="Q415" t="str">
        <f t="shared" si="46"/>
        <v>No</v>
      </c>
      <c r="R415" t="str">
        <f t="shared" si="47"/>
        <v>Waylan</v>
      </c>
      <c r="S415" t="str">
        <f t="shared" si="48"/>
        <v>Springall</v>
      </c>
      <c r="T415" t="str">
        <f>_xlfn.XLOOKUP(C415,Table3[Customer ID],Table3[Loyalty Card],,0)</f>
        <v>Yes</v>
      </c>
      <c r="U415">
        <f t="shared" si="42"/>
        <v>2.5</v>
      </c>
      <c r="V415" t="str">
        <f t="shared" si="43"/>
        <v>Monday</v>
      </c>
      <c r="W415" t="str">
        <f t="shared" si="44"/>
        <v>January</v>
      </c>
      <c r="X415">
        <f>E415*VLOOKUP(D415,products!$A$2:$G$49,7,FALSE)</f>
        <v>4.7391499999999995</v>
      </c>
    </row>
    <row r="416" spans="1:24" x14ac:dyDescent="0.25">
      <c r="A416" s="1" t="s">
        <v>2823</v>
      </c>
      <c r="B416" s="2">
        <v>43802</v>
      </c>
      <c r="C416" s="1" t="s">
        <v>2824</v>
      </c>
      <c r="D416" t="s">
        <v>6177</v>
      </c>
      <c r="E416" s="1">
        <v>3</v>
      </c>
      <c r="F416" s="1" t="str">
        <f>VLOOKUP(C416,customers!$A$2:$B$1001,2,FALSE)</f>
        <v>Kiri Avramow</v>
      </c>
      <c r="G416" s="1" t="str">
        <f>VLOOKUP(C416,customers!$A$1:$C$1001,3,FALSE)</f>
        <v>not provided</v>
      </c>
      <c r="H416" s="1" t="str">
        <f>_xlfn.XLOOKUP(C416,customers!$A$2:$A$1001,customers!$G$2:$G$1001,,0,)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>
        <f>INDEX(products!$A$1:$G$49,MATCH(orders!$D416,products!$A$1:$A$49,0),MATCH(orders!K$1,products!$A$1:$G$1,0))</f>
        <v>0.2</v>
      </c>
      <c r="L416">
        <f>INDEX(products!$A$1:$G$49,MATCH(orders!$D416,products!$A$1:$A$49,0),MATCH(orders!L$1,products!$A$1:$G$1,0))</f>
        <v>3.5849999999999995</v>
      </c>
      <c r="M416">
        <f t="shared" si="45"/>
        <v>10.754999999999999</v>
      </c>
      <c r="N416" t="str">
        <f>VLOOKUP(I416,'coffee names &amp; roast types'!$A$2:$B$5,2,FALSE)</f>
        <v>Robusta</v>
      </c>
      <c r="O416" t="str">
        <f>VLOOKUP(J416,'coffee names &amp; roast types'!$E$2:$F$4,2,FALSE)</f>
        <v>Light</v>
      </c>
      <c r="P416" t="str">
        <f>CONCATENATE(VLOOKUP(C416,customers!$A$2:$F$1001,5,FALSE),", ",VLOOKUP(C416,customers!$A$2:$F$1001,6,FALSE))</f>
        <v>2443 Bluejay Alley, Tyler</v>
      </c>
      <c r="Q416" t="str">
        <f t="shared" si="46"/>
        <v>No</v>
      </c>
      <c r="R416" t="str">
        <f t="shared" si="47"/>
        <v>Kiri</v>
      </c>
      <c r="S416" t="str">
        <f t="shared" si="48"/>
        <v>Avramow</v>
      </c>
      <c r="T416" t="str">
        <f>_xlfn.XLOOKUP(C416,Table3[Customer ID],Table3[Loyalty Card],,0)</f>
        <v>Yes</v>
      </c>
      <c r="U416">
        <f t="shared" si="42"/>
        <v>0.60000000000000009</v>
      </c>
      <c r="V416" t="str">
        <f t="shared" si="43"/>
        <v>Tuesday</v>
      </c>
      <c r="W416" t="str">
        <f t="shared" si="44"/>
        <v>December</v>
      </c>
      <c r="X416">
        <f>E416*VLOOKUP(D416,products!$A$2:$G$49,7,FALSE)</f>
        <v>0.64529999999999987</v>
      </c>
    </row>
    <row r="417" spans="1:24" x14ac:dyDescent="0.25">
      <c r="A417" s="1" t="s">
        <v>2828</v>
      </c>
      <c r="B417" s="2">
        <v>43683</v>
      </c>
      <c r="C417" s="1" t="s">
        <v>2829</v>
      </c>
      <c r="D417" t="s">
        <v>6173</v>
      </c>
      <c r="E417" s="1">
        <v>3</v>
      </c>
      <c r="F417" s="1" t="str">
        <f>VLOOKUP(C417,customers!$A$2:$B$1001,2,FALSE)</f>
        <v>Gregg Hawkyens</v>
      </c>
      <c r="G417" s="1" t="str">
        <f>VLOOKUP(C417,customers!$A$1:$C$1001,3,FALSE)</f>
        <v>ghawkyensbj@census.gov</v>
      </c>
      <c r="H417" s="1" t="str">
        <f>_xlfn.XLOOKUP(C417,customers!$A$2:$A$1001,customers!$G$2:$G$1001,,0,)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>
        <f>INDEX(products!$A$1:$G$49,MATCH(orders!$D417,products!$A$1:$A$49,0),MATCH(orders!K$1,products!$A$1:$G$1,0))</f>
        <v>0.2</v>
      </c>
      <c r="L417">
        <f>INDEX(products!$A$1:$G$49,MATCH(orders!$D417,products!$A$1:$A$49,0),MATCH(orders!L$1,products!$A$1:$G$1,0))</f>
        <v>2.9849999999999999</v>
      </c>
      <c r="M417">
        <f t="shared" si="45"/>
        <v>8.9550000000000001</v>
      </c>
      <c r="N417" t="str">
        <f>VLOOKUP(I417,'coffee names &amp; roast types'!$A$2:$B$5,2,FALSE)</f>
        <v>Robusta</v>
      </c>
      <c r="O417" t="str">
        <f>VLOOKUP(J417,'coffee names &amp; roast types'!$E$2:$F$4,2,FALSE)</f>
        <v>Medium</v>
      </c>
      <c r="P417" t="str">
        <f>CONCATENATE(VLOOKUP(C417,customers!$A$2:$F$1001,5,FALSE),", ",VLOOKUP(C417,customers!$A$2:$F$1001,6,FALSE))</f>
        <v>48 Vidon Street, Lafayette</v>
      </c>
      <c r="Q417" t="str">
        <f t="shared" si="46"/>
        <v>No</v>
      </c>
      <c r="R417" t="str">
        <f t="shared" si="47"/>
        <v>Gregg</v>
      </c>
      <c r="S417" t="str">
        <f t="shared" si="48"/>
        <v>Hawkyens</v>
      </c>
      <c r="T417" t="str">
        <f>_xlfn.XLOOKUP(C417,Table3[Customer ID],Table3[Loyalty Card],,0)</f>
        <v>No</v>
      </c>
      <c r="U417">
        <f t="shared" si="42"/>
        <v>0.60000000000000009</v>
      </c>
      <c r="V417" t="str">
        <f t="shared" si="43"/>
        <v>Tuesday</v>
      </c>
      <c r="W417" t="str">
        <f t="shared" si="44"/>
        <v>August</v>
      </c>
      <c r="X417">
        <f>E417*VLOOKUP(D417,products!$A$2:$G$49,7,FALSE)</f>
        <v>0.53729999999999989</v>
      </c>
    </row>
    <row r="418" spans="1:24" x14ac:dyDescent="0.25">
      <c r="A418" s="1" t="s">
        <v>2833</v>
      </c>
      <c r="B418" s="2">
        <v>43901</v>
      </c>
      <c r="C418" s="1" t="s">
        <v>2834</v>
      </c>
      <c r="D418" t="s">
        <v>6179</v>
      </c>
      <c r="E418" s="1">
        <v>3</v>
      </c>
      <c r="F418" s="1" t="str">
        <f>VLOOKUP(C418,customers!$A$2:$B$1001,2,FALSE)</f>
        <v>Reggis Pracy</v>
      </c>
      <c r="G418" s="1" t="str">
        <f>VLOOKUP(C418,customers!$A$1:$C$1001,3,FALSE)</f>
        <v>not provided</v>
      </c>
      <c r="H418" s="1" t="str">
        <f>_xlfn.XLOOKUP(C418,customers!$A$2:$A$1001,customers!$G$2:$G$1001,,0,)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>
        <f>INDEX(products!$A$1:$G$49,MATCH(orders!$D418,products!$A$1:$A$49,0),MATCH(orders!K$1,products!$A$1:$G$1,0))</f>
        <v>0.5</v>
      </c>
      <c r="L418">
        <f>INDEX(products!$A$1:$G$49,MATCH(orders!$D418,products!$A$1:$A$49,0),MATCH(orders!L$1,products!$A$1:$G$1,0))</f>
        <v>7.77</v>
      </c>
      <c r="M418">
        <f t="shared" si="45"/>
        <v>23.31</v>
      </c>
      <c r="N418" t="str">
        <f>VLOOKUP(I418,'coffee names &amp; roast types'!$A$2:$B$5,2,FALSE)</f>
        <v>Arabica</v>
      </c>
      <c r="O418" t="str">
        <f>VLOOKUP(J418,'coffee names &amp; roast types'!$E$2:$F$4,2,FALSE)</f>
        <v>Light</v>
      </c>
      <c r="P418" t="str">
        <f>CONCATENATE(VLOOKUP(C418,customers!$A$2:$F$1001,5,FALSE),", ",VLOOKUP(C418,customers!$A$2:$F$1001,6,FALSE))</f>
        <v>33211 Pleasure Circle, Dayton</v>
      </c>
      <c r="Q418" t="str">
        <f t="shared" si="46"/>
        <v>No</v>
      </c>
      <c r="R418" t="str">
        <f t="shared" si="47"/>
        <v>Reggis</v>
      </c>
      <c r="S418" t="str">
        <f t="shared" si="48"/>
        <v>Pracy</v>
      </c>
      <c r="T418" t="str">
        <f>_xlfn.XLOOKUP(C418,Table3[Customer ID],Table3[Loyalty Card],,0)</f>
        <v>Yes</v>
      </c>
      <c r="U418">
        <f t="shared" si="42"/>
        <v>1.5</v>
      </c>
      <c r="V418" t="str">
        <f t="shared" si="43"/>
        <v>Wednesday</v>
      </c>
      <c r="W418" t="str">
        <f t="shared" si="44"/>
        <v>March</v>
      </c>
      <c r="X418">
        <f>E418*VLOOKUP(D418,products!$A$2:$G$49,7,FALSE)</f>
        <v>2.0978999999999997</v>
      </c>
    </row>
    <row r="419" spans="1:24" x14ac:dyDescent="0.25">
      <c r="A419" s="1" t="s">
        <v>2838</v>
      </c>
      <c r="B419" s="2">
        <v>44457</v>
      </c>
      <c r="C419" s="1" t="s">
        <v>2839</v>
      </c>
      <c r="D419" t="s">
        <v>6181</v>
      </c>
      <c r="E419" s="1">
        <v>1</v>
      </c>
      <c r="F419" s="1" t="str">
        <f>VLOOKUP(C419,customers!$A$2:$B$1001,2,FALSE)</f>
        <v>Paula Denis</v>
      </c>
      <c r="G419" s="1" t="str">
        <f>VLOOKUP(C419,customers!$A$1:$C$1001,3,FALSE)</f>
        <v>not provided</v>
      </c>
      <c r="H419" s="1" t="str">
        <f>_xlfn.XLOOKUP(C419,customers!$A$2:$A$1001,customers!$G$2:$G$1001,,0,)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>
        <f>INDEX(products!$A$1:$G$49,MATCH(orders!$D419,products!$A$1:$A$49,0),MATCH(orders!K$1,products!$A$1:$G$1,0))</f>
        <v>2.5</v>
      </c>
      <c r="L419">
        <f>INDEX(products!$A$1:$G$49,MATCH(orders!$D419,products!$A$1:$A$49,0),MATCH(orders!L$1,products!$A$1:$G$1,0))</f>
        <v>29.784999999999997</v>
      </c>
      <c r="M419">
        <f t="shared" si="45"/>
        <v>29.784999999999997</v>
      </c>
      <c r="N419" t="str">
        <f>VLOOKUP(I419,'coffee names &amp; roast types'!$A$2:$B$5,2,FALSE)</f>
        <v>Arabica</v>
      </c>
      <c r="O419" t="str">
        <f>VLOOKUP(J419,'coffee names &amp; roast types'!$E$2:$F$4,2,FALSE)</f>
        <v>Light</v>
      </c>
      <c r="P419" t="str">
        <f>CONCATENATE(VLOOKUP(C419,customers!$A$2:$F$1001,5,FALSE),", ",VLOOKUP(C419,customers!$A$2:$F$1001,6,FALSE))</f>
        <v>74 Texas Road, Phoenix</v>
      </c>
      <c r="Q419" t="str">
        <f t="shared" si="46"/>
        <v>No</v>
      </c>
      <c r="R419" t="str">
        <f t="shared" si="47"/>
        <v>Paula</v>
      </c>
      <c r="S419" t="str">
        <f t="shared" si="48"/>
        <v>Denis</v>
      </c>
      <c r="T419" t="str">
        <f>_xlfn.XLOOKUP(C419,Table3[Customer ID],Table3[Loyalty Card],,0)</f>
        <v>Yes</v>
      </c>
      <c r="U419">
        <f t="shared" si="42"/>
        <v>2.5</v>
      </c>
      <c r="V419" t="str">
        <f t="shared" si="43"/>
        <v>Saturday</v>
      </c>
      <c r="W419" t="str">
        <f t="shared" si="44"/>
        <v>September</v>
      </c>
      <c r="X419">
        <f>E419*VLOOKUP(D419,products!$A$2:$G$49,7,FALSE)</f>
        <v>2.6806499999999995</v>
      </c>
    </row>
    <row r="420" spans="1:24" x14ac:dyDescent="0.25">
      <c r="A420" s="1" t="s">
        <v>2843</v>
      </c>
      <c r="B420" s="2">
        <v>44142</v>
      </c>
      <c r="C420" s="1" t="s">
        <v>2844</v>
      </c>
      <c r="D420" t="s">
        <v>6181</v>
      </c>
      <c r="E420" s="1">
        <v>5</v>
      </c>
      <c r="F420" s="1" t="str">
        <f>VLOOKUP(C420,customers!$A$2:$B$1001,2,FALSE)</f>
        <v>Broderick McGilvra</v>
      </c>
      <c r="G420" s="1" t="str">
        <f>VLOOKUP(C420,customers!$A$1:$C$1001,3,FALSE)</f>
        <v>bmcgilvrabm@so-net.ne.jp</v>
      </c>
      <c r="H420" s="1" t="str">
        <f>_xlfn.XLOOKUP(C420,customers!$A$2:$A$1001,customers!$G$2:$G$1001,,0,)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>
        <f>INDEX(products!$A$1:$G$49,MATCH(orders!$D420,products!$A$1:$A$49,0),MATCH(orders!K$1,products!$A$1:$G$1,0))</f>
        <v>2.5</v>
      </c>
      <c r="L420">
        <f>INDEX(products!$A$1:$G$49,MATCH(orders!$D420,products!$A$1:$A$49,0),MATCH(orders!L$1,products!$A$1:$G$1,0))</f>
        <v>29.784999999999997</v>
      </c>
      <c r="M420">
        <f t="shared" si="45"/>
        <v>148.92499999999998</v>
      </c>
      <c r="N420" t="str">
        <f>VLOOKUP(I420,'coffee names &amp; roast types'!$A$2:$B$5,2,FALSE)</f>
        <v>Arabica</v>
      </c>
      <c r="O420" t="str">
        <f>VLOOKUP(J420,'coffee names &amp; roast types'!$E$2:$F$4,2,FALSE)</f>
        <v>Light</v>
      </c>
      <c r="P420" t="str">
        <f>CONCATENATE(VLOOKUP(C420,customers!$A$2:$F$1001,5,FALSE),", ",VLOOKUP(C420,customers!$A$2:$F$1001,6,FALSE))</f>
        <v>880 Mockingbird Plaza, Sacramento</v>
      </c>
      <c r="Q420" t="str">
        <f t="shared" si="46"/>
        <v>No</v>
      </c>
      <c r="R420" t="str">
        <f t="shared" si="47"/>
        <v>Broderick</v>
      </c>
      <c r="S420" t="str">
        <f t="shared" si="48"/>
        <v>McGilvra</v>
      </c>
      <c r="T420" t="str">
        <f>_xlfn.XLOOKUP(C420,Table3[Customer ID],Table3[Loyalty Card],,0)</f>
        <v>Yes</v>
      </c>
      <c r="U420">
        <f t="shared" si="42"/>
        <v>12.5</v>
      </c>
      <c r="V420" t="str">
        <f t="shared" si="43"/>
        <v>Saturday</v>
      </c>
      <c r="W420" t="str">
        <f t="shared" si="44"/>
        <v>November</v>
      </c>
      <c r="X420">
        <f>E420*VLOOKUP(D420,products!$A$2:$G$49,7,FALSE)</f>
        <v>13.403249999999998</v>
      </c>
    </row>
    <row r="421" spans="1:24" x14ac:dyDescent="0.25">
      <c r="A421" s="1" t="s">
        <v>2848</v>
      </c>
      <c r="B421" s="2">
        <v>44739</v>
      </c>
      <c r="C421" s="1" t="s">
        <v>2849</v>
      </c>
      <c r="D421" t="s">
        <v>6159</v>
      </c>
      <c r="E421" s="1">
        <v>1</v>
      </c>
      <c r="F421" s="1" t="str">
        <f>VLOOKUP(C421,customers!$A$2:$B$1001,2,FALSE)</f>
        <v>Annabella Danzey</v>
      </c>
      <c r="G421" s="1" t="str">
        <f>VLOOKUP(C421,customers!$A$1:$C$1001,3,FALSE)</f>
        <v>adanzeybn@github.com</v>
      </c>
      <c r="H421" s="1" t="str">
        <f>_xlfn.XLOOKUP(C421,customers!$A$2:$A$1001,customers!$G$2:$G$1001,,0,)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>
        <f>INDEX(products!$A$1:$G$49,MATCH(orders!$D421,products!$A$1:$A$49,0),MATCH(orders!K$1,products!$A$1:$G$1,0))</f>
        <v>0.5</v>
      </c>
      <c r="L421">
        <f>INDEX(products!$A$1:$G$49,MATCH(orders!$D421,products!$A$1:$A$49,0),MATCH(orders!L$1,products!$A$1:$G$1,0))</f>
        <v>8.73</v>
      </c>
      <c r="M421">
        <f t="shared" si="45"/>
        <v>8.73</v>
      </c>
      <c r="N421" t="str">
        <f>VLOOKUP(I421,'coffee names &amp; roast types'!$A$2:$B$5,2,FALSE)</f>
        <v>Liberica</v>
      </c>
      <c r="O421" t="str">
        <f>VLOOKUP(J421,'coffee names &amp; roast types'!$E$2:$F$4,2,FALSE)</f>
        <v>Medium</v>
      </c>
      <c r="P421" t="str">
        <f>CONCATENATE(VLOOKUP(C421,customers!$A$2:$F$1001,5,FALSE),", ",VLOOKUP(C421,customers!$A$2:$F$1001,6,FALSE))</f>
        <v>5692 Eastwood Hill, Lincoln</v>
      </c>
      <c r="Q421" t="str">
        <f t="shared" si="46"/>
        <v>No</v>
      </c>
      <c r="R421" t="str">
        <f t="shared" si="47"/>
        <v>Annabella</v>
      </c>
      <c r="S421" t="str">
        <f t="shared" si="48"/>
        <v>Danzey</v>
      </c>
      <c r="T421" t="str">
        <f>_xlfn.XLOOKUP(C421,Table3[Customer ID],Table3[Loyalty Card],,0)</f>
        <v>Yes</v>
      </c>
      <c r="U421">
        <f t="shared" si="42"/>
        <v>0.5</v>
      </c>
      <c r="V421" t="str">
        <f t="shared" si="43"/>
        <v>Monday</v>
      </c>
      <c r="W421" t="str">
        <f t="shared" si="44"/>
        <v>June</v>
      </c>
      <c r="X421">
        <f>E421*VLOOKUP(D421,products!$A$2:$G$49,7,FALSE)</f>
        <v>1.1349</v>
      </c>
    </row>
    <row r="422" spans="1:24" x14ac:dyDescent="0.25">
      <c r="A422" s="1" t="s">
        <v>2854</v>
      </c>
      <c r="B422" s="2">
        <v>43866</v>
      </c>
      <c r="C422" s="1" t="s">
        <v>2585</v>
      </c>
      <c r="D422" t="s">
        <v>6168</v>
      </c>
      <c r="E422" s="1">
        <v>4</v>
      </c>
      <c r="F422" s="1" t="str">
        <f>VLOOKUP(C422,customers!$A$2:$B$1001,2,FALSE)</f>
        <v>Terri Farra</v>
      </c>
      <c r="G422" s="1" t="str">
        <f>VLOOKUP(C422,customers!$A$1:$C$1001,3,FALSE)</f>
        <v>tfarraac@behance.net</v>
      </c>
      <c r="H422" s="1" t="str">
        <f>_xlfn.XLOOKUP(C422,customers!$A$2:$A$1001,customers!$G$2:$G$1001,,0,)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>
        <f>INDEX(products!$A$1:$G$49,MATCH(orders!$D422,products!$A$1:$A$49,0),MATCH(orders!K$1,products!$A$1:$G$1,0))</f>
        <v>0.5</v>
      </c>
      <c r="L422">
        <f>INDEX(products!$A$1:$G$49,MATCH(orders!$D422,products!$A$1:$A$49,0),MATCH(orders!L$1,products!$A$1:$G$1,0))</f>
        <v>7.77</v>
      </c>
      <c r="M422">
        <f t="shared" si="45"/>
        <v>31.08</v>
      </c>
      <c r="N422" t="str">
        <f>VLOOKUP(I422,'coffee names &amp; roast types'!$A$2:$B$5,2,FALSE)</f>
        <v>Liberica</v>
      </c>
      <c r="O422" t="str">
        <f>VLOOKUP(J422,'coffee names &amp; roast types'!$E$2:$F$4,2,FALSE)</f>
        <v>Dark</v>
      </c>
      <c r="P422" t="str">
        <f>CONCATENATE(VLOOKUP(C422,customers!$A$2:$F$1001,5,FALSE),", ",VLOOKUP(C422,customers!$A$2:$F$1001,6,FALSE))</f>
        <v>06448 Burrows Terrace, Odessa</v>
      </c>
      <c r="Q422" t="str">
        <f t="shared" si="46"/>
        <v>No</v>
      </c>
      <c r="R422" t="str">
        <f t="shared" si="47"/>
        <v>Terri</v>
      </c>
      <c r="S422" t="str">
        <f t="shared" si="48"/>
        <v>Farra</v>
      </c>
      <c r="T422" t="str">
        <f>_xlfn.XLOOKUP(C422,Table3[Customer ID],Table3[Loyalty Card],,0)</f>
        <v>No</v>
      </c>
      <c r="U422">
        <f t="shared" si="42"/>
        <v>2</v>
      </c>
      <c r="V422" t="str">
        <f t="shared" si="43"/>
        <v>Wednesday</v>
      </c>
      <c r="W422" t="str">
        <f t="shared" si="44"/>
        <v>February</v>
      </c>
      <c r="X422">
        <f>E422*VLOOKUP(D422,products!$A$2:$G$49,7,FALSE)</f>
        <v>4.0404</v>
      </c>
    </row>
    <row r="423" spans="1:24" x14ac:dyDescent="0.25">
      <c r="A423" s="1" t="s">
        <v>2854</v>
      </c>
      <c r="B423" s="2">
        <v>43866</v>
      </c>
      <c r="C423" s="1" t="s">
        <v>2585</v>
      </c>
      <c r="D423" t="s">
        <v>6167</v>
      </c>
      <c r="E423" s="1">
        <v>6</v>
      </c>
      <c r="F423" s="1" t="str">
        <f>VLOOKUP(C423,customers!$A$2:$B$1001,2,FALSE)</f>
        <v>Terri Farra</v>
      </c>
      <c r="G423" s="1" t="str">
        <f>VLOOKUP(C423,customers!$A$1:$C$1001,3,FALSE)</f>
        <v>tfarraac@behance.net</v>
      </c>
      <c r="H423" s="1" t="str">
        <f>_xlfn.XLOOKUP(C423,customers!$A$2:$A$1001,customers!$G$2:$G$1001,,0,)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>
        <f>INDEX(products!$A$1:$G$49,MATCH(orders!$D423,products!$A$1:$A$49,0),MATCH(orders!K$1,products!$A$1:$G$1,0))</f>
        <v>2.5</v>
      </c>
      <c r="L423">
        <f>INDEX(products!$A$1:$G$49,MATCH(orders!$D423,products!$A$1:$A$49,0),MATCH(orders!L$1,products!$A$1:$G$1,0))</f>
        <v>22.884999999999998</v>
      </c>
      <c r="M423">
        <f t="shared" si="45"/>
        <v>137.31</v>
      </c>
      <c r="N423" t="str">
        <f>VLOOKUP(I423,'coffee names &amp; roast types'!$A$2:$B$5,2,FALSE)</f>
        <v>Arabica</v>
      </c>
      <c r="O423" t="str">
        <f>VLOOKUP(J423,'coffee names &amp; roast types'!$E$2:$F$4,2,FALSE)</f>
        <v>Dark</v>
      </c>
      <c r="P423" t="str">
        <f>CONCATENATE(VLOOKUP(C423,customers!$A$2:$F$1001,5,FALSE),", ",VLOOKUP(C423,customers!$A$2:$F$1001,6,FALSE))</f>
        <v>06448 Burrows Terrace, Odessa</v>
      </c>
      <c r="Q423" t="str">
        <f t="shared" si="46"/>
        <v>No</v>
      </c>
      <c r="R423" t="str">
        <f t="shared" si="47"/>
        <v>Terri</v>
      </c>
      <c r="S423" t="str">
        <f t="shared" si="48"/>
        <v>Farra</v>
      </c>
      <c r="T423" t="str">
        <f>_xlfn.XLOOKUP(C423,Table3[Customer ID],Table3[Loyalty Card],,0)</f>
        <v>No</v>
      </c>
      <c r="U423">
        <f t="shared" si="42"/>
        <v>15</v>
      </c>
      <c r="V423" t="str">
        <f t="shared" si="43"/>
        <v>Wednesday</v>
      </c>
      <c r="W423" t="str">
        <f t="shared" si="44"/>
        <v>February</v>
      </c>
      <c r="X423">
        <f>E423*VLOOKUP(D423,products!$A$2:$G$49,7,FALSE)</f>
        <v>12.357899999999997</v>
      </c>
    </row>
    <row r="424" spans="1:24" x14ac:dyDescent="0.25">
      <c r="A424" s="1" t="s">
        <v>2865</v>
      </c>
      <c r="B424" s="2">
        <v>43868</v>
      </c>
      <c r="C424" s="1" t="s">
        <v>2866</v>
      </c>
      <c r="D424" t="s">
        <v>6157</v>
      </c>
      <c r="E424" s="1">
        <v>5</v>
      </c>
      <c r="F424" s="1" t="str">
        <f>VLOOKUP(C424,customers!$A$2:$B$1001,2,FALSE)</f>
        <v>Nevins Glowacz</v>
      </c>
      <c r="G424" s="1" t="str">
        <f>VLOOKUP(C424,customers!$A$1:$C$1001,3,FALSE)</f>
        <v>not provided</v>
      </c>
      <c r="H424" s="1" t="str">
        <f>_xlfn.XLOOKUP(C424,customers!$A$2:$A$1001,customers!$G$2:$G$1001,,0,)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>
        <f>INDEX(products!$A$1:$G$49,MATCH(orders!$D424,products!$A$1:$A$49,0),MATCH(orders!K$1,products!$A$1:$G$1,0))</f>
        <v>0.5</v>
      </c>
      <c r="L424">
        <f>INDEX(products!$A$1:$G$49,MATCH(orders!$D424,products!$A$1:$A$49,0),MATCH(orders!L$1,products!$A$1:$G$1,0))</f>
        <v>5.97</v>
      </c>
      <c r="M424">
        <f t="shared" si="45"/>
        <v>29.849999999999998</v>
      </c>
      <c r="N424" t="str">
        <f>VLOOKUP(I424,'coffee names &amp; roast types'!$A$2:$B$5,2,FALSE)</f>
        <v>Arabica</v>
      </c>
      <c r="O424" t="str">
        <f>VLOOKUP(J424,'coffee names &amp; roast types'!$E$2:$F$4,2,FALSE)</f>
        <v>Dark</v>
      </c>
      <c r="P424" t="str">
        <f>CONCATENATE(VLOOKUP(C424,customers!$A$2:$F$1001,5,FALSE),", ",VLOOKUP(C424,customers!$A$2:$F$1001,6,FALSE))</f>
        <v>8103 Maywood Center, Madison</v>
      </c>
      <c r="Q424" t="str">
        <f t="shared" si="46"/>
        <v>No</v>
      </c>
      <c r="R424" t="str">
        <f t="shared" si="47"/>
        <v>Nevins</v>
      </c>
      <c r="S424" t="str">
        <f t="shared" si="48"/>
        <v>Glowacz</v>
      </c>
      <c r="T424" t="str">
        <f>_xlfn.XLOOKUP(C424,Table3[Customer ID],Table3[Loyalty Card],,0)</f>
        <v>No</v>
      </c>
      <c r="U424">
        <f t="shared" si="42"/>
        <v>2.5</v>
      </c>
      <c r="V424" t="str">
        <f t="shared" si="43"/>
        <v>Friday</v>
      </c>
      <c r="W424" t="str">
        <f t="shared" si="44"/>
        <v>February</v>
      </c>
      <c r="X424">
        <f>E424*VLOOKUP(D424,products!$A$2:$G$49,7,FALSE)</f>
        <v>2.6865000000000001</v>
      </c>
    </row>
    <row r="425" spans="1:24" x14ac:dyDescent="0.25">
      <c r="A425" s="1" t="s">
        <v>2870</v>
      </c>
      <c r="B425" s="2">
        <v>44183</v>
      </c>
      <c r="C425" s="1" t="s">
        <v>2871</v>
      </c>
      <c r="D425" t="s">
        <v>6145</v>
      </c>
      <c r="E425" s="1">
        <v>3</v>
      </c>
      <c r="F425" s="1" t="str">
        <f>VLOOKUP(C425,customers!$A$2:$B$1001,2,FALSE)</f>
        <v>Adelice Isabell</v>
      </c>
      <c r="G425" s="1" t="str">
        <f>VLOOKUP(C425,customers!$A$1:$C$1001,3,FALSE)</f>
        <v>not provided</v>
      </c>
      <c r="H425" s="1" t="str">
        <f>_xlfn.XLOOKUP(C425,customers!$A$2:$A$1001,customers!$G$2:$G$1001,,0,)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>
        <f>INDEX(products!$A$1:$G$49,MATCH(orders!$D425,products!$A$1:$A$49,0),MATCH(orders!K$1,products!$A$1:$G$1,0))</f>
        <v>0.5</v>
      </c>
      <c r="L425">
        <f>INDEX(products!$A$1:$G$49,MATCH(orders!$D425,products!$A$1:$A$49,0),MATCH(orders!L$1,products!$A$1:$G$1,0))</f>
        <v>5.97</v>
      </c>
      <c r="M425">
        <f t="shared" si="45"/>
        <v>17.91</v>
      </c>
      <c r="N425" t="str">
        <f>VLOOKUP(I425,'coffee names &amp; roast types'!$A$2:$B$5,2,FALSE)</f>
        <v>Robusta</v>
      </c>
      <c r="O425" t="str">
        <f>VLOOKUP(J425,'coffee names &amp; roast types'!$E$2:$F$4,2,FALSE)</f>
        <v>Medium</v>
      </c>
      <c r="P425" t="str">
        <f>CONCATENATE(VLOOKUP(C425,customers!$A$2:$F$1001,5,FALSE),", ",VLOOKUP(C425,customers!$A$2:$F$1001,6,FALSE))</f>
        <v>93 Hintze Point, Charleston</v>
      </c>
      <c r="Q425" t="str">
        <f t="shared" si="46"/>
        <v>No</v>
      </c>
      <c r="R425" t="str">
        <f t="shared" si="47"/>
        <v>Adelice</v>
      </c>
      <c r="S425" t="str">
        <f t="shared" si="48"/>
        <v>Isabell</v>
      </c>
      <c r="T425" t="str">
        <f>_xlfn.XLOOKUP(C425,Table3[Customer ID],Table3[Loyalty Card],,0)</f>
        <v>No</v>
      </c>
      <c r="U425">
        <f t="shared" si="42"/>
        <v>1.5</v>
      </c>
      <c r="V425" t="str">
        <f t="shared" si="43"/>
        <v>Friday</v>
      </c>
      <c r="W425" t="str">
        <f t="shared" si="44"/>
        <v>December</v>
      </c>
      <c r="X425">
        <f>E425*VLOOKUP(D425,products!$A$2:$G$49,7,FALSE)</f>
        <v>1.0745999999999998</v>
      </c>
    </row>
    <row r="426" spans="1:24" x14ac:dyDescent="0.25">
      <c r="A426" s="1" t="s">
        <v>2875</v>
      </c>
      <c r="B426" s="2">
        <v>44431</v>
      </c>
      <c r="C426" s="1" t="s">
        <v>2876</v>
      </c>
      <c r="D426" t="s">
        <v>6175</v>
      </c>
      <c r="E426" s="1">
        <v>3</v>
      </c>
      <c r="F426" s="1" t="str">
        <f>VLOOKUP(C426,customers!$A$2:$B$1001,2,FALSE)</f>
        <v>Yulma Dombrell</v>
      </c>
      <c r="G426" s="1" t="str">
        <f>VLOOKUP(C426,customers!$A$1:$C$1001,3,FALSE)</f>
        <v>ydombrellbs@dedecms.com</v>
      </c>
      <c r="H426" s="1" t="str">
        <f>_xlfn.XLOOKUP(C426,customers!$A$2:$A$1001,customers!$G$2:$G$1001,,0,)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>
        <f>INDEX(products!$A$1:$G$49,MATCH(orders!$D426,products!$A$1:$A$49,0),MATCH(orders!K$1,products!$A$1:$G$1,0))</f>
        <v>0.5</v>
      </c>
      <c r="L426">
        <f>INDEX(products!$A$1:$G$49,MATCH(orders!$D426,products!$A$1:$A$49,0),MATCH(orders!L$1,products!$A$1:$G$1,0))</f>
        <v>8.91</v>
      </c>
      <c r="M426">
        <f t="shared" si="45"/>
        <v>26.73</v>
      </c>
      <c r="N426" t="str">
        <f>VLOOKUP(I426,'coffee names &amp; roast types'!$A$2:$B$5,2,FALSE)</f>
        <v>Excelsa</v>
      </c>
      <c r="O426" t="str">
        <f>VLOOKUP(J426,'coffee names &amp; roast types'!$E$2:$F$4,2,FALSE)</f>
        <v>Light</v>
      </c>
      <c r="P426" t="str">
        <f>CONCATENATE(VLOOKUP(C426,customers!$A$2:$F$1001,5,FALSE),", ",VLOOKUP(C426,customers!$A$2:$F$1001,6,FALSE))</f>
        <v>83 Sunbrook Lane, Little Rock</v>
      </c>
      <c r="Q426" t="str">
        <f t="shared" si="46"/>
        <v>No</v>
      </c>
      <c r="R426" t="str">
        <f t="shared" si="47"/>
        <v>Yulma</v>
      </c>
      <c r="S426" t="str">
        <f t="shared" si="48"/>
        <v>Dombrell</v>
      </c>
      <c r="T426" t="str">
        <f>_xlfn.XLOOKUP(C426,Table3[Customer ID],Table3[Loyalty Card],,0)</f>
        <v>Yes</v>
      </c>
      <c r="U426">
        <f t="shared" si="42"/>
        <v>1.5</v>
      </c>
      <c r="V426" t="str">
        <f t="shared" si="43"/>
        <v>Monday</v>
      </c>
      <c r="W426" t="str">
        <f t="shared" si="44"/>
        <v>August</v>
      </c>
      <c r="X426">
        <f>E426*VLOOKUP(D426,products!$A$2:$G$49,7,FALSE)</f>
        <v>2.9402999999999997</v>
      </c>
    </row>
    <row r="427" spans="1:24" x14ac:dyDescent="0.25">
      <c r="A427" s="1" t="s">
        <v>2881</v>
      </c>
      <c r="B427" s="2">
        <v>44428</v>
      </c>
      <c r="C427" s="1" t="s">
        <v>2882</v>
      </c>
      <c r="D427" t="s">
        <v>6176</v>
      </c>
      <c r="E427" s="1">
        <v>2</v>
      </c>
      <c r="F427" s="1" t="str">
        <f>VLOOKUP(C427,customers!$A$2:$B$1001,2,FALSE)</f>
        <v>Alric Darth</v>
      </c>
      <c r="G427" s="1" t="str">
        <f>VLOOKUP(C427,customers!$A$1:$C$1001,3,FALSE)</f>
        <v>adarthbt@t.co</v>
      </c>
      <c r="H427" s="1" t="str">
        <f>_xlfn.XLOOKUP(C427,customers!$A$2:$A$1001,customers!$G$2:$G$1001,,0,)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>
        <f>INDEX(products!$A$1:$G$49,MATCH(orders!$D427,products!$A$1:$A$49,0),MATCH(orders!K$1,products!$A$1:$G$1,0))</f>
        <v>1</v>
      </c>
      <c r="L427">
        <f>INDEX(products!$A$1:$G$49,MATCH(orders!$D427,products!$A$1:$A$49,0),MATCH(orders!L$1,products!$A$1:$G$1,0))</f>
        <v>8.9499999999999993</v>
      </c>
      <c r="M427">
        <f t="shared" si="45"/>
        <v>17.899999999999999</v>
      </c>
      <c r="N427" t="str">
        <f>VLOOKUP(I427,'coffee names &amp; roast types'!$A$2:$B$5,2,FALSE)</f>
        <v>Robusta</v>
      </c>
      <c r="O427" t="str">
        <f>VLOOKUP(J427,'coffee names &amp; roast types'!$E$2:$F$4,2,FALSE)</f>
        <v>Dark</v>
      </c>
      <c r="P427" t="str">
        <f>CONCATENATE(VLOOKUP(C427,customers!$A$2:$F$1001,5,FALSE),", ",VLOOKUP(C427,customers!$A$2:$F$1001,6,FALSE))</f>
        <v>86 Pawling Court, Anchorage</v>
      </c>
      <c r="Q427" t="str">
        <f t="shared" si="46"/>
        <v>No</v>
      </c>
      <c r="R427" t="str">
        <f t="shared" si="47"/>
        <v>Alric</v>
      </c>
      <c r="S427" t="str">
        <f t="shared" si="48"/>
        <v>Darth</v>
      </c>
      <c r="T427" t="str">
        <f>_xlfn.XLOOKUP(C427,Table3[Customer ID],Table3[Loyalty Card],,0)</f>
        <v>No</v>
      </c>
      <c r="U427">
        <f t="shared" si="42"/>
        <v>2</v>
      </c>
      <c r="V427" t="str">
        <f t="shared" si="43"/>
        <v>Friday</v>
      </c>
      <c r="W427" t="str">
        <f t="shared" si="44"/>
        <v>August</v>
      </c>
      <c r="X427">
        <f>E427*VLOOKUP(D427,products!$A$2:$G$49,7,FALSE)</f>
        <v>1.0739999999999998</v>
      </c>
    </row>
    <row r="428" spans="1:24" x14ac:dyDescent="0.25">
      <c r="A428" s="1" t="s">
        <v>2887</v>
      </c>
      <c r="B428" s="2">
        <v>43556</v>
      </c>
      <c r="C428" s="1" t="s">
        <v>2888</v>
      </c>
      <c r="D428" t="s">
        <v>6177</v>
      </c>
      <c r="E428" s="1">
        <v>4</v>
      </c>
      <c r="F428" s="1" t="str">
        <f>VLOOKUP(C428,customers!$A$2:$B$1001,2,FALSE)</f>
        <v>Manuel Darrigoe</v>
      </c>
      <c r="G428" s="1" t="str">
        <f>VLOOKUP(C428,customers!$A$1:$C$1001,3,FALSE)</f>
        <v>mdarrigoebu@hud.gov</v>
      </c>
      <c r="H428" s="1" t="str">
        <f>_xlfn.XLOOKUP(C428,customers!$A$2:$A$1001,customers!$G$2:$G$1001,,0,)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>
        <f>INDEX(products!$A$1:$G$49,MATCH(orders!$D428,products!$A$1:$A$49,0),MATCH(orders!K$1,products!$A$1:$G$1,0))</f>
        <v>0.2</v>
      </c>
      <c r="L428">
        <f>INDEX(products!$A$1:$G$49,MATCH(orders!$D428,products!$A$1:$A$49,0),MATCH(orders!L$1,products!$A$1:$G$1,0))</f>
        <v>3.5849999999999995</v>
      </c>
      <c r="M428">
        <f t="shared" si="45"/>
        <v>14.339999999999998</v>
      </c>
      <c r="N428" t="str">
        <f>VLOOKUP(I428,'coffee names &amp; roast types'!$A$2:$B$5,2,FALSE)</f>
        <v>Robusta</v>
      </c>
      <c r="O428" t="str">
        <f>VLOOKUP(J428,'coffee names &amp; roast types'!$E$2:$F$4,2,FALSE)</f>
        <v>Light</v>
      </c>
      <c r="P428" t="str">
        <f>CONCATENATE(VLOOKUP(C428,customers!$A$2:$F$1001,5,FALSE),", ",VLOOKUP(C428,customers!$A$2:$F$1001,6,FALSE))</f>
        <v>744 Prairie Rose Court, Longwood</v>
      </c>
      <c r="Q428" t="str">
        <f t="shared" si="46"/>
        <v>Yes</v>
      </c>
      <c r="R428" t="str">
        <f t="shared" si="47"/>
        <v>Manuel</v>
      </c>
      <c r="S428" t="str">
        <f t="shared" si="48"/>
        <v>Darrigoe</v>
      </c>
      <c r="T428" t="str">
        <f>_xlfn.XLOOKUP(C428,Table3[Customer ID],Table3[Loyalty Card],,0)</f>
        <v>Yes</v>
      </c>
      <c r="U428">
        <f t="shared" si="42"/>
        <v>0.8</v>
      </c>
      <c r="V428" t="str">
        <f t="shared" si="43"/>
        <v>Monday</v>
      </c>
      <c r="W428" t="str">
        <f t="shared" si="44"/>
        <v>April</v>
      </c>
      <c r="X428">
        <f>E428*VLOOKUP(D428,products!$A$2:$G$49,7,FALSE)</f>
        <v>0.86039999999999983</v>
      </c>
    </row>
    <row r="429" spans="1:24" x14ac:dyDescent="0.25">
      <c r="A429" s="1" t="s">
        <v>2893</v>
      </c>
      <c r="B429" s="2">
        <v>44224</v>
      </c>
      <c r="C429" s="1" t="s">
        <v>2894</v>
      </c>
      <c r="D429" t="s">
        <v>6174</v>
      </c>
      <c r="E429" s="1">
        <v>3</v>
      </c>
      <c r="F429" s="1" t="str">
        <f>VLOOKUP(C429,customers!$A$2:$B$1001,2,FALSE)</f>
        <v>Kynthia Berick</v>
      </c>
      <c r="G429" s="1" t="str">
        <f>VLOOKUP(C429,customers!$A$1:$C$1001,3,FALSE)</f>
        <v>not provided</v>
      </c>
      <c r="H429" s="1" t="str">
        <f>_xlfn.XLOOKUP(C429,customers!$A$2:$A$1001,customers!$G$2:$G$1001,,0,)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>
        <f>INDEX(products!$A$1:$G$49,MATCH(orders!$D429,products!$A$1:$A$49,0),MATCH(orders!K$1,products!$A$1:$G$1,0))</f>
        <v>2.5</v>
      </c>
      <c r="L429">
        <f>INDEX(products!$A$1:$G$49,MATCH(orders!$D429,products!$A$1:$A$49,0),MATCH(orders!L$1,products!$A$1:$G$1,0))</f>
        <v>25.874999999999996</v>
      </c>
      <c r="M429">
        <f t="shared" si="45"/>
        <v>77.624999999999986</v>
      </c>
      <c r="N429" t="str">
        <f>VLOOKUP(I429,'coffee names &amp; roast types'!$A$2:$B$5,2,FALSE)</f>
        <v>Arabica</v>
      </c>
      <c r="O429" t="str">
        <f>VLOOKUP(J429,'coffee names &amp; roast types'!$E$2:$F$4,2,FALSE)</f>
        <v>Medium</v>
      </c>
      <c r="P429" t="str">
        <f>CONCATENATE(VLOOKUP(C429,customers!$A$2:$F$1001,5,FALSE),", ",VLOOKUP(C429,customers!$A$2:$F$1001,6,FALSE))</f>
        <v>1678 Armistice Alley, San Francisco</v>
      </c>
      <c r="Q429" t="str">
        <f t="shared" si="46"/>
        <v>No</v>
      </c>
      <c r="R429" t="str">
        <f t="shared" si="47"/>
        <v>Kynthia</v>
      </c>
      <c r="S429" t="str">
        <f t="shared" si="48"/>
        <v>Berick</v>
      </c>
      <c r="T429" t="str">
        <f>_xlfn.XLOOKUP(C429,Table3[Customer ID],Table3[Loyalty Card],,0)</f>
        <v>Yes</v>
      </c>
      <c r="U429">
        <f t="shared" si="42"/>
        <v>7.5</v>
      </c>
      <c r="V429" t="str">
        <f t="shared" si="43"/>
        <v>Thursday</v>
      </c>
      <c r="W429" t="str">
        <f t="shared" si="44"/>
        <v>January</v>
      </c>
      <c r="X429">
        <f>E429*VLOOKUP(D429,products!$A$2:$G$49,7,FALSE)</f>
        <v>6.9862499999999983</v>
      </c>
    </row>
    <row r="430" spans="1:24" x14ac:dyDescent="0.25">
      <c r="A430" s="1" t="s">
        <v>2898</v>
      </c>
      <c r="B430" s="2">
        <v>43759</v>
      </c>
      <c r="C430" s="1" t="s">
        <v>2899</v>
      </c>
      <c r="D430" t="s">
        <v>6178</v>
      </c>
      <c r="E430" s="1">
        <v>5</v>
      </c>
      <c r="F430" s="1" t="str">
        <f>VLOOKUP(C430,customers!$A$2:$B$1001,2,FALSE)</f>
        <v>Minetta Ackrill</v>
      </c>
      <c r="G430" s="1" t="str">
        <f>VLOOKUP(C430,customers!$A$1:$C$1001,3,FALSE)</f>
        <v>mackrillbw@bandcamp.com</v>
      </c>
      <c r="H430" s="1" t="str">
        <f>_xlfn.XLOOKUP(C430,customers!$A$2:$A$1001,customers!$G$2:$G$1001,,0,)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>
        <f>INDEX(products!$A$1:$G$49,MATCH(orders!$D430,products!$A$1:$A$49,0),MATCH(orders!K$1,products!$A$1:$G$1,0))</f>
        <v>1</v>
      </c>
      <c r="L430">
        <f>INDEX(products!$A$1:$G$49,MATCH(orders!$D430,products!$A$1:$A$49,0),MATCH(orders!L$1,products!$A$1:$G$1,0))</f>
        <v>11.95</v>
      </c>
      <c r="M430">
        <f t="shared" si="45"/>
        <v>59.75</v>
      </c>
      <c r="N430" t="str">
        <f>VLOOKUP(I430,'coffee names &amp; roast types'!$A$2:$B$5,2,FALSE)</f>
        <v>Robusta</v>
      </c>
      <c r="O430" t="str">
        <f>VLOOKUP(J430,'coffee names &amp; roast types'!$E$2:$F$4,2,FALSE)</f>
        <v>Light</v>
      </c>
      <c r="P430" t="str">
        <f>CONCATENATE(VLOOKUP(C430,customers!$A$2:$F$1001,5,FALSE),", ",VLOOKUP(C430,customers!$A$2:$F$1001,6,FALSE))</f>
        <v>4 Arizona Road, Warren</v>
      </c>
      <c r="Q430" t="str">
        <f t="shared" si="46"/>
        <v>No</v>
      </c>
      <c r="R430" t="str">
        <f t="shared" si="47"/>
        <v>Minetta</v>
      </c>
      <c r="S430" t="str">
        <f t="shared" si="48"/>
        <v>Ackrill</v>
      </c>
      <c r="T430" t="str">
        <f>_xlfn.XLOOKUP(C430,Table3[Customer ID],Table3[Loyalty Card],,0)</f>
        <v>No</v>
      </c>
      <c r="U430">
        <f t="shared" si="42"/>
        <v>5</v>
      </c>
      <c r="V430" t="str">
        <f t="shared" si="43"/>
        <v>Monday</v>
      </c>
      <c r="W430" t="str">
        <f t="shared" si="44"/>
        <v>October</v>
      </c>
      <c r="X430">
        <f>E430*VLOOKUP(D430,products!$A$2:$G$49,7,FALSE)</f>
        <v>3.585</v>
      </c>
    </row>
    <row r="431" spans="1:24" x14ac:dyDescent="0.25">
      <c r="A431" s="1" t="s">
        <v>2904</v>
      </c>
      <c r="B431" s="2">
        <v>44367</v>
      </c>
      <c r="C431" s="1" t="s">
        <v>2585</v>
      </c>
      <c r="D431" t="s">
        <v>6139</v>
      </c>
      <c r="E431" s="1">
        <v>6</v>
      </c>
      <c r="F431" s="1" t="str">
        <f>VLOOKUP(C431,customers!$A$2:$B$1001,2,FALSE)</f>
        <v>Terri Farra</v>
      </c>
      <c r="G431" s="1" t="str">
        <f>VLOOKUP(C431,customers!$A$1:$C$1001,3,FALSE)</f>
        <v>tfarraac@behance.net</v>
      </c>
      <c r="H431" s="1" t="str">
        <f>_xlfn.XLOOKUP(C431,customers!$A$2:$A$1001,customers!$G$2:$G$1001,,0,)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>
        <f>INDEX(products!$A$1:$G$49,MATCH(orders!$D431,products!$A$1:$A$49,0),MATCH(orders!K$1,products!$A$1:$G$1,0))</f>
        <v>1</v>
      </c>
      <c r="L431">
        <f>INDEX(products!$A$1:$G$49,MATCH(orders!$D431,products!$A$1:$A$49,0),MATCH(orders!L$1,products!$A$1:$G$1,0))</f>
        <v>12.95</v>
      </c>
      <c r="M431">
        <f t="shared" si="45"/>
        <v>77.699999999999989</v>
      </c>
      <c r="N431" t="str">
        <f>VLOOKUP(I431,'coffee names &amp; roast types'!$A$2:$B$5,2,FALSE)</f>
        <v>Arabica</v>
      </c>
      <c r="O431" t="str">
        <f>VLOOKUP(J431,'coffee names &amp; roast types'!$E$2:$F$4,2,FALSE)</f>
        <v>Light</v>
      </c>
      <c r="P431" t="str">
        <f>CONCATENATE(VLOOKUP(C431,customers!$A$2:$F$1001,5,FALSE),", ",VLOOKUP(C431,customers!$A$2:$F$1001,6,FALSE))</f>
        <v>06448 Burrows Terrace, Odessa</v>
      </c>
      <c r="Q431" t="str">
        <f t="shared" si="46"/>
        <v>No</v>
      </c>
      <c r="R431" t="str">
        <f t="shared" si="47"/>
        <v>Terri</v>
      </c>
      <c r="S431" t="str">
        <f t="shared" si="48"/>
        <v>Farra</v>
      </c>
      <c r="T431" t="str">
        <f>_xlfn.XLOOKUP(C431,Table3[Customer ID],Table3[Loyalty Card],,0)</f>
        <v>No</v>
      </c>
      <c r="U431">
        <f t="shared" si="42"/>
        <v>6</v>
      </c>
      <c r="V431" t="str">
        <f t="shared" si="43"/>
        <v>Sunday</v>
      </c>
      <c r="W431" t="str">
        <f t="shared" si="44"/>
        <v>June</v>
      </c>
      <c r="X431">
        <f>E431*VLOOKUP(D431,products!$A$2:$G$49,7,FALSE)</f>
        <v>6.9930000000000003</v>
      </c>
    </row>
    <row r="432" spans="1:24" x14ac:dyDescent="0.25">
      <c r="A432" s="1" t="s">
        <v>2910</v>
      </c>
      <c r="B432" s="2">
        <v>44504</v>
      </c>
      <c r="C432" s="1" t="s">
        <v>2911</v>
      </c>
      <c r="D432" t="s">
        <v>6162</v>
      </c>
      <c r="E432" s="1">
        <v>2</v>
      </c>
      <c r="F432" s="1" t="str">
        <f>VLOOKUP(C432,customers!$A$2:$B$1001,2,FALSE)</f>
        <v>Melosa Kippen</v>
      </c>
      <c r="G432" s="1" t="str">
        <f>VLOOKUP(C432,customers!$A$1:$C$1001,3,FALSE)</f>
        <v>mkippenby@dion.ne.jp</v>
      </c>
      <c r="H432" s="1" t="str">
        <f>_xlfn.XLOOKUP(C432,customers!$A$2:$A$1001,customers!$G$2:$G$1001,,0,)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>
        <f>INDEX(products!$A$1:$G$49,MATCH(orders!$D432,products!$A$1:$A$49,0),MATCH(orders!K$1,products!$A$1:$G$1,0))</f>
        <v>0.2</v>
      </c>
      <c r="L432">
        <f>INDEX(products!$A$1:$G$49,MATCH(orders!$D432,products!$A$1:$A$49,0),MATCH(orders!L$1,products!$A$1:$G$1,0))</f>
        <v>2.6849999999999996</v>
      </c>
      <c r="M432">
        <f t="shared" si="45"/>
        <v>5.3699999999999992</v>
      </c>
      <c r="N432" t="str">
        <f>VLOOKUP(I432,'coffee names &amp; roast types'!$A$2:$B$5,2,FALSE)</f>
        <v>Robusta</v>
      </c>
      <c r="O432" t="str">
        <f>VLOOKUP(J432,'coffee names &amp; roast types'!$E$2:$F$4,2,FALSE)</f>
        <v>Dark</v>
      </c>
      <c r="P432" t="str">
        <f>CONCATENATE(VLOOKUP(C432,customers!$A$2:$F$1001,5,FALSE),", ",VLOOKUP(C432,customers!$A$2:$F$1001,6,FALSE))</f>
        <v>87 Brentwood Hill, Jackson</v>
      </c>
      <c r="Q432" t="str">
        <f t="shared" si="46"/>
        <v>No</v>
      </c>
      <c r="R432" t="str">
        <f t="shared" si="47"/>
        <v>Melosa</v>
      </c>
      <c r="S432" t="str">
        <f t="shared" si="48"/>
        <v>Kippen</v>
      </c>
      <c r="T432" t="str">
        <f>_xlfn.XLOOKUP(C432,Table3[Customer ID],Table3[Loyalty Card],,0)</f>
        <v>Yes</v>
      </c>
      <c r="U432">
        <f t="shared" si="42"/>
        <v>0.4</v>
      </c>
      <c r="V432" t="str">
        <f t="shared" si="43"/>
        <v>Thursday</v>
      </c>
      <c r="W432" t="str">
        <f t="shared" si="44"/>
        <v>November</v>
      </c>
      <c r="X432">
        <f>E432*VLOOKUP(D432,products!$A$2:$G$49,7,FALSE)</f>
        <v>0.32219999999999993</v>
      </c>
    </row>
    <row r="433" spans="1:24" x14ac:dyDescent="0.25">
      <c r="A433" s="1" t="s">
        <v>2916</v>
      </c>
      <c r="B433" s="2">
        <v>44291</v>
      </c>
      <c r="C433" s="1" t="s">
        <v>2917</v>
      </c>
      <c r="D433" t="s">
        <v>6184</v>
      </c>
      <c r="E433" s="1">
        <v>3</v>
      </c>
      <c r="F433" s="1" t="str">
        <f>VLOOKUP(C433,customers!$A$2:$B$1001,2,FALSE)</f>
        <v>Witty Ranson</v>
      </c>
      <c r="G433" s="1" t="str">
        <f>VLOOKUP(C433,customers!$A$1:$C$1001,3,FALSE)</f>
        <v>wransonbz@ted.com</v>
      </c>
      <c r="H433" s="1" t="str">
        <f>_xlfn.XLOOKUP(C433,customers!$A$2:$A$1001,customers!$G$2:$G$1001,,0,)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>
        <f>INDEX(products!$A$1:$G$49,MATCH(orders!$D433,products!$A$1:$A$49,0),MATCH(orders!K$1,products!$A$1:$G$1,0))</f>
        <v>2.5</v>
      </c>
      <c r="L433">
        <f>INDEX(products!$A$1:$G$49,MATCH(orders!$D433,products!$A$1:$A$49,0),MATCH(orders!L$1,products!$A$1:$G$1,0))</f>
        <v>27.945</v>
      </c>
      <c r="M433">
        <f t="shared" si="45"/>
        <v>83.835000000000008</v>
      </c>
      <c r="N433" t="str">
        <f>VLOOKUP(I433,'coffee names &amp; roast types'!$A$2:$B$5,2,FALSE)</f>
        <v>Excelsa</v>
      </c>
      <c r="O433" t="str">
        <f>VLOOKUP(J433,'coffee names &amp; roast types'!$E$2:$F$4,2,FALSE)</f>
        <v>Dark</v>
      </c>
      <c r="P433" t="str">
        <f>CONCATENATE(VLOOKUP(C433,customers!$A$2:$F$1001,5,FALSE),", ",VLOOKUP(C433,customers!$A$2:$F$1001,6,FALSE))</f>
        <v>012 Debra Center, Kildare</v>
      </c>
      <c r="Q433" t="str">
        <f t="shared" si="46"/>
        <v>Yes</v>
      </c>
      <c r="R433" t="str">
        <f t="shared" si="47"/>
        <v>Witty</v>
      </c>
      <c r="S433" t="str">
        <f t="shared" si="48"/>
        <v>Ranson</v>
      </c>
      <c r="T433" t="str">
        <f>_xlfn.XLOOKUP(C433,Table3[Customer ID],Table3[Loyalty Card],,0)</f>
        <v>Yes</v>
      </c>
      <c r="U433">
        <f t="shared" si="42"/>
        <v>7.5</v>
      </c>
      <c r="V433" t="str">
        <f t="shared" si="43"/>
        <v>Monday</v>
      </c>
      <c r="W433" t="str">
        <f t="shared" si="44"/>
        <v>April</v>
      </c>
      <c r="X433">
        <f>E433*VLOOKUP(D433,products!$A$2:$G$49,7,FALSE)</f>
        <v>9.2218499999999999</v>
      </c>
    </row>
    <row r="434" spans="1:24" x14ac:dyDescent="0.25">
      <c r="A434" s="1" t="s">
        <v>2922</v>
      </c>
      <c r="B434" s="2">
        <v>43808</v>
      </c>
      <c r="C434" s="1" t="s">
        <v>2923</v>
      </c>
      <c r="D434" t="s">
        <v>6154</v>
      </c>
      <c r="E434" s="1">
        <v>2</v>
      </c>
      <c r="F434" s="1" t="str">
        <f>VLOOKUP(C434,customers!$A$2:$B$1001,2,FALSE)</f>
        <v>Rod Gowdie</v>
      </c>
      <c r="G434" s="1" t="str">
        <f>VLOOKUP(C434,customers!$A$1:$C$1001,3,FALSE)</f>
        <v>not provided</v>
      </c>
      <c r="H434" s="1" t="str">
        <f>_xlfn.XLOOKUP(C434,customers!$A$2:$A$1001,customers!$G$2:$G$1001,,0,)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>
        <f>INDEX(products!$A$1:$G$49,MATCH(orders!$D434,products!$A$1:$A$49,0),MATCH(orders!K$1,products!$A$1:$G$1,0))</f>
        <v>1</v>
      </c>
      <c r="L434">
        <f>INDEX(products!$A$1:$G$49,MATCH(orders!$D434,products!$A$1:$A$49,0),MATCH(orders!L$1,products!$A$1:$G$1,0))</f>
        <v>11.25</v>
      </c>
      <c r="M434">
        <f t="shared" si="45"/>
        <v>22.5</v>
      </c>
      <c r="N434" t="str">
        <f>VLOOKUP(I434,'coffee names &amp; roast types'!$A$2:$B$5,2,FALSE)</f>
        <v>Arabica</v>
      </c>
      <c r="O434" t="str">
        <f>VLOOKUP(J434,'coffee names &amp; roast types'!$E$2:$F$4,2,FALSE)</f>
        <v>Medium</v>
      </c>
      <c r="P434" t="str">
        <f>CONCATENATE(VLOOKUP(C434,customers!$A$2:$F$1001,5,FALSE),", ",VLOOKUP(C434,customers!$A$2:$F$1001,6,FALSE))</f>
        <v>7 Hansons Trail, Milwaukee</v>
      </c>
      <c r="Q434" t="str">
        <f t="shared" si="46"/>
        <v>No</v>
      </c>
      <c r="R434" t="str">
        <f t="shared" si="47"/>
        <v>Rod</v>
      </c>
      <c r="S434" t="str">
        <f t="shared" si="48"/>
        <v>Gowdie</v>
      </c>
      <c r="T434" t="str">
        <f>_xlfn.XLOOKUP(C434,Table3[Customer ID],Table3[Loyalty Card],,0)</f>
        <v>No</v>
      </c>
      <c r="U434">
        <f t="shared" si="42"/>
        <v>2</v>
      </c>
      <c r="V434" t="str">
        <f t="shared" si="43"/>
        <v>Monday</v>
      </c>
      <c r="W434" t="str">
        <f t="shared" si="44"/>
        <v>December</v>
      </c>
      <c r="X434">
        <f>E434*VLOOKUP(D434,products!$A$2:$G$49,7,FALSE)</f>
        <v>2.0249999999999999</v>
      </c>
    </row>
    <row r="435" spans="1:24" x14ac:dyDescent="0.25">
      <c r="A435" s="1" t="s">
        <v>2927</v>
      </c>
      <c r="B435" s="2">
        <v>44563</v>
      </c>
      <c r="C435" s="1" t="s">
        <v>2928</v>
      </c>
      <c r="D435" t="s">
        <v>6180</v>
      </c>
      <c r="E435" s="1">
        <v>6</v>
      </c>
      <c r="F435" s="1" t="str">
        <f>VLOOKUP(C435,customers!$A$2:$B$1001,2,FALSE)</f>
        <v>Lemuel Rignold</v>
      </c>
      <c r="G435" s="1" t="str">
        <f>VLOOKUP(C435,customers!$A$1:$C$1001,3,FALSE)</f>
        <v>lrignoldc1@miibeian.gov.cn</v>
      </c>
      <c r="H435" s="1" t="str">
        <f>_xlfn.XLOOKUP(C435,customers!$A$2:$A$1001,customers!$G$2:$G$1001,,0,)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>
        <f>INDEX(products!$A$1:$G$49,MATCH(orders!$D435,products!$A$1:$A$49,0),MATCH(orders!K$1,products!$A$1:$G$1,0))</f>
        <v>2.5</v>
      </c>
      <c r="L435">
        <f>INDEX(products!$A$1:$G$49,MATCH(orders!$D435,products!$A$1:$A$49,0),MATCH(orders!L$1,products!$A$1:$G$1,0))</f>
        <v>33.464999999999996</v>
      </c>
      <c r="M435">
        <f t="shared" si="45"/>
        <v>200.78999999999996</v>
      </c>
      <c r="N435" t="str">
        <f>VLOOKUP(I435,'coffee names &amp; roast types'!$A$2:$B$5,2,FALSE)</f>
        <v>Liberica</v>
      </c>
      <c r="O435" t="str">
        <f>VLOOKUP(J435,'coffee names &amp; roast types'!$E$2:$F$4,2,FALSE)</f>
        <v>Medium</v>
      </c>
      <c r="P435" t="str">
        <f>CONCATENATE(VLOOKUP(C435,customers!$A$2:$F$1001,5,FALSE),", ",VLOOKUP(C435,customers!$A$2:$F$1001,6,FALSE))</f>
        <v>15027 Mcbride Pass, Sacramento</v>
      </c>
      <c r="Q435" t="str">
        <f t="shared" si="46"/>
        <v>No</v>
      </c>
      <c r="R435" t="str">
        <f t="shared" si="47"/>
        <v>Lemuel</v>
      </c>
      <c r="S435" t="str">
        <f t="shared" si="48"/>
        <v>Rignold</v>
      </c>
      <c r="T435" t="str">
        <f>_xlfn.XLOOKUP(C435,Table3[Customer ID],Table3[Loyalty Card],,0)</f>
        <v>Yes</v>
      </c>
      <c r="U435">
        <f t="shared" si="42"/>
        <v>15</v>
      </c>
      <c r="V435" t="str">
        <f t="shared" si="43"/>
        <v>Sunday</v>
      </c>
      <c r="W435" t="str">
        <f t="shared" si="44"/>
        <v>January</v>
      </c>
      <c r="X435">
        <f>E435*VLOOKUP(D435,products!$A$2:$G$49,7,FALSE)</f>
        <v>26.102699999999999</v>
      </c>
    </row>
    <row r="436" spans="1:24" x14ac:dyDescent="0.25">
      <c r="A436" s="1" t="s">
        <v>2933</v>
      </c>
      <c r="B436" s="2">
        <v>43807</v>
      </c>
      <c r="C436" s="1" t="s">
        <v>2934</v>
      </c>
      <c r="D436" t="s">
        <v>6154</v>
      </c>
      <c r="E436" s="1">
        <v>6</v>
      </c>
      <c r="F436" s="1" t="str">
        <f>VLOOKUP(C436,customers!$A$2:$B$1001,2,FALSE)</f>
        <v>Nevsa Fields</v>
      </c>
      <c r="G436" s="1" t="str">
        <f>VLOOKUP(C436,customers!$A$1:$C$1001,3,FALSE)</f>
        <v>not provided</v>
      </c>
      <c r="H436" s="1" t="str">
        <f>_xlfn.XLOOKUP(C436,customers!$A$2:$A$1001,customers!$G$2:$G$1001,,0,)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>
        <f>INDEX(products!$A$1:$G$49,MATCH(orders!$D436,products!$A$1:$A$49,0),MATCH(orders!K$1,products!$A$1:$G$1,0))</f>
        <v>1</v>
      </c>
      <c r="L436">
        <f>INDEX(products!$A$1:$G$49,MATCH(orders!$D436,products!$A$1:$A$49,0),MATCH(orders!L$1,products!$A$1:$G$1,0))</f>
        <v>11.25</v>
      </c>
      <c r="M436">
        <f t="shared" si="45"/>
        <v>67.5</v>
      </c>
      <c r="N436" t="str">
        <f>VLOOKUP(I436,'coffee names &amp; roast types'!$A$2:$B$5,2,FALSE)</f>
        <v>Arabica</v>
      </c>
      <c r="O436" t="str">
        <f>VLOOKUP(J436,'coffee names &amp; roast types'!$E$2:$F$4,2,FALSE)</f>
        <v>Medium</v>
      </c>
      <c r="P436" t="str">
        <f>CONCATENATE(VLOOKUP(C436,customers!$A$2:$F$1001,5,FALSE),", ",VLOOKUP(C436,customers!$A$2:$F$1001,6,FALSE))</f>
        <v>09 Lotheville Place, Boston</v>
      </c>
      <c r="Q436" t="str">
        <f t="shared" si="46"/>
        <v>No</v>
      </c>
      <c r="R436" t="str">
        <f t="shared" si="47"/>
        <v>Nevsa</v>
      </c>
      <c r="S436" t="str">
        <f t="shared" si="48"/>
        <v>Fields</v>
      </c>
      <c r="T436" t="str">
        <f>_xlfn.XLOOKUP(C436,Table3[Customer ID],Table3[Loyalty Card],,0)</f>
        <v>No</v>
      </c>
      <c r="U436">
        <f t="shared" si="42"/>
        <v>6</v>
      </c>
      <c r="V436" t="str">
        <f t="shared" si="43"/>
        <v>Sunday</v>
      </c>
      <c r="W436" t="str">
        <f t="shared" si="44"/>
        <v>December</v>
      </c>
      <c r="X436">
        <f>E436*VLOOKUP(D436,products!$A$2:$G$49,7,FALSE)</f>
        <v>6.0749999999999993</v>
      </c>
    </row>
    <row r="437" spans="1:24" x14ac:dyDescent="0.25">
      <c r="A437" s="1" t="s">
        <v>2938</v>
      </c>
      <c r="B437" s="2">
        <v>44528</v>
      </c>
      <c r="C437" s="1" t="s">
        <v>2939</v>
      </c>
      <c r="D437" t="s">
        <v>6138</v>
      </c>
      <c r="E437" s="1">
        <v>1</v>
      </c>
      <c r="F437" s="1" t="str">
        <f>VLOOKUP(C437,customers!$A$2:$B$1001,2,FALSE)</f>
        <v>Chance Rowthorn</v>
      </c>
      <c r="G437" s="1" t="str">
        <f>VLOOKUP(C437,customers!$A$1:$C$1001,3,FALSE)</f>
        <v>crowthornc3@msn.com</v>
      </c>
      <c r="H437" s="1" t="str">
        <f>_xlfn.XLOOKUP(C437,customers!$A$2:$A$1001,customers!$G$2:$G$1001,,0,)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>
        <f>INDEX(products!$A$1:$G$49,MATCH(orders!$D437,products!$A$1:$A$49,0),MATCH(orders!K$1,products!$A$1:$G$1,0))</f>
        <v>0.5</v>
      </c>
      <c r="L437">
        <f>INDEX(products!$A$1:$G$49,MATCH(orders!$D437,products!$A$1:$A$49,0),MATCH(orders!L$1,products!$A$1:$G$1,0))</f>
        <v>8.25</v>
      </c>
      <c r="M437">
        <f t="shared" si="45"/>
        <v>8.25</v>
      </c>
      <c r="N437" t="str">
        <f>VLOOKUP(I437,'coffee names &amp; roast types'!$A$2:$B$5,2,FALSE)</f>
        <v>Excelsa</v>
      </c>
      <c r="O437" t="str">
        <f>VLOOKUP(J437,'coffee names &amp; roast types'!$E$2:$F$4,2,FALSE)</f>
        <v>Medium</v>
      </c>
      <c r="P437" t="str">
        <f>CONCATENATE(VLOOKUP(C437,customers!$A$2:$F$1001,5,FALSE),", ",VLOOKUP(C437,customers!$A$2:$F$1001,6,FALSE))</f>
        <v>320 Rockefeller Alley, Topeka</v>
      </c>
      <c r="Q437" t="str">
        <f t="shared" si="46"/>
        <v>No</v>
      </c>
      <c r="R437" t="str">
        <f t="shared" si="47"/>
        <v>Chance</v>
      </c>
      <c r="S437" t="str">
        <f t="shared" si="48"/>
        <v>Rowthorn</v>
      </c>
      <c r="T437" t="str">
        <f>_xlfn.XLOOKUP(C437,Table3[Customer ID],Table3[Loyalty Card],,0)</f>
        <v>No</v>
      </c>
      <c r="U437">
        <f t="shared" si="42"/>
        <v>0.5</v>
      </c>
      <c r="V437" t="str">
        <f t="shared" si="43"/>
        <v>Sunday</v>
      </c>
      <c r="W437" t="str">
        <f t="shared" si="44"/>
        <v>November</v>
      </c>
      <c r="X437">
        <f>E437*VLOOKUP(D437,products!$A$2:$G$49,7,FALSE)</f>
        <v>0.90749999999999997</v>
      </c>
    </row>
    <row r="438" spans="1:24" x14ac:dyDescent="0.25">
      <c r="A438" s="1" t="s">
        <v>2944</v>
      </c>
      <c r="B438" s="2">
        <v>44631</v>
      </c>
      <c r="C438" s="1" t="s">
        <v>2945</v>
      </c>
      <c r="D438" t="s">
        <v>6144</v>
      </c>
      <c r="E438" s="1">
        <v>2</v>
      </c>
      <c r="F438" s="1" t="str">
        <f>VLOOKUP(C438,customers!$A$2:$B$1001,2,FALSE)</f>
        <v>Orly Ryland</v>
      </c>
      <c r="G438" s="1" t="str">
        <f>VLOOKUP(C438,customers!$A$1:$C$1001,3,FALSE)</f>
        <v>orylandc4@deviantart.com</v>
      </c>
      <c r="H438" s="1" t="str">
        <f>_xlfn.XLOOKUP(C438,customers!$A$2:$A$1001,customers!$G$2:$G$1001,,0,)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>
        <f>INDEX(products!$A$1:$G$49,MATCH(orders!$D438,products!$A$1:$A$49,0),MATCH(orders!K$1,products!$A$1:$G$1,0))</f>
        <v>0.2</v>
      </c>
      <c r="L438">
        <f>INDEX(products!$A$1:$G$49,MATCH(orders!$D438,products!$A$1:$A$49,0),MATCH(orders!L$1,products!$A$1:$G$1,0))</f>
        <v>4.7549999999999999</v>
      </c>
      <c r="M438">
        <f t="shared" si="45"/>
        <v>9.51</v>
      </c>
      <c r="N438" t="str">
        <f>VLOOKUP(I438,'coffee names &amp; roast types'!$A$2:$B$5,2,FALSE)</f>
        <v>Liberica</v>
      </c>
      <c r="O438" t="str">
        <f>VLOOKUP(J438,'coffee names &amp; roast types'!$E$2:$F$4,2,FALSE)</f>
        <v>Light</v>
      </c>
      <c r="P438" t="str">
        <f>CONCATENATE(VLOOKUP(C438,customers!$A$2:$F$1001,5,FALSE),", ",VLOOKUP(C438,customers!$A$2:$F$1001,6,FALSE))</f>
        <v>3513 Burning Wood Way, Fargo</v>
      </c>
      <c r="Q438" t="str">
        <f t="shared" si="46"/>
        <v>No</v>
      </c>
      <c r="R438" t="str">
        <f t="shared" si="47"/>
        <v>Orly</v>
      </c>
      <c r="S438" t="str">
        <f t="shared" si="48"/>
        <v>Ryland</v>
      </c>
      <c r="T438" t="str">
        <f>_xlfn.XLOOKUP(C438,Table3[Customer ID],Table3[Loyalty Card],,0)</f>
        <v>Yes</v>
      </c>
      <c r="U438">
        <f t="shared" si="42"/>
        <v>0.4</v>
      </c>
      <c r="V438" t="str">
        <f t="shared" si="43"/>
        <v>Friday</v>
      </c>
      <c r="W438" t="str">
        <f t="shared" si="44"/>
        <v>March</v>
      </c>
      <c r="X438">
        <f>E438*VLOOKUP(D438,products!$A$2:$G$49,7,FALSE)</f>
        <v>1.2363</v>
      </c>
    </row>
    <row r="439" spans="1:24" x14ac:dyDescent="0.25">
      <c r="A439" s="1" t="s">
        <v>2950</v>
      </c>
      <c r="B439" s="2">
        <v>44213</v>
      </c>
      <c r="C439" s="1" t="s">
        <v>2951</v>
      </c>
      <c r="D439" t="s">
        <v>6164</v>
      </c>
      <c r="E439" s="1">
        <v>1</v>
      </c>
      <c r="F439" s="1" t="str">
        <f>VLOOKUP(C439,customers!$A$2:$B$1001,2,FALSE)</f>
        <v>Willabella Abramski</v>
      </c>
      <c r="G439" s="1" t="str">
        <f>VLOOKUP(C439,customers!$A$1:$C$1001,3,FALSE)</f>
        <v>not provided</v>
      </c>
      <c r="H439" s="1" t="str">
        <f>_xlfn.XLOOKUP(C439,customers!$A$2:$A$1001,customers!$G$2:$G$1001,,0,)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>
        <f>INDEX(products!$A$1:$G$49,MATCH(orders!$D439,products!$A$1:$A$49,0),MATCH(orders!K$1,products!$A$1:$G$1,0))</f>
        <v>2.5</v>
      </c>
      <c r="L439">
        <f>INDEX(products!$A$1:$G$49,MATCH(orders!$D439,products!$A$1:$A$49,0),MATCH(orders!L$1,products!$A$1:$G$1,0))</f>
        <v>29.784999999999997</v>
      </c>
      <c r="M439">
        <f t="shared" si="45"/>
        <v>29.784999999999997</v>
      </c>
      <c r="N439" t="str">
        <f>VLOOKUP(I439,'coffee names &amp; roast types'!$A$2:$B$5,2,FALSE)</f>
        <v>Liberica</v>
      </c>
      <c r="O439" t="str">
        <f>VLOOKUP(J439,'coffee names &amp; roast types'!$E$2:$F$4,2,FALSE)</f>
        <v>Dark</v>
      </c>
      <c r="P439" t="str">
        <f>CONCATENATE(VLOOKUP(C439,customers!$A$2:$F$1001,5,FALSE),", ",VLOOKUP(C439,customers!$A$2:$F$1001,6,FALSE))</f>
        <v>40 Jenifer Alley, Houston</v>
      </c>
      <c r="Q439" t="str">
        <f t="shared" si="46"/>
        <v>No</v>
      </c>
      <c r="R439" t="str">
        <f t="shared" si="47"/>
        <v>Willabella</v>
      </c>
      <c r="S439" t="str">
        <f t="shared" si="48"/>
        <v>Abramski</v>
      </c>
      <c r="T439" t="str">
        <f>_xlfn.XLOOKUP(C439,Table3[Customer ID],Table3[Loyalty Card],,0)</f>
        <v>No</v>
      </c>
      <c r="U439">
        <f t="shared" si="42"/>
        <v>2.5</v>
      </c>
      <c r="V439" t="str">
        <f t="shared" si="43"/>
        <v>Sunday</v>
      </c>
      <c r="W439" t="str">
        <f t="shared" si="44"/>
        <v>January</v>
      </c>
      <c r="X439">
        <f>E439*VLOOKUP(D439,products!$A$2:$G$49,7,FALSE)</f>
        <v>3.8720499999999998</v>
      </c>
    </row>
    <row r="440" spans="1:24" x14ac:dyDescent="0.25">
      <c r="A440" s="1" t="s">
        <v>2955</v>
      </c>
      <c r="B440" s="2">
        <v>43483</v>
      </c>
      <c r="C440" s="1" t="s">
        <v>3041</v>
      </c>
      <c r="D440" t="s">
        <v>6168</v>
      </c>
      <c r="E440" s="1">
        <v>2</v>
      </c>
      <c r="F440" s="1" t="str">
        <f>VLOOKUP(C440,customers!$A$2:$B$1001,2,FALSE)</f>
        <v>Morgen Seson</v>
      </c>
      <c r="G440" s="1" t="str">
        <f>VLOOKUP(C440,customers!$A$1:$C$1001,3,FALSE)</f>
        <v>msesonck@census.gov</v>
      </c>
      <c r="H440" s="1" t="str">
        <f>_xlfn.XLOOKUP(C440,customers!$A$2:$A$1001,customers!$G$2:$G$1001,,0,)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>
        <f>INDEX(products!$A$1:$G$49,MATCH(orders!$D440,products!$A$1:$A$49,0),MATCH(orders!K$1,products!$A$1:$G$1,0))</f>
        <v>0.5</v>
      </c>
      <c r="L440">
        <f>INDEX(products!$A$1:$G$49,MATCH(orders!$D440,products!$A$1:$A$49,0),MATCH(orders!L$1,products!$A$1:$G$1,0))</f>
        <v>7.77</v>
      </c>
      <c r="M440">
        <f t="shared" si="45"/>
        <v>15.54</v>
      </c>
      <c r="N440" t="str">
        <f>VLOOKUP(I440,'coffee names &amp; roast types'!$A$2:$B$5,2,FALSE)</f>
        <v>Liberica</v>
      </c>
      <c r="O440" t="str">
        <f>VLOOKUP(J440,'coffee names &amp; roast types'!$E$2:$F$4,2,FALSE)</f>
        <v>Dark</v>
      </c>
      <c r="P440" t="str">
        <f>CONCATENATE(VLOOKUP(C440,customers!$A$2:$F$1001,5,FALSE),", ",VLOOKUP(C440,customers!$A$2:$F$1001,6,FALSE))</f>
        <v>92847 Schlimgen Road, Seattle</v>
      </c>
      <c r="Q440" t="str">
        <f t="shared" si="46"/>
        <v>No</v>
      </c>
      <c r="R440" t="str">
        <f t="shared" si="47"/>
        <v>Morgen</v>
      </c>
      <c r="S440" t="str">
        <f t="shared" si="48"/>
        <v>Seson</v>
      </c>
      <c r="T440" t="str">
        <f>_xlfn.XLOOKUP(C440,Table3[Customer ID],Table3[Loyalty Card],,0)</f>
        <v>No</v>
      </c>
      <c r="U440">
        <f t="shared" si="42"/>
        <v>1</v>
      </c>
      <c r="V440" t="str">
        <f t="shared" si="43"/>
        <v>Friday</v>
      </c>
      <c r="W440" t="str">
        <f t="shared" si="44"/>
        <v>January</v>
      </c>
      <c r="X440">
        <f>E440*VLOOKUP(D440,products!$A$2:$G$49,7,FALSE)</f>
        <v>2.0202</v>
      </c>
    </row>
    <row r="441" spans="1:24" x14ac:dyDescent="0.25">
      <c r="A441" s="1" t="s">
        <v>2961</v>
      </c>
      <c r="B441" s="2">
        <v>43562</v>
      </c>
      <c r="C441" s="1" t="s">
        <v>2962</v>
      </c>
      <c r="D441" t="s">
        <v>6175</v>
      </c>
      <c r="E441" s="1">
        <v>4</v>
      </c>
      <c r="F441" s="1" t="str">
        <f>VLOOKUP(C441,customers!$A$2:$B$1001,2,FALSE)</f>
        <v>Chickie Ragless</v>
      </c>
      <c r="G441" s="1" t="str">
        <f>VLOOKUP(C441,customers!$A$1:$C$1001,3,FALSE)</f>
        <v>craglessc7@webmd.com</v>
      </c>
      <c r="H441" s="1" t="str">
        <f>_xlfn.XLOOKUP(C441,customers!$A$2:$A$1001,customers!$G$2:$G$1001,,0,)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>
        <f>INDEX(products!$A$1:$G$49,MATCH(orders!$D441,products!$A$1:$A$49,0),MATCH(orders!K$1,products!$A$1:$G$1,0))</f>
        <v>0.5</v>
      </c>
      <c r="L441">
        <f>INDEX(products!$A$1:$G$49,MATCH(orders!$D441,products!$A$1:$A$49,0),MATCH(orders!L$1,products!$A$1:$G$1,0))</f>
        <v>8.91</v>
      </c>
      <c r="M441">
        <f t="shared" si="45"/>
        <v>35.64</v>
      </c>
      <c r="N441" t="str">
        <f>VLOOKUP(I441,'coffee names &amp; roast types'!$A$2:$B$5,2,FALSE)</f>
        <v>Excelsa</v>
      </c>
      <c r="O441" t="str">
        <f>VLOOKUP(J441,'coffee names &amp; roast types'!$E$2:$F$4,2,FALSE)</f>
        <v>Light</v>
      </c>
      <c r="P441" t="str">
        <f>CONCATENATE(VLOOKUP(C441,customers!$A$2:$F$1001,5,FALSE),", ",VLOOKUP(C441,customers!$A$2:$F$1001,6,FALSE))</f>
        <v>98053 Elmside Drive, Caherconlish</v>
      </c>
      <c r="Q441" t="str">
        <f t="shared" si="46"/>
        <v>Yes</v>
      </c>
      <c r="R441" t="str">
        <f t="shared" si="47"/>
        <v>Chickie</v>
      </c>
      <c r="S441" t="str">
        <f t="shared" si="48"/>
        <v>Ragless</v>
      </c>
      <c r="T441" t="str">
        <f>_xlfn.XLOOKUP(C441,Table3[Customer ID],Table3[Loyalty Card],,0)</f>
        <v>No</v>
      </c>
      <c r="U441">
        <f t="shared" si="42"/>
        <v>2</v>
      </c>
      <c r="V441" t="str">
        <f t="shared" si="43"/>
        <v>Sunday</v>
      </c>
      <c r="W441" t="str">
        <f t="shared" si="44"/>
        <v>April</v>
      </c>
      <c r="X441">
        <f>E441*VLOOKUP(D441,products!$A$2:$G$49,7,FALSE)</f>
        <v>3.9203999999999999</v>
      </c>
    </row>
    <row r="442" spans="1:24" x14ac:dyDescent="0.25">
      <c r="A442" s="1" t="s">
        <v>2967</v>
      </c>
      <c r="B442" s="2">
        <v>44230</v>
      </c>
      <c r="C442" s="1" t="s">
        <v>2968</v>
      </c>
      <c r="D442" t="s">
        <v>6174</v>
      </c>
      <c r="E442" s="1">
        <v>4</v>
      </c>
      <c r="F442" s="1" t="str">
        <f>VLOOKUP(C442,customers!$A$2:$B$1001,2,FALSE)</f>
        <v>Freda Hollows</v>
      </c>
      <c r="G442" s="1" t="str">
        <f>VLOOKUP(C442,customers!$A$1:$C$1001,3,FALSE)</f>
        <v>fhollowsc8@blogtalkradio.com</v>
      </c>
      <c r="H442" s="1" t="str">
        <f>_xlfn.XLOOKUP(C442,customers!$A$2:$A$1001,customers!$G$2:$G$1001,,0,)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>
        <f>INDEX(products!$A$1:$G$49,MATCH(orders!$D442,products!$A$1:$A$49,0),MATCH(orders!K$1,products!$A$1:$G$1,0))</f>
        <v>2.5</v>
      </c>
      <c r="L442">
        <f>INDEX(products!$A$1:$G$49,MATCH(orders!$D442,products!$A$1:$A$49,0),MATCH(orders!L$1,products!$A$1:$G$1,0))</f>
        <v>25.874999999999996</v>
      </c>
      <c r="M442">
        <f t="shared" si="45"/>
        <v>103.49999999999999</v>
      </c>
      <c r="N442" t="str">
        <f>VLOOKUP(I442,'coffee names &amp; roast types'!$A$2:$B$5,2,FALSE)</f>
        <v>Arabica</v>
      </c>
      <c r="O442" t="str">
        <f>VLOOKUP(J442,'coffee names &amp; roast types'!$E$2:$F$4,2,FALSE)</f>
        <v>Medium</v>
      </c>
      <c r="P442" t="str">
        <f>CONCATENATE(VLOOKUP(C442,customers!$A$2:$F$1001,5,FALSE),", ",VLOOKUP(C442,customers!$A$2:$F$1001,6,FALSE))</f>
        <v>353 Portage Center, Buffalo</v>
      </c>
      <c r="Q442" t="str">
        <f t="shared" si="46"/>
        <v>No</v>
      </c>
      <c r="R442" t="str">
        <f t="shared" si="47"/>
        <v>Freda</v>
      </c>
      <c r="S442" t="str">
        <f t="shared" si="48"/>
        <v>Hollows</v>
      </c>
      <c r="T442" t="str">
        <f>_xlfn.XLOOKUP(C442,Table3[Customer ID],Table3[Loyalty Card],,0)</f>
        <v>Yes</v>
      </c>
      <c r="U442">
        <f t="shared" si="42"/>
        <v>10</v>
      </c>
      <c r="V442" t="str">
        <f t="shared" si="43"/>
        <v>Wednesday</v>
      </c>
      <c r="W442" t="str">
        <f t="shared" si="44"/>
        <v>February</v>
      </c>
      <c r="X442">
        <f>E442*VLOOKUP(D442,products!$A$2:$G$49,7,FALSE)</f>
        <v>9.3149999999999977</v>
      </c>
    </row>
    <row r="443" spans="1:24" x14ac:dyDescent="0.25">
      <c r="A443" s="1" t="s">
        <v>2973</v>
      </c>
      <c r="B443" s="2">
        <v>43573</v>
      </c>
      <c r="C443" s="1" t="s">
        <v>2974</v>
      </c>
      <c r="D443" t="s">
        <v>6182</v>
      </c>
      <c r="E443" s="1">
        <v>3</v>
      </c>
      <c r="F443" s="1" t="str">
        <f>VLOOKUP(C443,customers!$A$2:$B$1001,2,FALSE)</f>
        <v>Livy Lathleiff</v>
      </c>
      <c r="G443" s="1" t="str">
        <f>VLOOKUP(C443,customers!$A$1:$C$1001,3,FALSE)</f>
        <v>llathleiffc9@nationalgeographic.com</v>
      </c>
      <c r="H443" s="1" t="str">
        <f>_xlfn.XLOOKUP(C443,customers!$A$2:$A$1001,customers!$G$2:$G$1001,,0,)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>
        <f>INDEX(products!$A$1:$G$49,MATCH(orders!$D443,products!$A$1:$A$49,0),MATCH(orders!K$1,products!$A$1:$G$1,0))</f>
        <v>1</v>
      </c>
      <c r="L443">
        <f>INDEX(products!$A$1:$G$49,MATCH(orders!$D443,products!$A$1:$A$49,0),MATCH(orders!L$1,products!$A$1:$G$1,0))</f>
        <v>12.15</v>
      </c>
      <c r="M443">
        <f t="shared" si="45"/>
        <v>36.450000000000003</v>
      </c>
      <c r="N443" t="str">
        <f>VLOOKUP(I443,'coffee names &amp; roast types'!$A$2:$B$5,2,FALSE)</f>
        <v>Excelsa</v>
      </c>
      <c r="O443" t="str">
        <f>VLOOKUP(J443,'coffee names &amp; roast types'!$E$2:$F$4,2,FALSE)</f>
        <v>Dark</v>
      </c>
      <c r="P443" t="str">
        <f>CONCATENATE(VLOOKUP(C443,customers!$A$2:$F$1001,5,FALSE),", ",VLOOKUP(C443,customers!$A$2:$F$1001,6,FALSE))</f>
        <v>0671 Scoville Way, Shankill</v>
      </c>
      <c r="Q443" t="str">
        <f t="shared" si="46"/>
        <v>Yes</v>
      </c>
      <c r="R443" t="str">
        <f t="shared" si="47"/>
        <v>Livy</v>
      </c>
      <c r="S443" t="str">
        <f t="shared" si="48"/>
        <v>Lathleiff</v>
      </c>
      <c r="T443" t="str">
        <f>_xlfn.XLOOKUP(C443,Table3[Customer ID],Table3[Loyalty Card],,0)</f>
        <v>Yes</v>
      </c>
      <c r="U443">
        <f t="shared" si="42"/>
        <v>3</v>
      </c>
      <c r="V443" t="str">
        <f t="shared" si="43"/>
        <v>Thursday</v>
      </c>
      <c r="W443" t="str">
        <f t="shared" si="44"/>
        <v>April</v>
      </c>
      <c r="X443">
        <f>E443*VLOOKUP(D443,products!$A$2:$G$49,7,FALSE)</f>
        <v>4.0095000000000001</v>
      </c>
    </row>
    <row r="444" spans="1:24" x14ac:dyDescent="0.25">
      <c r="A444" s="1" t="s">
        <v>2979</v>
      </c>
      <c r="B444" s="2">
        <v>44384</v>
      </c>
      <c r="C444" s="1" t="s">
        <v>2980</v>
      </c>
      <c r="D444" t="s">
        <v>6172</v>
      </c>
      <c r="E444" s="1">
        <v>5</v>
      </c>
      <c r="F444" s="1" t="str">
        <f>VLOOKUP(C444,customers!$A$2:$B$1001,2,FALSE)</f>
        <v>Koralle Heads</v>
      </c>
      <c r="G444" s="1" t="str">
        <f>VLOOKUP(C444,customers!$A$1:$C$1001,3,FALSE)</f>
        <v>kheadsca@jalbum.net</v>
      </c>
      <c r="H444" s="1" t="str">
        <f>_xlfn.XLOOKUP(C444,customers!$A$2:$A$1001,customers!$G$2:$G$1001,,0,)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>
        <f>INDEX(products!$A$1:$G$49,MATCH(orders!$D444,products!$A$1:$A$49,0),MATCH(orders!K$1,products!$A$1:$G$1,0))</f>
        <v>0.5</v>
      </c>
      <c r="L444">
        <f>INDEX(products!$A$1:$G$49,MATCH(orders!$D444,products!$A$1:$A$49,0),MATCH(orders!L$1,products!$A$1:$G$1,0))</f>
        <v>7.169999999999999</v>
      </c>
      <c r="M444">
        <f t="shared" si="45"/>
        <v>35.849999999999994</v>
      </c>
      <c r="N444" t="str">
        <f>VLOOKUP(I444,'coffee names &amp; roast types'!$A$2:$B$5,2,FALSE)</f>
        <v>Robusta</v>
      </c>
      <c r="O444" t="str">
        <f>VLOOKUP(J444,'coffee names &amp; roast types'!$E$2:$F$4,2,FALSE)</f>
        <v>Light</v>
      </c>
      <c r="P444" t="str">
        <f>CONCATENATE(VLOOKUP(C444,customers!$A$2:$F$1001,5,FALSE),", ",VLOOKUP(C444,customers!$A$2:$F$1001,6,FALSE))</f>
        <v>2 Cherokee Hill, Bethlehem</v>
      </c>
      <c r="Q444" t="str">
        <f t="shared" si="46"/>
        <v>No</v>
      </c>
      <c r="R444" t="str">
        <f t="shared" si="47"/>
        <v>Koralle</v>
      </c>
      <c r="S444" t="str">
        <f t="shared" si="48"/>
        <v>Heads</v>
      </c>
      <c r="T444" t="str">
        <f>_xlfn.XLOOKUP(C444,Table3[Customer ID],Table3[Loyalty Card],,0)</f>
        <v>No</v>
      </c>
      <c r="U444">
        <f t="shared" si="42"/>
        <v>2.5</v>
      </c>
      <c r="V444" t="str">
        <f t="shared" si="43"/>
        <v>Wednesday</v>
      </c>
      <c r="W444" t="str">
        <f t="shared" si="44"/>
        <v>July</v>
      </c>
      <c r="X444">
        <f>E444*VLOOKUP(D444,products!$A$2:$G$49,7,FALSE)</f>
        <v>2.1509999999999998</v>
      </c>
    </row>
    <row r="445" spans="1:24" x14ac:dyDescent="0.25">
      <c r="A445" s="1" t="s">
        <v>2985</v>
      </c>
      <c r="B445" s="2">
        <v>44250</v>
      </c>
      <c r="C445" s="1" t="s">
        <v>2986</v>
      </c>
      <c r="D445" t="s">
        <v>6183</v>
      </c>
      <c r="E445" s="1">
        <v>5</v>
      </c>
      <c r="F445" s="1" t="str">
        <f>VLOOKUP(C445,customers!$A$2:$B$1001,2,FALSE)</f>
        <v>Theo Bowne</v>
      </c>
      <c r="G445" s="1" t="str">
        <f>VLOOKUP(C445,customers!$A$1:$C$1001,3,FALSE)</f>
        <v>tbownecb@unicef.org</v>
      </c>
      <c r="H445" s="1" t="str">
        <f>_xlfn.XLOOKUP(C445,customers!$A$2:$A$1001,customers!$G$2:$G$1001,,0,)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>
        <f>INDEX(products!$A$1:$G$49,MATCH(orders!$D445,products!$A$1:$A$49,0),MATCH(orders!K$1,products!$A$1:$G$1,0))</f>
        <v>0.2</v>
      </c>
      <c r="L445">
        <f>INDEX(products!$A$1:$G$49,MATCH(orders!$D445,products!$A$1:$A$49,0),MATCH(orders!L$1,products!$A$1:$G$1,0))</f>
        <v>4.4550000000000001</v>
      </c>
      <c r="M445">
        <f t="shared" si="45"/>
        <v>22.274999999999999</v>
      </c>
      <c r="N445" t="str">
        <f>VLOOKUP(I445,'coffee names &amp; roast types'!$A$2:$B$5,2,FALSE)</f>
        <v>Excelsa</v>
      </c>
      <c r="O445" t="str">
        <f>VLOOKUP(J445,'coffee names &amp; roast types'!$E$2:$F$4,2,FALSE)</f>
        <v>Light</v>
      </c>
      <c r="P445" t="str">
        <f>CONCATENATE(VLOOKUP(C445,customers!$A$2:$F$1001,5,FALSE),", ",VLOOKUP(C445,customers!$A$2:$F$1001,6,FALSE))</f>
        <v>79 Prairieview Point, Watergrasshill</v>
      </c>
      <c r="Q445" t="str">
        <f t="shared" si="46"/>
        <v>Yes</v>
      </c>
      <c r="R445" t="str">
        <f t="shared" si="47"/>
        <v>Theo</v>
      </c>
      <c r="S445" t="str">
        <f t="shared" si="48"/>
        <v>Bowne</v>
      </c>
      <c r="T445" t="str">
        <f>_xlfn.XLOOKUP(C445,Table3[Customer ID],Table3[Loyalty Card],,0)</f>
        <v>Yes</v>
      </c>
      <c r="U445">
        <f t="shared" si="42"/>
        <v>1</v>
      </c>
      <c r="V445" t="str">
        <f t="shared" si="43"/>
        <v>Tuesday</v>
      </c>
      <c r="W445" t="str">
        <f t="shared" si="44"/>
        <v>February</v>
      </c>
      <c r="X445">
        <f>E445*VLOOKUP(D445,products!$A$2:$G$49,7,FALSE)</f>
        <v>2.45025</v>
      </c>
    </row>
    <row r="446" spans="1:24" x14ac:dyDescent="0.25">
      <c r="A446" s="1" t="s">
        <v>2991</v>
      </c>
      <c r="B446" s="2">
        <v>44418</v>
      </c>
      <c r="C446" s="1" t="s">
        <v>2992</v>
      </c>
      <c r="D446" t="s">
        <v>6155</v>
      </c>
      <c r="E446" s="1">
        <v>6</v>
      </c>
      <c r="F446" s="1" t="str">
        <f>VLOOKUP(C446,customers!$A$2:$B$1001,2,FALSE)</f>
        <v>Rasia Jacquemard</v>
      </c>
      <c r="G446" s="1" t="str">
        <f>VLOOKUP(C446,customers!$A$1:$C$1001,3,FALSE)</f>
        <v>rjacquemardcc@acquirethisname.com</v>
      </c>
      <c r="H446" s="1" t="str">
        <f>_xlfn.XLOOKUP(C446,customers!$A$2:$A$1001,customers!$G$2:$G$1001,,0,)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>
        <f>INDEX(products!$A$1:$G$49,MATCH(orders!$D446,products!$A$1:$A$49,0),MATCH(orders!K$1,products!$A$1:$G$1,0))</f>
        <v>0.2</v>
      </c>
      <c r="L446">
        <f>INDEX(products!$A$1:$G$49,MATCH(orders!$D446,products!$A$1:$A$49,0),MATCH(orders!L$1,products!$A$1:$G$1,0))</f>
        <v>4.125</v>
      </c>
      <c r="M446">
        <f t="shared" si="45"/>
        <v>24.75</v>
      </c>
      <c r="N446" t="str">
        <f>VLOOKUP(I446,'coffee names &amp; roast types'!$A$2:$B$5,2,FALSE)</f>
        <v>Excelsa</v>
      </c>
      <c r="O446" t="str">
        <f>VLOOKUP(J446,'coffee names &amp; roast types'!$E$2:$F$4,2,FALSE)</f>
        <v>Medium</v>
      </c>
      <c r="P446" t="str">
        <f>CONCATENATE(VLOOKUP(C446,customers!$A$2:$F$1001,5,FALSE),", ",VLOOKUP(C446,customers!$A$2:$F$1001,6,FALSE))</f>
        <v>415 Fremont Junction, Monasterevin</v>
      </c>
      <c r="Q446" t="str">
        <f t="shared" si="46"/>
        <v>Yes</v>
      </c>
      <c r="R446" t="str">
        <f t="shared" si="47"/>
        <v>Rasia</v>
      </c>
      <c r="S446" t="str">
        <f t="shared" si="48"/>
        <v>Jacquemard</v>
      </c>
      <c r="T446" t="str">
        <f>_xlfn.XLOOKUP(C446,Table3[Customer ID],Table3[Loyalty Card],,0)</f>
        <v>No</v>
      </c>
      <c r="U446">
        <f t="shared" si="42"/>
        <v>1.2000000000000002</v>
      </c>
      <c r="V446" t="str">
        <f t="shared" si="43"/>
        <v>Tuesday</v>
      </c>
      <c r="W446" t="str">
        <f t="shared" si="44"/>
        <v>August</v>
      </c>
      <c r="X446">
        <f>E446*VLOOKUP(D446,products!$A$2:$G$49,7,FALSE)</f>
        <v>2.7225000000000001</v>
      </c>
    </row>
    <row r="447" spans="1:24" x14ac:dyDescent="0.25">
      <c r="A447" s="1" t="s">
        <v>2998</v>
      </c>
      <c r="B447" s="2">
        <v>43784</v>
      </c>
      <c r="C447" s="1" t="s">
        <v>2999</v>
      </c>
      <c r="D447" t="s">
        <v>6180</v>
      </c>
      <c r="E447" s="1">
        <v>2</v>
      </c>
      <c r="F447" s="1" t="str">
        <f>VLOOKUP(C447,customers!$A$2:$B$1001,2,FALSE)</f>
        <v>Kizzie Warman</v>
      </c>
      <c r="G447" s="1" t="str">
        <f>VLOOKUP(C447,customers!$A$1:$C$1001,3,FALSE)</f>
        <v>kwarmancd@printfriendly.com</v>
      </c>
      <c r="H447" s="1" t="str">
        <f>_xlfn.XLOOKUP(C447,customers!$A$2:$A$1001,customers!$G$2:$G$1001,,0,)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>
        <f>INDEX(products!$A$1:$G$49,MATCH(orders!$D447,products!$A$1:$A$49,0),MATCH(orders!K$1,products!$A$1:$G$1,0))</f>
        <v>2.5</v>
      </c>
      <c r="L447">
        <f>INDEX(products!$A$1:$G$49,MATCH(orders!$D447,products!$A$1:$A$49,0),MATCH(orders!L$1,products!$A$1:$G$1,0))</f>
        <v>33.464999999999996</v>
      </c>
      <c r="M447">
        <f t="shared" si="45"/>
        <v>66.929999999999993</v>
      </c>
      <c r="N447" t="str">
        <f>VLOOKUP(I447,'coffee names &amp; roast types'!$A$2:$B$5,2,FALSE)</f>
        <v>Liberica</v>
      </c>
      <c r="O447" t="str">
        <f>VLOOKUP(J447,'coffee names &amp; roast types'!$E$2:$F$4,2,FALSE)</f>
        <v>Medium</v>
      </c>
      <c r="P447" t="str">
        <f>CONCATENATE(VLOOKUP(C447,customers!$A$2:$F$1001,5,FALSE),", ",VLOOKUP(C447,customers!$A$2:$F$1001,6,FALSE))</f>
        <v>67365 Homewood Center, Sandyford</v>
      </c>
      <c r="Q447" t="str">
        <f t="shared" si="46"/>
        <v>Yes</v>
      </c>
      <c r="R447" t="str">
        <f t="shared" si="47"/>
        <v>Kizzie</v>
      </c>
      <c r="S447" t="str">
        <f t="shared" si="48"/>
        <v>Warman</v>
      </c>
      <c r="T447" t="str">
        <f>_xlfn.XLOOKUP(C447,Table3[Customer ID],Table3[Loyalty Card],,0)</f>
        <v>Yes</v>
      </c>
      <c r="U447">
        <f t="shared" si="42"/>
        <v>5</v>
      </c>
      <c r="V447" t="str">
        <f t="shared" si="43"/>
        <v>Friday</v>
      </c>
      <c r="W447" t="str">
        <f t="shared" si="44"/>
        <v>November</v>
      </c>
      <c r="X447">
        <f>E447*VLOOKUP(D447,products!$A$2:$G$49,7,FALSE)</f>
        <v>8.700899999999999</v>
      </c>
    </row>
    <row r="448" spans="1:24" x14ac:dyDescent="0.25">
      <c r="A448" s="1" t="s">
        <v>3003</v>
      </c>
      <c r="B448" s="2">
        <v>43816</v>
      </c>
      <c r="C448" s="1" t="s">
        <v>3004</v>
      </c>
      <c r="D448" t="s">
        <v>6159</v>
      </c>
      <c r="E448" s="1">
        <v>1</v>
      </c>
      <c r="F448" s="1" t="str">
        <f>VLOOKUP(C448,customers!$A$2:$B$1001,2,FALSE)</f>
        <v>Wain Cholomin</v>
      </c>
      <c r="G448" s="1" t="str">
        <f>VLOOKUP(C448,customers!$A$1:$C$1001,3,FALSE)</f>
        <v>wcholomince@about.com</v>
      </c>
      <c r="H448" s="1" t="str">
        <f>_xlfn.XLOOKUP(C448,customers!$A$2:$A$1001,customers!$G$2:$G$1001,,0,)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>
        <f>INDEX(products!$A$1:$G$49,MATCH(orders!$D448,products!$A$1:$A$49,0),MATCH(orders!K$1,products!$A$1:$G$1,0))</f>
        <v>0.5</v>
      </c>
      <c r="L448">
        <f>INDEX(products!$A$1:$G$49,MATCH(orders!$D448,products!$A$1:$A$49,0),MATCH(orders!L$1,products!$A$1:$G$1,0))</f>
        <v>8.73</v>
      </c>
      <c r="M448">
        <f t="shared" si="45"/>
        <v>8.73</v>
      </c>
      <c r="N448" t="str">
        <f>VLOOKUP(I448,'coffee names &amp; roast types'!$A$2:$B$5,2,FALSE)</f>
        <v>Liberica</v>
      </c>
      <c r="O448" t="str">
        <f>VLOOKUP(J448,'coffee names &amp; roast types'!$E$2:$F$4,2,FALSE)</f>
        <v>Medium</v>
      </c>
      <c r="P448" t="str">
        <f>CONCATENATE(VLOOKUP(C448,customers!$A$2:$F$1001,5,FALSE),", ",VLOOKUP(C448,customers!$A$2:$F$1001,6,FALSE))</f>
        <v>566 Arrowood Way, Birmingham</v>
      </c>
      <c r="Q448" t="str">
        <f t="shared" si="46"/>
        <v>Yes</v>
      </c>
      <c r="R448" t="str">
        <f t="shared" si="47"/>
        <v>Wain</v>
      </c>
      <c r="S448" t="str">
        <f t="shared" si="48"/>
        <v>Cholomin</v>
      </c>
      <c r="T448" t="str">
        <f>_xlfn.XLOOKUP(C448,Table3[Customer ID],Table3[Loyalty Card],,0)</f>
        <v>Yes</v>
      </c>
      <c r="U448">
        <f t="shared" si="42"/>
        <v>0.5</v>
      </c>
      <c r="V448" t="str">
        <f t="shared" si="43"/>
        <v>Tuesday</v>
      </c>
      <c r="W448" t="str">
        <f t="shared" si="44"/>
        <v>December</v>
      </c>
      <c r="X448">
        <f>E448*VLOOKUP(D448,products!$A$2:$G$49,7,FALSE)</f>
        <v>1.1349</v>
      </c>
    </row>
    <row r="449" spans="1:24" x14ac:dyDescent="0.25">
      <c r="A449" s="1" t="s">
        <v>3009</v>
      </c>
      <c r="B449" s="2">
        <v>43908</v>
      </c>
      <c r="C449" s="1" t="s">
        <v>3010</v>
      </c>
      <c r="D449" t="s">
        <v>6145</v>
      </c>
      <c r="E449" s="1">
        <v>3</v>
      </c>
      <c r="F449" s="1" t="str">
        <f>VLOOKUP(C449,customers!$A$2:$B$1001,2,FALSE)</f>
        <v>Arleen Braidman</v>
      </c>
      <c r="G449" s="1" t="str">
        <f>VLOOKUP(C449,customers!$A$1:$C$1001,3,FALSE)</f>
        <v>abraidmancf@census.gov</v>
      </c>
      <c r="H449" s="1" t="str">
        <f>_xlfn.XLOOKUP(C449,customers!$A$2:$A$1001,customers!$G$2:$G$1001,,0,)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>
        <f>INDEX(products!$A$1:$G$49,MATCH(orders!$D449,products!$A$1:$A$49,0),MATCH(orders!K$1,products!$A$1:$G$1,0))</f>
        <v>0.5</v>
      </c>
      <c r="L449">
        <f>INDEX(products!$A$1:$G$49,MATCH(orders!$D449,products!$A$1:$A$49,0),MATCH(orders!L$1,products!$A$1:$G$1,0))</f>
        <v>5.97</v>
      </c>
      <c r="M449">
        <f t="shared" si="45"/>
        <v>17.91</v>
      </c>
      <c r="N449" t="str">
        <f>VLOOKUP(I449,'coffee names &amp; roast types'!$A$2:$B$5,2,FALSE)</f>
        <v>Robusta</v>
      </c>
      <c r="O449" t="str">
        <f>VLOOKUP(J449,'coffee names &amp; roast types'!$E$2:$F$4,2,FALSE)</f>
        <v>Medium</v>
      </c>
      <c r="P449" t="str">
        <f>CONCATENATE(VLOOKUP(C449,customers!$A$2:$F$1001,5,FALSE),", ",VLOOKUP(C449,customers!$A$2:$F$1001,6,FALSE))</f>
        <v>4 Golf View Hill, Phoenix</v>
      </c>
      <c r="Q449" t="str">
        <f t="shared" si="46"/>
        <v>No</v>
      </c>
      <c r="R449" t="str">
        <f t="shared" si="47"/>
        <v>Arleen</v>
      </c>
      <c r="S449" t="str">
        <f t="shared" si="48"/>
        <v>Braidman</v>
      </c>
      <c r="T449" t="str">
        <f>_xlfn.XLOOKUP(C449,Table3[Customer ID],Table3[Loyalty Card],,0)</f>
        <v>No</v>
      </c>
      <c r="U449">
        <f t="shared" si="42"/>
        <v>1.5</v>
      </c>
      <c r="V449" t="str">
        <f t="shared" si="43"/>
        <v>Wednesday</v>
      </c>
      <c r="W449" t="str">
        <f t="shared" si="44"/>
        <v>March</v>
      </c>
      <c r="X449">
        <f>E449*VLOOKUP(D449,products!$A$2:$G$49,7,FALSE)</f>
        <v>1.0745999999999998</v>
      </c>
    </row>
    <row r="450" spans="1:24" x14ac:dyDescent="0.25">
      <c r="A450" s="1" t="s">
        <v>3014</v>
      </c>
      <c r="B450" s="2">
        <v>44718</v>
      </c>
      <c r="C450" s="1" t="s">
        <v>3015</v>
      </c>
      <c r="D450" t="s">
        <v>6172</v>
      </c>
      <c r="E450" s="1">
        <v>1</v>
      </c>
      <c r="F450" s="1" t="str">
        <f>VLOOKUP(C450,customers!$A$2:$B$1001,2,FALSE)</f>
        <v>Pru Durban</v>
      </c>
      <c r="G450" s="1" t="str">
        <f>VLOOKUP(C450,customers!$A$1:$C$1001,3,FALSE)</f>
        <v>pdurbancg@symantec.com</v>
      </c>
      <c r="H450" s="1" t="str">
        <f>_xlfn.XLOOKUP(C450,customers!$A$2:$A$1001,customers!$G$2:$G$1001,,0,)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>
        <f>INDEX(products!$A$1:$G$49,MATCH(orders!$D450,products!$A$1:$A$49,0),MATCH(orders!K$1,products!$A$1:$G$1,0))</f>
        <v>0.5</v>
      </c>
      <c r="L450">
        <f>INDEX(products!$A$1:$G$49,MATCH(orders!$D450,products!$A$1:$A$49,0),MATCH(orders!L$1,products!$A$1:$G$1,0))</f>
        <v>7.169999999999999</v>
      </c>
      <c r="M450">
        <f t="shared" si="45"/>
        <v>7.169999999999999</v>
      </c>
      <c r="N450" t="str">
        <f>VLOOKUP(I450,'coffee names &amp; roast types'!$A$2:$B$5,2,FALSE)</f>
        <v>Robusta</v>
      </c>
      <c r="O450" t="str">
        <f>VLOOKUP(J450,'coffee names &amp; roast types'!$E$2:$F$4,2,FALSE)</f>
        <v>Light</v>
      </c>
      <c r="P450" t="str">
        <f>CONCATENATE(VLOOKUP(C450,customers!$A$2:$F$1001,5,FALSE),", ",VLOOKUP(C450,customers!$A$2:$F$1001,6,FALSE))</f>
        <v>2 Forest Street, Longford</v>
      </c>
      <c r="Q450" t="str">
        <f t="shared" si="46"/>
        <v>Yes</v>
      </c>
      <c r="R450" t="str">
        <f t="shared" si="47"/>
        <v>Pru</v>
      </c>
      <c r="S450" t="str">
        <f t="shared" si="48"/>
        <v>Durban</v>
      </c>
      <c r="T450" t="str">
        <f>_xlfn.XLOOKUP(C450,Table3[Customer ID],Table3[Loyalty Card],,0)</f>
        <v>No</v>
      </c>
      <c r="U450">
        <f t="shared" ref="U450:U513" si="49">E450*K450</f>
        <v>0.5</v>
      </c>
      <c r="V450" t="str">
        <f t="shared" ref="V450:V513" si="50">TEXT(B450,"[$-409]dddd")</f>
        <v>Monday</v>
      </c>
      <c r="W450" t="str">
        <f t="shared" ref="W450:W513" si="51">TEXT(B450,"[$-409]mmmm")</f>
        <v>June</v>
      </c>
      <c r="X450">
        <f>E450*VLOOKUP(D450,products!$A$2:$G$49,7,FALSE)</f>
        <v>0.43019999999999992</v>
      </c>
    </row>
    <row r="451" spans="1:24" x14ac:dyDescent="0.25">
      <c r="A451" s="1" t="s">
        <v>3020</v>
      </c>
      <c r="B451" s="2">
        <v>44336</v>
      </c>
      <c r="C451" s="1" t="s">
        <v>3021</v>
      </c>
      <c r="D451" t="s">
        <v>6162</v>
      </c>
      <c r="E451" s="1">
        <v>2</v>
      </c>
      <c r="F451" s="1" t="str">
        <f>VLOOKUP(C451,customers!$A$2:$B$1001,2,FALSE)</f>
        <v>Antone Harrold</v>
      </c>
      <c r="G451" s="1" t="str">
        <f>VLOOKUP(C451,customers!$A$1:$C$1001,3,FALSE)</f>
        <v>aharroldch@miibeian.gov.cn</v>
      </c>
      <c r="H451" s="1" t="str">
        <f>_xlfn.XLOOKUP(C451,customers!$A$2:$A$1001,customers!$G$2:$G$1001,,0,)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>
        <f>INDEX(products!$A$1:$G$49,MATCH(orders!$D451,products!$A$1:$A$49,0),MATCH(orders!K$1,products!$A$1:$G$1,0))</f>
        <v>0.2</v>
      </c>
      <c r="L451">
        <f>INDEX(products!$A$1:$G$49,MATCH(orders!$D451,products!$A$1:$A$49,0),MATCH(orders!L$1,products!$A$1:$G$1,0))</f>
        <v>2.6849999999999996</v>
      </c>
      <c r="M451">
        <f t="shared" ref="M451:M514" si="52">E451*L451</f>
        <v>5.3699999999999992</v>
      </c>
      <c r="N451" t="str">
        <f>VLOOKUP(I451,'coffee names &amp; roast types'!$A$2:$B$5,2,FALSE)</f>
        <v>Robusta</v>
      </c>
      <c r="O451" t="str">
        <f>VLOOKUP(J451,'coffee names &amp; roast types'!$E$2:$F$4,2,FALSE)</f>
        <v>Dark</v>
      </c>
      <c r="P451" t="str">
        <f>CONCATENATE(VLOOKUP(C451,customers!$A$2:$F$1001,5,FALSE),", ",VLOOKUP(C451,customers!$A$2:$F$1001,6,FALSE))</f>
        <v>90 Kensington Road, Toledo</v>
      </c>
      <c r="Q451" t="str">
        <f t="shared" ref="Q451:Q514" si="53">IF(H451 = "United States", "No", "Yes")</f>
        <v>No</v>
      </c>
      <c r="R451" t="str">
        <f t="shared" ref="R451:R514" si="54">_xlfn.TEXTBEFORE(F451," ")</f>
        <v>Antone</v>
      </c>
      <c r="S451" t="str">
        <f t="shared" ref="S451:S514" si="55">_xlfn.TEXTAFTER(F451," ")</f>
        <v>Harrold</v>
      </c>
      <c r="T451" t="str">
        <f>_xlfn.XLOOKUP(C451,Table3[Customer ID],Table3[Loyalty Card],,0)</f>
        <v>No</v>
      </c>
      <c r="U451">
        <f t="shared" si="49"/>
        <v>0.4</v>
      </c>
      <c r="V451" t="str">
        <f t="shared" si="50"/>
        <v>Thursday</v>
      </c>
      <c r="W451" t="str">
        <f t="shared" si="51"/>
        <v>May</v>
      </c>
      <c r="X451">
        <f>E451*VLOOKUP(D451,products!$A$2:$G$49,7,FALSE)</f>
        <v>0.32219999999999993</v>
      </c>
    </row>
    <row r="452" spans="1:24" x14ac:dyDescent="0.25">
      <c r="A452" s="1" t="s">
        <v>3026</v>
      </c>
      <c r="B452" s="2">
        <v>44207</v>
      </c>
      <c r="C452" s="1" t="s">
        <v>3027</v>
      </c>
      <c r="D452" t="s">
        <v>6144</v>
      </c>
      <c r="E452" s="1">
        <v>5</v>
      </c>
      <c r="F452" s="1" t="str">
        <f>VLOOKUP(C452,customers!$A$2:$B$1001,2,FALSE)</f>
        <v>Sim Pamphilon</v>
      </c>
      <c r="G452" s="1" t="str">
        <f>VLOOKUP(C452,customers!$A$1:$C$1001,3,FALSE)</f>
        <v>spamphilonci@mlb.com</v>
      </c>
      <c r="H452" s="1" t="str">
        <f>_xlfn.XLOOKUP(C452,customers!$A$2:$A$1001,customers!$G$2:$G$1001,,0,)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>
        <f>INDEX(products!$A$1:$G$49,MATCH(orders!$D452,products!$A$1:$A$49,0),MATCH(orders!K$1,products!$A$1:$G$1,0))</f>
        <v>0.2</v>
      </c>
      <c r="L452">
        <f>INDEX(products!$A$1:$G$49,MATCH(orders!$D452,products!$A$1:$A$49,0),MATCH(orders!L$1,products!$A$1:$G$1,0))</f>
        <v>4.7549999999999999</v>
      </c>
      <c r="M452">
        <f t="shared" si="52"/>
        <v>23.774999999999999</v>
      </c>
      <c r="N452" t="str">
        <f>VLOOKUP(I452,'coffee names &amp; roast types'!$A$2:$B$5,2,FALSE)</f>
        <v>Liberica</v>
      </c>
      <c r="O452" t="str">
        <f>VLOOKUP(J452,'coffee names &amp; roast types'!$E$2:$F$4,2,FALSE)</f>
        <v>Light</v>
      </c>
      <c r="P452" t="str">
        <f>CONCATENATE(VLOOKUP(C452,customers!$A$2:$F$1001,5,FALSE),", ",VLOOKUP(C452,customers!$A$2:$F$1001,6,FALSE))</f>
        <v>36194 Susan Street, Ballylinan</v>
      </c>
      <c r="Q452" t="str">
        <f t="shared" si="53"/>
        <v>Yes</v>
      </c>
      <c r="R452" t="str">
        <f t="shared" si="54"/>
        <v>Sim</v>
      </c>
      <c r="S452" t="str">
        <f t="shared" si="55"/>
        <v>Pamphilon</v>
      </c>
      <c r="T452" t="str">
        <f>_xlfn.XLOOKUP(C452,Table3[Customer ID],Table3[Loyalty Card],,0)</f>
        <v>No</v>
      </c>
      <c r="U452">
        <f t="shared" si="49"/>
        <v>1</v>
      </c>
      <c r="V452" t="str">
        <f t="shared" si="50"/>
        <v>Monday</v>
      </c>
      <c r="W452" t="str">
        <f t="shared" si="51"/>
        <v>January</v>
      </c>
      <c r="X452">
        <f>E452*VLOOKUP(D452,products!$A$2:$G$49,7,FALSE)</f>
        <v>3.0907499999999999</v>
      </c>
    </row>
    <row r="453" spans="1:24" x14ac:dyDescent="0.25">
      <c r="A453" s="1" t="s">
        <v>3034</v>
      </c>
      <c r="B453" s="2">
        <v>43518</v>
      </c>
      <c r="C453" s="1" t="s">
        <v>3035</v>
      </c>
      <c r="D453" t="s">
        <v>6148</v>
      </c>
      <c r="E453" s="1">
        <v>2</v>
      </c>
      <c r="F453" s="1" t="str">
        <f>VLOOKUP(C453,customers!$A$2:$B$1001,2,FALSE)</f>
        <v>Mohandis Spurden</v>
      </c>
      <c r="G453" s="1" t="str">
        <f>VLOOKUP(C453,customers!$A$1:$C$1001,3,FALSE)</f>
        <v>mspurdencj@exblog.jp</v>
      </c>
      <c r="H453" s="1" t="str">
        <f>_xlfn.XLOOKUP(C453,customers!$A$2:$A$1001,customers!$G$2:$G$1001,,0,)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>
        <f>INDEX(products!$A$1:$G$49,MATCH(orders!$D453,products!$A$1:$A$49,0),MATCH(orders!K$1,products!$A$1:$G$1,0))</f>
        <v>2.5</v>
      </c>
      <c r="L453">
        <f>INDEX(products!$A$1:$G$49,MATCH(orders!$D453,products!$A$1:$A$49,0),MATCH(orders!L$1,products!$A$1:$G$1,0))</f>
        <v>20.584999999999997</v>
      </c>
      <c r="M453">
        <f t="shared" si="52"/>
        <v>41.169999999999995</v>
      </c>
      <c r="N453" t="str">
        <f>VLOOKUP(I453,'coffee names &amp; roast types'!$A$2:$B$5,2,FALSE)</f>
        <v>Robusta</v>
      </c>
      <c r="O453" t="str">
        <f>VLOOKUP(J453,'coffee names &amp; roast types'!$E$2:$F$4,2,FALSE)</f>
        <v>Dark</v>
      </c>
      <c r="P453" t="str">
        <f>CONCATENATE(VLOOKUP(C453,customers!$A$2:$F$1001,5,FALSE),", ",VLOOKUP(C453,customers!$A$2:$F$1001,6,FALSE))</f>
        <v>55290 Manufacturers Lane, Charlotte</v>
      </c>
      <c r="Q453" t="str">
        <f t="shared" si="53"/>
        <v>No</v>
      </c>
      <c r="R453" t="str">
        <f t="shared" si="54"/>
        <v>Mohandis</v>
      </c>
      <c r="S453" t="str">
        <f t="shared" si="55"/>
        <v>Spurden</v>
      </c>
      <c r="T453" t="str">
        <f>_xlfn.XLOOKUP(C453,Table3[Customer ID],Table3[Loyalty Card],,0)</f>
        <v>Yes</v>
      </c>
      <c r="U453">
        <f t="shared" si="49"/>
        <v>5</v>
      </c>
      <c r="V453" t="str">
        <f t="shared" si="50"/>
        <v>Friday</v>
      </c>
      <c r="W453" t="str">
        <f t="shared" si="51"/>
        <v>February</v>
      </c>
      <c r="X453">
        <f>E453*VLOOKUP(D453,products!$A$2:$G$49,7,FALSE)</f>
        <v>2.4701999999999997</v>
      </c>
    </row>
    <row r="454" spans="1:24" x14ac:dyDescent="0.25">
      <c r="A454" s="1" t="s">
        <v>3040</v>
      </c>
      <c r="B454" s="2">
        <v>44524</v>
      </c>
      <c r="C454" s="1" t="s">
        <v>3041</v>
      </c>
      <c r="D454" t="s">
        <v>6166</v>
      </c>
      <c r="E454" s="1">
        <v>3</v>
      </c>
      <c r="F454" s="1" t="str">
        <f>VLOOKUP(C454,customers!$A$2:$B$1001,2,FALSE)</f>
        <v>Morgen Seson</v>
      </c>
      <c r="G454" s="1" t="str">
        <f>VLOOKUP(C454,customers!$A$1:$C$1001,3,FALSE)</f>
        <v>msesonck@census.gov</v>
      </c>
      <c r="H454" s="1" t="str">
        <f>_xlfn.XLOOKUP(C454,customers!$A$2:$A$1001,customers!$G$2:$G$1001,,0,)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>
        <f>INDEX(products!$A$1:$G$49,MATCH(orders!$D454,products!$A$1:$A$49,0),MATCH(orders!K$1,products!$A$1:$G$1,0))</f>
        <v>0.2</v>
      </c>
      <c r="L454">
        <f>INDEX(products!$A$1:$G$49,MATCH(orders!$D454,products!$A$1:$A$49,0),MATCH(orders!L$1,products!$A$1:$G$1,0))</f>
        <v>3.8849999999999998</v>
      </c>
      <c r="M454">
        <f t="shared" si="52"/>
        <v>11.654999999999999</v>
      </c>
      <c r="N454" t="str">
        <f>VLOOKUP(I454,'coffee names &amp; roast types'!$A$2:$B$5,2,FALSE)</f>
        <v>Arabica</v>
      </c>
      <c r="O454" t="str">
        <f>VLOOKUP(J454,'coffee names &amp; roast types'!$E$2:$F$4,2,FALSE)</f>
        <v>Light</v>
      </c>
      <c r="P454" t="str">
        <f>CONCATENATE(VLOOKUP(C454,customers!$A$2:$F$1001,5,FALSE),", ",VLOOKUP(C454,customers!$A$2:$F$1001,6,FALSE))</f>
        <v>92847 Schlimgen Road, Seattle</v>
      </c>
      <c r="Q454" t="str">
        <f t="shared" si="53"/>
        <v>No</v>
      </c>
      <c r="R454" t="str">
        <f t="shared" si="54"/>
        <v>Morgen</v>
      </c>
      <c r="S454" t="str">
        <f t="shared" si="55"/>
        <v>Seson</v>
      </c>
      <c r="T454" t="str">
        <f>_xlfn.XLOOKUP(C454,Table3[Customer ID],Table3[Loyalty Card],,0)</f>
        <v>No</v>
      </c>
      <c r="U454">
        <f t="shared" si="49"/>
        <v>0.60000000000000009</v>
      </c>
      <c r="V454" t="str">
        <f t="shared" si="50"/>
        <v>Wednesday</v>
      </c>
      <c r="W454" t="str">
        <f t="shared" si="51"/>
        <v>November</v>
      </c>
      <c r="X454">
        <f>E454*VLOOKUP(D454,products!$A$2:$G$49,7,FALSE)</f>
        <v>1.0489499999999998</v>
      </c>
    </row>
    <row r="455" spans="1:24" x14ac:dyDescent="0.25">
      <c r="A455" s="1" t="s">
        <v>3046</v>
      </c>
      <c r="B455" s="2">
        <v>44579</v>
      </c>
      <c r="C455" s="1" t="s">
        <v>3047</v>
      </c>
      <c r="D455" t="s">
        <v>6160</v>
      </c>
      <c r="E455" s="1">
        <v>4</v>
      </c>
      <c r="F455" s="1" t="str">
        <f>VLOOKUP(C455,customers!$A$2:$B$1001,2,FALSE)</f>
        <v>Nalani Pirrone</v>
      </c>
      <c r="G455" s="1" t="str">
        <f>VLOOKUP(C455,customers!$A$1:$C$1001,3,FALSE)</f>
        <v>npirronecl@weibo.com</v>
      </c>
      <c r="H455" s="1" t="str">
        <f>_xlfn.XLOOKUP(C455,customers!$A$2:$A$1001,customers!$G$2:$G$1001,,0,)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>
        <f>INDEX(products!$A$1:$G$49,MATCH(orders!$D455,products!$A$1:$A$49,0),MATCH(orders!K$1,products!$A$1:$G$1,0))</f>
        <v>0.5</v>
      </c>
      <c r="L455">
        <f>INDEX(products!$A$1:$G$49,MATCH(orders!$D455,products!$A$1:$A$49,0),MATCH(orders!L$1,products!$A$1:$G$1,0))</f>
        <v>9.51</v>
      </c>
      <c r="M455">
        <f t="shared" si="52"/>
        <v>38.04</v>
      </c>
      <c r="N455" t="str">
        <f>VLOOKUP(I455,'coffee names &amp; roast types'!$A$2:$B$5,2,FALSE)</f>
        <v>Liberica</v>
      </c>
      <c r="O455" t="str">
        <f>VLOOKUP(J455,'coffee names &amp; roast types'!$E$2:$F$4,2,FALSE)</f>
        <v>Light</v>
      </c>
      <c r="P455" t="str">
        <f>CONCATENATE(VLOOKUP(C455,customers!$A$2:$F$1001,5,FALSE),", ",VLOOKUP(C455,customers!$A$2:$F$1001,6,FALSE))</f>
        <v>1585 Bashford Center, Wilkes Barre</v>
      </c>
      <c r="Q455" t="str">
        <f t="shared" si="53"/>
        <v>No</v>
      </c>
      <c r="R455" t="str">
        <f t="shared" si="54"/>
        <v>Nalani</v>
      </c>
      <c r="S455" t="str">
        <f t="shared" si="55"/>
        <v>Pirrone</v>
      </c>
      <c r="T455" t="str">
        <f>_xlfn.XLOOKUP(C455,Table3[Customer ID],Table3[Loyalty Card],,0)</f>
        <v>No</v>
      </c>
      <c r="U455">
        <f t="shared" si="49"/>
        <v>2</v>
      </c>
      <c r="V455" t="str">
        <f t="shared" si="50"/>
        <v>Tuesday</v>
      </c>
      <c r="W455" t="str">
        <f t="shared" si="51"/>
        <v>January</v>
      </c>
      <c r="X455">
        <f>E455*VLOOKUP(D455,products!$A$2:$G$49,7,FALSE)</f>
        <v>4.9451999999999998</v>
      </c>
    </row>
    <row r="456" spans="1:24" x14ac:dyDescent="0.25">
      <c r="A456" s="1" t="s">
        <v>3052</v>
      </c>
      <c r="B456" s="2">
        <v>44421</v>
      </c>
      <c r="C456" s="1" t="s">
        <v>3053</v>
      </c>
      <c r="D456" t="s">
        <v>6148</v>
      </c>
      <c r="E456" s="1">
        <v>4</v>
      </c>
      <c r="F456" s="1" t="str">
        <f>VLOOKUP(C456,customers!$A$2:$B$1001,2,FALSE)</f>
        <v>Reube Cawley</v>
      </c>
      <c r="G456" s="1" t="str">
        <f>VLOOKUP(C456,customers!$A$1:$C$1001,3,FALSE)</f>
        <v>rcawleycm@yellowbook.com</v>
      </c>
      <c r="H456" s="1" t="str">
        <f>_xlfn.XLOOKUP(C456,customers!$A$2:$A$1001,customers!$G$2:$G$1001,,0,)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>
        <f>INDEX(products!$A$1:$G$49,MATCH(orders!$D456,products!$A$1:$A$49,0),MATCH(orders!K$1,products!$A$1:$G$1,0))</f>
        <v>2.5</v>
      </c>
      <c r="L456">
        <f>INDEX(products!$A$1:$G$49,MATCH(orders!$D456,products!$A$1:$A$49,0),MATCH(orders!L$1,products!$A$1:$G$1,0))</f>
        <v>20.584999999999997</v>
      </c>
      <c r="M456">
        <f t="shared" si="52"/>
        <v>82.339999999999989</v>
      </c>
      <c r="N456" t="str">
        <f>VLOOKUP(I456,'coffee names &amp; roast types'!$A$2:$B$5,2,FALSE)</f>
        <v>Robusta</v>
      </c>
      <c r="O456" t="str">
        <f>VLOOKUP(J456,'coffee names &amp; roast types'!$E$2:$F$4,2,FALSE)</f>
        <v>Dark</v>
      </c>
      <c r="P456" t="str">
        <f>CONCATENATE(VLOOKUP(C456,customers!$A$2:$F$1001,5,FALSE),", ",VLOOKUP(C456,customers!$A$2:$F$1001,6,FALSE))</f>
        <v>54210 Eagan Avenue, Ballyboden</v>
      </c>
      <c r="Q456" t="str">
        <f t="shared" si="53"/>
        <v>Yes</v>
      </c>
      <c r="R456" t="str">
        <f t="shared" si="54"/>
        <v>Reube</v>
      </c>
      <c r="S456" t="str">
        <f t="shared" si="55"/>
        <v>Cawley</v>
      </c>
      <c r="T456" t="str">
        <f>_xlfn.XLOOKUP(C456,Table3[Customer ID],Table3[Loyalty Card],,0)</f>
        <v>Yes</v>
      </c>
      <c r="U456">
        <f t="shared" si="49"/>
        <v>10</v>
      </c>
      <c r="V456" t="str">
        <f t="shared" si="50"/>
        <v>Friday</v>
      </c>
      <c r="W456" t="str">
        <f t="shared" si="51"/>
        <v>August</v>
      </c>
      <c r="X456">
        <f>E456*VLOOKUP(D456,products!$A$2:$G$49,7,FALSE)</f>
        <v>4.9403999999999995</v>
      </c>
    </row>
    <row r="457" spans="1:24" x14ac:dyDescent="0.25">
      <c r="A457" s="1" t="s">
        <v>3057</v>
      </c>
      <c r="B457" s="2">
        <v>43841</v>
      </c>
      <c r="C457" s="1" t="s">
        <v>3058</v>
      </c>
      <c r="D457" t="s">
        <v>6144</v>
      </c>
      <c r="E457" s="1">
        <v>2</v>
      </c>
      <c r="F457" s="1" t="str">
        <f>VLOOKUP(C457,customers!$A$2:$B$1001,2,FALSE)</f>
        <v>Stan Barribal</v>
      </c>
      <c r="G457" s="1" t="str">
        <f>VLOOKUP(C457,customers!$A$1:$C$1001,3,FALSE)</f>
        <v>sbarribalcn@microsoft.com</v>
      </c>
      <c r="H457" s="1" t="str">
        <f>_xlfn.XLOOKUP(C457,customers!$A$2:$A$1001,customers!$G$2:$G$1001,,0,)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>
        <f>INDEX(products!$A$1:$G$49,MATCH(orders!$D457,products!$A$1:$A$49,0),MATCH(orders!K$1,products!$A$1:$G$1,0))</f>
        <v>0.2</v>
      </c>
      <c r="L457">
        <f>INDEX(products!$A$1:$G$49,MATCH(orders!$D457,products!$A$1:$A$49,0),MATCH(orders!L$1,products!$A$1:$G$1,0))</f>
        <v>4.7549999999999999</v>
      </c>
      <c r="M457">
        <f t="shared" si="52"/>
        <v>9.51</v>
      </c>
      <c r="N457" t="str">
        <f>VLOOKUP(I457,'coffee names &amp; roast types'!$A$2:$B$5,2,FALSE)</f>
        <v>Liberica</v>
      </c>
      <c r="O457" t="str">
        <f>VLOOKUP(J457,'coffee names &amp; roast types'!$E$2:$F$4,2,FALSE)</f>
        <v>Light</v>
      </c>
      <c r="P457" t="str">
        <f>CONCATENATE(VLOOKUP(C457,customers!$A$2:$F$1001,5,FALSE),", ",VLOOKUP(C457,customers!$A$2:$F$1001,6,FALSE))</f>
        <v>6743 Cascade Drive, Bagenalstown</v>
      </c>
      <c r="Q457" t="str">
        <f t="shared" si="53"/>
        <v>Yes</v>
      </c>
      <c r="R457" t="str">
        <f t="shared" si="54"/>
        <v>Stan</v>
      </c>
      <c r="S457" t="str">
        <f t="shared" si="55"/>
        <v>Barribal</v>
      </c>
      <c r="T457" t="str">
        <f>_xlfn.XLOOKUP(C457,Table3[Customer ID],Table3[Loyalty Card],,0)</f>
        <v>Yes</v>
      </c>
      <c r="U457">
        <f t="shared" si="49"/>
        <v>0.4</v>
      </c>
      <c r="V457" t="str">
        <f t="shared" si="50"/>
        <v>Saturday</v>
      </c>
      <c r="W457" t="str">
        <f t="shared" si="51"/>
        <v>January</v>
      </c>
      <c r="X457">
        <f>E457*VLOOKUP(D457,products!$A$2:$G$49,7,FALSE)</f>
        <v>1.2363</v>
      </c>
    </row>
    <row r="458" spans="1:24" x14ac:dyDescent="0.25">
      <c r="A458" s="1" t="s">
        <v>3063</v>
      </c>
      <c r="B458" s="2">
        <v>44017</v>
      </c>
      <c r="C458" s="1" t="s">
        <v>3064</v>
      </c>
      <c r="D458" t="s">
        <v>6148</v>
      </c>
      <c r="E458" s="1">
        <v>2</v>
      </c>
      <c r="F458" s="1" t="str">
        <f>VLOOKUP(C458,customers!$A$2:$B$1001,2,FALSE)</f>
        <v>Agnes Adamides</v>
      </c>
      <c r="G458" s="1" t="str">
        <f>VLOOKUP(C458,customers!$A$1:$C$1001,3,FALSE)</f>
        <v>aadamidesco@bizjournals.com</v>
      </c>
      <c r="H458" s="1" t="str">
        <f>_xlfn.XLOOKUP(C458,customers!$A$2:$A$1001,customers!$G$2:$G$1001,,0,)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>
        <f>INDEX(products!$A$1:$G$49,MATCH(orders!$D458,products!$A$1:$A$49,0),MATCH(orders!K$1,products!$A$1:$G$1,0))</f>
        <v>2.5</v>
      </c>
      <c r="L458">
        <f>INDEX(products!$A$1:$G$49,MATCH(orders!$D458,products!$A$1:$A$49,0),MATCH(orders!L$1,products!$A$1:$G$1,0))</f>
        <v>20.584999999999997</v>
      </c>
      <c r="M458">
        <f t="shared" si="52"/>
        <v>41.169999999999995</v>
      </c>
      <c r="N458" t="str">
        <f>VLOOKUP(I458,'coffee names &amp; roast types'!$A$2:$B$5,2,FALSE)</f>
        <v>Robusta</v>
      </c>
      <c r="O458" t="str">
        <f>VLOOKUP(J458,'coffee names &amp; roast types'!$E$2:$F$4,2,FALSE)</f>
        <v>Dark</v>
      </c>
      <c r="P458" t="str">
        <f>CONCATENATE(VLOOKUP(C458,customers!$A$2:$F$1001,5,FALSE),", ",VLOOKUP(C458,customers!$A$2:$F$1001,6,FALSE))</f>
        <v>6338 Arkansas Drive, Liverpool</v>
      </c>
      <c r="Q458" t="str">
        <f t="shared" si="53"/>
        <v>Yes</v>
      </c>
      <c r="R458" t="str">
        <f t="shared" si="54"/>
        <v>Agnes</v>
      </c>
      <c r="S458" t="str">
        <f t="shared" si="55"/>
        <v>Adamides</v>
      </c>
      <c r="T458" t="str">
        <f>_xlfn.XLOOKUP(C458,Table3[Customer ID],Table3[Loyalty Card],,0)</f>
        <v>No</v>
      </c>
      <c r="U458">
        <f t="shared" si="49"/>
        <v>5</v>
      </c>
      <c r="V458" t="str">
        <f t="shared" si="50"/>
        <v>Sunday</v>
      </c>
      <c r="W458" t="str">
        <f t="shared" si="51"/>
        <v>July</v>
      </c>
      <c r="X458">
        <f>E458*VLOOKUP(D458,products!$A$2:$G$49,7,FALSE)</f>
        <v>2.4701999999999997</v>
      </c>
    </row>
    <row r="459" spans="1:24" x14ac:dyDescent="0.25">
      <c r="A459" s="1" t="s">
        <v>3069</v>
      </c>
      <c r="B459" s="2">
        <v>43671</v>
      </c>
      <c r="C459" s="1" t="s">
        <v>3070</v>
      </c>
      <c r="D459" t="s">
        <v>6160</v>
      </c>
      <c r="E459" s="1">
        <v>5</v>
      </c>
      <c r="F459" s="1" t="str">
        <f>VLOOKUP(C459,customers!$A$2:$B$1001,2,FALSE)</f>
        <v>Carmelita Thowes</v>
      </c>
      <c r="G459" s="1" t="str">
        <f>VLOOKUP(C459,customers!$A$1:$C$1001,3,FALSE)</f>
        <v>cthowescp@craigslist.org</v>
      </c>
      <c r="H459" s="1" t="str">
        <f>_xlfn.XLOOKUP(C459,customers!$A$2:$A$1001,customers!$G$2:$G$1001,,0,)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>
        <f>INDEX(products!$A$1:$G$49,MATCH(orders!$D459,products!$A$1:$A$49,0),MATCH(orders!K$1,products!$A$1:$G$1,0))</f>
        <v>0.5</v>
      </c>
      <c r="L459">
        <f>INDEX(products!$A$1:$G$49,MATCH(orders!$D459,products!$A$1:$A$49,0),MATCH(orders!L$1,products!$A$1:$G$1,0))</f>
        <v>9.51</v>
      </c>
      <c r="M459">
        <f t="shared" si="52"/>
        <v>47.55</v>
      </c>
      <c r="N459" t="str">
        <f>VLOOKUP(I459,'coffee names &amp; roast types'!$A$2:$B$5,2,FALSE)</f>
        <v>Liberica</v>
      </c>
      <c r="O459" t="str">
        <f>VLOOKUP(J459,'coffee names &amp; roast types'!$E$2:$F$4,2,FALSE)</f>
        <v>Light</v>
      </c>
      <c r="P459" t="str">
        <f>CONCATENATE(VLOOKUP(C459,customers!$A$2:$F$1001,5,FALSE),", ",VLOOKUP(C459,customers!$A$2:$F$1001,6,FALSE))</f>
        <v>33398 Hallows Circle, Rochester</v>
      </c>
      <c r="Q459" t="str">
        <f t="shared" si="53"/>
        <v>No</v>
      </c>
      <c r="R459" t="str">
        <f t="shared" si="54"/>
        <v>Carmelita</v>
      </c>
      <c r="S459" t="str">
        <f t="shared" si="55"/>
        <v>Thowes</v>
      </c>
      <c r="T459" t="str">
        <f>_xlfn.XLOOKUP(C459,Table3[Customer ID],Table3[Loyalty Card],,0)</f>
        <v>No</v>
      </c>
      <c r="U459">
        <f t="shared" si="49"/>
        <v>2.5</v>
      </c>
      <c r="V459" t="str">
        <f t="shared" si="50"/>
        <v>Thursday</v>
      </c>
      <c r="W459" t="str">
        <f t="shared" si="51"/>
        <v>July</v>
      </c>
      <c r="X459">
        <f>E459*VLOOKUP(D459,products!$A$2:$G$49,7,FALSE)</f>
        <v>6.1814999999999998</v>
      </c>
    </row>
    <row r="460" spans="1:24" x14ac:dyDescent="0.25">
      <c r="A460" s="1" t="s">
        <v>3075</v>
      </c>
      <c r="B460" s="2">
        <v>44707</v>
      </c>
      <c r="C460" s="1" t="s">
        <v>3076</v>
      </c>
      <c r="D460" t="s">
        <v>6154</v>
      </c>
      <c r="E460" s="1">
        <v>4</v>
      </c>
      <c r="F460" s="1" t="str">
        <f>VLOOKUP(C460,customers!$A$2:$B$1001,2,FALSE)</f>
        <v>Rodolfo Willoway</v>
      </c>
      <c r="G460" s="1" t="str">
        <f>VLOOKUP(C460,customers!$A$1:$C$1001,3,FALSE)</f>
        <v>rwillowaycq@admin.ch</v>
      </c>
      <c r="H460" s="1" t="str">
        <f>_xlfn.XLOOKUP(C460,customers!$A$2:$A$1001,customers!$G$2:$G$1001,,0,)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>
        <f>INDEX(products!$A$1:$G$49,MATCH(orders!$D460,products!$A$1:$A$49,0),MATCH(orders!K$1,products!$A$1:$G$1,0))</f>
        <v>1</v>
      </c>
      <c r="L460">
        <f>INDEX(products!$A$1:$G$49,MATCH(orders!$D460,products!$A$1:$A$49,0),MATCH(orders!L$1,products!$A$1:$G$1,0))</f>
        <v>11.25</v>
      </c>
      <c r="M460">
        <f t="shared" si="52"/>
        <v>45</v>
      </c>
      <c r="N460" t="str">
        <f>VLOOKUP(I460,'coffee names &amp; roast types'!$A$2:$B$5,2,FALSE)</f>
        <v>Arabica</v>
      </c>
      <c r="O460" t="str">
        <f>VLOOKUP(J460,'coffee names &amp; roast types'!$E$2:$F$4,2,FALSE)</f>
        <v>Medium</v>
      </c>
      <c r="P460" t="str">
        <f>CONCATENATE(VLOOKUP(C460,customers!$A$2:$F$1001,5,FALSE),", ",VLOOKUP(C460,customers!$A$2:$F$1001,6,FALSE))</f>
        <v>58 Schlimgen Parkway, Tucson</v>
      </c>
      <c r="Q460" t="str">
        <f t="shared" si="53"/>
        <v>No</v>
      </c>
      <c r="R460" t="str">
        <f t="shared" si="54"/>
        <v>Rodolfo</v>
      </c>
      <c r="S460" t="str">
        <f t="shared" si="55"/>
        <v>Willoway</v>
      </c>
      <c r="T460" t="str">
        <f>_xlfn.XLOOKUP(C460,Table3[Customer ID],Table3[Loyalty Card],,0)</f>
        <v>No</v>
      </c>
      <c r="U460">
        <f t="shared" si="49"/>
        <v>4</v>
      </c>
      <c r="V460" t="str">
        <f t="shared" si="50"/>
        <v>Thursday</v>
      </c>
      <c r="W460" t="str">
        <f t="shared" si="51"/>
        <v>May</v>
      </c>
      <c r="X460">
        <f>E460*VLOOKUP(D460,products!$A$2:$G$49,7,FALSE)</f>
        <v>4.05</v>
      </c>
    </row>
    <row r="461" spans="1:24" x14ac:dyDescent="0.25">
      <c r="A461" s="1" t="s">
        <v>3081</v>
      </c>
      <c r="B461" s="2">
        <v>43840</v>
      </c>
      <c r="C461" s="1" t="s">
        <v>3082</v>
      </c>
      <c r="D461" t="s">
        <v>6144</v>
      </c>
      <c r="E461" s="1">
        <v>5</v>
      </c>
      <c r="F461" s="1" t="str">
        <f>VLOOKUP(C461,customers!$A$2:$B$1001,2,FALSE)</f>
        <v>Alvis Elwin</v>
      </c>
      <c r="G461" s="1" t="str">
        <f>VLOOKUP(C461,customers!$A$1:$C$1001,3,FALSE)</f>
        <v>aelwincr@privacy.gov.au</v>
      </c>
      <c r="H461" s="1" t="str">
        <f>_xlfn.XLOOKUP(C461,customers!$A$2:$A$1001,customers!$G$2:$G$1001,,0,)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>
        <f>INDEX(products!$A$1:$G$49,MATCH(orders!$D461,products!$A$1:$A$49,0),MATCH(orders!K$1,products!$A$1:$G$1,0))</f>
        <v>0.2</v>
      </c>
      <c r="L461">
        <f>INDEX(products!$A$1:$G$49,MATCH(orders!$D461,products!$A$1:$A$49,0),MATCH(orders!L$1,products!$A$1:$G$1,0))</f>
        <v>4.7549999999999999</v>
      </c>
      <c r="M461">
        <f t="shared" si="52"/>
        <v>23.774999999999999</v>
      </c>
      <c r="N461" t="str">
        <f>VLOOKUP(I461,'coffee names &amp; roast types'!$A$2:$B$5,2,FALSE)</f>
        <v>Liberica</v>
      </c>
      <c r="O461" t="str">
        <f>VLOOKUP(J461,'coffee names &amp; roast types'!$E$2:$F$4,2,FALSE)</f>
        <v>Light</v>
      </c>
      <c r="P461" t="str">
        <f>CONCATENATE(VLOOKUP(C461,customers!$A$2:$F$1001,5,FALSE),", ",VLOOKUP(C461,customers!$A$2:$F$1001,6,FALSE))</f>
        <v>26 Everett Hill, Minneapolis</v>
      </c>
      <c r="Q461" t="str">
        <f t="shared" si="53"/>
        <v>No</v>
      </c>
      <c r="R461" t="str">
        <f t="shared" si="54"/>
        <v>Alvis</v>
      </c>
      <c r="S461" t="str">
        <f t="shared" si="55"/>
        <v>Elwin</v>
      </c>
      <c r="T461" t="str">
        <f>_xlfn.XLOOKUP(C461,Table3[Customer ID],Table3[Loyalty Card],,0)</f>
        <v>No</v>
      </c>
      <c r="U461">
        <f t="shared" si="49"/>
        <v>1</v>
      </c>
      <c r="V461" t="str">
        <f t="shared" si="50"/>
        <v>Friday</v>
      </c>
      <c r="W461" t="str">
        <f t="shared" si="51"/>
        <v>January</v>
      </c>
      <c r="X461">
        <f>E461*VLOOKUP(D461,products!$A$2:$G$49,7,FALSE)</f>
        <v>3.0907499999999999</v>
      </c>
    </row>
    <row r="462" spans="1:24" x14ac:dyDescent="0.25">
      <c r="A462" s="1" t="s">
        <v>3087</v>
      </c>
      <c r="B462" s="2">
        <v>43602</v>
      </c>
      <c r="C462" s="1" t="s">
        <v>3088</v>
      </c>
      <c r="D462" t="s">
        <v>6171</v>
      </c>
      <c r="E462" s="1">
        <v>3</v>
      </c>
      <c r="F462" s="1" t="str">
        <f>VLOOKUP(C462,customers!$A$2:$B$1001,2,FALSE)</f>
        <v>Araldo Bilbrook</v>
      </c>
      <c r="G462" s="1" t="str">
        <f>VLOOKUP(C462,customers!$A$1:$C$1001,3,FALSE)</f>
        <v>abilbrookcs@booking.com</v>
      </c>
      <c r="H462" s="1" t="str">
        <f>_xlfn.XLOOKUP(C462,customers!$A$2:$A$1001,customers!$G$2:$G$1001,,0,)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>
        <f>INDEX(products!$A$1:$G$49,MATCH(orders!$D462,products!$A$1:$A$49,0),MATCH(orders!K$1,products!$A$1:$G$1,0))</f>
        <v>0.5</v>
      </c>
      <c r="L462">
        <f>INDEX(products!$A$1:$G$49,MATCH(orders!$D462,products!$A$1:$A$49,0),MATCH(orders!L$1,products!$A$1:$G$1,0))</f>
        <v>5.3699999999999992</v>
      </c>
      <c r="M462">
        <f t="shared" si="52"/>
        <v>16.11</v>
      </c>
      <c r="N462" t="str">
        <f>VLOOKUP(I462,'coffee names &amp; roast types'!$A$2:$B$5,2,FALSE)</f>
        <v>Robusta</v>
      </c>
      <c r="O462" t="str">
        <f>VLOOKUP(J462,'coffee names &amp; roast types'!$E$2:$F$4,2,FALSE)</f>
        <v>Dark</v>
      </c>
      <c r="P462" t="str">
        <f>CONCATENATE(VLOOKUP(C462,customers!$A$2:$F$1001,5,FALSE),", ",VLOOKUP(C462,customers!$A$2:$F$1001,6,FALSE))</f>
        <v>4 Raven Alley, Ashbourne</v>
      </c>
      <c r="Q462" t="str">
        <f t="shared" si="53"/>
        <v>Yes</v>
      </c>
      <c r="R462" t="str">
        <f t="shared" si="54"/>
        <v>Araldo</v>
      </c>
      <c r="S462" t="str">
        <f t="shared" si="55"/>
        <v>Bilbrook</v>
      </c>
      <c r="T462" t="str">
        <f>_xlfn.XLOOKUP(C462,Table3[Customer ID],Table3[Loyalty Card],,0)</f>
        <v>Yes</v>
      </c>
      <c r="U462">
        <f t="shared" si="49"/>
        <v>1.5</v>
      </c>
      <c r="V462" t="str">
        <f t="shared" si="50"/>
        <v>Friday</v>
      </c>
      <c r="W462" t="str">
        <f t="shared" si="51"/>
        <v>May</v>
      </c>
      <c r="X462">
        <f>E462*VLOOKUP(D462,products!$A$2:$G$49,7,FALSE)</f>
        <v>0.96659999999999979</v>
      </c>
    </row>
    <row r="463" spans="1:24" x14ac:dyDescent="0.25">
      <c r="A463" s="1" t="s">
        <v>3093</v>
      </c>
      <c r="B463" s="2">
        <v>44036</v>
      </c>
      <c r="C463" s="1" t="s">
        <v>3094</v>
      </c>
      <c r="D463" t="s">
        <v>6162</v>
      </c>
      <c r="E463" s="1">
        <v>4</v>
      </c>
      <c r="F463" s="1" t="str">
        <f>VLOOKUP(C463,customers!$A$2:$B$1001,2,FALSE)</f>
        <v>Ransell McKall</v>
      </c>
      <c r="G463" s="1" t="str">
        <f>VLOOKUP(C463,customers!$A$1:$C$1001,3,FALSE)</f>
        <v>rmckallct@sakura.ne.jp</v>
      </c>
      <c r="H463" s="1" t="str">
        <f>_xlfn.XLOOKUP(C463,customers!$A$2:$A$1001,customers!$G$2:$G$1001,,0,)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>
        <f>INDEX(products!$A$1:$G$49,MATCH(orders!$D463,products!$A$1:$A$49,0),MATCH(orders!K$1,products!$A$1:$G$1,0))</f>
        <v>0.2</v>
      </c>
      <c r="L463">
        <f>INDEX(products!$A$1:$G$49,MATCH(orders!$D463,products!$A$1:$A$49,0),MATCH(orders!L$1,products!$A$1:$G$1,0))</f>
        <v>2.6849999999999996</v>
      </c>
      <c r="M463">
        <f t="shared" si="52"/>
        <v>10.739999999999998</v>
      </c>
      <c r="N463" t="str">
        <f>VLOOKUP(I463,'coffee names &amp; roast types'!$A$2:$B$5,2,FALSE)</f>
        <v>Robusta</v>
      </c>
      <c r="O463" t="str">
        <f>VLOOKUP(J463,'coffee names &amp; roast types'!$E$2:$F$4,2,FALSE)</f>
        <v>Dark</v>
      </c>
      <c r="P463" t="str">
        <f>CONCATENATE(VLOOKUP(C463,customers!$A$2:$F$1001,5,FALSE),", ",VLOOKUP(C463,customers!$A$2:$F$1001,6,FALSE))</f>
        <v>451 Nevada Terrace, Bristol</v>
      </c>
      <c r="Q463" t="str">
        <f t="shared" si="53"/>
        <v>Yes</v>
      </c>
      <c r="R463" t="str">
        <f t="shared" si="54"/>
        <v>Ransell</v>
      </c>
      <c r="S463" t="str">
        <f t="shared" si="55"/>
        <v>McKall</v>
      </c>
      <c r="T463" t="str">
        <f>_xlfn.XLOOKUP(C463,Table3[Customer ID],Table3[Loyalty Card],,0)</f>
        <v>Yes</v>
      </c>
      <c r="U463">
        <f t="shared" si="49"/>
        <v>0.8</v>
      </c>
      <c r="V463" t="str">
        <f t="shared" si="50"/>
        <v>Friday</v>
      </c>
      <c r="W463" t="str">
        <f t="shared" si="51"/>
        <v>July</v>
      </c>
      <c r="X463">
        <f>E463*VLOOKUP(D463,products!$A$2:$G$49,7,FALSE)</f>
        <v>0.64439999999999986</v>
      </c>
    </row>
    <row r="464" spans="1:24" x14ac:dyDescent="0.25">
      <c r="A464" s="1" t="s">
        <v>3099</v>
      </c>
      <c r="B464" s="2">
        <v>44124</v>
      </c>
      <c r="C464" s="1" t="s">
        <v>3100</v>
      </c>
      <c r="D464" t="s">
        <v>6146</v>
      </c>
      <c r="E464" s="1">
        <v>5</v>
      </c>
      <c r="F464" s="1" t="str">
        <f>VLOOKUP(C464,customers!$A$2:$B$1001,2,FALSE)</f>
        <v>Borg Daile</v>
      </c>
      <c r="G464" s="1" t="str">
        <f>VLOOKUP(C464,customers!$A$1:$C$1001,3,FALSE)</f>
        <v>bdailecu@vistaprint.com</v>
      </c>
      <c r="H464" s="1" t="str">
        <f>_xlfn.XLOOKUP(C464,customers!$A$2:$A$1001,customers!$G$2:$G$1001,,0,)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>
        <f>INDEX(products!$A$1:$G$49,MATCH(orders!$D464,products!$A$1:$A$49,0),MATCH(orders!K$1,products!$A$1:$G$1,0))</f>
        <v>1</v>
      </c>
      <c r="L464">
        <f>INDEX(products!$A$1:$G$49,MATCH(orders!$D464,products!$A$1:$A$49,0),MATCH(orders!L$1,products!$A$1:$G$1,0))</f>
        <v>9.9499999999999993</v>
      </c>
      <c r="M464">
        <f t="shared" si="52"/>
        <v>49.75</v>
      </c>
      <c r="N464" t="str">
        <f>VLOOKUP(I464,'coffee names &amp; roast types'!$A$2:$B$5,2,FALSE)</f>
        <v>Arabica</v>
      </c>
      <c r="O464" t="str">
        <f>VLOOKUP(J464,'coffee names &amp; roast types'!$E$2:$F$4,2,FALSE)</f>
        <v>Dark</v>
      </c>
      <c r="P464" t="str">
        <f>CONCATENATE(VLOOKUP(C464,customers!$A$2:$F$1001,5,FALSE),", ",VLOOKUP(C464,customers!$A$2:$F$1001,6,FALSE))</f>
        <v>385 Corben Parkway, Atlanta</v>
      </c>
      <c r="Q464" t="str">
        <f t="shared" si="53"/>
        <v>No</v>
      </c>
      <c r="R464" t="str">
        <f t="shared" si="54"/>
        <v>Borg</v>
      </c>
      <c r="S464" t="str">
        <f t="shared" si="55"/>
        <v>Daile</v>
      </c>
      <c r="T464" t="str">
        <f>_xlfn.XLOOKUP(C464,Table3[Customer ID],Table3[Loyalty Card],,0)</f>
        <v>Yes</v>
      </c>
      <c r="U464">
        <f t="shared" si="49"/>
        <v>5</v>
      </c>
      <c r="V464" t="str">
        <f t="shared" si="50"/>
        <v>Tuesday</v>
      </c>
      <c r="W464" t="str">
        <f t="shared" si="51"/>
        <v>October</v>
      </c>
      <c r="X464">
        <f>E464*VLOOKUP(D464,products!$A$2:$G$49,7,FALSE)</f>
        <v>4.4774999999999991</v>
      </c>
    </row>
    <row r="465" spans="1:24" x14ac:dyDescent="0.25">
      <c r="A465" s="1" t="s">
        <v>3105</v>
      </c>
      <c r="B465" s="2">
        <v>43730</v>
      </c>
      <c r="C465" s="1" t="s">
        <v>3106</v>
      </c>
      <c r="D465" t="s">
        <v>6140</v>
      </c>
      <c r="E465" s="1">
        <v>2</v>
      </c>
      <c r="F465" s="1" t="str">
        <f>VLOOKUP(C465,customers!$A$2:$B$1001,2,FALSE)</f>
        <v>Adolphe Treherne</v>
      </c>
      <c r="G465" s="1" t="str">
        <f>VLOOKUP(C465,customers!$A$1:$C$1001,3,FALSE)</f>
        <v>atrehernecv@state.tx.us</v>
      </c>
      <c r="H465" s="1" t="str">
        <f>_xlfn.XLOOKUP(C465,customers!$A$2:$A$1001,customers!$G$2:$G$1001,,0,)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>
        <f>INDEX(products!$A$1:$G$49,MATCH(orders!$D465,products!$A$1:$A$49,0),MATCH(orders!K$1,products!$A$1:$G$1,0))</f>
        <v>1</v>
      </c>
      <c r="L465">
        <f>INDEX(products!$A$1:$G$49,MATCH(orders!$D465,products!$A$1:$A$49,0),MATCH(orders!L$1,products!$A$1:$G$1,0))</f>
        <v>13.75</v>
      </c>
      <c r="M465">
        <f t="shared" si="52"/>
        <v>27.5</v>
      </c>
      <c r="N465" t="str">
        <f>VLOOKUP(I465,'coffee names &amp; roast types'!$A$2:$B$5,2,FALSE)</f>
        <v>Excelsa</v>
      </c>
      <c r="O465" t="str">
        <f>VLOOKUP(J465,'coffee names &amp; roast types'!$E$2:$F$4,2,FALSE)</f>
        <v>Medium</v>
      </c>
      <c r="P465" t="str">
        <f>CONCATENATE(VLOOKUP(C465,customers!$A$2:$F$1001,5,FALSE),", ",VLOOKUP(C465,customers!$A$2:$F$1001,6,FALSE))</f>
        <v>66 Sundown Place, Farranacoush</v>
      </c>
      <c r="Q465" t="str">
        <f t="shared" si="53"/>
        <v>Yes</v>
      </c>
      <c r="R465" t="str">
        <f t="shared" si="54"/>
        <v>Adolphe</v>
      </c>
      <c r="S465" t="str">
        <f t="shared" si="55"/>
        <v>Treherne</v>
      </c>
      <c r="T465" t="str">
        <f>_xlfn.XLOOKUP(C465,Table3[Customer ID],Table3[Loyalty Card],,0)</f>
        <v>No</v>
      </c>
      <c r="U465">
        <f t="shared" si="49"/>
        <v>2</v>
      </c>
      <c r="V465" t="str">
        <f t="shared" si="50"/>
        <v>Sunday</v>
      </c>
      <c r="W465" t="str">
        <f t="shared" si="51"/>
        <v>September</v>
      </c>
      <c r="X465">
        <f>E465*VLOOKUP(D465,products!$A$2:$G$49,7,FALSE)</f>
        <v>3.0249999999999999</v>
      </c>
    </row>
    <row r="466" spans="1:24" x14ac:dyDescent="0.25">
      <c r="A466" s="1" t="s">
        <v>3111</v>
      </c>
      <c r="B466" s="2">
        <v>43989</v>
      </c>
      <c r="C466" s="1" t="s">
        <v>3112</v>
      </c>
      <c r="D466" t="s">
        <v>6164</v>
      </c>
      <c r="E466" s="1">
        <v>4</v>
      </c>
      <c r="F466" s="1" t="str">
        <f>VLOOKUP(C466,customers!$A$2:$B$1001,2,FALSE)</f>
        <v>Annetta Brentnall</v>
      </c>
      <c r="G466" s="1" t="str">
        <f>VLOOKUP(C466,customers!$A$1:$C$1001,3,FALSE)</f>
        <v>abrentnallcw@biglobe.ne.jp</v>
      </c>
      <c r="H466" s="1" t="str">
        <f>_xlfn.XLOOKUP(C466,customers!$A$2:$A$1001,customers!$G$2:$G$1001,,0,)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>
        <f>INDEX(products!$A$1:$G$49,MATCH(orders!$D466,products!$A$1:$A$49,0),MATCH(orders!K$1,products!$A$1:$G$1,0))</f>
        <v>2.5</v>
      </c>
      <c r="L466">
        <f>INDEX(products!$A$1:$G$49,MATCH(orders!$D466,products!$A$1:$A$49,0),MATCH(orders!L$1,products!$A$1:$G$1,0))</f>
        <v>29.784999999999997</v>
      </c>
      <c r="M466">
        <f t="shared" si="52"/>
        <v>119.13999999999999</v>
      </c>
      <c r="N466" t="str">
        <f>VLOOKUP(I466,'coffee names &amp; roast types'!$A$2:$B$5,2,FALSE)</f>
        <v>Liberica</v>
      </c>
      <c r="O466" t="str">
        <f>VLOOKUP(J466,'coffee names &amp; roast types'!$E$2:$F$4,2,FALSE)</f>
        <v>Dark</v>
      </c>
      <c r="P466" t="str">
        <f>CONCATENATE(VLOOKUP(C466,customers!$A$2:$F$1001,5,FALSE),", ",VLOOKUP(C466,customers!$A$2:$F$1001,6,FALSE))</f>
        <v>00 Ludington Pass, East End</v>
      </c>
      <c r="Q466" t="str">
        <f t="shared" si="53"/>
        <v>Yes</v>
      </c>
      <c r="R466" t="str">
        <f t="shared" si="54"/>
        <v>Annetta</v>
      </c>
      <c r="S466" t="str">
        <f t="shared" si="55"/>
        <v>Brentnall</v>
      </c>
      <c r="T466" t="str">
        <f>_xlfn.XLOOKUP(C466,Table3[Customer ID],Table3[Loyalty Card],,0)</f>
        <v>No</v>
      </c>
      <c r="U466">
        <f t="shared" si="49"/>
        <v>10</v>
      </c>
      <c r="V466" t="str">
        <f t="shared" si="50"/>
        <v>Sunday</v>
      </c>
      <c r="W466" t="str">
        <f t="shared" si="51"/>
        <v>June</v>
      </c>
      <c r="X466">
        <f>E466*VLOOKUP(D466,products!$A$2:$G$49,7,FALSE)</f>
        <v>15.488199999999999</v>
      </c>
    </row>
    <row r="467" spans="1:24" x14ac:dyDescent="0.25">
      <c r="A467" s="1" t="s">
        <v>3117</v>
      </c>
      <c r="B467" s="2">
        <v>43814</v>
      </c>
      <c r="C467" s="1" t="s">
        <v>3118</v>
      </c>
      <c r="D467" t="s">
        <v>6148</v>
      </c>
      <c r="E467" s="1">
        <v>1</v>
      </c>
      <c r="F467" s="1" t="str">
        <f>VLOOKUP(C467,customers!$A$2:$B$1001,2,FALSE)</f>
        <v>Dick Drinkall</v>
      </c>
      <c r="G467" s="1" t="str">
        <f>VLOOKUP(C467,customers!$A$1:$C$1001,3,FALSE)</f>
        <v>ddrinkallcx@psu.edu</v>
      </c>
      <c r="H467" s="1" t="str">
        <f>_xlfn.XLOOKUP(C467,customers!$A$2:$A$1001,customers!$G$2:$G$1001,,0,)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>
        <f>INDEX(products!$A$1:$G$49,MATCH(orders!$D467,products!$A$1:$A$49,0),MATCH(orders!K$1,products!$A$1:$G$1,0))</f>
        <v>2.5</v>
      </c>
      <c r="L467">
        <f>INDEX(products!$A$1:$G$49,MATCH(orders!$D467,products!$A$1:$A$49,0),MATCH(orders!L$1,products!$A$1:$G$1,0))</f>
        <v>20.584999999999997</v>
      </c>
      <c r="M467">
        <f t="shared" si="52"/>
        <v>20.584999999999997</v>
      </c>
      <c r="N467" t="str">
        <f>VLOOKUP(I467,'coffee names &amp; roast types'!$A$2:$B$5,2,FALSE)</f>
        <v>Robusta</v>
      </c>
      <c r="O467" t="str">
        <f>VLOOKUP(J467,'coffee names &amp; roast types'!$E$2:$F$4,2,FALSE)</f>
        <v>Dark</v>
      </c>
      <c r="P467" t="str">
        <f>CONCATENATE(VLOOKUP(C467,customers!$A$2:$F$1001,5,FALSE),", ",VLOOKUP(C467,customers!$A$2:$F$1001,6,FALSE))</f>
        <v>82460 Grover Parkway, Knoxville</v>
      </c>
      <c r="Q467" t="str">
        <f t="shared" si="53"/>
        <v>No</v>
      </c>
      <c r="R467" t="str">
        <f t="shared" si="54"/>
        <v>Dick</v>
      </c>
      <c r="S467" t="str">
        <f t="shared" si="55"/>
        <v>Drinkall</v>
      </c>
      <c r="T467" t="str">
        <f>_xlfn.XLOOKUP(C467,Table3[Customer ID],Table3[Loyalty Card],,0)</f>
        <v>Yes</v>
      </c>
      <c r="U467">
        <f t="shared" si="49"/>
        <v>2.5</v>
      </c>
      <c r="V467" t="str">
        <f t="shared" si="50"/>
        <v>Sunday</v>
      </c>
      <c r="W467" t="str">
        <f t="shared" si="51"/>
        <v>December</v>
      </c>
      <c r="X467">
        <f>E467*VLOOKUP(D467,products!$A$2:$G$49,7,FALSE)</f>
        <v>1.2350999999999999</v>
      </c>
    </row>
    <row r="468" spans="1:24" x14ac:dyDescent="0.25">
      <c r="A468" s="1" t="s">
        <v>3123</v>
      </c>
      <c r="B468" s="2">
        <v>44171</v>
      </c>
      <c r="C468" s="1" t="s">
        <v>3124</v>
      </c>
      <c r="D468" t="s">
        <v>6153</v>
      </c>
      <c r="E468" s="1">
        <v>3</v>
      </c>
      <c r="F468" s="1" t="str">
        <f>VLOOKUP(C468,customers!$A$2:$B$1001,2,FALSE)</f>
        <v>Dagny Kornel</v>
      </c>
      <c r="G468" s="1" t="str">
        <f>VLOOKUP(C468,customers!$A$1:$C$1001,3,FALSE)</f>
        <v>dkornelcy@cyberchimps.com</v>
      </c>
      <c r="H468" s="1" t="str">
        <f>_xlfn.XLOOKUP(C468,customers!$A$2:$A$1001,customers!$G$2:$G$1001,,0,)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>
        <f>INDEX(products!$A$1:$G$49,MATCH(orders!$D468,products!$A$1:$A$49,0),MATCH(orders!K$1,products!$A$1:$G$1,0))</f>
        <v>0.2</v>
      </c>
      <c r="L468">
        <f>INDEX(products!$A$1:$G$49,MATCH(orders!$D468,products!$A$1:$A$49,0),MATCH(orders!L$1,products!$A$1:$G$1,0))</f>
        <v>2.9849999999999999</v>
      </c>
      <c r="M468">
        <f t="shared" si="52"/>
        <v>8.9550000000000001</v>
      </c>
      <c r="N468" t="str">
        <f>VLOOKUP(I468,'coffee names &amp; roast types'!$A$2:$B$5,2,FALSE)</f>
        <v>Arabica</v>
      </c>
      <c r="O468" t="str">
        <f>VLOOKUP(J468,'coffee names &amp; roast types'!$E$2:$F$4,2,FALSE)</f>
        <v>Dark</v>
      </c>
      <c r="P468" t="str">
        <f>CONCATENATE(VLOOKUP(C468,customers!$A$2:$F$1001,5,FALSE),", ",VLOOKUP(C468,customers!$A$2:$F$1001,6,FALSE))</f>
        <v>60360 Killdeer Alley, Saginaw</v>
      </c>
      <c r="Q468" t="str">
        <f t="shared" si="53"/>
        <v>No</v>
      </c>
      <c r="R468" t="str">
        <f t="shared" si="54"/>
        <v>Dagny</v>
      </c>
      <c r="S468" t="str">
        <f t="shared" si="55"/>
        <v>Kornel</v>
      </c>
      <c r="T468" t="str">
        <f>_xlfn.XLOOKUP(C468,Table3[Customer ID],Table3[Loyalty Card],,0)</f>
        <v>Yes</v>
      </c>
      <c r="U468">
        <f t="shared" si="49"/>
        <v>0.60000000000000009</v>
      </c>
      <c r="V468" t="str">
        <f t="shared" si="50"/>
        <v>Sunday</v>
      </c>
      <c r="W468" t="str">
        <f t="shared" si="51"/>
        <v>December</v>
      </c>
      <c r="X468">
        <f>E468*VLOOKUP(D468,products!$A$2:$G$49,7,FALSE)</f>
        <v>0.80594999999999994</v>
      </c>
    </row>
    <row r="469" spans="1:24" x14ac:dyDescent="0.25">
      <c r="A469" s="1" t="s">
        <v>3129</v>
      </c>
      <c r="B469" s="2">
        <v>44536</v>
      </c>
      <c r="C469" s="1" t="s">
        <v>3130</v>
      </c>
      <c r="D469" t="s">
        <v>6157</v>
      </c>
      <c r="E469" s="1">
        <v>1</v>
      </c>
      <c r="F469" s="1" t="str">
        <f>VLOOKUP(C469,customers!$A$2:$B$1001,2,FALSE)</f>
        <v>Rhona Lequeux</v>
      </c>
      <c r="G469" s="1" t="str">
        <f>VLOOKUP(C469,customers!$A$1:$C$1001,3,FALSE)</f>
        <v>rlequeuxcz@newyorker.com</v>
      </c>
      <c r="H469" s="1" t="str">
        <f>_xlfn.XLOOKUP(C469,customers!$A$2:$A$1001,customers!$G$2:$G$1001,,0,)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>
        <f>INDEX(products!$A$1:$G$49,MATCH(orders!$D469,products!$A$1:$A$49,0),MATCH(orders!K$1,products!$A$1:$G$1,0))</f>
        <v>0.5</v>
      </c>
      <c r="L469">
        <f>INDEX(products!$A$1:$G$49,MATCH(orders!$D469,products!$A$1:$A$49,0),MATCH(orders!L$1,products!$A$1:$G$1,0))</f>
        <v>5.97</v>
      </c>
      <c r="M469">
        <f t="shared" si="52"/>
        <v>5.97</v>
      </c>
      <c r="N469" t="str">
        <f>VLOOKUP(I469,'coffee names &amp; roast types'!$A$2:$B$5,2,FALSE)</f>
        <v>Arabica</v>
      </c>
      <c r="O469" t="str">
        <f>VLOOKUP(J469,'coffee names &amp; roast types'!$E$2:$F$4,2,FALSE)</f>
        <v>Dark</v>
      </c>
      <c r="P469" t="str">
        <f>CONCATENATE(VLOOKUP(C469,customers!$A$2:$F$1001,5,FALSE),", ",VLOOKUP(C469,customers!$A$2:$F$1001,6,FALSE))</f>
        <v>093 Mayfield Place, Saint Augustine</v>
      </c>
      <c r="Q469" t="str">
        <f t="shared" si="53"/>
        <v>No</v>
      </c>
      <c r="R469" t="str">
        <f t="shared" si="54"/>
        <v>Rhona</v>
      </c>
      <c r="S469" t="str">
        <f t="shared" si="55"/>
        <v>Lequeux</v>
      </c>
      <c r="T469" t="str">
        <f>_xlfn.XLOOKUP(C469,Table3[Customer ID],Table3[Loyalty Card],,0)</f>
        <v>No</v>
      </c>
      <c r="U469">
        <f t="shared" si="49"/>
        <v>0.5</v>
      </c>
      <c r="V469" t="str">
        <f t="shared" si="50"/>
        <v>Monday</v>
      </c>
      <c r="W469" t="str">
        <f t="shared" si="51"/>
        <v>December</v>
      </c>
      <c r="X469">
        <f>E469*VLOOKUP(D469,products!$A$2:$G$49,7,FALSE)</f>
        <v>0.5373</v>
      </c>
    </row>
    <row r="470" spans="1:24" x14ac:dyDescent="0.25">
      <c r="A470" s="1" t="s">
        <v>3135</v>
      </c>
      <c r="B470" s="2">
        <v>44023</v>
      </c>
      <c r="C470" s="1" t="s">
        <v>3136</v>
      </c>
      <c r="D470" t="s">
        <v>6140</v>
      </c>
      <c r="E470" s="1">
        <v>3</v>
      </c>
      <c r="F470" s="1" t="str">
        <f>VLOOKUP(C470,customers!$A$2:$B$1001,2,FALSE)</f>
        <v>Julius Mccaull</v>
      </c>
      <c r="G470" s="1" t="str">
        <f>VLOOKUP(C470,customers!$A$1:$C$1001,3,FALSE)</f>
        <v>jmccaulld0@parallels.com</v>
      </c>
      <c r="H470" s="1" t="str">
        <f>_xlfn.XLOOKUP(C470,customers!$A$2:$A$1001,customers!$G$2:$G$1001,,0,)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>
        <f>INDEX(products!$A$1:$G$49,MATCH(orders!$D470,products!$A$1:$A$49,0),MATCH(orders!K$1,products!$A$1:$G$1,0))</f>
        <v>1</v>
      </c>
      <c r="L470">
        <f>INDEX(products!$A$1:$G$49,MATCH(orders!$D470,products!$A$1:$A$49,0),MATCH(orders!L$1,products!$A$1:$G$1,0))</f>
        <v>13.75</v>
      </c>
      <c r="M470">
        <f t="shared" si="52"/>
        <v>41.25</v>
      </c>
      <c r="N470" t="str">
        <f>VLOOKUP(I470,'coffee names &amp; roast types'!$A$2:$B$5,2,FALSE)</f>
        <v>Excelsa</v>
      </c>
      <c r="O470" t="str">
        <f>VLOOKUP(J470,'coffee names &amp; roast types'!$E$2:$F$4,2,FALSE)</f>
        <v>Medium</v>
      </c>
      <c r="P470" t="str">
        <f>CONCATENATE(VLOOKUP(C470,customers!$A$2:$F$1001,5,FALSE),", ",VLOOKUP(C470,customers!$A$2:$F$1001,6,FALSE))</f>
        <v>89 Gulseth Circle, San Rafael</v>
      </c>
      <c r="Q470" t="str">
        <f t="shared" si="53"/>
        <v>No</v>
      </c>
      <c r="R470" t="str">
        <f t="shared" si="54"/>
        <v>Julius</v>
      </c>
      <c r="S470" t="str">
        <f t="shared" si="55"/>
        <v>Mccaull</v>
      </c>
      <c r="T470" t="str">
        <f>_xlfn.XLOOKUP(C470,Table3[Customer ID],Table3[Loyalty Card],,0)</f>
        <v>Yes</v>
      </c>
      <c r="U470">
        <f t="shared" si="49"/>
        <v>3</v>
      </c>
      <c r="V470" t="str">
        <f t="shared" si="50"/>
        <v>Saturday</v>
      </c>
      <c r="W470" t="str">
        <f t="shared" si="51"/>
        <v>July</v>
      </c>
      <c r="X470">
        <f>E470*VLOOKUP(D470,products!$A$2:$G$49,7,FALSE)</f>
        <v>4.5374999999999996</v>
      </c>
    </row>
    <row r="471" spans="1:24" x14ac:dyDescent="0.25">
      <c r="A471" s="1" t="s">
        <v>3140</v>
      </c>
      <c r="B471" s="2">
        <v>44375</v>
      </c>
      <c r="C471" s="1" t="s">
        <v>3193</v>
      </c>
      <c r="D471" t="s">
        <v>6183</v>
      </c>
      <c r="E471" s="1">
        <v>5</v>
      </c>
      <c r="F471" s="1" t="str">
        <f>VLOOKUP(C471,customers!$A$2:$B$1001,2,FALSE)</f>
        <v>Ailey Brash</v>
      </c>
      <c r="G471" s="1" t="str">
        <f>VLOOKUP(C471,customers!$A$1:$C$1001,3,FALSE)</f>
        <v>abrashda@plala.or.jp</v>
      </c>
      <c r="H471" s="1" t="str">
        <f>_xlfn.XLOOKUP(C471,customers!$A$2:$A$1001,customers!$G$2:$G$1001,,0,)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>
        <f>INDEX(products!$A$1:$G$49,MATCH(orders!$D471,products!$A$1:$A$49,0),MATCH(orders!K$1,products!$A$1:$G$1,0))</f>
        <v>0.2</v>
      </c>
      <c r="L471">
        <f>INDEX(products!$A$1:$G$49,MATCH(orders!$D471,products!$A$1:$A$49,0),MATCH(orders!L$1,products!$A$1:$G$1,0))</f>
        <v>4.4550000000000001</v>
      </c>
      <c r="M471">
        <f t="shared" si="52"/>
        <v>22.274999999999999</v>
      </c>
      <c r="N471" t="str">
        <f>VLOOKUP(I471,'coffee names &amp; roast types'!$A$2:$B$5,2,FALSE)</f>
        <v>Excelsa</v>
      </c>
      <c r="O471" t="str">
        <f>VLOOKUP(J471,'coffee names &amp; roast types'!$E$2:$F$4,2,FALSE)</f>
        <v>Light</v>
      </c>
      <c r="P471" t="str">
        <f>CONCATENATE(VLOOKUP(C471,customers!$A$2:$F$1001,5,FALSE),", ",VLOOKUP(C471,customers!$A$2:$F$1001,6,FALSE))</f>
        <v>64700 Eagan Crossing, Flushing</v>
      </c>
      <c r="Q471" t="str">
        <f t="shared" si="53"/>
        <v>No</v>
      </c>
      <c r="R471" t="str">
        <f t="shared" si="54"/>
        <v>Ailey</v>
      </c>
      <c r="S471" t="str">
        <f t="shared" si="55"/>
        <v>Brash</v>
      </c>
      <c r="T471" t="str">
        <f>_xlfn.XLOOKUP(C471,Table3[Customer ID],Table3[Loyalty Card],,0)</f>
        <v>Yes</v>
      </c>
      <c r="U471">
        <f t="shared" si="49"/>
        <v>1</v>
      </c>
      <c r="V471" t="str">
        <f t="shared" si="50"/>
        <v>Monday</v>
      </c>
      <c r="W471" t="str">
        <f t="shared" si="51"/>
        <v>June</v>
      </c>
      <c r="X471">
        <f>E471*VLOOKUP(D471,products!$A$2:$G$49,7,FALSE)</f>
        <v>2.45025</v>
      </c>
    </row>
    <row r="472" spans="1:24" x14ac:dyDescent="0.25">
      <c r="A472" s="1" t="s">
        <v>3146</v>
      </c>
      <c r="B472" s="2">
        <v>44656</v>
      </c>
      <c r="C472" s="1" t="s">
        <v>3147</v>
      </c>
      <c r="D472" t="s">
        <v>6156</v>
      </c>
      <c r="E472" s="1">
        <v>1</v>
      </c>
      <c r="F472" s="1" t="str">
        <f>VLOOKUP(C472,customers!$A$2:$B$1001,2,FALSE)</f>
        <v>Alberto Hutchinson</v>
      </c>
      <c r="G472" s="1" t="str">
        <f>VLOOKUP(C472,customers!$A$1:$C$1001,3,FALSE)</f>
        <v>ahutchinsond2@imgur.com</v>
      </c>
      <c r="H472" s="1" t="str">
        <f>_xlfn.XLOOKUP(C472,customers!$A$2:$A$1001,customers!$G$2:$G$1001,,0,)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>
        <f>INDEX(products!$A$1:$G$49,MATCH(orders!$D472,products!$A$1:$A$49,0),MATCH(orders!K$1,products!$A$1:$G$1,0))</f>
        <v>0.5</v>
      </c>
      <c r="L472">
        <f>INDEX(products!$A$1:$G$49,MATCH(orders!$D472,products!$A$1:$A$49,0),MATCH(orders!L$1,products!$A$1:$G$1,0))</f>
        <v>6.75</v>
      </c>
      <c r="M472">
        <f t="shared" si="52"/>
        <v>6.75</v>
      </c>
      <c r="N472" t="str">
        <f>VLOOKUP(I472,'coffee names &amp; roast types'!$A$2:$B$5,2,FALSE)</f>
        <v>Arabica</v>
      </c>
      <c r="O472" t="str">
        <f>VLOOKUP(J472,'coffee names &amp; roast types'!$E$2:$F$4,2,FALSE)</f>
        <v>Medium</v>
      </c>
      <c r="P472" t="str">
        <f>CONCATENATE(VLOOKUP(C472,customers!$A$2:$F$1001,5,FALSE),", ",VLOOKUP(C472,customers!$A$2:$F$1001,6,FALSE))</f>
        <v>327 Erie Way, Lawrenceville</v>
      </c>
      <c r="Q472" t="str">
        <f t="shared" si="53"/>
        <v>No</v>
      </c>
      <c r="R472" t="str">
        <f t="shared" si="54"/>
        <v>Alberto</v>
      </c>
      <c r="S472" t="str">
        <f t="shared" si="55"/>
        <v>Hutchinson</v>
      </c>
      <c r="T472" t="str">
        <f>_xlfn.XLOOKUP(C472,Table3[Customer ID],Table3[Loyalty Card],,0)</f>
        <v>Yes</v>
      </c>
      <c r="U472">
        <f t="shared" si="49"/>
        <v>0.5</v>
      </c>
      <c r="V472" t="str">
        <f t="shared" si="50"/>
        <v>Tuesday</v>
      </c>
      <c r="W472" t="str">
        <f t="shared" si="51"/>
        <v>April</v>
      </c>
      <c r="X472">
        <f>E472*VLOOKUP(D472,products!$A$2:$G$49,7,FALSE)</f>
        <v>0.60749999999999993</v>
      </c>
    </row>
    <row r="473" spans="1:24" x14ac:dyDescent="0.25">
      <c r="A473" s="1" t="s">
        <v>3152</v>
      </c>
      <c r="B473" s="2">
        <v>44644</v>
      </c>
      <c r="C473" s="1" t="s">
        <v>3153</v>
      </c>
      <c r="D473" t="s">
        <v>6180</v>
      </c>
      <c r="E473" s="1">
        <v>4</v>
      </c>
      <c r="F473" s="1" t="str">
        <f>VLOOKUP(C473,customers!$A$2:$B$1001,2,FALSE)</f>
        <v>Lamond Gheeraert</v>
      </c>
      <c r="G473" s="1" t="str">
        <f>VLOOKUP(C473,customers!$A$1:$C$1001,3,FALSE)</f>
        <v>not provided</v>
      </c>
      <c r="H473" s="1" t="str">
        <f>_xlfn.XLOOKUP(C473,customers!$A$2:$A$1001,customers!$G$2:$G$1001,,0,)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>
        <f>INDEX(products!$A$1:$G$49,MATCH(orders!$D473,products!$A$1:$A$49,0),MATCH(orders!K$1,products!$A$1:$G$1,0))</f>
        <v>2.5</v>
      </c>
      <c r="L473">
        <f>INDEX(products!$A$1:$G$49,MATCH(orders!$D473,products!$A$1:$A$49,0),MATCH(orders!L$1,products!$A$1:$G$1,0))</f>
        <v>33.464999999999996</v>
      </c>
      <c r="M473">
        <f t="shared" si="52"/>
        <v>133.85999999999999</v>
      </c>
      <c r="N473" t="str">
        <f>VLOOKUP(I473,'coffee names &amp; roast types'!$A$2:$B$5,2,FALSE)</f>
        <v>Liberica</v>
      </c>
      <c r="O473" t="str">
        <f>VLOOKUP(J473,'coffee names &amp; roast types'!$E$2:$F$4,2,FALSE)</f>
        <v>Medium</v>
      </c>
      <c r="P473" t="str">
        <f>CONCATENATE(VLOOKUP(C473,customers!$A$2:$F$1001,5,FALSE),", ",VLOOKUP(C473,customers!$A$2:$F$1001,6,FALSE))</f>
        <v>02354 Melvin Parkway, Topeka</v>
      </c>
      <c r="Q473" t="str">
        <f t="shared" si="53"/>
        <v>No</v>
      </c>
      <c r="R473" t="str">
        <f t="shared" si="54"/>
        <v>Lamond</v>
      </c>
      <c r="S473" t="str">
        <f t="shared" si="55"/>
        <v>Gheeraert</v>
      </c>
      <c r="T473" t="str">
        <f>_xlfn.XLOOKUP(C473,Table3[Customer ID],Table3[Loyalty Card],,0)</f>
        <v>Yes</v>
      </c>
      <c r="U473">
        <f t="shared" si="49"/>
        <v>10</v>
      </c>
      <c r="V473" t="str">
        <f t="shared" si="50"/>
        <v>Thursday</v>
      </c>
      <c r="W473" t="str">
        <f t="shared" si="51"/>
        <v>March</v>
      </c>
      <c r="X473">
        <f>E473*VLOOKUP(D473,products!$A$2:$G$49,7,FALSE)</f>
        <v>17.401799999999998</v>
      </c>
    </row>
    <row r="474" spans="1:24" x14ac:dyDescent="0.25">
      <c r="A474" s="1" t="s">
        <v>3157</v>
      </c>
      <c r="B474" s="2">
        <v>43869</v>
      </c>
      <c r="C474" s="1" t="s">
        <v>3158</v>
      </c>
      <c r="D474" t="s">
        <v>6153</v>
      </c>
      <c r="E474" s="1">
        <v>2</v>
      </c>
      <c r="F474" s="1" t="str">
        <f>VLOOKUP(C474,customers!$A$2:$B$1001,2,FALSE)</f>
        <v>Roxine Drivers</v>
      </c>
      <c r="G474" s="1" t="str">
        <f>VLOOKUP(C474,customers!$A$1:$C$1001,3,FALSE)</f>
        <v>rdriversd4@hexun.com</v>
      </c>
      <c r="H474" s="1" t="str">
        <f>_xlfn.XLOOKUP(C474,customers!$A$2:$A$1001,customers!$G$2:$G$1001,,0,)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>
        <f>INDEX(products!$A$1:$G$49,MATCH(orders!$D474,products!$A$1:$A$49,0),MATCH(orders!K$1,products!$A$1:$G$1,0))</f>
        <v>0.2</v>
      </c>
      <c r="L474">
        <f>INDEX(products!$A$1:$G$49,MATCH(orders!$D474,products!$A$1:$A$49,0),MATCH(orders!L$1,products!$A$1:$G$1,0))</f>
        <v>2.9849999999999999</v>
      </c>
      <c r="M474">
        <f t="shared" si="52"/>
        <v>5.97</v>
      </c>
      <c r="N474" t="str">
        <f>VLOOKUP(I474,'coffee names &amp; roast types'!$A$2:$B$5,2,FALSE)</f>
        <v>Arabica</v>
      </c>
      <c r="O474" t="str">
        <f>VLOOKUP(J474,'coffee names &amp; roast types'!$E$2:$F$4,2,FALSE)</f>
        <v>Dark</v>
      </c>
      <c r="P474" t="str">
        <f>CONCATENATE(VLOOKUP(C474,customers!$A$2:$F$1001,5,FALSE),", ",VLOOKUP(C474,customers!$A$2:$F$1001,6,FALSE))</f>
        <v>842 Cardinal Court, Shawnee Mission</v>
      </c>
      <c r="Q474" t="str">
        <f t="shared" si="53"/>
        <v>No</v>
      </c>
      <c r="R474" t="str">
        <f t="shared" si="54"/>
        <v>Roxine</v>
      </c>
      <c r="S474" t="str">
        <f t="shared" si="55"/>
        <v>Drivers</v>
      </c>
      <c r="T474" t="str">
        <f>_xlfn.XLOOKUP(C474,Table3[Customer ID],Table3[Loyalty Card],,0)</f>
        <v>No</v>
      </c>
      <c r="U474">
        <f t="shared" si="49"/>
        <v>0.4</v>
      </c>
      <c r="V474" t="str">
        <f t="shared" si="50"/>
        <v>Saturday</v>
      </c>
      <c r="W474" t="str">
        <f t="shared" si="51"/>
        <v>February</v>
      </c>
      <c r="X474">
        <f>E474*VLOOKUP(D474,products!$A$2:$G$49,7,FALSE)</f>
        <v>0.5373</v>
      </c>
    </row>
    <row r="475" spans="1:24" x14ac:dyDescent="0.25">
      <c r="A475" s="1" t="s">
        <v>3163</v>
      </c>
      <c r="B475" s="2">
        <v>44603</v>
      </c>
      <c r="C475" s="1" t="s">
        <v>3164</v>
      </c>
      <c r="D475" t="s">
        <v>6139</v>
      </c>
      <c r="E475" s="1">
        <v>2</v>
      </c>
      <c r="F475" s="1" t="str">
        <f>VLOOKUP(C475,customers!$A$2:$B$1001,2,FALSE)</f>
        <v>Heloise Zeal</v>
      </c>
      <c r="G475" s="1" t="str">
        <f>VLOOKUP(C475,customers!$A$1:$C$1001,3,FALSE)</f>
        <v>hzeald5@google.de</v>
      </c>
      <c r="H475" s="1" t="str">
        <f>_xlfn.XLOOKUP(C475,customers!$A$2:$A$1001,customers!$G$2:$G$1001,,0,)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>
        <f>INDEX(products!$A$1:$G$49,MATCH(orders!$D475,products!$A$1:$A$49,0),MATCH(orders!K$1,products!$A$1:$G$1,0))</f>
        <v>1</v>
      </c>
      <c r="L475">
        <f>INDEX(products!$A$1:$G$49,MATCH(orders!$D475,products!$A$1:$A$49,0),MATCH(orders!L$1,products!$A$1:$G$1,0))</f>
        <v>12.95</v>
      </c>
      <c r="M475">
        <f t="shared" si="52"/>
        <v>25.9</v>
      </c>
      <c r="N475" t="str">
        <f>VLOOKUP(I475,'coffee names &amp; roast types'!$A$2:$B$5,2,FALSE)</f>
        <v>Arabica</v>
      </c>
      <c r="O475" t="str">
        <f>VLOOKUP(J475,'coffee names &amp; roast types'!$E$2:$F$4,2,FALSE)</f>
        <v>Light</v>
      </c>
      <c r="P475" t="str">
        <f>CONCATENATE(VLOOKUP(C475,customers!$A$2:$F$1001,5,FALSE),", ",VLOOKUP(C475,customers!$A$2:$F$1001,6,FALSE))</f>
        <v>0420 Schurz Parkway, Seattle</v>
      </c>
      <c r="Q475" t="str">
        <f t="shared" si="53"/>
        <v>No</v>
      </c>
      <c r="R475" t="str">
        <f t="shared" si="54"/>
        <v>Heloise</v>
      </c>
      <c r="S475" t="str">
        <f t="shared" si="55"/>
        <v>Zeal</v>
      </c>
      <c r="T475" t="str">
        <f>_xlfn.XLOOKUP(C475,Table3[Customer ID],Table3[Loyalty Card],,0)</f>
        <v>No</v>
      </c>
      <c r="U475">
        <f t="shared" si="49"/>
        <v>2</v>
      </c>
      <c r="V475" t="str">
        <f t="shared" si="50"/>
        <v>Friday</v>
      </c>
      <c r="W475" t="str">
        <f t="shared" si="51"/>
        <v>February</v>
      </c>
      <c r="X475">
        <f>E475*VLOOKUP(D475,products!$A$2:$G$49,7,FALSE)</f>
        <v>2.331</v>
      </c>
    </row>
    <row r="476" spans="1:24" x14ac:dyDescent="0.25">
      <c r="A476" s="1" t="s">
        <v>3169</v>
      </c>
      <c r="B476" s="2">
        <v>44014</v>
      </c>
      <c r="C476" s="1" t="s">
        <v>3170</v>
      </c>
      <c r="D476" t="s">
        <v>6165</v>
      </c>
      <c r="E476" s="1">
        <v>1</v>
      </c>
      <c r="F476" s="1" t="str">
        <f>VLOOKUP(C476,customers!$A$2:$B$1001,2,FALSE)</f>
        <v>Granger Smallcombe</v>
      </c>
      <c r="G476" s="1" t="str">
        <f>VLOOKUP(C476,customers!$A$1:$C$1001,3,FALSE)</f>
        <v>gsmallcombed6@ucla.edu</v>
      </c>
      <c r="H476" s="1" t="str">
        <f>_xlfn.XLOOKUP(C476,customers!$A$2:$A$1001,customers!$G$2:$G$1001,,0,)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>
        <f>INDEX(products!$A$1:$G$49,MATCH(orders!$D476,products!$A$1:$A$49,0),MATCH(orders!K$1,products!$A$1:$G$1,0))</f>
        <v>2.5</v>
      </c>
      <c r="L476">
        <f>INDEX(products!$A$1:$G$49,MATCH(orders!$D476,products!$A$1:$A$49,0),MATCH(orders!L$1,products!$A$1:$G$1,0))</f>
        <v>31.624999999999996</v>
      </c>
      <c r="M476">
        <f t="shared" si="52"/>
        <v>31.624999999999996</v>
      </c>
      <c r="N476" t="str">
        <f>VLOOKUP(I476,'coffee names &amp; roast types'!$A$2:$B$5,2,FALSE)</f>
        <v>Excelsa</v>
      </c>
      <c r="O476" t="str">
        <f>VLOOKUP(J476,'coffee names &amp; roast types'!$E$2:$F$4,2,FALSE)</f>
        <v>Medium</v>
      </c>
      <c r="P476" t="str">
        <f>CONCATENATE(VLOOKUP(C476,customers!$A$2:$F$1001,5,FALSE),", ",VLOOKUP(C476,customers!$A$2:$F$1001,6,FALSE))</f>
        <v>8448 Oxford Trail, Kilkenny</v>
      </c>
      <c r="Q476" t="str">
        <f t="shared" si="53"/>
        <v>Yes</v>
      </c>
      <c r="R476" t="str">
        <f t="shared" si="54"/>
        <v>Granger</v>
      </c>
      <c r="S476" t="str">
        <f t="shared" si="55"/>
        <v>Smallcombe</v>
      </c>
      <c r="T476" t="str">
        <f>_xlfn.XLOOKUP(C476,Table3[Customer ID],Table3[Loyalty Card],,0)</f>
        <v>Yes</v>
      </c>
      <c r="U476">
        <f t="shared" si="49"/>
        <v>2.5</v>
      </c>
      <c r="V476" t="str">
        <f t="shared" si="50"/>
        <v>Thursday</v>
      </c>
      <c r="W476" t="str">
        <f t="shared" si="51"/>
        <v>July</v>
      </c>
      <c r="X476">
        <f>E476*VLOOKUP(D476,products!$A$2:$G$49,7,FALSE)</f>
        <v>3.4787499999999998</v>
      </c>
    </row>
    <row r="477" spans="1:24" x14ac:dyDescent="0.25">
      <c r="A477" s="1" t="s">
        <v>3175</v>
      </c>
      <c r="B477" s="2">
        <v>44767</v>
      </c>
      <c r="C477" s="1" t="s">
        <v>3176</v>
      </c>
      <c r="D477" t="s">
        <v>6158</v>
      </c>
      <c r="E477" s="1">
        <v>2</v>
      </c>
      <c r="F477" s="1" t="str">
        <f>VLOOKUP(C477,customers!$A$2:$B$1001,2,FALSE)</f>
        <v>Daryn Dibley</v>
      </c>
      <c r="G477" s="1" t="str">
        <f>VLOOKUP(C477,customers!$A$1:$C$1001,3,FALSE)</f>
        <v>ddibleyd7@feedburner.com</v>
      </c>
      <c r="H477" s="1" t="str">
        <f>_xlfn.XLOOKUP(C477,customers!$A$2:$A$1001,customers!$G$2:$G$1001,,0,)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>
        <f>INDEX(products!$A$1:$G$49,MATCH(orders!$D477,products!$A$1:$A$49,0),MATCH(orders!K$1,products!$A$1:$G$1,0))</f>
        <v>0.2</v>
      </c>
      <c r="L477">
        <f>INDEX(products!$A$1:$G$49,MATCH(orders!$D477,products!$A$1:$A$49,0),MATCH(orders!L$1,products!$A$1:$G$1,0))</f>
        <v>4.3650000000000002</v>
      </c>
      <c r="M477">
        <f t="shared" si="52"/>
        <v>8.73</v>
      </c>
      <c r="N477" t="str">
        <f>VLOOKUP(I477,'coffee names &amp; roast types'!$A$2:$B$5,2,FALSE)</f>
        <v>Liberica</v>
      </c>
      <c r="O477" t="str">
        <f>VLOOKUP(J477,'coffee names &amp; roast types'!$E$2:$F$4,2,FALSE)</f>
        <v>Medium</v>
      </c>
      <c r="P477" t="str">
        <f>CONCATENATE(VLOOKUP(C477,customers!$A$2:$F$1001,5,FALSE),", ",VLOOKUP(C477,customers!$A$2:$F$1001,6,FALSE))</f>
        <v>5676 Southridge Street, Kissimmee</v>
      </c>
      <c r="Q477" t="str">
        <f t="shared" si="53"/>
        <v>No</v>
      </c>
      <c r="R477" t="str">
        <f t="shared" si="54"/>
        <v>Daryn</v>
      </c>
      <c r="S477" t="str">
        <f t="shared" si="55"/>
        <v>Dibley</v>
      </c>
      <c r="T477" t="str">
        <f>_xlfn.XLOOKUP(C477,Table3[Customer ID],Table3[Loyalty Card],,0)</f>
        <v>No</v>
      </c>
      <c r="U477">
        <f t="shared" si="49"/>
        <v>0.4</v>
      </c>
      <c r="V477" t="str">
        <f t="shared" si="50"/>
        <v>Monday</v>
      </c>
      <c r="W477" t="str">
        <f t="shared" si="51"/>
        <v>July</v>
      </c>
      <c r="X477">
        <f>E477*VLOOKUP(D477,products!$A$2:$G$49,7,FALSE)</f>
        <v>1.1349</v>
      </c>
    </row>
    <row r="478" spans="1:24" x14ac:dyDescent="0.25">
      <c r="A478" s="1" t="s">
        <v>3180</v>
      </c>
      <c r="B478" s="2">
        <v>44274</v>
      </c>
      <c r="C478" s="1" t="s">
        <v>3181</v>
      </c>
      <c r="D478" t="s">
        <v>6183</v>
      </c>
      <c r="E478" s="1">
        <v>6</v>
      </c>
      <c r="F478" s="1" t="str">
        <f>VLOOKUP(C478,customers!$A$2:$B$1001,2,FALSE)</f>
        <v>Gardy Dimitriou</v>
      </c>
      <c r="G478" s="1" t="str">
        <f>VLOOKUP(C478,customers!$A$1:$C$1001,3,FALSE)</f>
        <v>gdimitrioud8@chronoengine.com</v>
      </c>
      <c r="H478" s="1" t="str">
        <f>_xlfn.XLOOKUP(C478,customers!$A$2:$A$1001,customers!$G$2:$G$1001,,0,)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>
        <f>INDEX(products!$A$1:$G$49,MATCH(orders!$D478,products!$A$1:$A$49,0),MATCH(orders!K$1,products!$A$1:$G$1,0))</f>
        <v>0.2</v>
      </c>
      <c r="L478">
        <f>INDEX(products!$A$1:$G$49,MATCH(orders!$D478,products!$A$1:$A$49,0),MATCH(orders!L$1,products!$A$1:$G$1,0))</f>
        <v>4.4550000000000001</v>
      </c>
      <c r="M478">
        <f t="shared" si="52"/>
        <v>26.73</v>
      </c>
      <c r="N478" t="str">
        <f>VLOOKUP(I478,'coffee names &amp; roast types'!$A$2:$B$5,2,FALSE)</f>
        <v>Excelsa</v>
      </c>
      <c r="O478" t="str">
        <f>VLOOKUP(J478,'coffee names &amp; roast types'!$E$2:$F$4,2,FALSE)</f>
        <v>Light</v>
      </c>
      <c r="P478" t="str">
        <f>CONCATENATE(VLOOKUP(C478,customers!$A$2:$F$1001,5,FALSE),", ",VLOOKUP(C478,customers!$A$2:$F$1001,6,FALSE))</f>
        <v>0 Gale Pass, Rochester</v>
      </c>
      <c r="Q478" t="str">
        <f t="shared" si="53"/>
        <v>No</v>
      </c>
      <c r="R478" t="str">
        <f t="shared" si="54"/>
        <v>Gardy</v>
      </c>
      <c r="S478" t="str">
        <f t="shared" si="55"/>
        <v>Dimitriou</v>
      </c>
      <c r="T478" t="str">
        <f>_xlfn.XLOOKUP(C478,Table3[Customer ID],Table3[Loyalty Card],,0)</f>
        <v>Yes</v>
      </c>
      <c r="U478">
        <f t="shared" si="49"/>
        <v>1.2000000000000002</v>
      </c>
      <c r="V478" t="str">
        <f t="shared" si="50"/>
        <v>Friday</v>
      </c>
      <c r="W478" t="str">
        <f t="shared" si="51"/>
        <v>March</v>
      </c>
      <c r="X478">
        <f>E478*VLOOKUP(D478,products!$A$2:$G$49,7,FALSE)</f>
        <v>2.9402999999999997</v>
      </c>
    </row>
    <row r="479" spans="1:24" x14ac:dyDescent="0.25">
      <c r="A479" s="1" t="s">
        <v>3186</v>
      </c>
      <c r="B479" s="2">
        <v>43962</v>
      </c>
      <c r="C479" s="1" t="s">
        <v>3187</v>
      </c>
      <c r="D479" t="s">
        <v>6158</v>
      </c>
      <c r="E479" s="1">
        <v>6</v>
      </c>
      <c r="F479" s="1" t="str">
        <f>VLOOKUP(C479,customers!$A$2:$B$1001,2,FALSE)</f>
        <v>Fanny Flanagan</v>
      </c>
      <c r="G479" s="1" t="str">
        <f>VLOOKUP(C479,customers!$A$1:$C$1001,3,FALSE)</f>
        <v>fflanagand9@woothemes.com</v>
      </c>
      <c r="H479" s="1" t="str">
        <f>_xlfn.XLOOKUP(C479,customers!$A$2:$A$1001,customers!$G$2:$G$1001,,0,)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>
        <f>INDEX(products!$A$1:$G$49,MATCH(orders!$D479,products!$A$1:$A$49,0),MATCH(orders!K$1,products!$A$1:$G$1,0))</f>
        <v>0.2</v>
      </c>
      <c r="L479">
        <f>INDEX(products!$A$1:$G$49,MATCH(orders!$D479,products!$A$1:$A$49,0),MATCH(orders!L$1,products!$A$1:$G$1,0))</f>
        <v>4.3650000000000002</v>
      </c>
      <c r="M479">
        <f t="shared" si="52"/>
        <v>26.19</v>
      </c>
      <c r="N479" t="str">
        <f>VLOOKUP(I479,'coffee names &amp; roast types'!$A$2:$B$5,2,FALSE)</f>
        <v>Liberica</v>
      </c>
      <c r="O479" t="str">
        <f>VLOOKUP(J479,'coffee names &amp; roast types'!$E$2:$F$4,2,FALSE)</f>
        <v>Medium</v>
      </c>
      <c r="P479" t="str">
        <f>CONCATENATE(VLOOKUP(C479,customers!$A$2:$F$1001,5,FALSE),", ",VLOOKUP(C479,customers!$A$2:$F$1001,6,FALSE))</f>
        <v>268 Northport Drive, Tyler</v>
      </c>
      <c r="Q479" t="str">
        <f t="shared" si="53"/>
        <v>No</v>
      </c>
      <c r="R479" t="str">
        <f t="shared" si="54"/>
        <v>Fanny</v>
      </c>
      <c r="S479" t="str">
        <f t="shared" si="55"/>
        <v>Flanagan</v>
      </c>
      <c r="T479" t="str">
        <f>_xlfn.XLOOKUP(C479,Table3[Customer ID],Table3[Loyalty Card],,0)</f>
        <v>No</v>
      </c>
      <c r="U479">
        <f t="shared" si="49"/>
        <v>1.2000000000000002</v>
      </c>
      <c r="V479" t="str">
        <f t="shared" si="50"/>
        <v>Monday</v>
      </c>
      <c r="W479" t="str">
        <f t="shared" si="51"/>
        <v>May</v>
      </c>
      <c r="X479">
        <f>E479*VLOOKUP(D479,products!$A$2:$G$49,7,FALSE)</f>
        <v>3.4047000000000001</v>
      </c>
    </row>
    <row r="480" spans="1:24" x14ac:dyDescent="0.25">
      <c r="A480" s="1" t="s">
        <v>3192</v>
      </c>
      <c r="B480" s="2">
        <v>43624</v>
      </c>
      <c r="C480" s="1" t="s">
        <v>3193</v>
      </c>
      <c r="D480" t="s">
        <v>6176</v>
      </c>
      <c r="E480" s="1">
        <v>6</v>
      </c>
      <c r="F480" s="1" t="str">
        <f>VLOOKUP(C480,customers!$A$2:$B$1001,2,FALSE)</f>
        <v>Ailey Brash</v>
      </c>
      <c r="G480" s="1" t="str">
        <f>VLOOKUP(C480,customers!$A$1:$C$1001,3,FALSE)</f>
        <v>abrashda@plala.or.jp</v>
      </c>
      <c r="H480" s="1" t="str">
        <f>_xlfn.XLOOKUP(C480,customers!$A$2:$A$1001,customers!$G$2:$G$1001,,0,)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>
        <f>INDEX(products!$A$1:$G$49,MATCH(orders!$D480,products!$A$1:$A$49,0),MATCH(orders!K$1,products!$A$1:$G$1,0))</f>
        <v>1</v>
      </c>
      <c r="L480">
        <f>INDEX(products!$A$1:$G$49,MATCH(orders!$D480,products!$A$1:$A$49,0),MATCH(orders!L$1,products!$A$1:$G$1,0))</f>
        <v>8.9499999999999993</v>
      </c>
      <c r="M480">
        <f t="shared" si="52"/>
        <v>53.699999999999996</v>
      </c>
      <c r="N480" t="str">
        <f>VLOOKUP(I480,'coffee names &amp; roast types'!$A$2:$B$5,2,FALSE)</f>
        <v>Robusta</v>
      </c>
      <c r="O480" t="str">
        <f>VLOOKUP(J480,'coffee names &amp; roast types'!$E$2:$F$4,2,FALSE)</f>
        <v>Dark</v>
      </c>
      <c r="P480" t="str">
        <f>CONCATENATE(VLOOKUP(C480,customers!$A$2:$F$1001,5,FALSE),", ",VLOOKUP(C480,customers!$A$2:$F$1001,6,FALSE))</f>
        <v>64700 Eagan Crossing, Flushing</v>
      </c>
      <c r="Q480" t="str">
        <f t="shared" si="53"/>
        <v>No</v>
      </c>
      <c r="R480" t="str">
        <f t="shared" si="54"/>
        <v>Ailey</v>
      </c>
      <c r="S480" t="str">
        <f t="shared" si="55"/>
        <v>Brash</v>
      </c>
      <c r="T480" t="str">
        <f>_xlfn.XLOOKUP(C480,Table3[Customer ID],Table3[Loyalty Card],,0)</f>
        <v>Yes</v>
      </c>
      <c r="U480">
        <f t="shared" si="49"/>
        <v>6</v>
      </c>
      <c r="V480" t="str">
        <f t="shared" si="50"/>
        <v>Saturday</v>
      </c>
      <c r="W480" t="str">
        <f t="shared" si="51"/>
        <v>June</v>
      </c>
      <c r="X480">
        <f>E480*VLOOKUP(D480,products!$A$2:$G$49,7,FALSE)</f>
        <v>3.2219999999999995</v>
      </c>
    </row>
    <row r="481" spans="1:24" x14ac:dyDescent="0.25">
      <c r="A481" s="1" t="s">
        <v>3192</v>
      </c>
      <c r="B481" s="2">
        <v>43624</v>
      </c>
      <c r="C481" s="1" t="s">
        <v>3193</v>
      </c>
      <c r="D481" t="s">
        <v>6165</v>
      </c>
      <c r="E481" s="1">
        <v>4</v>
      </c>
      <c r="F481" s="1" t="str">
        <f>VLOOKUP(C481,customers!$A$2:$B$1001,2,FALSE)</f>
        <v>Ailey Brash</v>
      </c>
      <c r="G481" s="1" t="str">
        <f>VLOOKUP(C481,customers!$A$1:$C$1001,3,FALSE)</f>
        <v>abrashda@plala.or.jp</v>
      </c>
      <c r="H481" s="1" t="str">
        <f>_xlfn.XLOOKUP(C481,customers!$A$2:$A$1001,customers!$G$2:$G$1001,,0,)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>
        <f>INDEX(products!$A$1:$G$49,MATCH(orders!$D481,products!$A$1:$A$49,0),MATCH(orders!K$1,products!$A$1:$G$1,0))</f>
        <v>2.5</v>
      </c>
      <c r="L481">
        <f>INDEX(products!$A$1:$G$49,MATCH(orders!$D481,products!$A$1:$A$49,0),MATCH(orders!L$1,products!$A$1:$G$1,0))</f>
        <v>31.624999999999996</v>
      </c>
      <c r="M481">
        <f t="shared" si="52"/>
        <v>126.49999999999999</v>
      </c>
      <c r="N481" t="str">
        <f>VLOOKUP(I481,'coffee names &amp; roast types'!$A$2:$B$5,2,FALSE)</f>
        <v>Excelsa</v>
      </c>
      <c r="O481" t="str">
        <f>VLOOKUP(J481,'coffee names &amp; roast types'!$E$2:$F$4,2,FALSE)</f>
        <v>Medium</v>
      </c>
      <c r="P481" t="str">
        <f>CONCATENATE(VLOOKUP(C481,customers!$A$2:$F$1001,5,FALSE),", ",VLOOKUP(C481,customers!$A$2:$F$1001,6,FALSE))</f>
        <v>64700 Eagan Crossing, Flushing</v>
      </c>
      <c r="Q481" t="str">
        <f t="shared" si="53"/>
        <v>No</v>
      </c>
      <c r="R481" t="str">
        <f t="shared" si="54"/>
        <v>Ailey</v>
      </c>
      <c r="S481" t="str">
        <f t="shared" si="55"/>
        <v>Brash</v>
      </c>
      <c r="T481" t="str">
        <f>_xlfn.XLOOKUP(C481,Table3[Customer ID],Table3[Loyalty Card],,0)</f>
        <v>Yes</v>
      </c>
      <c r="U481">
        <f t="shared" si="49"/>
        <v>10</v>
      </c>
      <c r="V481" t="str">
        <f t="shared" si="50"/>
        <v>Saturday</v>
      </c>
      <c r="W481" t="str">
        <f t="shared" si="51"/>
        <v>June</v>
      </c>
      <c r="X481">
        <f>E481*VLOOKUP(D481,products!$A$2:$G$49,7,FALSE)</f>
        <v>13.914999999999999</v>
      </c>
    </row>
    <row r="482" spans="1:24" x14ac:dyDescent="0.25">
      <c r="A482" s="1" t="s">
        <v>3192</v>
      </c>
      <c r="B482" s="2">
        <v>43624</v>
      </c>
      <c r="C482" s="1" t="s">
        <v>3193</v>
      </c>
      <c r="D482" t="s">
        <v>6155</v>
      </c>
      <c r="E482" s="1">
        <v>1</v>
      </c>
      <c r="F482" s="1" t="str">
        <f>VLOOKUP(C482,customers!$A$2:$B$1001,2,FALSE)</f>
        <v>Ailey Brash</v>
      </c>
      <c r="G482" s="1" t="str">
        <f>VLOOKUP(C482,customers!$A$1:$C$1001,3,FALSE)</f>
        <v>abrashda@plala.or.jp</v>
      </c>
      <c r="H482" s="1" t="str">
        <f>_xlfn.XLOOKUP(C482,customers!$A$2:$A$1001,customers!$G$2:$G$1001,,0,)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>
        <f>INDEX(products!$A$1:$G$49,MATCH(orders!$D482,products!$A$1:$A$49,0),MATCH(orders!K$1,products!$A$1:$G$1,0))</f>
        <v>0.2</v>
      </c>
      <c r="L482">
        <f>INDEX(products!$A$1:$G$49,MATCH(orders!$D482,products!$A$1:$A$49,0),MATCH(orders!L$1,products!$A$1:$G$1,0))</f>
        <v>4.125</v>
      </c>
      <c r="M482">
        <f t="shared" si="52"/>
        <v>4.125</v>
      </c>
      <c r="N482" t="str">
        <f>VLOOKUP(I482,'coffee names &amp; roast types'!$A$2:$B$5,2,FALSE)</f>
        <v>Excelsa</v>
      </c>
      <c r="O482" t="str">
        <f>VLOOKUP(J482,'coffee names &amp; roast types'!$E$2:$F$4,2,FALSE)</f>
        <v>Medium</v>
      </c>
      <c r="P482" t="str">
        <f>CONCATENATE(VLOOKUP(C482,customers!$A$2:$F$1001,5,FALSE),", ",VLOOKUP(C482,customers!$A$2:$F$1001,6,FALSE))</f>
        <v>64700 Eagan Crossing, Flushing</v>
      </c>
      <c r="Q482" t="str">
        <f t="shared" si="53"/>
        <v>No</v>
      </c>
      <c r="R482" t="str">
        <f t="shared" si="54"/>
        <v>Ailey</v>
      </c>
      <c r="S482" t="str">
        <f t="shared" si="55"/>
        <v>Brash</v>
      </c>
      <c r="T482" t="str">
        <f>_xlfn.XLOOKUP(C482,Table3[Customer ID],Table3[Loyalty Card],,0)</f>
        <v>Yes</v>
      </c>
      <c r="U482">
        <f t="shared" si="49"/>
        <v>0.2</v>
      </c>
      <c r="V482" t="str">
        <f t="shared" si="50"/>
        <v>Saturday</v>
      </c>
      <c r="W482" t="str">
        <f t="shared" si="51"/>
        <v>June</v>
      </c>
      <c r="X482">
        <f>E482*VLOOKUP(D482,products!$A$2:$G$49,7,FALSE)</f>
        <v>0.45374999999999999</v>
      </c>
    </row>
    <row r="483" spans="1:24" x14ac:dyDescent="0.25">
      <c r="A483" s="1" t="s">
        <v>3207</v>
      </c>
      <c r="B483" s="2">
        <v>43747</v>
      </c>
      <c r="C483" s="1" t="s">
        <v>3208</v>
      </c>
      <c r="D483" t="s">
        <v>6178</v>
      </c>
      <c r="E483" s="1">
        <v>2</v>
      </c>
      <c r="F483" s="1" t="str">
        <f>VLOOKUP(C483,customers!$A$2:$B$1001,2,FALSE)</f>
        <v>Nanny Izhakov</v>
      </c>
      <c r="G483" s="1" t="str">
        <f>VLOOKUP(C483,customers!$A$1:$C$1001,3,FALSE)</f>
        <v>nizhakovdd@aol.com</v>
      </c>
      <c r="H483" s="1" t="str">
        <f>_xlfn.XLOOKUP(C483,customers!$A$2:$A$1001,customers!$G$2:$G$1001,,0,)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>
        <f>INDEX(products!$A$1:$G$49,MATCH(orders!$D483,products!$A$1:$A$49,0),MATCH(orders!K$1,products!$A$1:$G$1,0))</f>
        <v>1</v>
      </c>
      <c r="L483">
        <f>INDEX(products!$A$1:$G$49,MATCH(orders!$D483,products!$A$1:$A$49,0),MATCH(orders!L$1,products!$A$1:$G$1,0))</f>
        <v>11.95</v>
      </c>
      <c r="M483">
        <f t="shared" si="52"/>
        <v>23.9</v>
      </c>
      <c r="N483" t="str">
        <f>VLOOKUP(I483,'coffee names &amp; roast types'!$A$2:$B$5,2,FALSE)</f>
        <v>Robusta</v>
      </c>
      <c r="O483" t="str">
        <f>VLOOKUP(J483,'coffee names &amp; roast types'!$E$2:$F$4,2,FALSE)</f>
        <v>Light</v>
      </c>
      <c r="P483" t="str">
        <f>CONCATENATE(VLOOKUP(C483,customers!$A$2:$F$1001,5,FALSE),", ",VLOOKUP(C483,customers!$A$2:$F$1001,6,FALSE))</f>
        <v>013 Tennyson Terrace, Seaton</v>
      </c>
      <c r="Q483" t="str">
        <f t="shared" si="53"/>
        <v>Yes</v>
      </c>
      <c r="R483" t="str">
        <f t="shared" si="54"/>
        <v>Nanny</v>
      </c>
      <c r="S483" t="str">
        <f t="shared" si="55"/>
        <v>Izhakov</v>
      </c>
      <c r="T483" t="str">
        <f>_xlfn.XLOOKUP(C483,Table3[Customer ID],Table3[Loyalty Card],,0)</f>
        <v>No</v>
      </c>
      <c r="U483">
        <f t="shared" si="49"/>
        <v>2</v>
      </c>
      <c r="V483" t="str">
        <f t="shared" si="50"/>
        <v>Wednesday</v>
      </c>
      <c r="W483" t="str">
        <f t="shared" si="51"/>
        <v>October</v>
      </c>
      <c r="X483">
        <f>E483*VLOOKUP(D483,products!$A$2:$G$49,7,FALSE)</f>
        <v>1.4339999999999999</v>
      </c>
    </row>
    <row r="484" spans="1:24" x14ac:dyDescent="0.25">
      <c r="A484" s="1" t="s">
        <v>3213</v>
      </c>
      <c r="B484" s="2">
        <v>44247</v>
      </c>
      <c r="C484" s="1" t="s">
        <v>3214</v>
      </c>
      <c r="D484" t="s">
        <v>6184</v>
      </c>
      <c r="E484" s="1">
        <v>5</v>
      </c>
      <c r="F484" s="1" t="str">
        <f>VLOOKUP(C484,customers!$A$2:$B$1001,2,FALSE)</f>
        <v>Stanly Keets</v>
      </c>
      <c r="G484" s="1" t="str">
        <f>VLOOKUP(C484,customers!$A$1:$C$1001,3,FALSE)</f>
        <v>skeetsde@answers.com</v>
      </c>
      <c r="H484" s="1" t="str">
        <f>_xlfn.XLOOKUP(C484,customers!$A$2:$A$1001,customers!$G$2:$G$1001,,0,)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>
        <f>INDEX(products!$A$1:$G$49,MATCH(orders!$D484,products!$A$1:$A$49,0),MATCH(orders!K$1,products!$A$1:$G$1,0))</f>
        <v>2.5</v>
      </c>
      <c r="L484">
        <f>INDEX(products!$A$1:$G$49,MATCH(orders!$D484,products!$A$1:$A$49,0),MATCH(orders!L$1,products!$A$1:$G$1,0))</f>
        <v>27.945</v>
      </c>
      <c r="M484">
        <f t="shared" si="52"/>
        <v>139.72499999999999</v>
      </c>
      <c r="N484" t="str">
        <f>VLOOKUP(I484,'coffee names &amp; roast types'!$A$2:$B$5,2,FALSE)</f>
        <v>Excelsa</v>
      </c>
      <c r="O484" t="str">
        <f>VLOOKUP(J484,'coffee names &amp; roast types'!$E$2:$F$4,2,FALSE)</f>
        <v>Dark</v>
      </c>
      <c r="P484" t="str">
        <f>CONCATENATE(VLOOKUP(C484,customers!$A$2:$F$1001,5,FALSE),", ",VLOOKUP(C484,customers!$A$2:$F$1001,6,FALSE))</f>
        <v>2500 Crest Line Plaza, Alexandria</v>
      </c>
      <c r="Q484" t="str">
        <f t="shared" si="53"/>
        <v>No</v>
      </c>
      <c r="R484" t="str">
        <f t="shared" si="54"/>
        <v>Stanly</v>
      </c>
      <c r="S484" t="str">
        <f t="shared" si="55"/>
        <v>Keets</v>
      </c>
      <c r="T484" t="str">
        <f>_xlfn.XLOOKUP(C484,Table3[Customer ID],Table3[Loyalty Card],,0)</f>
        <v>Yes</v>
      </c>
      <c r="U484">
        <f t="shared" si="49"/>
        <v>12.5</v>
      </c>
      <c r="V484" t="str">
        <f t="shared" si="50"/>
        <v>Saturday</v>
      </c>
      <c r="W484" t="str">
        <f t="shared" si="51"/>
        <v>February</v>
      </c>
      <c r="X484">
        <f>E484*VLOOKUP(D484,products!$A$2:$G$49,7,FALSE)</f>
        <v>15.36975</v>
      </c>
    </row>
    <row r="485" spans="1:24" x14ac:dyDescent="0.25">
      <c r="A485" s="1" t="s">
        <v>3219</v>
      </c>
      <c r="B485" s="2">
        <v>43790</v>
      </c>
      <c r="C485" s="1" t="s">
        <v>3220</v>
      </c>
      <c r="D485" t="s">
        <v>6164</v>
      </c>
      <c r="E485" s="1">
        <v>2</v>
      </c>
      <c r="F485" s="1" t="str">
        <f>VLOOKUP(C485,customers!$A$2:$B$1001,2,FALSE)</f>
        <v>Orion Dyott</v>
      </c>
      <c r="G485" s="1" t="str">
        <f>VLOOKUP(C485,customers!$A$1:$C$1001,3,FALSE)</f>
        <v>not provided</v>
      </c>
      <c r="H485" s="1" t="str">
        <f>_xlfn.XLOOKUP(C485,customers!$A$2:$A$1001,customers!$G$2:$G$1001,,0,)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>
        <f>INDEX(products!$A$1:$G$49,MATCH(orders!$D485,products!$A$1:$A$49,0),MATCH(orders!K$1,products!$A$1:$G$1,0))</f>
        <v>2.5</v>
      </c>
      <c r="L485">
        <f>INDEX(products!$A$1:$G$49,MATCH(orders!$D485,products!$A$1:$A$49,0),MATCH(orders!L$1,products!$A$1:$G$1,0))</f>
        <v>29.784999999999997</v>
      </c>
      <c r="M485">
        <f t="shared" si="52"/>
        <v>59.569999999999993</v>
      </c>
      <c r="N485" t="str">
        <f>VLOOKUP(I485,'coffee names &amp; roast types'!$A$2:$B$5,2,FALSE)</f>
        <v>Liberica</v>
      </c>
      <c r="O485" t="str">
        <f>VLOOKUP(J485,'coffee names &amp; roast types'!$E$2:$F$4,2,FALSE)</f>
        <v>Dark</v>
      </c>
      <c r="P485" t="str">
        <f>CONCATENATE(VLOOKUP(C485,customers!$A$2:$F$1001,5,FALSE),", ",VLOOKUP(C485,customers!$A$2:$F$1001,6,FALSE))</f>
        <v>26 Londonderry Court, Salt Lake City</v>
      </c>
      <c r="Q485" t="str">
        <f t="shared" si="53"/>
        <v>No</v>
      </c>
      <c r="R485" t="str">
        <f t="shared" si="54"/>
        <v>Orion</v>
      </c>
      <c r="S485" t="str">
        <f t="shared" si="55"/>
        <v>Dyott</v>
      </c>
      <c r="T485" t="str">
        <f>_xlfn.XLOOKUP(C485,Table3[Customer ID],Table3[Loyalty Card],,0)</f>
        <v>Yes</v>
      </c>
      <c r="U485">
        <f t="shared" si="49"/>
        <v>5</v>
      </c>
      <c r="V485" t="str">
        <f t="shared" si="50"/>
        <v>Thursday</v>
      </c>
      <c r="W485" t="str">
        <f t="shared" si="51"/>
        <v>November</v>
      </c>
      <c r="X485">
        <f>E485*VLOOKUP(D485,products!$A$2:$G$49,7,FALSE)</f>
        <v>7.7440999999999995</v>
      </c>
    </row>
    <row r="486" spans="1:24" x14ac:dyDescent="0.25">
      <c r="A486" s="1" t="s">
        <v>3224</v>
      </c>
      <c r="B486" s="2">
        <v>44479</v>
      </c>
      <c r="C486" s="1" t="s">
        <v>3225</v>
      </c>
      <c r="D486" t="s">
        <v>6160</v>
      </c>
      <c r="E486" s="1">
        <v>6</v>
      </c>
      <c r="F486" s="1" t="str">
        <f>VLOOKUP(C486,customers!$A$2:$B$1001,2,FALSE)</f>
        <v>Keefer Cake</v>
      </c>
      <c r="G486" s="1" t="str">
        <f>VLOOKUP(C486,customers!$A$1:$C$1001,3,FALSE)</f>
        <v>kcakedg@huffingtonpost.com</v>
      </c>
      <c r="H486" s="1" t="str">
        <f>_xlfn.XLOOKUP(C486,customers!$A$2:$A$1001,customers!$G$2:$G$1001,,0,)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>
        <f>INDEX(products!$A$1:$G$49,MATCH(orders!$D486,products!$A$1:$A$49,0),MATCH(orders!K$1,products!$A$1:$G$1,0))</f>
        <v>0.5</v>
      </c>
      <c r="L486">
        <f>INDEX(products!$A$1:$G$49,MATCH(orders!$D486,products!$A$1:$A$49,0),MATCH(orders!L$1,products!$A$1:$G$1,0))</f>
        <v>9.51</v>
      </c>
      <c r="M486">
        <f t="shared" si="52"/>
        <v>57.06</v>
      </c>
      <c r="N486" t="str">
        <f>VLOOKUP(I486,'coffee names &amp; roast types'!$A$2:$B$5,2,FALSE)</f>
        <v>Liberica</v>
      </c>
      <c r="O486" t="str">
        <f>VLOOKUP(J486,'coffee names &amp; roast types'!$E$2:$F$4,2,FALSE)</f>
        <v>Light</v>
      </c>
      <c r="P486" t="str">
        <f>CONCATENATE(VLOOKUP(C486,customers!$A$2:$F$1001,5,FALSE),", ",VLOOKUP(C486,customers!$A$2:$F$1001,6,FALSE))</f>
        <v>1 Crowley Crossing, San Jose</v>
      </c>
      <c r="Q486" t="str">
        <f t="shared" si="53"/>
        <v>No</v>
      </c>
      <c r="R486" t="str">
        <f t="shared" si="54"/>
        <v>Keefer</v>
      </c>
      <c r="S486" t="str">
        <f t="shared" si="55"/>
        <v>Cake</v>
      </c>
      <c r="T486" t="str">
        <f>_xlfn.XLOOKUP(C486,Table3[Customer ID],Table3[Loyalty Card],,0)</f>
        <v>No</v>
      </c>
      <c r="U486">
        <f t="shared" si="49"/>
        <v>3</v>
      </c>
      <c r="V486" t="str">
        <f t="shared" si="50"/>
        <v>Sunday</v>
      </c>
      <c r="W486" t="str">
        <f t="shared" si="51"/>
        <v>October</v>
      </c>
      <c r="X486">
        <f>E486*VLOOKUP(D486,products!$A$2:$G$49,7,FALSE)</f>
        <v>7.4177999999999997</v>
      </c>
    </row>
    <row r="487" spans="1:24" x14ac:dyDescent="0.25">
      <c r="A487" s="1" t="s">
        <v>3229</v>
      </c>
      <c r="B487" s="2">
        <v>44413</v>
      </c>
      <c r="C487" s="1" t="s">
        <v>3230</v>
      </c>
      <c r="D487" t="s">
        <v>6177</v>
      </c>
      <c r="E487" s="1">
        <v>6</v>
      </c>
      <c r="F487" s="1" t="str">
        <f>VLOOKUP(C487,customers!$A$2:$B$1001,2,FALSE)</f>
        <v>Morna Hansed</v>
      </c>
      <c r="G487" s="1" t="str">
        <f>VLOOKUP(C487,customers!$A$1:$C$1001,3,FALSE)</f>
        <v>mhanseddh@instagram.com</v>
      </c>
      <c r="H487" s="1" t="str">
        <f>_xlfn.XLOOKUP(C487,customers!$A$2:$A$1001,customers!$G$2:$G$1001,,0,)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>
        <f>INDEX(products!$A$1:$G$49,MATCH(orders!$D487,products!$A$1:$A$49,0),MATCH(orders!K$1,products!$A$1:$G$1,0))</f>
        <v>0.2</v>
      </c>
      <c r="L487">
        <f>INDEX(products!$A$1:$G$49,MATCH(orders!$D487,products!$A$1:$A$49,0),MATCH(orders!L$1,products!$A$1:$G$1,0))</f>
        <v>3.5849999999999995</v>
      </c>
      <c r="M487">
        <f t="shared" si="52"/>
        <v>21.509999999999998</v>
      </c>
      <c r="N487" t="str">
        <f>VLOOKUP(I487,'coffee names &amp; roast types'!$A$2:$B$5,2,FALSE)</f>
        <v>Robusta</v>
      </c>
      <c r="O487" t="str">
        <f>VLOOKUP(J487,'coffee names &amp; roast types'!$E$2:$F$4,2,FALSE)</f>
        <v>Light</v>
      </c>
      <c r="P487" t="str">
        <f>CONCATENATE(VLOOKUP(C487,customers!$A$2:$F$1001,5,FALSE),", ",VLOOKUP(C487,customers!$A$2:$F$1001,6,FALSE))</f>
        <v>1 Dwight Point, Tr谩 Mh贸r</v>
      </c>
      <c r="Q487" t="str">
        <f t="shared" si="53"/>
        <v>Yes</v>
      </c>
      <c r="R487" t="str">
        <f t="shared" si="54"/>
        <v>Morna</v>
      </c>
      <c r="S487" t="str">
        <f t="shared" si="55"/>
        <v>Hansed</v>
      </c>
      <c r="T487" t="str">
        <f>_xlfn.XLOOKUP(C487,Table3[Customer ID],Table3[Loyalty Card],,0)</f>
        <v>Yes</v>
      </c>
      <c r="U487">
        <f t="shared" si="49"/>
        <v>1.2000000000000002</v>
      </c>
      <c r="V487" t="str">
        <f t="shared" si="50"/>
        <v>Thursday</v>
      </c>
      <c r="W487" t="str">
        <f t="shared" si="51"/>
        <v>August</v>
      </c>
      <c r="X487">
        <f>E487*VLOOKUP(D487,products!$A$2:$G$49,7,FALSE)</f>
        <v>1.2905999999999997</v>
      </c>
    </row>
    <row r="488" spans="1:24" x14ac:dyDescent="0.25">
      <c r="A488" s="1" t="s">
        <v>3235</v>
      </c>
      <c r="B488" s="2">
        <v>44043</v>
      </c>
      <c r="C488" s="1" t="s">
        <v>3236</v>
      </c>
      <c r="D488" t="s">
        <v>6159</v>
      </c>
      <c r="E488" s="1">
        <v>6</v>
      </c>
      <c r="F488" s="1" t="str">
        <f>VLOOKUP(C488,customers!$A$2:$B$1001,2,FALSE)</f>
        <v>Franny Kienlein</v>
      </c>
      <c r="G488" s="1" t="str">
        <f>VLOOKUP(C488,customers!$A$1:$C$1001,3,FALSE)</f>
        <v>fkienleindi@trellian.com</v>
      </c>
      <c r="H488" s="1" t="str">
        <f>_xlfn.XLOOKUP(C488,customers!$A$2:$A$1001,customers!$G$2:$G$1001,,0,)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>
        <f>INDEX(products!$A$1:$G$49,MATCH(orders!$D488,products!$A$1:$A$49,0),MATCH(orders!K$1,products!$A$1:$G$1,0))</f>
        <v>0.5</v>
      </c>
      <c r="L488">
        <f>INDEX(products!$A$1:$G$49,MATCH(orders!$D488,products!$A$1:$A$49,0),MATCH(orders!L$1,products!$A$1:$G$1,0))</f>
        <v>8.73</v>
      </c>
      <c r="M488">
        <f t="shared" si="52"/>
        <v>52.38</v>
      </c>
      <c r="N488" t="str">
        <f>VLOOKUP(I488,'coffee names &amp; roast types'!$A$2:$B$5,2,FALSE)</f>
        <v>Liberica</v>
      </c>
      <c r="O488" t="str">
        <f>VLOOKUP(J488,'coffee names &amp; roast types'!$E$2:$F$4,2,FALSE)</f>
        <v>Medium</v>
      </c>
      <c r="P488" t="str">
        <f>CONCATENATE(VLOOKUP(C488,customers!$A$2:$F$1001,5,FALSE),", ",VLOOKUP(C488,customers!$A$2:$F$1001,6,FALSE))</f>
        <v>1 Manitowish Pass, Coolock</v>
      </c>
      <c r="Q488" t="str">
        <f t="shared" si="53"/>
        <v>Yes</v>
      </c>
      <c r="R488" t="str">
        <f t="shared" si="54"/>
        <v>Franny</v>
      </c>
      <c r="S488" t="str">
        <f t="shared" si="55"/>
        <v>Kienlein</v>
      </c>
      <c r="T488" t="str">
        <f>_xlfn.XLOOKUP(C488,Table3[Customer ID],Table3[Loyalty Card],,0)</f>
        <v>Yes</v>
      </c>
      <c r="U488">
        <f t="shared" si="49"/>
        <v>3</v>
      </c>
      <c r="V488" t="str">
        <f t="shared" si="50"/>
        <v>Friday</v>
      </c>
      <c r="W488" t="str">
        <f t="shared" si="51"/>
        <v>July</v>
      </c>
      <c r="X488">
        <f>E488*VLOOKUP(D488,products!$A$2:$G$49,7,FALSE)</f>
        <v>6.8094000000000001</v>
      </c>
    </row>
    <row r="489" spans="1:24" x14ac:dyDescent="0.25">
      <c r="A489" s="1" t="s">
        <v>3241</v>
      </c>
      <c r="B489" s="2">
        <v>44093</v>
      </c>
      <c r="C489" s="1" t="s">
        <v>3242</v>
      </c>
      <c r="D489" t="s">
        <v>6182</v>
      </c>
      <c r="E489" s="1">
        <v>6</v>
      </c>
      <c r="F489" s="1" t="str">
        <f>VLOOKUP(C489,customers!$A$2:$B$1001,2,FALSE)</f>
        <v>Klarika Egglestone</v>
      </c>
      <c r="G489" s="1" t="str">
        <f>VLOOKUP(C489,customers!$A$1:$C$1001,3,FALSE)</f>
        <v>kegglestonedj@sphinn.com</v>
      </c>
      <c r="H489" s="1" t="str">
        <f>_xlfn.XLOOKUP(C489,customers!$A$2:$A$1001,customers!$G$2:$G$1001,,0,)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>
        <f>INDEX(products!$A$1:$G$49,MATCH(orders!$D489,products!$A$1:$A$49,0),MATCH(orders!K$1,products!$A$1:$G$1,0))</f>
        <v>1</v>
      </c>
      <c r="L489">
        <f>INDEX(products!$A$1:$G$49,MATCH(orders!$D489,products!$A$1:$A$49,0),MATCH(orders!L$1,products!$A$1:$G$1,0))</f>
        <v>12.15</v>
      </c>
      <c r="M489">
        <f t="shared" si="52"/>
        <v>72.900000000000006</v>
      </c>
      <c r="N489" t="str">
        <f>VLOOKUP(I489,'coffee names &amp; roast types'!$A$2:$B$5,2,FALSE)</f>
        <v>Excelsa</v>
      </c>
      <c r="O489" t="str">
        <f>VLOOKUP(J489,'coffee names &amp; roast types'!$E$2:$F$4,2,FALSE)</f>
        <v>Dark</v>
      </c>
      <c r="P489" t="str">
        <f>CONCATENATE(VLOOKUP(C489,customers!$A$2:$F$1001,5,FALSE),", ",VLOOKUP(C489,customers!$A$2:$F$1001,6,FALSE))</f>
        <v>2765 Sunfield Terrace, Coolock</v>
      </c>
      <c r="Q489" t="str">
        <f t="shared" si="53"/>
        <v>Yes</v>
      </c>
      <c r="R489" t="str">
        <f t="shared" si="54"/>
        <v>Klarika</v>
      </c>
      <c r="S489" t="str">
        <f t="shared" si="55"/>
        <v>Egglestone</v>
      </c>
      <c r="T489" t="str">
        <f>_xlfn.XLOOKUP(C489,Table3[Customer ID],Table3[Loyalty Card],,0)</f>
        <v>No</v>
      </c>
      <c r="U489">
        <f t="shared" si="49"/>
        <v>6</v>
      </c>
      <c r="V489" t="str">
        <f t="shared" si="50"/>
        <v>Saturday</v>
      </c>
      <c r="W489" t="str">
        <f t="shared" si="51"/>
        <v>September</v>
      </c>
      <c r="X489">
        <f>E489*VLOOKUP(D489,products!$A$2:$G$49,7,FALSE)</f>
        <v>8.0190000000000001</v>
      </c>
    </row>
    <row r="490" spans="1:24" x14ac:dyDescent="0.25">
      <c r="A490" s="1" t="s">
        <v>3247</v>
      </c>
      <c r="B490" s="2">
        <v>43954</v>
      </c>
      <c r="C490" s="1" t="s">
        <v>3248</v>
      </c>
      <c r="D490" t="s">
        <v>6173</v>
      </c>
      <c r="E490" s="1">
        <v>5</v>
      </c>
      <c r="F490" s="1" t="str">
        <f>VLOOKUP(C490,customers!$A$2:$B$1001,2,FALSE)</f>
        <v>Becky Semkins</v>
      </c>
      <c r="G490" s="1" t="str">
        <f>VLOOKUP(C490,customers!$A$1:$C$1001,3,FALSE)</f>
        <v>bsemkinsdk@unc.edu</v>
      </c>
      <c r="H490" s="1" t="str">
        <f>_xlfn.XLOOKUP(C490,customers!$A$2:$A$1001,customers!$G$2:$G$1001,,0,)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>
        <f>INDEX(products!$A$1:$G$49,MATCH(orders!$D490,products!$A$1:$A$49,0),MATCH(orders!K$1,products!$A$1:$G$1,0))</f>
        <v>0.2</v>
      </c>
      <c r="L490">
        <f>INDEX(products!$A$1:$G$49,MATCH(orders!$D490,products!$A$1:$A$49,0),MATCH(orders!L$1,products!$A$1:$G$1,0))</f>
        <v>2.9849999999999999</v>
      </c>
      <c r="M490">
        <f t="shared" si="52"/>
        <v>14.924999999999999</v>
      </c>
      <c r="N490" t="str">
        <f>VLOOKUP(I490,'coffee names &amp; roast types'!$A$2:$B$5,2,FALSE)</f>
        <v>Robusta</v>
      </c>
      <c r="O490" t="str">
        <f>VLOOKUP(J490,'coffee names &amp; roast types'!$E$2:$F$4,2,FALSE)</f>
        <v>Medium</v>
      </c>
      <c r="P490" t="str">
        <f>CONCATENATE(VLOOKUP(C490,customers!$A$2:$F$1001,5,FALSE),", ",VLOOKUP(C490,customers!$A$2:$F$1001,6,FALSE))</f>
        <v>7219 Clemons Place, Kinnegad</v>
      </c>
      <c r="Q490" t="str">
        <f t="shared" si="53"/>
        <v>Yes</v>
      </c>
      <c r="R490" t="str">
        <f t="shared" si="54"/>
        <v>Becky</v>
      </c>
      <c r="S490" t="str">
        <f t="shared" si="55"/>
        <v>Semkins</v>
      </c>
      <c r="T490" t="str">
        <f>_xlfn.XLOOKUP(C490,Table3[Customer ID],Table3[Loyalty Card],,0)</f>
        <v>Yes</v>
      </c>
      <c r="U490">
        <f t="shared" si="49"/>
        <v>1</v>
      </c>
      <c r="V490" t="str">
        <f t="shared" si="50"/>
        <v>Sunday</v>
      </c>
      <c r="W490" t="str">
        <f t="shared" si="51"/>
        <v>May</v>
      </c>
      <c r="X490">
        <f>E490*VLOOKUP(D490,products!$A$2:$G$49,7,FALSE)</f>
        <v>0.89549999999999996</v>
      </c>
    </row>
    <row r="491" spans="1:24" x14ac:dyDescent="0.25">
      <c r="A491" s="1" t="s">
        <v>3253</v>
      </c>
      <c r="B491" s="2">
        <v>43654</v>
      </c>
      <c r="C491" s="1" t="s">
        <v>3254</v>
      </c>
      <c r="D491" t="s">
        <v>6169</v>
      </c>
      <c r="E491" s="1">
        <v>6</v>
      </c>
      <c r="F491" s="1" t="str">
        <f>VLOOKUP(C491,customers!$A$2:$B$1001,2,FALSE)</f>
        <v>Sean Lorenzetti</v>
      </c>
      <c r="G491" s="1" t="str">
        <f>VLOOKUP(C491,customers!$A$1:$C$1001,3,FALSE)</f>
        <v>slorenzettidl@is.gd</v>
      </c>
      <c r="H491" s="1" t="str">
        <f>_xlfn.XLOOKUP(C491,customers!$A$2:$A$1001,customers!$G$2:$G$1001,,0,)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>
        <f>INDEX(products!$A$1:$G$49,MATCH(orders!$D491,products!$A$1:$A$49,0),MATCH(orders!K$1,products!$A$1:$G$1,0))</f>
        <v>1</v>
      </c>
      <c r="L491">
        <f>INDEX(products!$A$1:$G$49,MATCH(orders!$D491,products!$A$1:$A$49,0),MATCH(orders!L$1,products!$A$1:$G$1,0))</f>
        <v>15.85</v>
      </c>
      <c r="M491">
        <f t="shared" si="52"/>
        <v>95.1</v>
      </c>
      <c r="N491" t="str">
        <f>VLOOKUP(I491,'coffee names &amp; roast types'!$A$2:$B$5,2,FALSE)</f>
        <v>Liberica</v>
      </c>
      <c r="O491" t="str">
        <f>VLOOKUP(J491,'coffee names &amp; roast types'!$E$2:$F$4,2,FALSE)</f>
        <v>Light</v>
      </c>
      <c r="P491" t="str">
        <f>CONCATENATE(VLOOKUP(C491,customers!$A$2:$F$1001,5,FALSE),", ",VLOOKUP(C491,customers!$A$2:$F$1001,6,FALSE))</f>
        <v>1104 Paget Lane, El Paso</v>
      </c>
      <c r="Q491" t="str">
        <f t="shared" si="53"/>
        <v>No</v>
      </c>
      <c r="R491" t="str">
        <f t="shared" si="54"/>
        <v>Sean</v>
      </c>
      <c r="S491" t="str">
        <f t="shared" si="55"/>
        <v>Lorenzetti</v>
      </c>
      <c r="T491" t="str">
        <f>_xlfn.XLOOKUP(C491,Table3[Customer ID],Table3[Loyalty Card],,0)</f>
        <v>No</v>
      </c>
      <c r="U491">
        <f t="shared" si="49"/>
        <v>6</v>
      </c>
      <c r="V491" t="str">
        <f t="shared" si="50"/>
        <v>Monday</v>
      </c>
      <c r="W491" t="str">
        <f t="shared" si="51"/>
        <v>July</v>
      </c>
      <c r="X491">
        <f>E491*VLOOKUP(D491,products!$A$2:$G$49,7,FALSE)</f>
        <v>12.363000000000001</v>
      </c>
    </row>
    <row r="492" spans="1:24" x14ac:dyDescent="0.25">
      <c r="A492" s="1" t="s">
        <v>3259</v>
      </c>
      <c r="B492" s="2">
        <v>43764</v>
      </c>
      <c r="C492" s="1" t="s">
        <v>3260</v>
      </c>
      <c r="D492" t="s">
        <v>6168</v>
      </c>
      <c r="E492" s="1">
        <v>2</v>
      </c>
      <c r="F492" s="1" t="str">
        <f>VLOOKUP(C492,customers!$A$2:$B$1001,2,FALSE)</f>
        <v>Bob Giannazzi</v>
      </c>
      <c r="G492" s="1" t="str">
        <f>VLOOKUP(C492,customers!$A$1:$C$1001,3,FALSE)</f>
        <v>bgiannazzidm@apple.com</v>
      </c>
      <c r="H492" s="1" t="str">
        <f>_xlfn.XLOOKUP(C492,customers!$A$2:$A$1001,customers!$G$2:$G$1001,,0,)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>
        <f>INDEX(products!$A$1:$G$49,MATCH(orders!$D492,products!$A$1:$A$49,0),MATCH(orders!K$1,products!$A$1:$G$1,0))</f>
        <v>0.5</v>
      </c>
      <c r="L492">
        <f>INDEX(products!$A$1:$G$49,MATCH(orders!$D492,products!$A$1:$A$49,0),MATCH(orders!L$1,products!$A$1:$G$1,0))</f>
        <v>7.77</v>
      </c>
      <c r="M492">
        <f t="shared" si="52"/>
        <v>15.54</v>
      </c>
      <c r="N492" t="str">
        <f>VLOOKUP(I492,'coffee names &amp; roast types'!$A$2:$B$5,2,FALSE)</f>
        <v>Liberica</v>
      </c>
      <c r="O492" t="str">
        <f>VLOOKUP(J492,'coffee names &amp; roast types'!$E$2:$F$4,2,FALSE)</f>
        <v>Dark</v>
      </c>
      <c r="P492" t="str">
        <f>CONCATENATE(VLOOKUP(C492,customers!$A$2:$F$1001,5,FALSE),", ",VLOOKUP(C492,customers!$A$2:$F$1001,6,FALSE))</f>
        <v>57 Division Plaza, Fort Lauderdale</v>
      </c>
      <c r="Q492" t="str">
        <f t="shared" si="53"/>
        <v>No</v>
      </c>
      <c r="R492" t="str">
        <f t="shared" si="54"/>
        <v>Bob</v>
      </c>
      <c r="S492" t="str">
        <f t="shared" si="55"/>
        <v>Giannazzi</v>
      </c>
      <c r="T492" t="str">
        <f>_xlfn.XLOOKUP(C492,Table3[Customer ID],Table3[Loyalty Card],,0)</f>
        <v>No</v>
      </c>
      <c r="U492">
        <f t="shared" si="49"/>
        <v>1</v>
      </c>
      <c r="V492" t="str">
        <f t="shared" si="50"/>
        <v>Saturday</v>
      </c>
      <c r="W492" t="str">
        <f t="shared" si="51"/>
        <v>October</v>
      </c>
      <c r="X492">
        <f>E492*VLOOKUP(D492,products!$A$2:$G$49,7,FALSE)</f>
        <v>2.0202</v>
      </c>
    </row>
    <row r="493" spans="1:24" x14ac:dyDescent="0.25">
      <c r="A493" s="1" t="s">
        <v>3265</v>
      </c>
      <c r="B493" s="2">
        <v>44101</v>
      </c>
      <c r="C493" s="1" t="s">
        <v>3266</v>
      </c>
      <c r="D493" t="s">
        <v>6149</v>
      </c>
      <c r="E493" s="1">
        <v>6</v>
      </c>
      <c r="F493" s="1" t="str">
        <f>VLOOKUP(C493,customers!$A$2:$B$1001,2,FALSE)</f>
        <v>Kendra Backshell</v>
      </c>
      <c r="G493" s="1" t="str">
        <f>VLOOKUP(C493,customers!$A$1:$C$1001,3,FALSE)</f>
        <v>not provided</v>
      </c>
      <c r="H493" s="1" t="str">
        <f>_xlfn.XLOOKUP(C493,customers!$A$2:$A$1001,customers!$G$2:$G$1001,,0,)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>
        <f>INDEX(products!$A$1:$G$49,MATCH(orders!$D493,products!$A$1:$A$49,0),MATCH(orders!K$1,products!$A$1:$G$1,0))</f>
        <v>0.2</v>
      </c>
      <c r="L493">
        <f>INDEX(products!$A$1:$G$49,MATCH(orders!$D493,products!$A$1:$A$49,0),MATCH(orders!L$1,products!$A$1:$G$1,0))</f>
        <v>3.8849999999999998</v>
      </c>
      <c r="M493">
        <f t="shared" si="52"/>
        <v>23.31</v>
      </c>
      <c r="N493" t="str">
        <f>VLOOKUP(I493,'coffee names &amp; roast types'!$A$2:$B$5,2,FALSE)</f>
        <v>Liberica</v>
      </c>
      <c r="O493" t="str">
        <f>VLOOKUP(J493,'coffee names &amp; roast types'!$E$2:$F$4,2,FALSE)</f>
        <v>Dark</v>
      </c>
      <c r="P493" t="str">
        <f>CONCATENATE(VLOOKUP(C493,customers!$A$2:$F$1001,5,FALSE),", ",VLOOKUP(C493,customers!$A$2:$F$1001,6,FALSE))</f>
        <v>47101 Northfield Lane, Indianapolis</v>
      </c>
      <c r="Q493" t="str">
        <f t="shared" si="53"/>
        <v>No</v>
      </c>
      <c r="R493" t="str">
        <f t="shared" si="54"/>
        <v>Kendra</v>
      </c>
      <c r="S493" t="str">
        <f t="shared" si="55"/>
        <v>Backshell</v>
      </c>
      <c r="T493" t="str">
        <f>_xlfn.XLOOKUP(C493,Table3[Customer ID],Table3[Loyalty Card],,0)</f>
        <v>No</v>
      </c>
      <c r="U493">
        <f t="shared" si="49"/>
        <v>1.2000000000000002</v>
      </c>
      <c r="V493" t="str">
        <f t="shared" si="50"/>
        <v>Sunday</v>
      </c>
      <c r="W493" t="str">
        <f t="shared" si="51"/>
        <v>September</v>
      </c>
      <c r="X493">
        <f>E493*VLOOKUP(D493,products!$A$2:$G$49,7,FALSE)</f>
        <v>3.0303</v>
      </c>
    </row>
    <row r="494" spans="1:24" x14ac:dyDescent="0.25">
      <c r="A494" s="1" t="s">
        <v>3270</v>
      </c>
      <c r="B494" s="2">
        <v>44620</v>
      </c>
      <c r="C494" s="1" t="s">
        <v>3271</v>
      </c>
      <c r="D494" t="s">
        <v>6155</v>
      </c>
      <c r="E494" s="1">
        <v>1</v>
      </c>
      <c r="F494" s="1" t="str">
        <f>VLOOKUP(C494,customers!$A$2:$B$1001,2,FALSE)</f>
        <v>Uriah Lethbrig</v>
      </c>
      <c r="G494" s="1" t="str">
        <f>VLOOKUP(C494,customers!$A$1:$C$1001,3,FALSE)</f>
        <v>ulethbrigdo@hc360.com</v>
      </c>
      <c r="H494" s="1" t="str">
        <f>_xlfn.XLOOKUP(C494,customers!$A$2:$A$1001,customers!$G$2:$G$1001,,0,)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>
        <f>INDEX(products!$A$1:$G$49,MATCH(orders!$D494,products!$A$1:$A$49,0),MATCH(orders!K$1,products!$A$1:$G$1,0))</f>
        <v>0.2</v>
      </c>
      <c r="L494">
        <f>INDEX(products!$A$1:$G$49,MATCH(orders!$D494,products!$A$1:$A$49,0),MATCH(orders!L$1,products!$A$1:$G$1,0))</f>
        <v>4.125</v>
      </c>
      <c r="M494">
        <f t="shared" si="52"/>
        <v>4.125</v>
      </c>
      <c r="N494" t="str">
        <f>VLOOKUP(I494,'coffee names &amp; roast types'!$A$2:$B$5,2,FALSE)</f>
        <v>Excelsa</v>
      </c>
      <c r="O494" t="str">
        <f>VLOOKUP(J494,'coffee names &amp; roast types'!$E$2:$F$4,2,FALSE)</f>
        <v>Medium</v>
      </c>
      <c r="P494" t="str">
        <f>CONCATENATE(VLOOKUP(C494,customers!$A$2:$F$1001,5,FALSE),", ",VLOOKUP(C494,customers!$A$2:$F$1001,6,FALSE))</f>
        <v>38 Carioca Center, Milwaukee</v>
      </c>
      <c r="Q494" t="str">
        <f t="shared" si="53"/>
        <v>No</v>
      </c>
      <c r="R494" t="str">
        <f t="shared" si="54"/>
        <v>Uriah</v>
      </c>
      <c r="S494" t="str">
        <f t="shared" si="55"/>
        <v>Lethbrig</v>
      </c>
      <c r="T494" t="str">
        <f>_xlfn.XLOOKUP(C494,Table3[Customer ID],Table3[Loyalty Card],,0)</f>
        <v>Yes</v>
      </c>
      <c r="U494">
        <f t="shared" si="49"/>
        <v>0.2</v>
      </c>
      <c r="V494" t="str">
        <f t="shared" si="50"/>
        <v>Monday</v>
      </c>
      <c r="W494" t="str">
        <f t="shared" si="51"/>
        <v>February</v>
      </c>
      <c r="X494">
        <f>E494*VLOOKUP(D494,products!$A$2:$G$49,7,FALSE)</f>
        <v>0.45374999999999999</v>
      </c>
    </row>
    <row r="495" spans="1:24" x14ac:dyDescent="0.25">
      <c r="A495" s="1" t="s">
        <v>3276</v>
      </c>
      <c r="B495" s="2">
        <v>44090</v>
      </c>
      <c r="C495" s="1" t="s">
        <v>3277</v>
      </c>
      <c r="D495" t="s">
        <v>6145</v>
      </c>
      <c r="E495" s="1">
        <v>6</v>
      </c>
      <c r="F495" s="1" t="str">
        <f>VLOOKUP(C495,customers!$A$2:$B$1001,2,FALSE)</f>
        <v>Sky Farnish</v>
      </c>
      <c r="G495" s="1" t="str">
        <f>VLOOKUP(C495,customers!$A$1:$C$1001,3,FALSE)</f>
        <v>sfarnishdp@dmoz.org</v>
      </c>
      <c r="H495" s="1" t="str">
        <f>_xlfn.XLOOKUP(C495,customers!$A$2:$A$1001,customers!$G$2:$G$1001,,0,)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>
        <f>INDEX(products!$A$1:$G$49,MATCH(orders!$D495,products!$A$1:$A$49,0),MATCH(orders!K$1,products!$A$1:$G$1,0))</f>
        <v>0.5</v>
      </c>
      <c r="L495">
        <f>INDEX(products!$A$1:$G$49,MATCH(orders!$D495,products!$A$1:$A$49,0),MATCH(orders!L$1,products!$A$1:$G$1,0))</f>
        <v>5.97</v>
      </c>
      <c r="M495">
        <f t="shared" si="52"/>
        <v>35.82</v>
      </c>
      <c r="N495" t="str">
        <f>VLOOKUP(I495,'coffee names &amp; roast types'!$A$2:$B$5,2,FALSE)</f>
        <v>Robusta</v>
      </c>
      <c r="O495" t="str">
        <f>VLOOKUP(J495,'coffee names &amp; roast types'!$E$2:$F$4,2,FALSE)</f>
        <v>Medium</v>
      </c>
      <c r="P495" t="str">
        <f>CONCATENATE(VLOOKUP(C495,customers!$A$2:$F$1001,5,FALSE),", ",VLOOKUP(C495,customers!$A$2:$F$1001,6,FALSE))</f>
        <v>170 Prentice Center, Eaton</v>
      </c>
      <c r="Q495" t="str">
        <f t="shared" si="53"/>
        <v>Yes</v>
      </c>
      <c r="R495" t="str">
        <f t="shared" si="54"/>
        <v>Sky</v>
      </c>
      <c r="S495" t="str">
        <f t="shared" si="55"/>
        <v>Farnish</v>
      </c>
      <c r="T495" t="str">
        <f>_xlfn.XLOOKUP(C495,Table3[Customer ID],Table3[Loyalty Card],,0)</f>
        <v>No</v>
      </c>
      <c r="U495">
        <f t="shared" si="49"/>
        <v>3</v>
      </c>
      <c r="V495" t="str">
        <f t="shared" si="50"/>
        <v>Wednesday</v>
      </c>
      <c r="W495" t="str">
        <f t="shared" si="51"/>
        <v>September</v>
      </c>
      <c r="X495">
        <f>E495*VLOOKUP(D495,products!$A$2:$G$49,7,FALSE)</f>
        <v>2.1491999999999996</v>
      </c>
    </row>
    <row r="496" spans="1:24" x14ac:dyDescent="0.25">
      <c r="A496" s="1" t="s">
        <v>3282</v>
      </c>
      <c r="B496" s="2">
        <v>44132</v>
      </c>
      <c r="C496" s="1" t="s">
        <v>3283</v>
      </c>
      <c r="D496" t="s">
        <v>6169</v>
      </c>
      <c r="E496" s="1">
        <v>2</v>
      </c>
      <c r="F496" s="1" t="str">
        <f>VLOOKUP(C496,customers!$A$2:$B$1001,2,FALSE)</f>
        <v>Felicia Jecock</v>
      </c>
      <c r="G496" s="1" t="str">
        <f>VLOOKUP(C496,customers!$A$1:$C$1001,3,FALSE)</f>
        <v>fjecockdq@unicef.org</v>
      </c>
      <c r="H496" s="1" t="str">
        <f>_xlfn.XLOOKUP(C496,customers!$A$2:$A$1001,customers!$G$2:$G$1001,,0,)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>
        <f>INDEX(products!$A$1:$G$49,MATCH(orders!$D496,products!$A$1:$A$49,0),MATCH(orders!K$1,products!$A$1:$G$1,0))</f>
        <v>1</v>
      </c>
      <c r="L496">
        <f>INDEX(products!$A$1:$G$49,MATCH(orders!$D496,products!$A$1:$A$49,0),MATCH(orders!L$1,products!$A$1:$G$1,0))</f>
        <v>15.85</v>
      </c>
      <c r="M496">
        <f t="shared" si="52"/>
        <v>31.7</v>
      </c>
      <c r="N496" t="str">
        <f>VLOOKUP(I496,'coffee names &amp; roast types'!$A$2:$B$5,2,FALSE)</f>
        <v>Liberica</v>
      </c>
      <c r="O496" t="str">
        <f>VLOOKUP(J496,'coffee names &amp; roast types'!$E$2:$F$4,2,FALSE)</f>
        <v>Light</v>
      </c>
      <c r="P496" t="str">
        <f>CONCATENATE(VLOOKUP(C496,customers!$A$2:$F$1001,5,FALSE),", ",VLOOKUP(C496,customers!$A$2:$F$1001,6,FALSE))</f>
        <v>403 Vahlen Junction, Baton Rouge</v>
      </c>
      <c r="Q496" t="str">
        <f t="shared" si="53"/>
        <v>No</v>
      </c>
      <c r="R496" t="str">
        <f t="shared" si="54"/>
        <v>Felicia</v>
      </c>
      <c r="S496" t="str">
        <f t="shared" si="55"/>
        <v>Jecock</v>
      </c>
      <c r="T496" t="str">
        <f>_xlfn.XLOOKUP(C496,Table3[Customer ID],Table3[Loyalty Card],,0)</f>
        <v>No</v>
      </c>
      <c r="U496">
        <f t="shared" si="49"/>
        <v>2</v>
      </c>
      <c r="V496" t="str">
        <f t="shared" si="50"/>
        <v>Wednesday</v>
      </c>
      <c r="W496" t="str">
        <f t="shared" si="51"/>
        <v>October</v>
      </c>
      <c r="X496">
        <f>E496*VLOOKUP(D496,products!$A$2:$G$49,7,FALSE)</f>
        <v>4.1210000000000004</v>
      </c>
    </row>
    <row r="497" spans="1:24" x14ac:dyDescent="0.25">
      <c r="A497" s="1" t="s">
        <v>3288</v>
      </c>
      <c r="B497" s="2">
        <v>43710</v>
      </c>
      <c r="C497" s="1" t="s">
        <v>3289</v>
      </c>
      <c r="D497" t="s">
        <v>6169</v>
      </c>
      <c r="E497" s="1">
        <v>5</v>
      </c>
      <c r="F497" s="1" t="str">
        <f>VLOOKUP(C497,customers!$A$2:$B$1001,2,FALSE)</f>
        <v>Currey MacAllister</v>
      </c>
      <c r="G497" s="1" t="str">
        <f>VLOOKUP(C497,customers!$A$1:$C$1001,3,FALSE)</f>
        <v>not provided</v>
      </c>
      <c r="H497" s="1" t="str">
        <f>_xlfn.XLOOKUP(C497,customers!$A$2:$A$1001,customers!$G$2:$G$1001,,0,)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>
        <f>INDEX(products!$A$1:$G$49,MATCH(orders!$D497,products!$A$1:$A$49,0),MATCH(orders!K$1,products!$A$1:$G$1,0))</f>
        <v>1</v>
      </c>
      <c r="L497">
        <f>INDEX(products!$A$1:$G$49,MATCH(orders!$D497,products!$A$1:$A$49,0),MATCH(orders!L$1,products!$A$1:$G$1,0))</f>
        <v>15.85</v>
      </c>
      <c r="M497">
        <f t="shared" si="52"/>
        <v>79.25</v>
      </c>
      <c r="N497" t="str">
        <f>VLOOKUP(I497,'coffee names &amp; roast types'!$A$2:$B$5,2,FALSE)</f>
        <v>Liberica</v>
      </c>
      <c r="O497" t="str">
        <f>VLOOKUP(J497,'coffee names &amp; roast types'!$E$2:$F$4,2,FALSE)</f>
        <v>Light</v>
      </c>
      <c r="P497" t="str">
        <f>CONCATENATE(VLOOKUP(C497,customers!$A$2:$F$1001,5,FALSE),", ",VLOOKUP(C497,customers!$A$2:$F$1001,6,FALSE))</f>
        <v>07300 Walton Point, Danbury</v>
      </c>
      <c r="Q497" t="str">
        <f t="shared" si="53"/>
        <v>No</v>
      </c>
      <c r="R497" t="str">
        <f t="shared" si="54"/>
        <v>Currey</v>
      </c>
      <c r="S497" t="str">
        <f t="shared" si="55"/>
        <v>MacAllister</v>
      </c>
      <c r="T497" t="str">
        <f>_xlfn.XLOOKUP(C497,Table3[Customer ID],Table3[Loyalty Card],,0)</f>
        <v>Yes</v>
      </c>
      <c r="U497">
        <f t="shared" si="49"/>
        <v>5</v>
      </c>
      <c r="V497" t="str">
        <f t="shared" si="50"/>
        <v>Monday</v>
      </c>
      <c r="W497" t="str">
        <f t="shared" si="51"/>
        <v>September</v>
      </c>
      <c r="X497">
        <f>E497*VLOOKUP(D497,products!$A$2:$G$49,7,FALSE)</f>
        <v>10.302500000000002</v>
      </c>
    </row>
    <row r="498" spans="1:24" x14ac:dyDescent="0.25">
      <c r="A498" s="1" t="s">
        <v>3293</v>
      </c>
      <c r="B498" s="2">
        <v>44438</v>
      </c>
      <c r="C498" s="1" t="s">
        <v>3294</v>
      </c>
      <c r="D498" t="s">
        <v>6152</v>
      </c>
      <c r="E498" s="1">
        <v>3</v>
      </c>
      <c r="F498" s="1" t="str">
        <f>VLOOKUP(C498,customers!$A$2:$B$1001,2,FALSE)</f>
        <v>Hamlen Pallister</v>
      </c>
      <c r="G498" s="1" t="str">
        <f>VLOOKUP(C498,customers!$A$1:$C$1001,3,FALSE)</f>
        <v>hpallisterds@ning.com</v>
      </c>
      <c r="H498" s="1" t="str">
        <f>_xlfn.XLOOKUP(C498,customers!$A$2:$A$1001,customers!$G$2:$G$1001,,0,)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>
        <f>INDEX(products!$A$1:$G$49,MATCH(orders!$D498,products!$A$1:$A$49,0),MATCH(orders!K$1,products!$A$1:$G$1,0))</f>
        <v>0.2</v>
      </c>
      <c r="L498">
        <f>INDEX(products!$A$1:$G$49,MATCH(orders!$D498,products!$A$1:$A$49,0),MATCH(orders!L$1,products!$A$1:$G$1,0))</f>
        <v>3.645</v>
      </c>
      <c r="M498">
        <f t="shared" si="52"/>
        <v>10.935</v>
      </c>
      <c r="N498" t="str">
        <f>VLOOKUP(I498,'coffee names &amp; roast types'!$A$2:$B$5,2,FALSE)</f>
        <v>Excelsa</v>
      </c>
      <c r="O498" t="str">
        <f>VLOOKUP(J498,'coffee names &amp; roast types'!$E$2:$F$4,2,FALSE)</f>
        <v>Dark</v>
      </c>
      <c r="P498" t="str">
        <f>CONCATENATE(VLOOKUP(C498,customers!$A$2:$F$1001,5,FALSE),", ",VLOOKUP(C498,customers!$A$2:$F$1001,6,FALSE))</f>
        <v>19513 Golf Course Junction, Pensacola</v>
      </c>
      <c r="Q498" t="str">
        <f t="shared" si="53"/>
        <v>No</v>
      </c>
      <c r="R498" t="str">
        <f t="shared" si="54"/>
        <v>Hamlen</v>
      </c>
      <c r="S498" t="str">
        <f t="shared" si="55"/>
        <v>Pallister</v>
      </c>
      <c r="T498" t="str">
        <f>_xlfn.XLOOKUP(C498,Table3[Customer ID],Table3[Loyalty Card],,0)</f>
        <v>No</v>
      </c>
      <c r="U498">
        <f t="shared" si="49"/>
        <v>0.60000000000000009</v>
      </c>
      <c r="V498" t="str">
        <f t="shared" si="50"/>
        <v>Monday</v>
      </c>
      <c r="W498" t="str">
        <f t="shared" si="51"/>
        <v>August</v>
      </c>
      <c r="X498">
        <f>E498*VLOOKUP(D498,products!$A$2:$G$49,7,FALSE)</f>
        <v>1.2028500000000002</v>
      </c>
    </row>
    <row r="499" spans="1:24" x14ac:dyDescent="0.25">
      <c r="A499" s="1" t="s">
        <v>3299</v>
      </c>
      <c r="B499" s="2">
        <v>44351</v>
      </c>
      <c r="C499" s="1" t="s">
        <v>3300</v>
      </c>
      <c r="D499" t="s">
        <v>6146</v>
      </c>
      <c r="E499" s="1">
        <v>4</v>
      </c>
      <c r="F499" s="1" t="str">
        <f>VLOOKUP(C499,customers!$A$2:$B$1001,2,FALSE)</f>
        <v>Chantal Mersh</v>
      </c>
      <c r="G499" s="1" t="str">
        <f>VLOOKUP(C499,customers!$A$1:$C$1001,3,FALSE)</f>
        <v>cmershdt@drupal.org</v>
      </c>
      <c r="H499" s="1" t="str">
        <f>_xlfn.XLOOKUP(C499,customers!$A$2:$A$1001,customers!$G$2:$G$1001,,0,)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>
        <f>INDEX(products!$A$1:$G$49,MATCH(orders!$D499,products!$A$1:$A$49,0),MATCH(orders!K$1,products!$A$1:$G$1,0))</f>
        <v>1</v>
      </c>
      <c r="L499">
        <f>INDEX(products!$A$1:$G$49,MATCH(orders!$D499,products!$A$1:$A$49,0),MATCH(orders!L$1,products!$A$1:$G$1,0))</f>
        <v>9.9499999999999993</v>
      </c>
      <c r="M499">
        <f t="shared" si="52"/>
        <v>39.799999999999997</v>
      </c>
      <c r="N499" t="str">
        <f>VLOOKUP(I499,'coffee names &amp; roast types'!$A$2:$B$5,2,FALSE)</f>
        <v>Arabica</v>
      </c>
      <c r="O499" t="str">
        <f>VLOOKUP(J499,'coffee names &amp; roast types'!$E$2:$F$4,2,FALSE)</f>
        <v>Dark</v>
      </c>
      <c r="P499" t="str">
        <f>CONCATENATE(VLOOKUP(C499,customers!$A$2:$F$1001,5,FALSE),", ",VLOOKUP(C499,customers!$A$2:$F$1001,6,FALSE))</f>
        <v>52843 Longview Street, Milltown</v>
      </c>
      <c r="Q499" t="str">
        <f t="shared" si="53"/>
        <v>Yes</v>
      </c>
      <c r="R499" t="str">
        <f t="shared" si="54"/>
        <v>Chantal</v>
      </c>
      <c r="S499" t="str">
        <f t="shared" si="55"/>
        <v>Mersh</v>
      </c>
      <c r="T499" t="str">
        <f>_xlfn.XLOOKUP(C499,Table3[Customer ID],Table3[Loyalty Card],,0)</f>
        <v>No</v>
      </c>
      <c r="U499">
        <f t="shared" si="49"/>
        <v>4</v>
      </c>
      <c r="V499" t="str">
        <f t="shared" si="50"/>
        <v>Friday</v>
      </c>
      <c r="W499" t="str">
        <f t="shared" si="51"/>
        <v>June</v>
      </c>
      <c r="X499">
        <f>E499*VLOOKUP(D499,products!$A$2:$G$49,7,FALSE)</f>
        <v>3.5819999999999994</v>
      </c>
    </row>
    <row r="500" spans="1:24" x14ac:dyDescent="0.25">
      <c r="A500" s="1" t="s">
        <v>3306</v>
      </c>
      <c r="B500" s="2">
        <v>44159</v>
      </c>
      <c r="C500" s="1" t="s">
        <v>3367</v>
      </c>
      <c r="D500" t="s">
        <v>6137</v>
      </c>
      <c r="E500" s="1">
        <v>5</v>
      </c>
      <c r="F500" s="1" t="str">
        <f>VLOOKUP(C500,customers!$A$2:$B$1001,2,FALSE)</f>
        <v>Marja Urion</v>
      </c>
      <c r="G500" s="1" t="str">
        <f>VLOOKUP(C500,customers!$A$1:$C$1001,3,FALSE)</f>
        <v>murione5@alexa.com</v>
      </c>
      <c r="H500" s="1" t="str">
        <f>_xlfn.XLOOKUP(C500,customers!$A$2:$A$1001,customers!$G$2:$G$1001,,0,)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>
        <f>INDEX(products!$A$1:$G$49,MATCH(orders!$D500,products!$A$1:$A$49,0),MATCH(orders!K$1,products!$A$1:$G$1,0))</f>
        <v>1</v>
      </c>
      <c r="L500">
        <f>INDEX(products!$A$1:$G$49,MATCH(orders!$D500,products!$A$1:$A$49,0),MATCH(orders!L$1,products!$A$1:$G$1,0))</f>
        <v>9.9499999999999993</v>
      </c>
      <c r="M500">
        <f t="shared" si="52"/>
        <v>49.75</v>
      </c>
      <c r="N500" t="str">
        <f>VLOOKUP(I500,'coffee names &amp; roast types'!$A$2:$B$5,2,FALSE)</f>
        <v>Robusta</v>
      </c>
      <c r="O500" t="str">
        <f>VLOOKUP(J500,'coffee names &amp; roast types'!$E$2:$F$4,2,FALSE)</f>
        <v>Medium</v>
      </c>
      <c r="P500" t="str">
        <f>CONCATENATE(VLOOKUP(C500,customers!$A$2:$F$1001,5,FALSE),", ",VLOOKUP(C500,customers!$A$2:$F$1001,6,FALSE))</f>
        <v>2 Sycamore Avenue, Virginia</v>
      </c>
      <c r="Q500" t="str">
        <f t="shared" si="53"/>
        <v>Yes</v>
      </c>
      <c r="R500" t="str">
        <f t="shared" si="54"/>
        <v>Marja</v>
      </c>
      <c r="S500" t="str">
        <f t="shared" si="55"/>
        <v>Urion</v>
      </c>
      <c r="T500" t="str">
        <f>_xlfn.XLOOKUP(C500,Table3[Customer ID],Table3[Loyalty Card],,0)</f>
        <v>Yes</v>
      </c>
      <c r="U500">
        <f t="shared" si="49"/>
        <v>5</v>
      </c>
      <c r="V500" t="str">
        <f t="shared" si="50"/>
        <v>Tuesday</v>
      </c>
      <c r="W500" t="str">
        <f t="shared" si="51"/>
        <v>November</v>
      </c>
      <c r="X500">
        <f>E500*VLOOKUP(D500,products!$A$2:$G$49,7,FALSE)</f>
        <v>2.9849999999999999</v>
      </c>
    </row>
    <row r="501" spans="1:24" x14ac:dyDescent="0.25">
      <c r="A501" s="1" t="s">
        <v>3312</v>
      </c>
      <c r="B501" s="2">
        <v>44003</v>
      </c>
      <c r="C501" s="1" t="s">
        <v>3313</v>
      </c>
      <c r="D501" t="s">
        <v>6162</v>
      </c>
      <c r="E501" s="1">
        <v>3</v>
      </c>
      <c r="F501" s="1" t="str">
        <f>VLOOKUP(C501,customers!$A$2:$B$1001,2,FALSE)</f>
        <v>Malynda Purbrick</v>
      </c>
      <c r="G501" s="1" t="str">
        <f>VLOOKUP(C501,customers!$A$1:$C$1001,3,FALSE)</f>
        <v>not provided</v>
      </c>
      <c r="H501" s="1" t="str">
        <f>_xlfn.XLOOKUP(C501,customers!$A$2:$A$1001,customers!$G$2:$G$1001,,0,)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>
        <f>INDEX(products!$A$1:$G$49,MATCH(orders!$D501,products!$A$1:$A$49,0),MATCH(orders!K$1,products!$A$1:$G$1,0))</f>
        <v>0.2</v>
      </c>
      <c r="L501">
        <f>INDEX(products!$A$1:$G$49,MATCH(orders!$D501,products!$A$1:$A$49,0),MATCH(orders!L$1,products!$A$1:$G$1,0))</f>
        <v>2.6849999999999996</v>
      </c>
      <c r="M501">
        <f t="shared" si="52"/>
        <v>8.0549999999999997</v>
      </c>
      <c r="N501" t="str">
        <f>VLOOKUP(I501,'coffee names &amp; roast types'!$A$2:$B$5,2,FALSE)</f>
        <v>Robusta</v>
      </c>
      <c r="O501" t="str">
        <f>VLOOKUP(J501,'coffee names &amp; roast types'!$E$2:$F$4,2,FALSE)</f>
        <v>Dark</v>
      </c>
      <c r="P501" t="str">
        <f>CONCATENATE(VLOOKUP(C501,customers!$A$2:$F$1001,5,FALSE),", ",VLOOKUP(C501,customers!$A$2:$F$1001,6,FALSE))</f>
        <v>9233 3rd Avenue, Balally</v>
      </c>
      <c r="Q501" t="str">
        <f t="shared" si="53"/>
        <v>Yes</v>
      </c>
      <c r="R501" t="str">
        <f t="shared" si="54"/>
        <v>Malynda</v>
      </c>
      <c r="S501" t="str">
        <f t="shared" si="55"/>
        <v>Purbrick</v>
      </c>
      <c r="T501" t="str">
        <f>_xlfn.XLOOKUP(C501,Table3[Customer ID],Table3[Loyalty Card],,0)</f>
        <v>Yes</v>
      </c>
      <c r="U501">
        <f t="shared" si="49"/>
        <v>0.60000000000000009</v>
      </c>
      <c r="V501" t="str">
        <f t="shared" si="50"/>
        <v>Sunday</v>
      </c>
      <c r="W501" t="str">
        <f t="shared" si="51"/>
        <v>June</v>
      </c>
      <c r="X501">
        <f>E501*VLOOKUP(D501,products!$A$2:$G$49,7,FALSE)</f>
        <v>0.4832999999999999</v>
      </c>
    </row>
    <row r="502" spans="1:24" x14ac:dyDescent="0.25">
      <c r="A502" s="1" t="s">
        <v>3317</v>
      </c>
      <c r="B502" s="2">
        <v>44025</v>
      </c>
      <c r="C502" s="1" t="s">
        <v>3318</v>
      </c>
      <c r="D502" t="s">
        <v>6178</v>
      </c>
      <c r="E502" s="1">
        <v>4</v>
      </c>
      <c r="F502" s="1" t="str">
        <f>VLOOKUP(C502,customers!$A$2:$B$1001,2,FALSE)</f>
        <v>Alf Housaman</v>
      </c>
      <c r="G502" s="1" t="str">
        <f>VLOOKUP(C502,customers!$A$1:$C$1001,3,FALSE)</f>
        <v>not provided</v>
      </c>
      <c r="H502" s="1" t="str">
        <f>_xlfn.XLOOKUP(C502,customers!$A$2:$A$1001,customers!$G$2:$G$1001,,0,)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>
        <f>INDEX(products!$A$1:$G$49,MATCH(orders!$D502,products!$A$1:$A$49,0),MATCH(orders!K$1,products!$A$1:$G$1,0))</f>
        <v>1</v>
      </c>
      <c r="L502">
        <f>INDEX(products!$A$1:$G$49,MATCH(orders!$D502,products!$A$1:$A$49,0),MATCH(orders!L$1,products!$A$1:$G$1,0))</f>
        <v>11.95</v>
      </c>
      <c r="M502">
        <f t="shared" si="52"/>
        <v>47.8</v>
      </c>
      <c r="N502" t="str">
        <f>VLOOKUP(I502,'coffee names &amp; roast types'!$A$2:$B$5,2,FALSE)</f>
        <v>Robusta</v>
      </c>
      <c r="O502" t="str">
        <f>VLOOKUP(J502,'coffee names &amp; roast types'!$E$2:$F$4,2,FALSE)</f>
        <v>Light</v>
      </c>
      <c r="P502" t="str">
        <f>CONCATENATE(VLOOKUP(C502,customers!$A$2:$F$1001,5,FALSE),", ",VLOOKUP(C502,customers!$A$2:$F$1001,6,FALSE))</f>
        <v>8581 Mcguire Road, Grand Rapids</v>
      </c>
      <c r="Q502" t="str">
        <f t="shared" si="53"/>
        <v>No</v>
      </c>
      <c r="R502" t="str">
        <f t="shared" si="54"/>
        <v>Alf</v>
      </c>
      <c r="S502" t="str">
        <f t="shared" si="55"/>
        <v>Housaman</v>
      </c>
      <c r="T502" t="str">
        <f>_xlfn.XLOOKUP(C502,Table3[Customer ID],Table3[Loyalty Card],,0)</f>
        <v>No</v>
      </c>
      <c r="U502">
        <f t="shared" si="49"/>
        <v>4</v>
      </c>
      <c r="V502" t="str">
        <f t="shared" si="50"/>
        <v>Monday</v>
      </c>
      <c r="W502" t="str">
        <f t="shared" si="51"/>
        <v>July</v>
      </c>
      <c r="X502">
        <f>E502*VLOOKUP(D502,products!$A$2:$G$49,7,FALSE)</f>
        <v>2.8679999999999999</v>
      </c>
    </row>
    <row r="503" spans="1:24" x14ac:dyDescent="0.25">
      <c r="A503" s="1" t="s">
        <v>3322</v>
      </c>
      <c r="B503" s="2">
        <v>43467</v>
      </c>
      <c r="C503" s="1" t="s">
        <v>3323</v>
      </c>
      <c r="D503" t="s">
        <v>6173</v>
      </c>
      <c r="E503" s="1">
        <v>4</v>
      </c>
      <c r="F503" s="1" t="str">
        <f>VLOOKUP(C503,customers!$A$2:$B$1001,2,FALSE)</f>
        <v>Gladi Ducker</v>
      </c>
      <c r="G503" s="1" t="str">
        <f>VLOOKUP(C503,customers!$A$1:$C$1001,3,FALSE)</f>
        <v>gduckerdx@patch.com</v>
      </c>
      <c r="H503" s="1" t="str">
        <f>_xlfn.XLOOKUP(C503,customers!$A$2:$A$1001,customers!$G$2:$G$1001,,0,)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>
        <f>INDEX(products!$A$1:$G$49,MATCH(orders!$D503,products!$A$1:$A$49,0),MATCH(orders!K$1,products!$A$1:$G$1,0))</f>
        <v>0.2</v>
      </c>
      <c r="L503">
        <f>INDEX(products!$A$1:$G$49,MATCH(orders!$D503,products!$A$1:$A$49,0),MATCH(orders!L$1,products!$A$1:$G$1,0))</f>
        <v>2.9849999999999999</v>
      </c>
      <c r="M503">
        <f t="shared" si="52"/>
        <v>11.94</v>
      </c>
      <c r="N503" t="str">
        <f>VLOOKUP(I503,'coffee names &amp; roast types'!$A$2:$B$5,2,FALSE)</f>
        <v>Robusta</v>
      </c>
      <c r="O503" t="str">
        <f>VLOOKUP(J503,'coffee names &amp; roast types'!$E$2:$F$4,2,FALSE)</f>
        <v>Medium</v>
      </c>
      <c r="P503" t="str">
        <f>CONCATENATE(VLOOKUP(C503,customers!$A$2:$F$1001,5,FALSE),", ",VLOOKUP(C503,customers!$A$2:$F$1001,6,FALSE))</f>
        <v>5069 Boyd Parkway, Belfast</v>
      </c>
      <c r="Q503" t="str">
        <f t="shared" si="53"/>
        <v>Yes</v>
      </c>
      <c r="R503" t="str">
        <f t="shared" si="54"/>
        <v>Gladi</v>
      </c>
      <c r="S503" t="str">
        <f t="shared" si="55"/>
        <v>Ducker</v>
      </c>
      <c r="T503" t="str">
        <f>_xlfn.XLOOKUP(C503,Table3[Customer ID],Table3[Loyalty Card],,0)</f>
        <v>No</v>
      </c>
      <c r="U503">
        <f t="shared" si="49"/>
        <v>0.8</v>
      </c>
      <c r="V503" t="str">
        <f t="shared" si="50"/>
        <v>Wednesday</v>
      </c>
      <c r="W503" t="str">
        <f t="shared" si="51"/>
        <v>January</v>
      </c>
      <c r="X503">
        <f>E503*VLOOKUP(D503,products!$A$2:$G$49,7,FALSE)</f>
        <v>0.71639999999999993</v>
      </c>
    </row>
    <row r="504" spans="1:24" x14ac:dyDescent="0.25">
      <c r="A504" s="1" t="s">
        <v>3322</v>
      </c>
      <c r="B504" s="2">
        <v>43467</v>
      </c>
      <c r="C504" s="1" t="s">
        <v>3323</v>
      </c>
      <c r="D504" t="s">
        <v>6155</v>
      </c>
      <c r="E504" s="1">
        <v>4</v>
      </c>
      <c r="F504" s="1" t="str">
        <f>VLOOKUP(C504,customers!$A$2:$B$1001,2,FALSE)</f>
        <v>Gladi Ducker</v>
      </c>
      <c r="G504" s="1" t="str">
        <f>VLOOKUP(C504,customers!$A$1:$C$1001,3,FALSE)</f>
        <v>gduckerdx@patch.com</v>
      </c>
      <c r="H504" s="1" t="str">
        <f>_xlfn.XLOOKUP(C504,customers!$A$2:$A$1001,customers!$G$2:$G$1001,,0,)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>
        <f>INDEX(products!$A$1:$G$49,MATCH(orders!$D504,products!$A$1:$A$49,0),MATCH(orders!K$1,products!$A$1:$G$1,0))</f>
        <v>0.2</v>
      </c>
      <c r="L504">
        <f>INDEX(products!$A$1:$G$49,MATCH(orders!$D504,products!$A$1:$A$49,0),MATCH(orders!L$1,products!$A$1:$G$1,0))</f>
        <v>4.125</v>
      </c>
      <c r="M504">
        <f t="shared" si="52"/>
        <v>16.5</v>
      </c>
      <c r="N504" t="str">
        <f>VLOOKUP(I504,'coffee names &amp; roast types'!$A$2:$B$5,2,FALSE)</f>
        <v>Excelsa</v>
      </c>
      <c r="O504" t="str">
        <f>VLOOKUP(J504,'coffee names &amp; roast types'!$E$2:$F$4,2,FALSE)</f>
        <v>Medium</v>
      </c>
      <c r="P504" t="str">
        <f>CONCATENATE(VLOOKUP(C504,customers!$A$2:$F$1001,5,FALSE),", ",VLOOKUP(C504,customers!$A$2:$F$1001,6,FALSE))</f>
        <v>5069 Boyd Parkway, Belfast</v>
      </c>
      <c r="Q504" t="str">
        <f t="shared" si="53"/>
        <v>Yes</v>
      </c>
      <c r="R504" t="str">
        <f t="shared" si="54"/>
        <v>Gladi</v>
      </c>
      <c r="S504" t="str">
        <f t="shared" si="55"/>
        <v>Ducker</v>
      </c>
      <c r="T504" t="str">
        <f>_xlfn.XLOOKUP(C504,Table3[Customer ID],Table3[Loyalty Card],,0)</f>
        <v>No</v>
      </c>
      <c r="U504">
        <f t="shared" si="49"/>
        <v>0.8</v>
      </c>
      <c r="V504" t="str">
        <f t="shared" si="50"/>
        <v>Wednesday</v>
      </c>
      <c r="W504" t="str">
        <f t="shared" si="51"/>
        <v>January</v>
      </c>
      <c r="X504">
        <f>E504*VLOOKUP(D504,products!$A$2:$G$49,7,FALSE)</f>
        <v>1.8149999999999999</v>
      </c>
    </row>
    <row r="505" spans="1:24" x14ac:dyDescent="0.25">
      <c r="A505" s="1" t="s">
        <v>3322</v>
      </c>
      <c r="B505" s="2">
        <v>43467</v>
      </c>
      <c r="C505" s="1" t="s">
        <v>3323</v>
      </c>
      <c r="D505" t="s">
        <v>6142</v>
      </c>
      <c r="E505" s="1">
        <v>4</v>
      </c>
      <c r="F505" s="1" t="str">
        <f>VLOOKUP(C505,customers!$A$2:$B$1001,2,FALSE)</f>
        <v>Gladi Ducker</v>
      </c>
      <c r="G505" s="1" t="str">
        <f>VLOOKUP(C505,customers!$A$1:$C$1001,3,FALSE)</f>
        <v>gduckerdx@patch.com</v>
      </c>
      <c r="H505" s="1" t="str">
        <f>_xlfn.XLOOKUP(C505,customers!$A$2:$A$1001,customers!$G$2:$G$1001,,0,)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>
        <f>INDEX(products!$A$1:$G$49,MATCH(orders!$D505,products!$A$1:$A$49,0),MATCH(orders!K$1,products!$A$1:$G$1,0))</f>
        <v>1</v>
      </c>
      <c r="L505">
        <f>INDEX(products!$A$1:$G$49,MATCH(orders!$D505,products!$A$1:$A$49,0),MATCH(orders!L$1,products!$A$1:$G$1,0))</f>
        <v>12.95</v>
      </c>
      <c r="M505">
        <f t="shared" si="52"/>
        <v>51.8</v>
      </c>
      <c r="N505" t="str">
        <f>VLOOKUP(I505,'coffee names &amp; roast types'!$A$2:$B$5,2,FALSE)</f>
        <v>Liberica</v>
      </c>
      <c r="O505" t="str">
        <f>VLOOKUP(J505,'coffee names &amp; roast types'!$E$2:$F$4,2,FALSE)</f>
        <v>Dark</v>
      </c>
      <c r="P505" t="str">
        <f>CONCATENATE(VLOOKUP(C505,customers!$A$2:$F$1001,5,FALSE),", ",VLOOKUP(C505,customers!$A$2:$F$1001,6,FALSE))</f>
        <v>5069 Boyd Parkway, Belfast</v>
      </c>
      <c r="Q505" t="str">
        <f t="shared" si="53"/>
        <v>Yes</v>
      </c>
      <c r="R505" t="str">
        <f t="shared" si="54"/>
        <v>Gladi</v>
      </c>
      <c r="S505" t="str">
        <f t="shared" si="55"/>
        <v>Ducker</v>
      </c>
      <c r="T505" t="str">
        <f>_xlfn.XLOOKUP(C505,Table3[Customer ID],Table3[Loyalty Card],,0)</f>
        <v>No</v>
      </c>
      <c r="U505">
        <f t="shared" si="49"/>
        <v>4</v>
      </c>
      <c r="V505" t="str">
        <f t="shared" si="50"/>
        <v>Wednesday</v>
      </c>
      <c r="W505" t="str">
        <f t="shared" si="51"/>
        <v>January</v>
      </c>
      <c r="X505">
        <f>E505*VLOOKUP(D505,products!$A$2:$G$49,7,FALSE)</f>
        <v>6.734</v>
      </c>
    </row>
    <row r="506" spans="1:24" x14ac:dyDescent="0.25">
      <c r="A506" s="1" t="s">
        <v>3322</v>
      </c>
      <c r="B506" s="2">
        <v>43467</v>
      </c>
      <c r="C506" s="1" t="s">
        <v>3323</v>
      </c>
      <c r="D506" t="s">
        <v>6144</v>
      </c>
      <c r="E506" s="1">
        <v>3</v>
      </c>
      <c r="F506" s="1" t="str">
        <f>VLOOKUP(C506,customers!$A$2:$B$1001,2,FALSE)</f>
        <v>Gladi Ducker</v>
      </c>
      <c r="G506" s="1" t="str">
        <f>VLOOKUP(C506,customers!$A$1:$C$1001,3,FALSE)</f>
        <v>gduckerdx@patch.com</v>
      </c>
      <c r="H506" s="1" t="str">
        <f>_xlfn.XLOOKUP(C506,customers!$A$2:$A$1001,customers!$G$2:$G$1001,,0,)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>
        <f>INDEX(products!$A$1:$G$49,MATCH(orders!$D506,products!$A$1:$A$49,0),MATCH(orders!K$1,products!$A$1:$G$1,0))</f>
        <v>0.2</v>
      </c>
      <c r="L506">
        <f>INDEX(products!$A$1:$G$49,MATCH(orders!$D506,products!$A$1:$A$49,0),MATCH(orders!L$1,products!$A$1:$G$1,0))</f>
        <v>4.7549999999999999</v>
      </c>
      <c r="M506">
        <f t="shared" si="52"/>
        <v>14.265000000000001</v>
      </c>
      <c r="N506" t="str">
        <f>VLOOKUP(I506,'coffee names &amp; roast types'!$A$2:$B$5,2,FALSE)</f>
        <v>Liberica</v>
      </c>
      <c r="O506" t="str">
        <f>VLOOKUP(J506,'coffee names &amp; roast types'!$E$2:$F$4,2,FALSE)</f>
        <v>Light</v>
      </c>
      <c r="P506" t="str">
        <f>CONCATENATE(VLOOKUP(C506,customers!$A$2:$F$1001,5,FALSE),", ",VLOOKUP(C506,customers!$A$2:$F$1001,6,FALSE))</f>
        <v>5069 Boyd Parkway, Belfast</v>
      </c>
      <c r="Q506" t="str">
        <f t="shared" si="53"/>
        <v>Yes</v>
      </c>
      <c r="R506" t="str">
        <f t="shared" si="54"/>
        <v>Gladi</v>
      </c>
      <c r="S506" t="str">
        <f t="shared" si="55"/>
        <v>Ducker</v>
      </c>
      <c r="T506" t="str">
        <f>_xlfn.XLOOKUP(C506,Table3[Customer ID],Table3[Loyalty Card],,0)</f>
        <v>No</v>
      </c>
      <c r="U506">
        <f t="shared" si="49"/>
        <v>0.60000000000000009</v>
      </c>
      <c r="V506" t="str">
        <f t="shared" si="50"/>
        <v>Wednesday</v>
      </c>
      <c r="W506" t="str">
        <f t="shared" si="51"/>
        <v>January</v>
      </c>
      <c r="X506">
        <f>E506*VLOOKUP(D506,products!$A$2:$G$49,7,FALSE)</f>
        <v>1.8544499999999999</v>
      </c>
    </row>
    <row r="507" spans="1:24" x14ac:dyDescent="0.25">
      <c r="A507" s="1" t="s">
        <v>3342</v>
      </c>
      <c r="B507" s="2">
        <v>44609</v>
      </c>
      <c r="C507" s="1" t="s">
        <v>3343</v>
      </c>
      <c r="D507" t="s">
        <v>6158</v>
      </c>
      <c r="E507" s="1">
        <v>6</v>
      </c>
      <c r="F507" s="1" t="str">
        <f>VLOOKUP(C507,customers!$A$2:$B$1001,2,FALSE)</f>
        <v>Wain Stearley</v>
      </c>
      <c r="G507" s="1" t="str">
        <f>VLOOKUP(C507,customers!$A$1:$C$1001,3,FALSE)</f>
        <v>wstearleye1@census.gov</v>
      </c>
      <c r="H507" s="1" t="str">
        <f>_xlfn.XLOOKUP(C507,customers!$A$2:$A$1001,customers!$G$2:$G$1001,,0,)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>
        <f>INDEX(products!$A$1:$G$49,MATCH(orders!$D507,products!$A$1:$A$49,0),MATCH(orders!K$1,products!$A$1:$G$1,0))</f>
        <v>0.2</v>
      </c>
      <c r="L507">
        <f>INDEX(products!$A$1:$G$49,MATCH(orders!$D507,products!$A$1:$A$49,0),MATCH(orders!L$1,products!$A$1:$G$1,0))</f>
        <v>4.3650000000000002</v>
      </c>
      <c r="M507">
        <f t="shared" si="52"/>
        <v>26.19</v>
      </c>
      <c r="N507" t="str">
        <f>VLOOKUP(I507,'coffee names &amp; roast types'!$A$2:$B$5,2,FALSE)</f>
        <v>Liberica</v>
      </c>
      <c r="O507" t="str">
        <f>VLOOKUP(J507,'coffee names &amp; roast types'!$E$2:$F$4,2,FALSE)</f>
        <v>Medium</v>
      </c>
      <c r="P507" t="str">
        <f>CONCATENATE(VLOOKUP(C507,customers!$A$2:$F$1001,5,FALSE),", ",VLOOKUP(C507,customers!$A$2:$F$1001,6,FALSE))</f>
        <v>7 La Follette Road, High Point</v>
      </c>
      <c r="Q507" t="str">
        <f t="shared" si="53"/>
        <v>No</v>
      </c>
      <c r="R507" t="str">
        <f t="shared" si="54"/>
        <v>Wain</v>
      </c>
      <c r="S507" t="str">
        <f t="shared" si="55"/>
        <v>Stearley</v>
      </c>
      <c r="T507" t="str">
        <f>_xlfn.XLOOKUP(C507,Table3[Customer ID],Table3[Loyalty Card],,0)</f>
        <v>No</v>
      </c>
      <c r="U507">
        <f t="shared" si="49"/>
        <v>1.2000000000000002</v>
      </c>
      <c r="V507" t="str">
        <f t="shared" si="50"/>
        <v>Thursday</v>
      </c>
      <c r="W507" t="str">
        <f t="shared" si="51"/>
        <v>February</v>
      </c>
      <c r="X507">
        <f>E507*VLOOKUP(D507,products!$A$2:$G$49,7,FALSE)</f>
        <v>3.4047000000000001</v>
      </c>
    </row>
    <row r="508" spans="1:24" x14ac:dyDescent="0.25">
      <c r="A508" s="1" t="s">
        <v>3348</v>
      </c>
      <c r="B508" s="2">
        <v>44184</v>
      </c>
      <c r="C508" s="1" t="s">
        <v>3349</v>
      </c>
      <c r="D508" t="s">
        <v>6139</v>
      </c>
      <c r="E508" s="1">
        <v>2</v>
      </c>
      <c r="F508" s="1" t="str">
        <f>VLOOKUP(C508,customers!$A$2:$B$1001,2,FALSE)</f>
        <v>Diane-marie Wincer</v>
      </c>
      <c r="G508" s="1" t="str">
        <f>VLOOKUP(C508,customers!$A$1:$C$1001,3,FALSE)</f>
        <v>dwincere2@marriott.com</v>
      </c>
      <c r="H508" s="1" t="str">
        <f>_xlfn.XLOOKUP(C508,customers!$A$2:$A$1001,customers!$G$2:$G$1001,,0,)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>
        <f>INDEX(products!$A$1:$G$49,MATCH(orders!$D508,products!$A$1:$A$49,0),MATCH(orders!K$1,products!$A$1:$G$1,0))</f>
        <v>1</v>
      </c>
      <c r="L508">
        <f>INDEX(products!$A$1:$G$49,MATCH(orders!$D508,products!$A$1:$A$49,0),MATCH(orders!L$1,products!$A$1:$G$1,0))</f>
        <v>12.95</v>
      </c>
      <c r="M508">
        <f t="shared" si="52"/>
        <v>25.9</v>
      </c>
      <c r="N508" t="str">
        <f>VLOOKUP(I508,'coffee names &amp; roast types'!$A$2:$B$5,2,FALSE)</f>
        <v>Arabica</v>
      </c>
      <c r="O508" t="str">
        <f>VLOOKUP(J508,'coffee names &amp; roast types'!$E$2:$F$4,2,FALSE)</f>
        <v>Light</v>
      </c>
      <c r="P508" t="str">
        <f>CONCATENATE(VLOOKUP(C508,customers!$A$2:$F$1001,5,FALSE),", ",VLOOKUP(C508,customers!$A$2:$F$1001,6,FALSE))</f>
        <v>04 Stuart Way, El Paso</v>
      </c>
      <c r="Q508" t="str">
        <f t="shared" si="53"/>
        <v>No</v>
      </c>
      <c r="R508" t="str">
        <f t="shared" si="54"/>
        <v>Diane-marie</v>
      </c>
      <c r="S508" t="str">
        <f t="shared" si="55"/>
        <v>Wincer</v>
      </c>
      <c r="T508" t="str">
        <f>_xlfn.XLOOKUP(C508,Table3[Customer ID],Table3[Loyalty Card],,0)</f>
        <v>Yes</v>
      </c>
      <c r="U508">
        <f t="shared" si="49"/>
        <v>2</v>
      </c>
      <c r="V508" t="str">
        <f t="shared" si="50"/>
        <v>Saturday</v>
      </c>
      <c r="W508" t="str">
        <f t="shared" si="51"/>
        <v>December</v>
      </c>
      <c r="X508">
        <f>E508*VLOOKUP(D508,products!$A$2:$G$49,7,FALSE)</f>
        <v>2.331</v>
      </c>
    </row>
    <row r="509" spans="1:24" x14ac:dyDescent="0.25">
      <c r="A509" s="1" t="s">
        <v>3354</v>
      </c>
      <c r="B509" s="2">
        <v>43516</v>
      </c>
      <c r="C509" s="1" t="s">
        <v>3355</v>
      </c>
      <c r="D509" t="s">
        <v>6181</v>
      </c>
      <c r="E509" s="1">
        <v>3</v>
      </c>
      <c r="F509" s="1" t="str">
        <f>VLOOKUP(C509,customers!$A$2:$B$1001,2,FALSE)</f>
        <v>Perry Lyfield</v>
      </c>
      <c r="G509" s="1" t="str">
        <f>VLOOKUP(C509,customers!$A$1:$C$1001,3,FALSE)</f>
        <v>plyfielde3@baidu.com</v>
      </c>
      <c r="H509" s="1" t="str">
        <f>_xlfn.XLOOKUP(C509,customers!$A$2:$A$1001,customers!$G$2:$G$1001,,0,)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>
        <f>INDEX(products!$A$1:$G$49,MATCH(orders!$D509,products!$A$1:$A$49,0),MATCH(orders!K$1,products!$A$1:$G$1,0))</f>
        <v>2.5</v>
      </c>
      <c r="L509">
        <f>INDEX(products!$A$1:$G$49,MATCH(orders!$D509,products!$A$1:$A$49,0),MATCH(orders!L$1,products!$A$1:$G$1,0))</f>
        <v>29.784999999999997</v>
      </c>
      <c r="M509">
        <f t="shared" si="52"/>
        <v>89.35499999999999</v>
      </c>
      <c r="N509" t="str">
        <f>VLOOKUP(I509,'coffee names &amp; roast types'!$A$2:$B$5,2,FALSE)</f>
        <v>Arabica</v>
      </c>
      <c r="O509" t="str">
        <f>VLOOKUP(J509,'coffee names &amp; roast types'!$E$2:$F$4,2,FALSE)</f>
        <v>Light</v>
      </c>
      <c r="P509" t="str">
        <f>CONCATENATE(VLOOKUP(C509,customers!$A$2:$F$1001,5,FALSE),", ",VLOOKUP(C509,customers!$A$2:$F$1001,6,FALSE))</f>
        <v>1263 Thackeray Parkway, Cleveland</v>
      </c>
      <c r="Q509" t="str">
        <f t="shared" si="53"/>
        <v>No</v>
      </c>
      <c r="R509" t="str">
        <f t="shared" si="54"/>
        <v>Perry</v>
      </c>
      <c r="S509" t="str">
        <f t="shared" si="55"/>
        <v>Lyfield</v>
      </c>
      <c r="T509" t="str">
        <f>_xlfn.XLOOKUP(C509,Table3[Customer ID],Table3[Loyalty Card],,0)</f>
        <v>Yes</v>
      </c>
      <c r="U509">
        <f t="shared" si="49"/>
        <v>7.5</v>
      </c>
      <c r="V509" t="str">
        <f t="shared" si="50"/>
        <v>Wednesday</v>
      </c>
      <c r="W509" t="str">
        <f t="shared" si="51"/>
        <v>February</v>
      </c>
      <c r="X509">
        <f>E509*VLOOKUP(D509,products!$A$2:$G$49,7,FALSE)</f>
        <v>8.0419499999999982</v>
      </c>
    </row>
    <row r="510" spans="1:24" x14ac:dyDescent="0.25">
      <c r="A510" s="1" t="s">
        <v>3360</v>
      </c>
      <c r="B510" s="2">
        <v>44210</v>
      </c>
      <c r="C510" s="1" t="s">
        <v>3361</v>
      </c>
      <c r="D510" t="s">
        <v>6168</v>
      </c>
      <c r="E510" s="1">
        <v>6</v>
      </c>
      <c r="F510" s="1" t="str">
        <f>VLOOKUP(C510,customers!$A$2:$B$1001,2,FALSE)</f>
        <v>Heall Perris</v>
      </c>
      <c r="G510" s="1" t="str">
        <f>VLOOKUP(C510,customers!$A$1:$C$1001,3,FALSE)</f>
        <v>hperrise4@studiopress.com</v>
      </c>
      <c r="H510" s="1" t="str">
        <f>_xlfn.XLOOKUP(C510,customers!$A$2:$A$1001,customers!$G$2:$G$1001,,0,)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>
        <f>INDEX(products!$A$1:$G$49,MATCH(orders!$D510,products!$A$1:$A$49,0),MATCH(orders!K$1,products!$A$1:$G$1,0))</f>
        <v>0.5</v>
      </c>
      <c r="L510">
        <f>INDEX(products!$A$1:$G$49,MATCH(orders!$D510,products!$A$1:$A$49,0),MATCH(orders!L$1,products!$A$1:$G$1,0))</f>
        <v>7.77</v>
      </c>
      <c r="M510">
        <f t="shared" si="52"/>
        <v>46.62</v>
      </c>
      <c r="N510" t="str">
        <f>VLOOKUP(I510,'coffee names &amp; roast types'!$A$2:$B$5,2,FALSE)</f>
        <v>Liberica</v>
      </c>
      <c r="O510" t="str">
        <f>VLOOKUP(J510,'coffee names &amp; roast types'!$E$2:$F$4,2,FALSE)</f>
        <v>Dark</v>
      </c>
      <c r="P510" t="str">
        <f>CONCATENATE(VLOOKUP(C510,customers!$A$2:$F$1001,5,FALSE),", ",VLOOKUP(C510,customers!$A$2:$F$1001,6,FALSE))</f>
        <v>043 Bashford Point, Ballymahon</v>
      </c>
      <c r="Q510" t="str">
        <f t="shared" si="53"/>
        <v>Yes</v>
      </c>
      <c r="R510" t="str">
        <f t="shared" si="54"/>
        <v>Heall</v>
      </c>
      <c r="S510" t="str">
        <f t="shared" si="55"/>
        <v>Perris</v>
      </c>
      <c r="T510" t="str">
        <f>_xlfn.XLOOKUP(C510,Table3[Customer ID],Table3[Loyalty Card],,0)</f>
        <v>No</v>
      </c>
      <c r="U510">
        <f t="shared" si="49"/>
        <v>3</v>
      </c>
      <c r="V510" t="str">
        <f t="shared" si="50"/>
        <v>Thursday</v>
      </c>
      <c r="W510" t="str">
        <f t="shared" si="51"/>
        <v>January</v>
      </c>
      <c r="X510">
        <f>E510*VLOOKUP(D510,products!$A$2:$G$49,7,FALSE)</f>
        <v>6.0606</v>
      </c>
    </row>
    <row r="511" spans="1:24" x14ac:dyDescent="0.25">
      <c r="A511" s="1" t="s">
        <v>3366</v>
      </c>
      <c r="B511" s="2">
        <v>43785</v>
      </c>
      <c r="C511" s="1" t="s">
        <v>3367</v>
      </c>
      <c r="D511" t="s">
        <v>6146</v>
      </c>
      <c r="E511" s="1">
        <v>3</v>
      </c>
      <c r="F511" s="1" t="str">
        <f>VLOOKUP(C511,customers!$A$2:$B$1001,2,FALSE)</f>
        <v>Marja Urion</v>
      </c>
      <c r="G511" s="1" t="str">
        <f>VLOOKUP(C511,customers!$A$1:$C$1001,3,FALSE)</f>
        <v>murione5@alexa.com</v>
      </c>
      <c r="H511" s="1" t="str">
        <f>_xlfn.XLOOKUP(C511,customers!$A$2:$A$1001,customers!$G$2:$G$1001,,0,)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>
        <f>INDEX(products!$A$1:$G$49,MATCH(orders!$D511,products!$A$1:$A$49,0),MATCH(orders!K$1,products!$A$1:$G$1,0))</f>
        <v>1</v>
      </c>
      <c r="L511">
        <f>INDEX(products!$A$1:$G$49,MATCH(orders!$D511,products!$A$1:$A$49,0),MATCH(orders!L$1,products!$A$1:$G$1,0))</f>
        <v>9.9499999999999993</v>
      </c>
      <c r="M511">
        <f t="shared" si="52"/>
        <v>29.849999999999998</v>
      </c>
      <c r="N511" t="str">
        <f>VLOOKUP(I511,'coffee names &amp; roast types'!$A$2:$B$5,2,FALSE)</f>
        <v>Arabica</v>
      </c>
      <c r="O511" t="str">
        <f>VLOOKUP(J511,'coffee names &amp; roast types'!$E$2:$F$4,2,FALSE)</f>
        <v>Dark</v>
      </c>
      <c r="P511" t="str">
        <f>CONCATENATE(VLOOKUP(C511,customers!$A$2:$F$1001,5,FALSE),", ",VLOOKUP(C511,customers!$A$2:$F$1001,6,FALSE))</f>
        <v>2 Sycamore Avenue, Virginia</v>
      </c>
      <c r="Q511" t="str">
        <f t="shared" si="53"/>
        <v>Yes</v>
      </c>
      <c r="R511" t="str">
        <f t="shared" si="54"/>
        <v>Marja</v>
      </c>
      <c r="S511" t="str">
        <f t="shared" si="55"/>
        <v>Urion</v>
      </c>
      <c r="T511" t="str">
        <f>_xlfn.XLOOKUP(C511,Table3[Customer ID],Table3[Loyalty Card],,0)</f>
        <v>Yes</v>
      </c>
      <c r="U511">
        <f t="shared" si="49"/>
        <v>3</v>
      </c>
      <c r="V511" t="str">
        <f t="shared" si="50"/>
        <v>Saturday</v>
      </c>
      <c r="W511" t="str">
        <f t="shared" si="51"/>
        <v>November</v>
      </c>
      <c r="X511">
        <f>E511*VLOOKUP(D511,products!$A$2:$G$49,7,FALSE)</f>
        <v>2.6864999999999997</v>
      </c>
    </row>
    <row r="512" spans="1:24" x14ac:dyDescent="0.25">
      <c r="A512" s="1" t="s">
        <v>3372</v>
      </c>
      <c r="B512" s="2">
        <v>43803</v>
      </c>
      <c r="C512" s="1" t="s">
        <v>3373</v>
      </c>
      <c r="D512" t="s">
        <v>6177</v>
      </c>
      <c r="E512" s="1">
        <v>3</v>
      </c>
      <c r="F512" s="1" t="str">
        <f>VLOOKUP(C512,customers!$A$2:$B$1001,2,FALSE)</f>
        <v>Camellia Kid</v>
      </c>
      <c r="G512" s="1" t="str">
        <f>VLOOKUP(C512,customers!$A$1:$C$1001,3,FALSE)</f>
        <v>ckide6@narod.ru</v>
      </c>
      <c r="H512" s="1" t="str">
        <f>_xlfn.XLOOKUP(C512,customers!$A$2:$A$1001,customers!$G$2:$G$1001,,0,)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>
        <f>INDEX(products!$A$1:$G$49,MATCH(orders!$D512,products!$A$1:$A$49,0),MATCH(orders!K$1,products!$A$1:$G$1,0))</f>
        <v>0.2</v>
      </c>
      <c r="L512">
        <f>INDEX(products!$A$1:$G$49,MATCH(orders!$D512,products!$A$1:$A$49,0),MATCH(orders!L$1,products!$A$1:$G$1,0))</f>
        <v>3.5849999999999995</v>
      </c>
      <c r="M512">
        <f t="shared" si="52"/>
        <v>10.754999999999999</v>
      </c>
      <c r="N512" t="str">
        <f>VLOOKUP(I512,'coffee names &amp; roast types'!$A$2:$B$5,2,FALSE)</f>
        <v>Robusta</v>
      </c>
      <c r="O512" t="str">
        <f>VLOOKUP(J512,'coffee names &amp; roast types'!$E$2:$F$4,2,FALSE)</f>
        <v>Light</v>
      </c>
      <c r="P512" t="str">
        <f>CONCATENATE(VLOOKUP(C512,customers!$A$2:$F$1001,5,FALSE),", ",VLOOKUP(C512,customers!$A$2:$F$1001,6,FALSE))</f>
        <v>37515 Wayridge Lane, Whitegate</v>
      </c>
      <c r="Q512" t="str">
        <f t="shared" si="53"/>
        <v>Yes</v>
      </c>
      <c r="R512" t="str">
        <f t="shared" si="54"/>
        <v>Camellia</v>
      </c>
      <c r="S512" t="str">
        <f t="shared" si="55"/>
        <v>Kid</v>
      </c>
      <c r="T512" t="str">
        <f>_xlfn.XLOOKUP(C512,Table3[Customer ID],Table3[Loyalty Card],,0)</f>
        <v>Yes</v>
      </c>
      <c r="U512">
        <f t="shared" si="49"/>
        <v>0.60000000000000009</v>
      </c>
      <c r="V512" t="str">
        <f t="shared" si="50"/>
        <v>Wednesday</v>
      </c>
      <c r="W512" t="str">
        <f t="shared" si="51"/>
        <v>December</v>
      </c>
      <c r="X512">
        <f>E512*VLOOKUP(D512,products!$A$2:$G$49,7,FALSE)</f>
        <v>0.64529999999999987</v>
      </c>
    </row>
    <row r="513" spans="1:24" x14ac:dyDescent="0.25">
      <c r="A513" s="1" t="s">
        <v>3378</v>
      </c>
      <c r="B513" s="2">
        <v>44043</v>
      </c>
      <c r="C513" s="1" t="s">
        <v>3379</v>
      </c>
      <c r="D513" t="s">
        <v>6151</v>
      </c>
      <c r="E513" s="1">
        <v>4</v>
      </c>
      <c r="F513" s="1" t="str">
        <f>VLOOKUP(C513,customers!$A$2:$B$1001,2,FALSE)</f>
        <v>Carolann Beine</v>
      </c>
      <c r="G513" s="1" t="str">
        <f>VLOOKUP(C513,customers!$A$1:$C$1001,3,FALSE)</f>
        <v>cbeinee7@xinhuanet.com</v>
      </c>
      <c r="H513" s="1" t="str">
        <f>_xlfn.XLOOKUP(C513,customers!$A$2:$A$1001,customers!$G$2:$G$1001,,0,)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>
        <f>INDEX(products!$A$1:$G$49,MATCH(orders!$D513,products!$A$1:$A$49,0),MATCH(orders!K$1,products!$A$1:$G$1,0))</f>
        <v>0.2</v>
      </c>
      <c r="L513">
        <f>INDEX(products!$A$1:$G$49,MATCH(orders!$D513,products!$A$1:$A$49,0),MATCH(orders!L$1,products!$A$1:$G$1,0))</f>
        <v>3.375</v>
      </c>
      <c r="M513">
        <f t="shared" si="52"/>
        <v>13.5</v>
      </c>
      <c r="N513" t="str">
        <f>VLOOKUP(I513,'coffee names &amp; roast types'!$A$2:$B$5,2,FALSE)</f>
        <v>Arabica</v>
      </c>
      <c r="O513" t="str">
        <f>VLOOKUP(J513,'coffee names &amp; roast types'!$E$2:$F$4,2,FALSE)</f>
        <v>Medium</v>
      </c>
      <c r="P513" t="str">
        <f>CONCATENATE(VLOOKUP(C513,customers!$A$2:$F$1001,5,FALSE),", ",VLOOKUP(C513,customers!$A$2:$F$1001,6,FALSE))</f>
        <v>81 West Plaza, Birmingham</v>
      </c>
      <c r="Q513" t="str">
        <f t="shared" si="53"/>
        <v>No</v>
      </c>
      <c r="R513" t="str">
        <f t="shared" si="54"/>
        <v>Carolann</v>
      </c>
      <c r="S513" t="str">
        <f t="shared" si="55"/>
        <v>Beine</v>
      </c>
      <c r="T513" t="str">
        <f>_xlfn.XLOOKUP(C513,Table3[Customer ID],Table3[Loyalty Card],,0)</f>
        <v>Yes</v>
      </c>
      <c r="U513">
        <f t="shared" si="49"/>
        <v>0.8</v>
      </c>
      <c r="V513" t="str">
        <f t="shared" si="50"/>
        <v>Friday</v>
      </c>
      <c r="W513" t="str">
        <f t="shared" si="51"/>
        <v>July</v>
      </c>
      <c r="X513">
        <f>E513*VLOOKUP(D513,products!$A$2:$G$49,7,FALSE)</f>
        <v>1.2149999999999999</v>
      </c>
    </row>
    <row r="514" spans="1:24" x14ac:dyDescent="0.25">
      <c r="A514" s="1" t="s">
        <v>3384</v>
      </c>
      <c r="B514" s="2">
        <v>43535</v>
      </c>
      <c r="C514" s="1" t="s">
        <v>3385</v>
      </c>
      <c r="D514" t="s">
        <v>6169</v>
      </c>
      <c r="E514" s="1">
        <v>3</v>
      </c>
      <c r="F514" s="1" t="str">
        <f>VLOOKUP(C514,customers!$A$2:$B$1001,2,FALSE)</f>
        <v>Celia Bakeup</v>
      </c>
      <c r="G514" s="1" t="str">
        <f>VLOOKUP(C514,customers!$A$1:$C$1001,3,FALSE)</f>
        <v>cbakeupe8@globo.com</v>
      </c>
      <c r="H514" s="1" t="str">
        <f>_xlfn.XLOOKUP(C514,customers!$A$2:$A$1001,customers!$G$2:$G$1001,,0,)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>
        <f>INDEX(products!$A$1:$G$49,MATCH(orders!$D514,products!$A$1:$A$49,0),MATCH(orders!K$1,products!$A$1:$G$1,0))</f>
        <v>1</v>
      </c>
      <c r="L514">
        <f>INDEX(products!$A$1:$G$49,MATCH(orders!$D514,products!$A$1:$A$49,0),MATCH(orders!L$1,products!$A$1:$G$1,0))</f>
        <v>15.85</v>
      </c>
      <c r="M514">
        <f t="shared" si="52"/>
        <v>47.55</v>
      </c>
      <c r="N514" t="str">
        <f>VLOOKUP(I514,'coffee names &amp; roast types'!$A$2:$B$5,2,FALSE)</f>
        <v>Liberica</v>
      </c>
      <c r="O514" t="str">
        <f>VLOOKUP(J514,'coffee names &amp; roast types'!$E$2:$F$4,2,FALSE)</f>
        <v>Light</v>
      </c>
      <c r="P514" t="str">
        <f>CONCATENATE(VLOOKUP(C514,customers!$A$2:$F$1001,5,FALSE),", ",VLOOKUP(C514,customers!$A$2:$F$1001,6,FALSE))</f>
        <v>73 Bellgrove Circle, Saint Cloud</v>
      </c>
      <c r="Q514" t="str">
        <f t="shared" si="53"/>
        <v>No</v>
      </c>
      <c r="R514" t="str">
        <f t="shared" si="54"/>
        <v>Celia</v>
      </c>
      <c r="S514" t="str">
        <f t="shared" si="55"/>
        <v>Bakeup</v>
      </c>
      <c r="T514" t="str">
        <f>_xlfn.XLOOKUP(C514,Table3[Customer ID],Table3[Loyalty Card],,0)</f>
        <v>No</v>
      </c>
      <c r="U514">
        <f t="shared" ref="U514:U577" si="56">E514*K514</f>
        <v>3</v>
      </c>
      <c r="V514" t="str">
        <f t="shared" ref="V514:V577" si="57">TEXT(B514,"[$-409]dddd")</f>
        <v>Monday</v>
      </c>
      <c r="W514" t="str">
        <f t="shared" ref="W514:W577" si="58">TEXT(B514,"[$-409]mmmm")</f>
        <v>March</v>
      </c>
      <c r="X514">
        <f>E514*VLOOKUP(D514,products!$A$2:$G$49,7,FALSE)</f>
        <v>6.1815000000000007</v>
      </c>
    </row>
    <row r="515" spans="1:24" x14ac:dyDescent="0.25">
      <c r="A515" s="1" t="s">
        <v>3390</v>
      </c>
      <c r="B515" s="2">
        <v>44691</v>
      </c>
      <c r="C515" s="1" t="s">
        <v>3391</v>
      </c>
      <c r="D515" t="s">
        <v>6169</v>
      </c>
      <c r="E515" s="1">
        <v>5</v>
      </c>
      <c r="F515" s="1" t="str">
        <f>VLOOKUP(C515,customers!$A$2:$B$1001,2,FALSE)</f>
        <v>Nataniel Helkin</v>
      </c>
      <c r="G515" s="1" t="str">
        <f>VLOOKUP(C515,customers!$A$1:$C$1001,3,FALSE)</f>
        <v>nhelkine9@example.com</v>
      </c>
      <c r="H515" s="1" t="s">
        <v>6268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>
        <f>INDEX(products!$A$1:$G$49,MATCH(orders!$D515,products!$A$1:$A$49,0),MATCH(orders!K$1,products!$A$1:$G$1,0))</f>
        <v>1</v>
      </c>
      <c r="L515">
        <f>INDEX(products!$A$1:$G$49,MATCH(orders!$D515,products!$A$1:$A$49,0),MATCH(orders!L$1,products!$A$1:$G$1,0))</f>
        <v>15.85</v>
      </c>
      <c r="M515">
        <f t="shared" ref="M515:M578" si="59">E515*L515</f>
        <v>79.25</v>
      </c>
      <c r="N515" t="str">
        <f>VLOOKUP(I515,'coffee names &amp; roast types'!$A$2:$B$5,2,FALSE)</f>
        <v>Liberica</v>
      </c>
      <c r="O515" t="str">
        <f>VLOOKUP(J515,'coffee names &amp; roast types'!$E$2:$F$4,2,FALSE)</f>
        <v>Light</v>
      </c>
      <c r="P515" t="str">
        <f>CONCATENATE(VLOOKUP(C515,customers!$A$2:$F$1001,5,FALSE),", ",VLOOKUP(C515,customers!$A$2:$F$1001,6,FALSE))</f>
        <v>9 Loftsgordon Pass, Philadelphia</v>
      </c>
      <c r="Q515" t="str">
        <f t="shared" ref="Q515:Q578" si="60">IF(H515 = "United States", "No", "Yes")</f>
        <v>Yes</v>
      </c>
      <c r="R515" t="str">
        <f t="shared" ref="R515:R578" si="61">_xlfn.TEXTBEFORE(F515," ")</f>
        <v>Nataniel</v>
      </c>
      <c r="S515" t="str">
        <f t="shared" ref="S515:S578" si="62">_xlfn.TEXTAFTER(F515," ")</f>
        <v>Helkin</v>
      </c>
      <c r="T515" t="str">
        <f>_xlfn.XLOOKUP(C515,Table3[Customer ID],Table3[Loyalty Card],,0)</f>
        <v>No</v>
      </c>
      <c r="U515">
        <f t="shared" si="56"/>
        <v>5</v>
      </c>
      <c r="V515" t="str">
        <f t="shared" si="57"/>
        <v>Tuesday</v>
      </c>
      <c r="W515" t="str">
        <f t="shared" si="58"/>
        <v>May</v>
      </c>
      <c r="X515">
        <f>E515*VLOOKUP(D515,products!$A$2:$G$49,7,FALSE)</f>
        <v>10.302500000000002</v>
      </c>
    </row>
    <row r="516" spans="1:24" x14ac:dyDescent="0.25">
      <c r="A516" s="1" t="s">
        <v>3395</v>
      </c>
      <c r="B516" s="2">
        <v>44555</v>
      </c>
      <c r="C516" s="1" t="s">
        <v>3396</v>
      </c>
      <c r="D516" t="s">
        <v>6158</v>
      </c>
      <c r="E516" s="1">
        <v>6</v>
      </c>
      <c r="F516" s="1" t="str">
        <f>VLOOKUP(C516,customers!$A$2:$B$1001,2,FALSE)</f>
        <v>Pippo Witherington</v>
      </c>
      <c r="G516" s="1" t="str">
        <f>VLOOKUP(C516,customers!$A$1:$C$1001,3,FALSE)</f>
        <v>pwitheringtonea@networkadvertising.org</v>
      </c>
      <c r="H516" s="1" t="str">
        <f>_xlfn.XLOOKUP(C516,customers!$A$2:$A$1001,customers!$G$2:$G$1001,,0,)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>
        <f>INDEX(products!$A$1:$G$49,MATCH(orders!$D516,products!$A$1:$A$49,0),MATCH(orders!K$1,products!$A$1:$G$1,0))</f>
        <v>0.2</v>
      </c>
      <c r="L516">
        <f>INDEX(products!$A$1:$G$49,MATCH(orders!$D516,products!$A$1:$A$49,0),MATCH(orders!L$1,products!$A$1:$G$1,0))</f>
        <v>4.3650000000000002</v>
      </c>
      <c r="M516">
        <f t="shared" si="59"/>
        <v>26.19</v>
      </c>
      <c r="N516" t="str">
        <f>VLOOKUP(I516,'coffee names &amp; roast types'!$A$2:$B$5,2,FALSE)</f>
        <v>Liberica</v>
      </c>
      <c r="O516" t="str">
        <f>VLOOKUP(J516,'coffee names &amp; roast types'!$E$2:$F$4,2,FALSE)</f>
        <v>Medium</v>
      </c>
      <c r="P516" t="str">
        <f>CONCATENATE(VLOOKUP(C516,customers!$A$2:$F$1001,5,FALSE),", ",VLOOKUP(C516,customers!$A$2:$F$1001,6,FALSE))</f>
        <v>63 School Crossing, Detroit</v>
      </c>
      <c r="Q516" t="str">
        <f t="shared" si="60"/>
        <v>No</v>
      </c>
      <c r="R516" t="str">
        <f t="shared" si="61"/>
        <v>Pippo</v>
      </c>
      <c r="S516" t="str">
        <f t="shared" si="62"/>
        <v>Witherington</v>
      </c>
      <c r="T516" t="str">
        <f>_xlfn.XLOOKUP(C516,Table3[Customer ID],Table3[Loyalty Card],,0)</f>
        <v>Yes</v>
      </c>
      <c r="U516">
        <f t="shared" si="56"/>
        <v>1.2000000000000002</v>
      </c>
      <c r="V516" t="str">
        <f t="shared" si="57"/>
        <v>Saturday</v>
      </c>
      <c r="W516" t="str">
        <f t="shared" si="58"/>
        <v>December</v>
      </c>
      <c r="X516">
        <f>E516*VLOOKUP(D516,products!$A$2:$G$49,7,FALSE)</f>
        <v>3.4047000000000001</v>
      </c>
    </row>
    <row r="517" spans="1:24" x14ac:dyDescent="0.25">
      <c r="A517" s="1" t="s">
        <v>3401</v>
      </c>
      <c r="B517" s="2">
        <v>44673</v>
      </c>
      <c r="C517" s="1" t="s">
        <v>3402</v>
      </c>
      <c r="D517" t="s">
        <v>6172</v>
      </c>
      <c r="E517" s="1">
        <v>3</v>
      </c>
      <c r="F517" s="1" t="str">
        <f>VLOOKUP(C517,customers!$A$2:$B$1001,2,FALSE)</f>
        <v>Tildie Tilzey</v>
      </c>
      <c r="G517" s="1" t="str">
        <f>VLOOKUP(C517,customers!$A$1:$C$1001,3,FALSE)</f>
        <v>ttilzeyeb@hostgator.com</v>
      </c>
      <c r="H517" s="1" t="str">
        <f>_xlfn.XLOOKUP(C517,customers!$A$2:$A$1001,customers!$G$2:$G$1001,,0,)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>
        <f>INDEX(products!$A$1:$G$49,MATCH(orders!$D517,products!$A$1:$A$49,0),MATCH(orders!K$1,products!$A$1:$G$1,0))</f>
        <v>0.5</v>
      </c>
      <c r="L517">
        <f>INDEX(products!$A$1:$G$49,MATCH(orders!$D517,products!$A$1:$A$49,0),MATCH(orders!L$1,products!$A$1:$G$1,0))</f>
        <v>7.169999999999999</v>
      </c>
      <c r="M517">
        <f t="shared" si="59"/>
        <v>21.509999999999998</v>
      </c>
      <c r="N517" t="str">
        <f>VLOOKUP(I517,'coffee names &amp; roast types'!$A$2:$B$5,2,FALSE)</f>
        <v>Robusta</v>
      </c>
      <c r="O517" t="str">
        <f>VLOOKUP(J517,'coffee names &amp; roast types'!$E$2:$F$4,2,FALSE)</f>
        <v>Light</v>
      </c>
      <c r="P517" t="str">
        <f>CONCATENATE(VLOOKUP(C517,customers!$A$2:$F$1001,5,FALSE),", ",VLOOKUP(C517,customers!$A$2:$F$1001,6,FALSE))</f>
        <v>2812 Westend Hill, Saint Louis</v>
      </c>
      <c r="Q517" t="str">
        <f t="shared" si="60"/>
        <v>No</v>
      </c>
      <c r="R517" t="str">
        <f t="shared" si="61"/>
        <v>Tildie</v>
      </c>
      <c r="S517" t="str">
        <f t="shared" si="62"/>
        <v>Tilzey</v>
      </c>
      <c r="T517" t="str">
        <f>_xlfn.XLOOKUP(C517,Table3[Customer ID],Table3[Loyalty Card],,0)</f>
        <v>No</v>
      </c>
      <c r="U517">
        <f t="shared" si="56"/>
        <v>1.5</v>
      </c>
      <c r="V517" t="str">
        <f t="shared" si="57"/>
        <v>Friday</v>
      </c>
      <c r="W517" t="str">
        <f t="shared" si="58"/>
        <v>April</v>
      </c>
      <c r="X517">
        <f>E517*VLOOKUP(D517,products!$A$2:$G$49,7,FALSE)</f>
        <v>1.2905999999999997</v>
      </c>
    </row>
    <row r="518" spans="1:24" x14ac:dyDescent="0.25">
      <c r="A518" s="1" t="s">
        <v>3407</v>
      </c>
      <c r="B518" s="2">
        <v>44723</v>
      </c>
      <c r="C518" s="1" t="s">
        <v>3408</v>
      </c>
      <c r="D518" t="s">
        <v>6148</v>
      </c>
      <c r="E518" s="1">
        <v>5</v>
      </c>
      <c r="F518" s="1" t="str">
        <f>VLOOKUP(C518,customers!$A$2:$B$1001,2,FALSE)</f>
        <v>Cindra Burling</v>
      </c>
      <c r="G518" s="1" t="str">
        <f>VLOOKUP(C518,customers!$A$1:$C$1001,3,FALSE)</f>
        <v>not provided</v>
      </c>
      <c r="H518" s="1" t="str">
        <f>_xlfn.XLOOKUP(C518,customers!$A$2:$A$1001,customers!$G$2:$G$1001,,0,)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>
        <f>INDEX(products!$A$1:$G$49,MATCH(orders!$D518,products!$A$1:$A$49,0),MATCH(orders!K$1,products!$A$1:$G$1,0))</f>
        <v>2.5</v>
      </c>
      <c r="L518">
        <f>INDEX(products!$A$1:$G$49,MATCH(orders!$D518,products!$A$1:$A$49,0),MATCH(orders!L$1,products!$A$1:$G$1,0))</f>
        <v>20.584999999999997</v>
      </c>
      <c r="M518">
        <f t="shared" si="59"/>
        <v>102.92499999999998</v>
      </c>
      <c r="N518" t="str">
        <f>VLOOKUP(I518,'coffee names &amp; roast types'!$A$2:$B$5,2,FALSE)</f>
        <v>Robusta</v>
      </c>
      <c r="O518" t="str">
        <f>VLOOKUP(J518,'coffee names &amp; roast types'!$E$2:$F$4,2,FALSE)</f>
        <v>Dark</v>
      </c>
      <c r="P518" t="str">
        <f>CONCATENATE(VLOOKUP(C518,customers!$A$2:$F$1001,5,FALSE),", ",VLOOKUP(C518,customers!$A$2:$F$1001,6,FALSE))</f>
        <v>5461 Anniversary Crossing, Schenectady</v>
      </c>
      <c r="Q518" t="str">
        <f t="shared" si="60"/>
        <v>No</v>
      </c>
      <c r="R518" t="str">
        <f t="shared" si="61"/>
        <v>Cindra</v>
      </c>
      <c r="S518" t="str">
        <f t="shared" si="62"/>
        <v>Burling</v>
      </c>
      <c r="T518" t="str">
        <f>_xlfn.XLOOKUP(C518,Table3[Customer ID],Table3[Loyalty Card],,0)</f>
        <v>Yes</v>
      </c>
      <c r="U518">
        <f t="shared" si="56"/>
        <v>12.5</v>
      </c>
      <c r="V518" t="str">
        <f t="shared" si="57"/>
        <v>Saturday</v>
      </c>
      <c r="W518" t="str">
        <f t="shared" si="58"/>
        <v>June</v>
      </c>
      <c r="X518">
        <f>E518*VLOOKUP(D518,products!$A$2:$G$49,7,FALSE)</f>
        <v>6.1754999999999995</v>
      </c>
    </row>
    <row r="519" spans="1:24" x14ac:dyDescent="0.25">
      <c r="A519" s="1" t="s">
        <v>3412</v>
      </c>
      <c r="B519" s="2">
        <v>44678</v>
      </c>
      <c r="C519" s="1" t="s">
        <v>3413</v>
      </c>
      <c r="D519" t="s">
        <v>6149</v>
      </c>
      <c r="E519" s="1">
        <v>2</v>
      </c>
      <c r="F519" s="1" t="str">
        <f>VLOOKUP(C519,customers!$A$2:$B$1001,2,FALSE)</f>
        <v>Channa Belamy</v>
      </c>
      <c r="G519" s="1" t="str">
        <f>VLOOKUP(C519,customers!$A$1:$C$1001,3,FALSE)</f>
        <v>not provided</v>
      </c>
      <c r="H519" s="1" t="str">
        <f>_xlfn.XLOOKUP(C519,customers!$A$2:$A$1001,customers!$G$2:$G$1001,,0,)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>
        <f>INDEX(products!$A$1:$G$49,MATCH(orders!$D519,products!$A$1:$A$49,0),MATCH(orders!K$1,products!$A$1:$G$1,0))</f>
        <v>0.2</v>
      </c>
      <c r="L519">
        <f>INDEX(products!$A$1:$G$49,MATCH(orders!$D519,products!$A$1:$A$49,0),MATCH(orders!L$1,products!$A$1:$G$1,0))</f>
        <v>3.8849999999999998</v>
      </c>
      <c r="M519">
        <f t="shared" si="59"/>
        <v>7.77</v>
      </c>
      <c r="N519" t="str">
        <f>VLOOKUP(I519,'coffee names &amp; roast types'!$A$2:$B$5,2,FALSE)</f>
        <v>Liberica</v>
      </c>
      <c r="O519" t="str">
        <f>VLOOKUP(J519,'coffee names &amp; roast types'!$E$2:$F$4,2,FALSE)</f>
        <v>Dark</v>
      </c>
      <c r="P519" t="str">
        <f>CONCATENATE(VLOOKUP(C519,customers!$A$2:$F$1001,5,FALSE),", ",VLOOKUP(C519,customers!$A$2:$F$1001,6,FALSE))</f>
        <v>14 American Ash Parkway, Lakeland</v>
      </c>
      <c r="Q519" t="str">
        <f t="shared" si="60"/>
        <v>No</v>
      </c>
      <c r="R519" t="str">
        <f t="shared" si="61"/>
        <v>Channa</v>
      </c>
      <c r="S519" t="str">
        <f t="shared" si="62"/>
        <v>Belamy</v>
      </c>
      <c r="T519" t="str">
        <f>_xlfn.XLOOKUP(C519,Table3[Customer ID],Table3[Loyalty Card],,0)</f>
        <v>No</v>
      </c>
      <c r="U519">
        <f t="shared" si="56"/>
        <v>0.4</v>
      </c>
      <c r="V519" t="str">
        <f t="shared" si="57"/>
        <v>Wednesday</v>
      </c>
      <c r="W519" t="str">
        <f t="shared" si="58"/>
        <v>April</v>
      </c>
      <c r="X519">
        <f>E519*VLOOKUP(D519,products!$A$2:$G$49,7,FALSE)</f>
        <v>1.0101</v>
      </c>
    </row>
    <row r="520" spans="1:24" x14ac:dyDescent="0.25">
      <c r="A520" s="1" t="s">
        <v>3417</v>
      </c>
      <c r="B520" s="2">
        <v>44194</v>
      </c>
      <c r="C520" s="1" t="s">
        <v>3418</v>
      </c>
      <c r="D520" t="s">
        <v>6184</v>
      </c>
      <c r="E520" s="1">
        <v>5</v>
      </c>
      <c r="F520" s="1" t="str">
        <f>VLOOKUP(C520,customers!$A$2:$B$1001,2,FALSE)</f>
        <v>Karl Imorts</v>
      </c>
      <c r="G520" s="1" t="str">
        <f>VLOOKUP(C520,customers!$A$1:$C$1001,3,FALSE)</f>
        <v>kimortsee@alexa.com</v>
      </c>
      <c r="H520" s="1" t="str">
        <f>_xlfn.XLOOKUP(C520,customers!$A$2:$A$1001,customers!$G$2:$G$1001,,0,)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>
        <f>INDEX(products!$A$1:$G$49,MATCH(orders!$D520,products!$A$1:$A$49,0),MATCH(orders!K$1,products!$A$1:$G$1,0))</f>
        <v>2.5</v>
      </c>
      <c r="L520">
        <f>INDEX(products!$A$1:$G$49,MATCH(orders!$D520,products!$A$1:$A$49,0),MATCH(orders!L$1,products!$A$1:$G$1,0))</f>
        <v>27.945</v>
      </c>
      <c r="M520">
        <f t="shared" si="59"/>
        <v>139.72499999999999</v>
      </c>
      <c r="N520" t="str">
        <f>VLOOKUP(I520,'coffee names &amp; roast types'!$A$2:$B$5,2,FALSE)</f>
        <v>Excelsa</v>
      </c>
      <c r="O520" t="str">
        <f>VLOOKUP(J520,'coffee names &amp; roast types'!$E$2:$F$4,2,FALSE)</f>
        <v>Dark</v>
      </c>
      <c r="P520" t="str">
        <f>CONCATENATE(VLOOKUP(C520,customers!$A$2:$F$1001,5,FALSE),", ",VLOOKUP(C520,customers!$A$2:$F$1001,6,FALSE))</f>
        <v>250 Elmside Junction, Melbourne</v>
      </c>
      <c r="Q520" t="str">
        <f t="shared" si="60"/>
        <v>No</v>
      </c>
      <c r="R520" t="str">
        <f t="shared" si="61"/>
        <v>Karl</v>
      </c>
      <c r="S520" t="str">
        <f t="shared" si="62"/>
        <v>Imorts</v>
      </c>
      <c r="T520" t="str">
        <f>_xlfn.XLOOKUP(C520,Table3[Customer ID],Table3[Loyalty Card],,0)</f>
        <v>No</v>
      </c>
      <c r="U520">
        <f t="shared" si="56"/>
        <v>12.5</v>
      </c>
      <c r="V520" t="str">
        <f t="shared" si="57"/>
        <v>Tuesday</v>
      </c>
      <c r="W520" t="str">
        <f t="shared" si="58"/>
        <v>December</v>
      </c>
      <c r="X520">
        <f>E520*VLOOKUP(D520,products!$A$2:$G$49,7,FALSE)</f>
        <v>15.36975</v>
      </c>
    </row>
    <row r="521" spans="1:24" x14ac:dyDescent="0.25">
      <c r="A521" s="1" t="s">
        <v>3423</v>
      </c>
      <c r="B521" s="2">
        <v>44026</v>
      </c>
      <c r="C521" s="1" t="s">
        <v>3367</v>
      </c>
      <c r="D521" t="s">
        <v>6157</v>
      </c>
      <c r="E521" s="1">
        <v>2</v>
      </c>
      <c r="F521" s="1" t="str">
        <f>VLOOKUP(C521,customers!$A$2:$B$1001,2,FALSE)</f>
        <v>Marja Urion</v>
      </c>
      <c r="G521" s="1" t="str">
        <f>VLOOKUP(C521,customers!$A$1:$C$1001,3,FALSE)</f>
        <v>murione5@alexa.com</v>
      </c>
      <c r="H521" s="1" t="str">
        <f>_xlfn.XLOOKUP(C521,customers!$A$2:$A$1001,customers!$G$2:$G$1001,,0,)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>
        <f>INDEX(products!$A$1:$G$49,MATCH(orders!$D521,products!$A$1:$A$49,0),MATCH(orders!K$1,products!$A$1:$G$1,0))</f>
        <v>0.5</v>
      </c>
      <c r="L521">
        <f>INDEX(products!$A$1:$G$49,MATCH(orders!$D521,products!$A$1:$A$49,0),MATCH(orders!L$1,products!$A$1:$G$1,0))</f>
        <v>5.97</v>
      </c>
      <c r="M521">
        <f t="shared" si="59"/>
        <v>11.94</v>
      </c>
      <c r="N521" t="str">
        <f>VLOOKUP(I521,'coffee names &amp; roast types'!$A$2:$B$5,2,FALSE)</f>
        <v>Arabica</v>
      </c>
      <c r="O521" t="str">
        <f>VLOOKUP(J521,'coffee names &amp; roast types'!$E$2:$F$4,2,FALSE)</f>
        <v>Dark</v>
      </c>
      <c r="P521" t="str">
        <f>CONCATENATE(VLOOKUP(C521,customers!$A$2:$F$1001,5,FALSE),", ",VLOOKUP(C521,customers!$A$2:$F$1001,6,FALSE))</f>
        <v>2 Sycamore Avenue, Virginia</v>
      </c>
      <c r="Q521" t="str">
        <f t="shared" si="60"/>
        <v>Yes</v>
      </c>
      <c r="R521" t="str">
        <f t="shared" si="61"/>
        <v>Marja</v>
      </c>
      <c r="S521" t="str">
        <f t="shared" si="62"/>
        <v>Urion</v>
      </c>
      <c r="T521" t="str">
        <f>_xlfn.XLOOKUP(C521,Table3[Customer ID],Table3[Loyalty Card],,0)</f>
        <v>Yes</v>
      </c>
      <c r="U521">
        <f t="shared" si="56"/>
        <v>1</v>
      </c>
      <c r="V521" t="str">
        <f t="shared" si="57"/>
        <v>Tuesday</v>
      </c>
      <c r="W521" t="str">
        <f t="shared" si="58"/>
        <v>July</v>
      </c>
      <c r="X521">
        <f>E521*VLOOKUP(D521,products!$A$2:$G$49,7,FALSE)</f>
        <v>1.0746</v>
      </c>
    </row>
    <row r="522" spans="1:24" x14ac:dyDescent="0.25">
      <c r="A522" s="1" t="s">
        <v>3429</v>
      </c>
      <c r="B522" s="2">
        <v>44446</v>
      </c>
      <c r="C522" s="1" t="s">
        <v>3430</v>
      </c>
      <c r="D522" t="s">
        <v>6149</v>
      </c>
      <c r="E522" s="1">
        <v>1</v>
      </c>
      <c r="F522" s="1" t="str">
        <f>VLOOKUP(C522,customers!$A$2:$B$1001,2,FALSE)</f>
        <v>Mag Armistead</v>
      </c>
      <c r="G522" s="1" t="str">
        <f>VLOOKUP(C522,customers!$A$1:$C$1001,3,FALSE)</f>
        <v>marmisteadeg@blogtalkradio.com</v>
      </c>
      <c r="H522" s="1" t="str">
        <f>_xlfn.XLOOKUP(C522,customers!$A$2:$A$1001,customers!$G$2:$G$1001,,0,)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>
        <f>INDEX(products!$A$1:$G$49,MATCH(orders!$D522,products!$A$1:$A$49,0),MATCH(orders!K$1,products!$A$1:$G$1,0))</f>
        <v>0.2</v>
      </c>
      <c r="L522">
        <f>INDEX(products!$A$1:$G$49,MATCH(orders!$D522,products!$A$1:$A$49,0),MATCH(orders!L$1,products!$A$1:$G$1,0))</f>
        <v>3.8849999999999998</v>
      </c>
      <c r="M522">
        <f t="shared" si="59"/>
        <v>3.8849999999999998</v>
      </c>
      <c r="N522" t="str">
        <f>VLOOKUP(I522,'coffee names &amp; roast types'!$A$2:$B$5,2,FALSE)</f>
        <v>Liberica</v>
      </c>
      <c r="O522" t="str">
        <f>VLOOKUP(J522,'coffee names &amp; roast types'!$E$2:$F$4,2,FALSE)</f>
        <v>Dark</v>
      </c>
      <c r="P522" t="str">
        <f>CONCATENATE(VLOOKUP(C522,customers!$A$2:$F$1001,5,FALSE),", ",VLOOKUP(C522,customers!$A$2:$F$1001,6,FALSE))</f>
        <v>805 Kenwood Plaza, New Orleans</v>
      </c>
      <c r="Q522" t="str">
        <f t="shared" si="60"/>
        <v>No</v>
      </c>
      <c r="R522" t="str">
        <f t="shared" si="61"/>
        <v>Mag</v>
      </c>
      <c r="S522" t="str">
        <f t="shared" si="62"/>
        <v>Armistead</v>
      </c>
      <c r="T522" t="str">
        <f>_xlfn.XLOOKUP(C522,Table3[Customer ID],Table3[Loyalty Card],,0)</f>
        <v>No</v>
      </c>
      <c r="U522">
        <f t="shared" si="56"/>
        <v>0.2</v>
      </c>
      <c r="V522" t="str">
        <f t="shared" si="57"/>
        <v>Tuesday</v>
      </c>
      <c r="W522" t="str">
        <f t="shared" si="58"/>
        <v>September</v>
      </c>
      <c r="X522">
        <f>E522*VLOOKUP(D522,products!$A$2:$G$49,7,FALSE)</f>
        <v>0.50505</v>
      </c>
    </row>
    <row r="523" spans="1:24" x14ac:dyDescent="0.25">
      <c r="A523" s="1" t="s">
        <v>3429</v>
      </c>
      <c r="B523" s="2">
        <v>44446</v>
      </c>
      <c r="C523" s="1" t="s">
        <v>3430</v>
      </c>
      <c r="D523" t="s">
        <v>6137</v>
      </c>
      <c r="E523" s="1">
        <v>4</v>
      </c>
      <c r="F523" s="1" t="str">
        <f>VLOOKUP(C523,customers!$A$2:$B$1001,2,FALSE)</f>
        <v>Mag Armistead</v>
      </c>
      <c r="G523" s="1" t="str">
        <f>VLOOKUP(C523,customers!$A$1:$C$1001,3,FALSE)</f>
        <v>marmisteadeg@blogtalkradio.com</v>
      </c>
      <c r="H523" s="1" t="str">
        <f>_xlfn.XLOOKUP(C523,customers!$A$2:$A$1001,customers!$G$2:$G$1001,,0,)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>
        <f>INDEX(products!$A$1:$G$49,MATCH(orders!$D523,products!$A$1:$A$49,0),MATCH(orders!K$1,products!$A$1:$G$1,0))</f>
        <v>1</v>
      </c>
      <c r="L523">
        <f>INDEX(products!$A$1:$G$49,MATCH(orders!$D523,products!$A$1:$A$49,0),MATCH(orders!L$1,products!$A$1:$G$1,0))</f>
        <v>9.9499999999999993</v>
      </c>
      <c r="M523">
        <f t="shared" si="59"/>
        <v>39.799999999999997</v>
      </c>
      <c r="N523" t="str">
        <f>VLOOKUP(I523,'coffee names &amp; roast types'!$A$2:$B$5,2,FALSE)</f>
        <v>Robusta</v>
      </c>
      <c r="O523" t="str">
        <f>VLOOKUP(J523,'coffee names &amp; roast types'!$E$2:$F$4,2,FALSE)</f>
        <v>Medium</v>
      </c>
      <c r="P523" t="str">
        <f>CONCATENATE(VLOOKUP(C523,customers!$A$2:$F$1001,5,FALSE),", ",VLOOKUP(C523,customers!$A$2:$F$1001,6,FALSE))</f>
        <v>805 Kenwood Plaza, New Orleans</v>
      </c>
      <c r="Q523" t="str">
        <f t="shared" si="60"/>
        <v>No</v>
      </c>
      <c r="R523" t="str">
        <f t="shared" si="61"/>
        <v>Mag</v>
      </c>
      <c r="S523" t="str">
        <f t="shared" si="62"/>
        <v>Armistead</v>
      </c>
      <c r="T523" t="str">
        <f>_xlfn.XLOOKUP(C523,Table3[Customer ID],Table3[Loyalty Card],,0)</f>
        <v>No</v>
      </c>
      <c r="U523">
        <f t="shared" si="56"/>
        <v>4</v>
      </c>
      <c r="V523" t="str">
        <f t="shared" si="57"/>
        <v>Tuesday</v>
      </c>
      <c r="W523" t="str">
        <f t="shared" si="58"/>
        <v>September</v>
      </c>
      <c r="X523">
        <f>E523*VLOOKUP(D523,products!$A$2:$G$49,7,FALSE)</f>
        <v>2.3879999999999999</v>
      </c>
    </row>
    <row r="524" spans="1:24" x14ac:dyDescent="0.25">
      <c r="A524" s="1" t="s">
        <v>3440</v>
      </c>
      <c r="B524" s="2">
        <v>43625</v>
      </c>
      <c r="C524" s="1" t="s">
        <v>3441</v>
      </c>
      <c r="D524" t="s">
        <v>6145</v>
      </c>
      <c r="E524" s="1">
        <v>5</v>
      </c>
      <c r="F524" s="1" t="str">
        <f>VLOOKUP(C524,customers!$A$2:$B$1001,2,FALSE)</f>
        <v>Vasili Upstone</v>
      </c>
      <c r="G524" s="1" t="str">
        <f>VLOOKUP(C524,customers!$A$1:$C$1001,3,FALSE)</f>
        <v>vupstoneei@google.pl</v>
      </c>
      <c r="H524" s="1" t="str">
        <f>_xlfn.XLOOKUP(C524,customers!$A$2:$A$1001,customers!$G$2:$G$1001,,0,)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>
        <f>INDEX(products!$A$1:$G$49,MATCH(orders!$D524,products!$A$1:$A$49,0),MATCH(orders!K$1,products!$A$1:$G$1,0))</f>
        <v>0.5</v>
      </c>
      <c r="L524">
        <f>INDEX(products!$A$1:$G$49,MATCH(orders!$D524,products!$A$1:$A$49,0),MATCH(orders!L$1,products!$A$1:$G$1,0))</f>
        <v>5.97</v>
      </c>
      <c r="M524">
        <f t="shared" si="59"/>
        <v>29.849999999999998</v>
      </c>
      <c r="N524" t="str">
        <f>VLOOKUP(I524,'coffee names &amp; roast types'!$A$2:$B$5,2,FALSE)</f>
        <v>Robusta</v>
      </c>
      <c r="O524" t="str">
        <f>VLOOKUP(J524,'coffee names &amp; roast types'!$E$2:$F$4,2,FALSE)</f>
        <v>Medium</v>
      </c>
      <c r="P524" t="str">
        <f>CONCATENATE(VLOOKUP(C524,customers!$A$2:$F$1001,5,FALSE),", ",VLOOKUP(C524,customers!$A$2:$F$1001,6,FALSE))</f>
        <v>7 Dunning Trail, Topeka</v>
      </c>
      <c r="Q524" t="str">
        <f t="shared" si="60"/>
        <v>No</v>
      </c>
      <c r="R524" t="str">
        <f t="shared" si="61"/>
        <v>Vasili</v>
      </c>
      <c r="S524" t="str">
        <f t="shared" si="62"/>
        <v>Upstone</v>
      </c>
      <c r="T524" t="str">
        <f>_xlfn.XLOOKUP(C524,Table3[Customer ID],Table3[Loyalty Card],,0)</f>
        <v>No</v>
      </c>
      <c r="U524">
        <f t="shared" si="56"/>
        <v>2.5</v>
      </c>
      <c r="V524" t="str">
        <f t="shared" si="57"/>
        <v>Sunday</v>
      </c>
      <c r="W524" t="str">
        <f t="shared" si="58"/>
        <v>June</v>
      </c>
      <c r="X524">
        <f>E524*VLOOKUP(D524,products!$A$2:$G$49,7,FALSE)</f>
        <v>1.7909999999999999</v>
      </c>
    </row>
    <row r="525" spans="1:24" x14ac:dyDescent="0.25">
      <c r="A525" s="1" t="s">
        <v>3446</v>
      </c>
      <c r="B525" s="2">
        <v>44129</v>
      </c>
      <c r="C525" s="1" t="s">
        <v>3447</v>
      </c>
      <c r="D525" t="s">
        <v>6164</v>
      </c>
      <c r="E525" s="1">
        <v>1</v>
      </c>
      <c r="F525" s="1" t="str">
        <f>VLOOKUP(C525,customers!$A$2:$B$1001,2,FALSE)</f>
        <v>Berty Beelby</v>
      </c>
      <c r="G525" s="1" t="str">
        <f>VLOOKUP(C525,customers!$A$1:$C$1001,3,FALSE)</f>
        <v>bbeelbyej@rediff.com</v>
      </c>
      <c r="H525" s="1" t="str">
        <f>_xlfn.XLOOKUP(C525,customers!$A$2:$A$1001,customers!$G$2:$G$1001,,0,)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>
        <f>INDEX(products!$A$1:$G$49,MATCH(orders!$D525,products!$A$1:$A$49,0),MATCH(orders!K$1,products!$A$1:$G$1,0))</f>
        <v>2.5</v>
      </c>
      <c r="L525">
        <f>INDEX(products!$A$1:$G$49,MATCH(orders!$D525,products!$A$1:$A$49,0),MATCH(orders!L$1,products!$A$1:$G$1,0))</f>
        <v>29.784999999999997</v>
      </c>
      <c r="M525">
        <f t="shared" si="59"/>
        <v>29.784999999999997</v>
      </c>
      <c r="N525" t="str">
        <f>VLOOKUP(I525,'coffee names &amp; roast types'!$A$2:$B$5,2,FALSE)</f>
        <v>Liberica</v>
      </c>
      <c r="O525" t="str">
        <f>VLOOKUP(J525,'coffee names &amp; roast types'!$E$2:$F$4,2,FALSE)</f>
        <v>Dark</v>
      </c>
      <c r="P525" t="str">
        <f>CONCATENATE(VLOOKUP(C525,customers!$A$2:$F$1001,5,FALSE),", ",VLOOKUP(C525,customers!$A$2:$F$1001,6,FALSE))</f>
        <v>844 Sachs Avenue, Lucan</v>
      </c>
      <c r="Q525" t="str">
        <f t="shared" si="60"/>
        <v>Yes</v>
      </c>
      <c r="R525" t="str">
        <f t="shared" si="61"/>
        <v>Berty</v>
      </c>
      <c r="S525" t="str">
        <f t="shared" si="62"/>
        <v>Beelby</v>
      </c>
      <c r="T525" t="str">
        <f>_xlfn.XLOOKUP(C525,Table3[Customer ID],Table3[Loyalty Card],,0)</f>
        <v>No</v>
      </c>
      <c r="U525">
        <f t="shared" si="56"/>
        <v>2.5</v>
      </c>
      <c r="V525" t="str">
        <f t="shared" si="57"/>
        <v>Sunday</v>
      </c>
      <c r="W525" t="str">
        <f t="shared" si="58"/>
        <v>October</v>
      </c>
      <c r="X525">
        <f>E525*VLOOKUP(D525,products!$A$2:$G$49,7,FALSE)</f>
        <v>3.8720499999999998</v>
      </c>
    </row>
    <row r="526" spans="1:24" x14ac:dyDescent="0.25">
      <c r="A526" s="1" t="s">
        <v>3452</v>
      </c>
      <c r="B526" s="2">
        <v>44255</v>
      </c>
      <c r="C526" s="1" t="s">
        <v>3453</v>
      </c>
      <c r="D526" t="s">
        <v>6163</v>
      </c>
      <c r="E526" s="1">
        <v>2</v>
      </c>
      <c r="F526" s="1" t="str">
        <f>VLOOKUP(C526,customers!$A$2:$B$1001,2,FALSE)</f>
        <v>Erny Stenyng</v>
      </c>
      <c r="G526" s="1" t="str">
        <f>VLOOKUP(C526,customers!$A$1:$C$1001,3,FALSE)</f>
        <v>not provided</v>
      </c>
      <c r="H526" s="1" t="str">
        <f>_xlfn.XLOOKUP(C526,customers!$A$2:$A$1001,customers!$G$2:$G$1001,,0,)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>
        <f>INDEX(products!$A$1:$G$49,MATCH(orders!$D526,products!$A$1:$A$49,0),MATCH(orders!K$1,products!$A$1:$G$1,0))</f>
        <v>2.5</v>
      </c>
      <c r="L526">
        <f>INDEX(products!$A$1:$G$49,MATCH(orders!$D526,products!$A$1:$A$49,0),MATCH(orders!L$1,products!$A$1:$G$1,0))</f>
        <v>36.454999999999998</v>
      </c>
      <c r="M526">
        <f t="shared" si="59"/>
        <v>72.91</v>
      </c>
      <c r="N526" t="str">
        <f>VLOOKUP(I526,'coffee names &amp; roast types'!$A$2:$B$5,2,FALSE)</f>
        <v>Liberica</v>
      </c>
      <c r="O526" t="str">
        <f>VLOOKUP(J526,'coffee names &amp; roast types'!$E$2:$F$4,2,FALSE)</f>
        <v>Light</v>
      </c>
      <c r="P526" t="str">
        <f>CONCATENATE(VLOOKUP(C526,customers!$A$2:$F$1001,5,FALSE),", ",VLOOKUP(C526,customers!$A$2:$F$1001,6,FALSE))</f>
        <v>8 Pond Parkway, Springfield</v>
      </c>
      <c r="Q526" t="str">
        <f t="shared" si="60"/>
        <v>No</v>
      </c>
      <c r="R526" t="str">
        <f t="shared" si="61"/>
        <v>Erny</v>
      </c>
      <c r="S526" t="str">
        <f t="shared" si="62"/>
        <v>Stenyng</v>
      </c>
      <c r="T526" t="str">
        <f>_xlfn.XLOOKUP(C526,Table3[Customer ID],Table3[Loyalty Card],,0)</f>
        <v>No</v>
      </c>
      <c r="U526">
        <f t="shared" si="56"/>
        <v>5</v>
      </c>
      <c r="V526" t="str">
        <f t="shared" si="57"/>
        <v>Sunday</v>
      </c>
      <c r="W526" t="str">
        <f t="shared" si="58"/>
        <v>February</v>
      </c>
      <c r="X526">
        <f>E526*VLOOKUP(D526,products!$A$2:$G$49,7,FALSE)</f>
        <v>9.4782999999999991</v>
      </c>
    </row>
    <row r="527" spans="1:24" x14ac:dyDescent="0.25">
      <c r="A527" s="1" t="s">
        <v>3457</v>
      </c>
      <c r="B527" s="2">
        <v>44038</v>
      </c>
      <c r="C527" s="1" t="s">
        <v>3458</v>
      </c>
      <c r="D527" t="s">
        <v>6162</v>
      </c>
      <c r="E527" s="1">
        <v>5</v>
      </c>
      <c r="F527" s="1" t="str">
        <f>VLOOKUP(C527,customers!$A$2:$B$1001,2,FALSE)</f>
        <v>Edin Yantsurev</v>
      </c>
      <c r="G527" s="1" t="str">
        <f>VLOOKUP(C527,customers!$A$1:$C$1001,3,FALSE)</f>
        <v>not provided</v>
      </c>
      <c r="H527" s="1" t="str">
        <f>_xlfn.XLOOKUP(C527,customers!$A$2:$A$1001,customers!$G$2:$G$1001,,0,)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>
        <f>INDEX(products!$A$1:$G$49,MATCH(orders!$D527,products!$A$1:$A$49,0),MATCH(orders!K$1,products!$A$1:$G$1,0))</f>
        <v>0.2</v>
      </c>
      <c r="L527">
        <f>INDEX(products!$A$1:$G$49,MATCH(orders!$D527,products!$A$1:$A$49,0),MATCH(orders!L$1,products!$A$1:$G$1,0))</f>
        <v>2.6849999999999996</v>
      </c>
      <c r="M527">
        <f t="shared" si="59"/>
        <v>13.424999999999997</v>
      </c>
      <c r="N527" t="str">
        <f>VLOOKUP(I527,'coffee names &amp; roast types'!$A$2:$B$5,2,FALSE)</f>
        <v>Robusta</v>
      </c>
      <c r="O527" t="str">
        <f>VLOOKUP(J527,'coffee names &amp; roast types'!$E$2:$F$4,2,FALSE)</f>
        <v>Dark</v>
      </c>
      <c r="P527" t="str">
        <f>CONCATENATE(VLOOKUP(C527,customers!$A$2:$F$1001,5,FALSE),", ",VLOOKUP(C527,customers!$A$2:$F$1001,6,FALSE))</f>
        <v>208 Main Park, Camden</v>
      </c>
      <c r="Q527" t="str">
        <f t="shared" si="60"/>
        <v>No</v>
      </c>
      <c r="R527" t="str">
        <f t="shared" si="61"/>
        <v>Edin</v>
      </c>
      <c r="S527" t="str">
        <f t="shared" si="62"/>
        <v>Yantsurev</v>
      </c>
      <c r="T527" t="str">
        <f>_xlfn.XLOOKUP(C527,Table3[Customer ID],Table3[Loyalty Card],,0)</f>
        <v>Yes</v>
      </c>
      <c r="U527">
        <f t="shared" si="56"/>
        <v>1</v>
      </c>
      <c r="V527" t="str">
        <f t="shared" si="57"/>
        <v>Sunday</v>
      </c>
      <c r="W527" t="str">
        <f t="shared" si="58"/>
        <v>July</v>
      </c>
      <c r="X527">
        <f>E527*VLOOKUP(D527,products!$A$2:$G$49,7,FALSE)</f>
        <v>0.80549999999999988</v>
      </c>
    </row>
    <row r="528" spans="1:24" x14ac:dyDescent="0.25">
      <c r="A528" s="1" t="s">
        <v>3462</v>
      </c>
      <c r="B528" s="2">
        <v>44717</v>
      </c>
      <c r="C528" s="1" t="s">
        <v>3463</v>
      </c>
      <c r="D528" t="s">
        <v>6165</v>
      </c>
      <c r="E528" s="1">
        <v>4</v>
      </c>
      <c r="F528" s="1" t="str">
        <f>VLOOKUP(C528,customers!$A$2:$B$1001,2,FALSE)</f>
        <v>Webb Speechly</v>
      </c>
      <c r="G528" s="1" t="str">
        <f>VLOOKUP(C528,customers!$A$1:$C$1001,3,FALSE)</f>
        <v>wspeechlyem@amazon.com</v>
      </c>
      <c r="H528" s="1" t="str">
        <f>_xlfn.XLOOKUP(C528,customers!$A$2:$A$1001,customers!$G$2:$G$1001,,0,)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>
        <f>INDEX(products!$A$1:$G$49,MATCH(orders!$D528,products!$A$1:$A$49,0),MATCH(orders!K$1,products!$A$1:$G$1,0))</f>
        <v>2.5</v>
      </c>
      <c r="L528">
        <f>INDEX(products!$A$1:$G$49,MATCH(orders!$D528,products!$A$1:$A$49,0),MATCH(orders!L$1,products!$A$1:$G$1,0))</f>
        <v>31.624999999999996</v>
      </c>
      <c r="M528">
        <f t="shared" si="59"/>
        <v>126.49999999999999</v>
      </c>
      <c r="N528" t="str">
        <f>VLOOKUP(I528,'coffee names &amp; roast types'!$A$2:$B$5,2,FALSE)</f>
        <v>Excelsa</v>
      </c>
      <c r="O528" t="str">
        <f>VLOOKUP(J528,'coffee names &amp; roast types'!$E$2:$F$4,2,FALSE)</f>
        <v>Medium</v>
      </c>
      <c r="P528" t="str">
        <f>CONCATENATE(VLOOKUP(C528,customers!$A$2:$F$1001,5,FALSE),", ",VLOOKUP(C528,customers!$A$2:$F$1001,6,FALSE))</f>
        <v>5 Helena Center, Seattle</v>
      </c>
      <c r="Q528" t="str">
        <f t="shared" si="60"/>
        <v>No</v>
      </c>
      <c r="R528" t="str">
        <f t="shared" si="61"/>
        <v>Webb</v>
      </c>
      <c r="S528" t="str">
        <f t="shared" si="62"/>
        <v>Speechly</v>
      </c>
      <c r="T528" t="str">
        <f>_xlfn.XLOOKUP(C528,Table3[Customer ID],Table3[Loyalty Card],,0)</f>
        <v>Yes</v>
      </c>
      <c r="U528">
        <f t="shared" si="56"/>
        <v>10</v>
      </c>
      <c r="V528" t="str">
        <f t="shared" si="57"/>
        <v>Sunday</v>
      </c>
      <c r="W528" t="str">
        <f t="shared" si="58"/>
        <v>June</v>
      </c>
      <c r="X528">
        <f>E528*VLOOKUP(D528,products!$A$2:$G$49,7,FALSE)</f>
        <v>13.914999999999999</v>
      </c>
    </row>
    <row r="529" spans="1:24" x14ac:dyDescent="0.25">
      <c r="A529" s="1" t="s">
        <v>3468</v>
      </c>
      <c r="B529" s="2">
        <v>43517</v>
      </c>
      <c r="C529" s="1" t="s">
        <v>3469</v>
      </c>
      <c r="D529" t="s">
        <v>6138</v>
      </c>
      <c r="E529" s="1">
        <v>5</v>
      </c>
      <c r="F529" s="1" t="str">
        <f>VLOOKUP(C529,customers!$A$2:$B$1001,2,FALSE)</f>
        <v>Irvine Phillpot</v>
      </c>
      <c r="G529" s="1" t="str">
        <f>VLOOKUP(C529,customers!$A$1:$C$1001,3,FALSE)</f>
        <v>iphillpoten@buzzfeed.com</v>
      </c>
      <c r="H529" s="1" t="str">
        <f>_xlfn.XLOOKUP(C529,customers!$A$2:$A$1001,customers!$G$2:$G$1001,,0,)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>
        <f>INDEX(products!$A$1:$G$49,MATCH(orders!$D529,products!$A$1:$A$49,0),MATCH(orders!K$1,products!$A$1:$G$1,0))</f>
        <v>0.5</v>
      </c>
      <c r="L529">
        <f>INDEX(products!$A$1:$G$49,MATCH(orders!$D529,products!$A$1:$A$49,0),MATCH(orders!L$1,products!$A$1:$G$1,0))</f>
        <v>8.25</v>
      </c>
      <c r="M529">
        <f t="shared" si="59"/>
        <v>41.25</v>
      </c>
      <c r="N529" t="str">
        <f>VLOOKUP(I529,'coffee names &amp; roast types'!$A$2:$B$5,2,FALSE)</f>
        <v>Excelsa</v>
      </c>
      <c r="O529" t="str">
        <f>VLOOKUP(J529,'coffee names &amp; roast types'!$E$2:$F$4,2,FALSE)</f>
        <v>Medium</v>
      </c>
      <c r="P529" t="str">
        <f>CONCATENATE(VLOOKUP(C529,customers!$A$2:$F$1001,5,FALSE),", ",VLOOKUP(C529,customers!$A$2:$F$1001,6,FALSE))</f>
        <v>07208 Eastlawn Drive, Wootton</v>
      </c>
      <c r="Q529" t="str">
        <f t="shared" si="60"/>
        <v>Yes</v>
      </c>
      <c r="R529" t="str">
        <f t="shared" si="61"/>
        <v>Irvine</v>
      </c>
      <c r="S529" t="str">
        <f t="shared" si="62"/>
        <v>Phillpot</v>
      </c>
      <c r="T529" t="str">
        <f>_xlfn.XLOOKUP(C529,Table3[Customer ID],Table3[Loyalty Card],,0)</f>
        <v>No</v>
      </c>
      <c r="U529">
        <f t="shared" si="56"/>
        <v>2.5</v>
      </c>
      <c r="V529" t="str">
        <f t="shared" si="57"/>
        <v>Thursday</v>
      </c>
      <c r="W529" t="str">
        <f t="shared" si="58"/>
        <v>February</v>
      </c>
      <c r="X529">
        <f>E529*VLOOKUP(D529,products!$A$2:$G$49,7,FALSE)</f>
        <v>4.5374999999999996</v>
      </c>
    </row>
    <row r="530" spans="1:24" x14ac:dyDescent="0.25">
      <c r="A530" s="1" t="s">
        <v>3474</v>
      </c>
      <c r="B530" s="2">
        <v>43926</v>
      </c>
      <c r="C530" s="1" t="s">
        <v>3475</v>
      </c>
      <c r="D530" t="s">
        <v>6175</v>
      </c>
      <c r="E530" s="1">
        <v>6</v>
      </c>
      <c r="F530" s="1" t="str">
        <f>VLOOKUP(C530,customers!$A$2:$B$1001,2,FALSE)</f>
        <v>Lem Pennacci</v>
      </c>
      <c r="G530" s="1" t="str">
        <f>VLOOKUP(C530,customers!$A$1:$C$1001,3,FALSE)</f>
        <v>lpennaccieo@statcounter.com</v>
      </c>
      <c r="H530" s="1" t="str">
        <f>_xlfn.XLOOKUP(C530,customers!$A$2:$A$1001,customers!$G$2:$G$1001,,0,)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>
        <f>INDEX(products!$A$1:$G$49,MATCH(orders!$D530,products!$A$1:$A$49,0),MATCH(orders!K$1,products!$A$1:$G$1,0))</f>
        <v>0.5</v>
      </c>
      <c r="L530">
        <f>INDEX(products!$A$1:$G$49,MATCH(orders!$D530,products!$A$1:$A$49,0),MATCH(orders!L$1,products!$A$1:$G$1,0))</f>
        <v>8.91</v>
      </c>
      <c r="M530">
        <f t="shared" si="59"/>
        <v>53.46</v>
      </c>
      <c r="N530" t="str">
        <f>VLOOKUP(I530,'coffee names &amp; roast types'!$A$2:$B$5,2,FALSE)</f>
        <v>Excelsa</v>
      </c>
      <c r="O530" t="str">
        <f>VLOOKUP(J530,'coffee names &amp; roast types'!$E$2:$F$4,2,FALSE)</f>
        <v>Light</v>
      </c>
      <c r="P530" t="str">
        <f>CONCATENATE(VLOOKUP(C530,customers!$A$2:$F$1001,5,FALSE),", ",VLOOKUP(C530,customers!$A$2:$F$1001,6,FALSE))</f>
        <v>23 Kinsman Way, Waco</v>
      </c>
      <c r="Q530" t="str">
        <f t="shared" si="60"/>
        <v>No</v>
      </c>
      <c r="R530" t="str">
        <f t="shared" si="61"/>
        <v>Lem</v>
      </c>
      <c r="S530" t="str">
        <f t="shared" si="62"/>
        <v>Pennacci</v>
      </c>
      <c r="T530" t="str">
        <f>_xlfn.XLOOKUP(C530,Table3[Customer ID],Table3[Loyalty Card],,0)</f>
        <v>No</v>
      </c>
      <c r="U530">
        <f t="shared" si="56"/>
        <v>3</v>
      </c>
      <c r="V530" t="str">
        <f t="shared" si="57"/>
        <v>Sunday</v>
      </c>
      <c r="W530" t="str">
        <f t="shared" si="58"/>
        <v>April</v>
      </c>
      <c r="X530">
        <f>E530*VLOOKUP(D530,products!$A$2:$G$49,7,FALSE)</f>
        <v>5.8805999999999994</v>
      </c>
    </row>
    <row r="531" spans="1:24" x14ac:dyDescent="0.25">
      <c r="A531" s="1" t="s">
        <v>3480</v>
      </c>
      <c r="B531" s="2">
        <v>43475</v>
      </c>
      <c r="C531" s="1" t="s">
        <v>3481</v>
      </c>
      <c r="D531" t="s">
        <v>6137</v>
      </c>
      <c r="E531" s="1">
        <v>6</v>
      </c>
      <c r="F531" s="1" t="str">
        <f>VLOOKUP(C531,customers!$A$2:$B$1001,2,FALSE)</f>
        <v>Starr Arpin</v>
      </c>
      <c r="G531" s="1" t="str">
        <f>VLOOKUP(C531,customers!$A$1:$C$1001,3,FALSE)</f>
        <v>sarpinep@moonfruit.com</v>
      </c>
      <c r="H531" s="1" t="str">
        <f>_xlfn.XLOOKUP(C531,customers!$A$2:$A$1001,customers!$G$2:$G$1001,,0,)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>
        <f>INDEX(products!$A$1:$G$49,MATCH(orders!$D531,products!$A$1:$A$49,0),MATCH(orders!K$1,products!$A$1:$G$1,0))</f>
        <v>1</v>
      </c>
      <c r="L531">
        <f>INDEX(products!$A$1:$G$49,MATCH(orders!$D531,products!$A$1:$A$49,0),MATCH(orders!L$1,products!$A$1:$G$1,0))</f>
        <v>9.9499999999999993</v>
      </c>
      <c r="M531">
        <f t="shared" si="59"/>
        <v>59.699999999999996</v>
      </c>
      <c r="N531" t="str">
        <f>VLOOKUP(I531,'coffee names &amp; roast types'!$A$2:$B$5,2,FALSE)</f>
        <v>Robusta</v>
      </c>
      <c r="O531" t="str">
        <f>VLOOKUP(J531,'coffee names &amp; roast types'!$E$2:$F$4,2,FALSE)</f>
        <v>Medium</v>
      </c>
      <c r="P531" t="str">
        <f>CONCATENATE(VLOOKUP(C531,customers!$A$2:$F$1001,5,FALSE),", ",VLOOKUP(C531,customers!$A$2:$F$1001,6,FALSE))</f>
        <v>12 Bobwhite Road, Richmond</v>
      </c>
      <c r="Q531" t="str">
        <f t="shared" si="60"/>
        <v>No</v>
      </c>
      <c r="R531" t="str">
        <f t="shared" si="61"/>
        <v>Starr</v>
      </c>
      <c r="S531" t="str">
        <f t="shared" si="62"/>
        <v>Arpin</v>
      </c>
      <c r="T531" t="str">
        <f>_xlfn.XLOOKUP(C531,Table3[Customer ID],Table3[Loyalty Card],,0)</f>
        <v>No</v>
      </c>
      <c r="U531">
        <f t="shared" si="56"/>
        <v>6</v>
      </c>
      <c r="V531" t="str">
        <f t="shared" si="57"/>
        <v>Thursday</v>
      </c>
      <c r="W531" t="str">
        <f t="shared" si="58"/>
        <v>January</v>
      </c>
      <c r="X531">
        <f>E531*VLOOKUP(D531,products!$A$2:$G$49,7,FALSE)</f>
        <v>3.5819999999999999</v>
      </c>
    </row>
    <row r="532" spans="1:24" x14ac:dyDescent="0.25">
      <c r="A532" s="1" t="s">
        <v>3486</v>
      </c>
      <c r="B532" s="2">
        <v>44663</v>
      </c>
      <c r="C532" s="1" t="s">
        <v>3487</v>
      </c>
      <c r="D532" t="s">
        <v>6137</v>
      </c>
      <c r="E532" s="1">
        <v>6</v>
      </c>
      <c r="F532" s="1" t="str">
        <f>VLOOKUP(C532,customers!$A$2:$B$1001,2,FALSE)</f>
        <v>Donny Fries</v>
      </c>
      <c r="G532" s="1" t="str">
        <f>VLOOKUP(C532,customers!$A$1:$C$1001,3,FALSE)</f>
        <v>dfrieseq@cargocollective.com</v>
      </c>
      <c r="H532" s="1" t="str">
        <f>_xlfn.XLOOKUP(C532,customers!$A$2:$A$1001,customers!$G$2:$G$1001,,0,)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>
        <f>INDEX(products!$A$1:$G$49,MATCH(orders!$D532,products!$A$1:$A$49,0),MATCH(orders!K$1,products!$A$1:$G$1,0))</f>
        <v>1</v>
      </c>
      <c r="L532">
        <f>INDEX(products!$A$1:$G$49,MATCH(orders!$D532,products!$A$1:$A$49,0),MATCH(orders!L$1,products!$A$1:$G$1,0))</f>
        <v>9.9499999999999993</v>
      </c>
      <c r="M532">
        <f t="shared" si="59"/>
        <v>59.699999999999996</v>
      </c>
      <c r="N532" t="str">
        <f>VLOOKUP(I532,'coffee names &amp; roast types'!$A$2:$B$5,2,FALSE)</f>
        <v>Robusta</v>
      </c>
      <c r="O532" t="str">
        <f>VLOOKUP(J532,'coffee names &amp; roast types'!$E$2:$F$4,2,FALSE)</f>
        <v>Medium</v>
      </c>
      <c r="P532" t="str">
        <f>CONCATENATE(VLOOKUP(C532,customers!$A$2:$F$1001,5,FALSE),", ",VLOOKUP(C532,customers!$A$2:$F$1001,6,FALSE))</f>
        <v>404 Granby Trail, Toledo</v>
      </c>
      <c r="Q532" t="str">
        <f t="shared" si="60"/>
        <v>No</v>
      </c>
      <c r="R532" t="str">
        <f t="shared" si="61"/>
        <v>Donny</v>
      </c>
      <c r="S532" t="str">
        <f t="shared" si="62"/>
        <v>Fries</v>
      </c>
      <c r="T532" t="str">
        <f>_xlfn.XLOOKUP(C532,Table3[Customer ID],Table3[Loyalty Card],,0)</f>
        <v>No</v>
      </c>
      <c r="U532">
        <f t="shared" si="56"/>
        <v>6</v>
      </c>
      <c r="V532" t="str">
        <f t="shared" si="57"/>
        <v>Tuesday</v>
      </c>
      <c r="W532" t="str">
        <f t="shared" si="58"/>
        <v>April</v>
      </c>
      <c r="X532">
        <f>E532*VLOOKUP(D532,products!$A$2:$G$49,7,FALSE)</f>
        <v>3.5819999999999999</v>
      </c>
    </row>
    <row r="533" spans="1:24" x14ac:dyDescent="0.25">
      <c r="A533" s="1" t="s">
        <v>3492</v>
      </c>
      <c r="B533" s="2">
        <v>44591</v>
      </c>
      <c r="C533" s="1" t="s">
        <v>3493</v>
      </c>
      <c r="D533" t="s">
        <v>6176</v>
      </c>
      <c r="E533" s="1">
        <v>5</v>
      </c>
      <c r="F533" s="1" t="str">
        <f>VLOOKUP(C533,customers!$A$2:$B$1001,2,FALSE)</f>
        <v>Rana Sharer</v>
      </c>
      <c r="G533" s="1" t="str">
        <f>VLOOKUP(C533,customers!$A$1:$C$1001,3,FALSE)</f>
        <v>rsharerer@flavors.me</v>
      </c>
      <c r="H533" s="1" t="str">
        <f>_xlfn.XLOOKUP(C533,customers!$A$2:$A$1001,customers!$G$2:$G$1001,,0,)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>
        <f>INDEX(products!$A$1:$G$49,MATCH(orders!$D533,products!$A$1:$A$49,0),MATCH(orders!K$1,products!$A$1:$G$1,0))</f>
        <v>1</v>
      </c>
      <c r="L533">
        <f>INDEX(products!$A$1:$G$49,MATCH(orders!$D533,products!$A$1:$A$49,0),MATCH(orders!L$1,products!$A$1:$G$1,0))</f>
        <v>8.9499999999999993</v>
      </c>
      <c r="M533">
        <f t="shared" si="59"/>
        <v>44.75</v>
      </c>
      <c r="N533" t="str">
        <f>VLOOKUP(I533,'coffee names &amp; roast types'!$A$2:$B$5,2,FALSE)</f>
        <v>Robusta</v>
      </c>
      <c r="O533" t="str">
        <f>VLOOKUP(J533,'coffee names &amp; roast types'!$E$2:$F$4,2,FALSE)</f>
        <v>Dark</v>
      </c>
      <c r="P533" t="str">
        <f>CONCATENATE(VLOOKUP(C533,customers!$A$2:$F$1001,5,FALSE),", ",VLOOKUP(C533,customers!$A$2:$F$1001,6,FALSE))</f>
        <v>0 Granby Parkway, Huntington</v>
      </c>
      <c r="Q533" t="str">
        <f t="shared" si="60"/>
        <v>No</v>
      </c>
      <c r="R533" t="str">
        <f t="shared" si="61"/>
        <v>Rana</v>
      </c>
      <c r="S533" t="str">
        <f t="shared" si="62"/>
        <v>Sharer</v>
      </c>
      <c r="T533" t="str">
        <f>_xlfn.XLOOKUP(C533,Table3[Customer ID],Table3[Loyalty Card],,0)</f>
        <v>No</v>
      </c>
      <c r="U533">
        <f t="shared" si="56"/>
        <v>5</v>
      </c>
      <c r="V533" t="str">
        <f t="shared" si="57"/>
        <v>Sunday</v>
      </c>
      <c r="W533" t="str">
        <f t="shared" si="58"/>
        <v>January</v>
      </c>
      <c r="X533">
        <f>E533*VLOOKUP(D533,products!$A$2:$G$49,7,FALSE)</f>
        <v>2.6849999999999996</v>
      </c>
    </row>
    <row r="534" spans="1:24" x14ac:dyDescent="0.25">
      <c r="A534" s="1" t="s">
        <v>3498</v>
      </c>
      <c r="B534" s="2">
        <v>44330</v>
      </c>
      <c r="C534" s="1" t="s">
        <v>3499</v>
      </c>
      <c r="D534" t="s">
        <v>6138</v>
      </c>
      <c r="E534" s="1">
        <v>2</v>
      </c>
      <c r="F534" s="1" t="str">
        <f>VLOOKUP(C534,customers!$A$2:$B$1001,2,FALSE)</f>
        <v>Nannie Naseby</v>
      </c>
      <c r="G534" s="1" t="str">
        <f>VLOOKUP(C534,customers!$A$1:$C$1001,3,FALSE)</f>
        <v>nnasebyes@umich.edu</v>
      </c>
      <c r="H534" s="1" t="str">
        <f>_xlfn.XLOOKUP(C534,customers!$A$2:$A$1001,customers!$G$2:$G$1001,,0,)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>
        <f>INDEX(products!$A$1:$G$49,MATCH(orders!$D534,products!$A$1:$A$49,0),MATCH(orders!K$1,products!$A$1:$G$1,0))</f>
        <v>0.5</v>
      </c>
      <c r="L534">
        <f>INDEX(products!$A$1:$G$49,MATCH(orders!$D534,products!$A$1:$A$49,0),MATCH(orders!L$1,products!$A$1:$G$1,0))</f>
        <v>8.25</v>
      </c>
      <c r="M534">
        <f t="shared" si="59"/>
        <v>16.5</v>
      </c>
      <c r="N534" t="str">
        <f>VLOOKUP(I534,'coffee names &amp; roast types'!$A$2:$B$5,2,FALSE)</f>
        <v>Excelsa</v>
      </c>
      <c r="O534" t="str">
        <f>VLOOKUP(J534,'coffee names &amp; roast types'!$E$2:$F$4,2,FALSE)</f>
        <v>Medium</v>
      </c>
      <c r="P534" t="str">
        <f>CONCATENATE(VLOOKUP(C534,customers!$A$2:$F$1001,5,FALSE),", ",VLOOKUP(C534,customers!$A$2:$F$1001,6,FALSE))</f>
        <v>84666 Melvin Street, Winter Haven</v>
      </c>
      <c r="Q534" t="str">
        <f t="shared" si="60"/>
        <v>No</v>
      </c>
      <c r="R534" t="str">
        <f t="shared" si="61"/>
        <v>Nannie</v>
      </c>
      <c r="S534" t="str">
        <f t="shared" si="62"/>
        <v>Naseby</v>
      </c>
      <c r="T534" t="str">
        <f>_xlfn.XLOOKUP(C534,Table3[Customer ID],Table3[Loyalty Card],,0)</f>
        <v>Yes</v>
      </c>
      <c r="U534">
        <f t="shared" si="56"/>
        <v>1</v>
      </c>
      <c r="V534" t="str">
        <f t="shared" si="57"/>
        <v>Friday</v>
      </c>
      <c r="W534" t="str">
        <f t="shared" si="58"/>
        <v>May</v>
      </c>
      <c r="X534">
        <f>E534*VLOOKUP(D534,products!$A$2:$G$49,7,FALSE)</f>
        <v>1.8149999999999999</v>
      </c>
    </row>
    <row r="535" spans="1:24" x14ac:dyDescent="0.25">
      <c r="A535" s="1" t="s">
        <v>3504</v>
      </c>
      <c r="B535" s="2">
        <v>44724</v>
      </c>
      <c r="C535" s="1" t="s">
        <v>3505</v>
      </c>
      <c r="D535" t="s">
        <v>6171</v>
      </c>
      <c r="E535" s="1">
        <v>4</v>
      </c>
      <c r="F535" s="1" t="str">
        <f>VLOOKUP(C535,customers!$A$2:$B$1001,2,FALSE)</f>
        <v>Rea Offell</v>
      </c>
      <c r="G535" s="1" t="str">
        <f>VLOOKUP(C535,customers!$A$1:$C$1001,3,FALSE)</f>
        <v>not provided</v>
      </c>
      <c r="H535" s="1" t="str">
        <f>_xlfn.XLOOKUP(C535,customers!$A$2:$A$1001,customers!$G$2:$G$1001,,0,)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>
        <f>INDEX(products!$A$1:$G$49,MATCH(orders!$D535,products!$A$1:$A$49,0),MATCH(orders!K$1,products!$A$1:$G$1,0))</f>
        <v>0.5</v>
      </c>
      <c r="L535">
        <f>INDEX(products!$A$1:$G$49,MATCH(orders!$D535,products!$A$1:$A$49,0),MATCH(orders!L$1,products!$A$1:$G$1,0))</f>
        <v>5.3699999999999992</v>
      </c>
      <c r="M535">
        <f t="shared" si="59"/>
        <v>21.479999999999997</v>
      </c>
      <c r="N535" t="str">
        <f>VLOOKUP(I535,'coffee names &amp; roast types'!$A$2:$B$5,2,FALSE)</f>
        <v>Robusta</v>
      </c>
      <c r="O535" t="str">
        <f>VLOOKUP(J535,'coffee names &amp; roast types'!$E$2:$F$4,2,FALSE)</f>
        <v>Dark</v>
      </c>
      <c r="P535" t="str">
        <f>CONCATENATE(VLOOKUP(C535,customers!$A$2:$F$1001,5,FALSE),", ",VLOOKUP(C535,customers!$A$2:$F$1001,6,FALSE))</f>
        <v>3356 Ruskin Way, Dallas</v>
      </c>
      <c r="Q535" t="str">
        <f t="shared" si="60"/>
        <v>No</v>
      </c>
      <c r="R535" t="str">
        <f t="shared" si="61"/>
        <v>Rea</v>
      </c>
      <c r="S535" t="str">
        <f t="shared" si="62"/>
        <v>Offell</v>
      </c>
      <c r="T535" t="str">
        <f>_xlfn.XLOOKUP(C535,Table3[Customer ID],Table3[Loyalty Card],,0)</f>
        <v>No</v>
      </c>
      <c r="U535">
        <f t="shared" si="56"/>
        <v>2</v>
      </c>
      <c r="V535" t="str">
        <f t="shared" si="57"/>
        <v>Sunday</v>
      </c>
      <c r="W535" t="str">
        <f t="shared" si="58"/>
        <v>June</v>
      </c>
      <c r="X535">
        <f>E535*VLOOKUP(D535,products!$A$2:$G$49,7,FALSE)</f>
        <v>1.2887999999999997</v>
      </c>
    </row>
    <row r="536" spans="1:24" x14ac:dyDescent="0.25">
      <c r="A536" s="1" t="s">
        <v>3509</v>
      </c>
      <c r="B536" s="2">
        <v>44563</v>
      </c>
      <c r="C536" s="1" t="s">
        <v>3510</v>
      </c>
      <c r="D536" t="s">
        <v>6150</v>
      </c>
      <c r="E536" s="1">
        <v>2</v>
      </c>
      <c r="F536" s="1" t="str">
        <f>VLOOKUP(C536,customers!$A$2:$B$1001,2,FALSE)</f>
        <v>Kris O'Cullen</v>
      </c>
      <c r="G536" s="1" t="str">
        <f>VLOOKUP(C536,customers!$A$1:$C$1001,3,FALSE)</f>
        <v>koculleneu@ca.gov</v>
      </c>
      <c r="H536" s="1" t="str">
        <f>_xlfn.XLOOKUP(C536,customers!$A$2:$A$1001,customers!$G$2:$G$1001,,0,)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>
        <f>INDEX(products!$A$1:$G$49,MATCH(orders!$D536,products!$A$1:$A$49,0),MATCH(orders!K$1,products!$A$1:$G$1,0))</f>
        <v>2.5</v>
      </c>
      <c r="L536">
        <f>INDEX(products!$A$1:$G$49,MATCH(orders!$D536,products!$A$1:$A$49,0),MATCH(orders!L$1,products!$A$1:$G$1,0))</f>
        <v>22.884999999999998</v>
      </c>
      <c r="M536">
        <f t="shared" si="59"/>
        <v>45.769999999999996</v>
      </c>
      <c r="N536" t="str">
        <f>VLOOKUP(I536,'coffee names &amp; roast types'!$A$2:$B$5,2,FALSE)</f>
        <v>Robusta</v>
      </c>
      <c r="O536" t="str">
        <f>VLOOKUP(J536,'coffee names &amp; roast types'!$E$2:$F$4,2,FALSE)</f>
        <v>Medium</v>
      </c>
      <c r="P536" t="str">
        <f>CONCATENATE(VLOOKUP(C536,customers!$A$2:$F$1001,5,FALSE),", ",VLOOKUP(C536,customers!$A$2:$F$1001,6,FALSE))</f>
        <v>39 Chinook Crossing, Adare</v>
      </c>
      <c r="Q536" t="str">
        <f t="shared" si="60"/>
        <v>Yes</v>
      </c>
      <c r="R536" t="str">
        <f t="shared" si="61"/>
        <v>Kris</v>
      </c>
      <c r="S536" t="str">
        <f t="shared" si="62"/>
        <v>O'Cullen</v>
      </c>
      <c r="T536" t="str">
        <f>_xlfn.XLOOKUP(C536,Table3[Customer ID],Table3[Loyalty Card],,0)</f>
        <v>Yes</v>
      </c>
      <c r="U536">
        <f t="shared" si="56"/>
        <v>5</v>
      </c>
      <c r="V536" t="str">
        <f t="shared" si="57"/>
        <v>Sunday</v>
      </c>
      <c r="W536" t="str">
        <f t="shared" si="58"/>
        <v>January</v>
      </c>
      <c r="X536">
        <f>E536*VLOOKUP(D536,products!$A$2:$G$49,7,FALSE)</f>
        <v>2.7461999999999995</v>
      </c>
    </row>
    <row r="537" spans="1:24" x14ac:dyDescent="0.25">
      <c r="A537" s="1" t="s">
        <v>3515</v>
      </c>
      <c r="B537" s="2">
        <v>44585</v>
      </c>
      <c r="C537" s="1" t="s">
        <v>3516</v>
      </c>
      <c r="D537" t="s">
        <v>6144</v>
      </c>
      <c r="E537" s="1">
        <v>2</v>
      </c>
      <c r="F537" s="1" t="str">
        <f>VLOOKUP(C537,customers!$A$2:$B$1001,2,FALSE)</f>
        <v>Timoteo Glisane</v>
      </c>
      <c r="G537" s="1" t="str">
        <f>VLOOKUP(C537,customers!$A$1:$C$1001,3,FALSE)</f>
        <v>not provided</v>
      </c>
      <c r="H537" s="1" t="str">
        <f>_xlfn.XLOOKUP(C537,customers!$A$2:$A$1001,customers!$G$2:$G$1001,,0,)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>
        <f>INDEX(products!$A$1:$G$49,MATCH(orders!$D537,products!$A$1:$A$49,0),MATCH(orders!K$1,products!$A$1:$G$1,0))</f>
        <v>0.2</v>
      </c>
      <c r="L537">
        <f>INDEX(products!$A$1:$G$49,MATCH(orders!$D537,products!$A$1:$A$49,0),MATCH(orders!L$1,products!$A$1:$G$1,0))</f>
        <v>4.7549999999999999</v>
      </c>
      <c r="M537">
        <f t="shared" si="59"/>
        <v>9.51</v>
      </c>
      <c r="N537" t="str">
        <f>VLOOKUP(I537,'coffee names &amp; roast types'!$A$2:$B$5,2,FALSE)</f>
        <v>Liberica</v>
      </c>
      <c r="O537" t="str">
        <f>VLOOKUP(J537,'coffee names &amp; roast types'!$E$2:$F$4,2,FALSE)</f>
        <v>Light</v>
      </c>
      <c r="P537" t="str">
        <f>CONCATENATE(VLOOKUP(C537,customers!$A$2:$F$1001,5,FALSE),", ",VLOOKUP(C537,customers!$A$2:$F$1001,6,FALSE))</f>
        <v>2 Coolidge Crossing, Ballivor</v>
      </c>
      <c r="Q537" t="str">
        <f t="shared" si="60"/>
        <v>Yes</v>
      </c>
      <c r="R537" t="str">
        <f t="shared" si="61"/>
        <v>Timoteo</v>
      </c>
      <c r="S537" t="str">
        <f t="shared" si="62"/>
        <v>Glisane</v>
      </c>
      <c r="T537" t="str">
        <f>_xlfn.XLOOKUP(C537,Table3[Customer ID],Table3[Loyalty Card],,0)</f>
        <v>No</v>
      </c>
      <c r="U537">
        <f t="shared" si="56"/>
        <v>0.4</v>
      </c>
      <c r="V537" t="str">
        <f t="shared" si="57"/>
        <v>Monday</v>
      </c>
      <c r="W537" t="str">
        <f t="shared" si="58"/>
        <v>January</v>
      </c>
      <c r="X537">
        <f>E537*VLOOKUP(D537,products!$A$2:$G$49,7,FALSE)</f>
        <v>1.2363</v>
      </c>
    </row>
    <row r="538" spans="1:24" x14ac:dyDescent="0.25">
      <c r="A538" s="1" t="s">
        <v>3520</v>
      </c>
      <c r="B538" s="2">
        <v>43544</v>
      </c>
      <c r="C538" s="1" t="s">
        <v>3367</v>
      </c>
      <c r="D538" t="s">
        <v>6162</v>
      </c>
      <c r="E538" s="1">
        <v>3</v>
      </c>
      <c r="F538" s="1" t="str">
        <f>VLOOKUP(C538,customers!$A$2:$B$1001,2,FALSE)</f>
        <v>Marja Urion</v>
      </c>
      <c r="G538" s="1" t="str">
        <f>VLOOKUP(C538,customers!$A$1:$C$1001,3,FALSE)</f>
        <v>murione5@alexa.com</v>
      </c>
      <c r="H538" s="1" t="str">
        <f>_xlfn.XLOOKUP(C538,customers!$A$2:$A$1001,customers!$G$2:$G$1001,,0,)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>
        <f>INDEX(products!$A$1:$G$49,MATCH(orders!$D538,products!$A$1:$A$49,0),MATCH(orders!K$1,products!$A$1:$G$1,0))</f>
        <v>0.2</v>
      </c>
      <c r="L538">
        <f>INDEX(products!$A$1:$G$49,MATCH(orders!$D538,products!$A$1:$A$49,0),MATCH(orders!L$1,products!$A$1:$G$1,0))</f>
        <v>2.6849999999999996</v>
      </c>
      <c r="M538">
        <f t="shared" si="59"/>
        <v>8.0549999999999997</v>
      </c>
      <c r="N538" t="str">
        <f>VLOOKUP(I538,'coffee names &amp; roast types'!$A$2:$B$5,2,FALSE)</f>
        <v>Robusta</v>
      </c>
      <c r="O538" t="str">
        <f>VLOOKUP(J538,'coffee names &amp; roast types'!$E$2:$F$4,2,FALSE)</f>
        <v>Dark</v>
      </c>
      <c r="P538" t="str">
        <f>CONCATENATE(VLOOKUP(C538,customers!$A$2:$F$1001,5,FALSE),", ",VLOOKUP(C538,customers!$A$2:$F$1001,6,FALSE))</f>
        <v>2 Sycamore Avenue, Virginia</v>
      </c>
      <c r="Q538" t="str">
        <f t="shared" si="60"/>
        <v>Yes</v>
      </c>
      <c r="R538" t="str">
        <f t="shared" si="61"/>
        <v>Marja</v>
      </c>
      <c r="S538" t="str">
        <f t="shared" si="62"/>
        <v>Urion</v>
      </c>
      <c r="T538" t="str">
        <f>_xlfn.XLOOKUP(C538,Table3[Customer ID],Table3[Loyalty Card],,0)</f>
        <v>Yes</v>
      </c>
      <c r="U538">
        <f t="shared" si="56"/>
        <v>0.60000000000000009</v>
      </c>
      <c r="V538" t="str">
        <f t="shared" si="57"/>
        <v>Wednesday</v>
      </c>
      <c r="W538" t="str">
        <f t="shared" si="58"/>
        <v>March</v>
      </c>
      <c r="X538">
        <f>E538*VLOOKUP(D538,products!$A$2:$G$49,7,FALSE)</f>
        <v>0.4832999999999999</v>
      </c>
    </row>
    <row r="539" spans="1:24" x14ac:dyDescent="0.25">
      <c r="A539" s="1" t="s">
        <v>3526</v>
      </c>
      <c r="B539" s="2">
        <v>44156</v>
      </c>
      <c r="C539" s="1" t="s">
        <v>3527</v>
      </c>
      <c r="D539" t="s">
        <v>6184</v>
      </c>
      <c r="E539" s="1">
        <v>4</v>
      </c>
      <c r="F539" s="1" t="str">
        <f>VLOOKUP(C539,customers!$A$2:$B$1001,2,FALSE)</f>
        <v>Hildegarde Brangan</v>
      </c>
      <c r="G539" s="1" t="str">
        <f>VLOOKUP(C539,customers!$A$1:$C$1001,3,FALSE)</f>
        <v>hbranganex@woothemes.com</v>
      </c>
      <c r="H539" s="1" t="str">
        <f>_xlfn.XLOOKUP(C539,customers!$A$2:$A$1001,customers!$G$2:$G$1001,,0,)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>
        <f>INDEX(products!$A$1:$G$49,MATCH(orders!$D539,products!$A$1:$A$49,0),MATCH(orders!K$1,products!$A$1:$G$1,0))</f>
        <v>2.5</v>
      </c>
      <c r="L539">
        <f>INDEX(products!$A$1:$G$49,MATCH(orders!$D539,products!$A$1:$A$49,0),MATCH(orders!L$1,products!$A$1:$G$1,0))</f>
        <v>27.945</v>
      </c>
      <c r="M539">
        <f t="shared" si="59"/>
        <v>111.78</v>
      </c>
      <c r="N539" t="str">
        <f>VLOOKUP(I539,'coffee names &amp; roast types'!$A$2:$B$5,2,FALSE)</f>
        <v>Excelsa</v>
      </c>
      <c r="O539" t="str">
        <f>VLOOKUP(J539,'coffee names &amp; roast types'!$E$2:$F$4,2,FALSE)</f>
        <v>Dark</v>
      </c>
      <c r="P539" t="str">
        <f>CONCATENATE(VLOOKUP(C539,customers!$A$2:$F$1001,5,FALSE),", ",VLOOKUP(C539,customers!$A$2:$F$1001,6,FALSE))</f>
        <v>5 Pleasure Junction, Evansville</v>
      </c>
      <c r="Q539" t="str">
        <f t="shared" si="60"/>
        <v>No</v>
      </c>
      <c r="R539" t="str">
        <f t="shared" si="61"/>
        <v>Hildegarde</v>
      </c>
      <c r="S539" t="str">
        <f t="shared" si="62"/>
        <v>Brangan</v>
      </c>
      <c r="T539" t="str">
        <f>_xlfn.XLOOKUP(C539,Table3[Customer ID],Table3[Loyalty Card],,0)</f>
        <v>Yes</v>
      </c>
      <c r="U539">
        <f t="shared" si="56"/>
        <v>10</v>
      </c>
      <c r="V539" t="str">
        <f t="shared" si="57"/>
        <v>Saturday</v>
      </c>
      <c r="W539" t="str">
        <f t="shared" si="58"/>
        <v>November</v>
      </c>
      <c r="X539">
        <f>E539*VLOOKUP(D539,products!$A$2:$G$49,7,FALSE)</f>
        <v>12.2958</v>
      </c>
    </row>
    <row r="540" spans="1:24" x14ac:dyDescent="0.25">
      <c r="A540" s="1" t="s">
        <v>3531</v>
      </c>
      <c r="B540" s="2">
        <v>44482</v>
      </c>
      <c r="C540" s="1" t="s">
        <v>3532</v>
      </c>
      <c r="D540" t="s">
        <v>6162</v>
      </c>
      <c r="E540" s="1">
        <v>4</v>
      </c>
      <c r="F540" s="1" t="str">
        <f>VLOOKUP(C540,customers!$A$2:$B$1001,2,FALSE)</f>
        <v>Amii Gallyon</v>
      </c>
      <c r="G540" s="1" t="str">
        <f>VLOOKUP(C540,customers!$A$1:$C$1001,3,FALSE)</f>
        <v>agallyoney@engadget.com</v>
      </c>
      <c r="H540" s="1" t="str">
        <f>_xlfn.XLOOKUP(C540,customers!$A$2:$A$1001,customers!$G$2:$G$1001,,0,)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>
        <f>INDEX(products!$A$1:$G$49,MATCH(orders!$D540,products!$A$1:$A$49,0),MATCH(orders!K$1,products!$A$1:$G$1,0))</f>
        <v>0.2</v>
      </c>
      <c r="L540">
        <f>INDEX(products!$A$1:$G$49,MATCH(orders!$D540,products!$A$1:$A$49,0),MATCH(orders!L$1,products!$A$1:$G$1,0))</f>
        <v>2.6849999999999996</v>
      </c>
      <c r="M540">
        <f t="shared" si="59"/>
        <v>10.739999999999998</v>
      </c>
      <c r="N540" t="str">
        <f>VLOOKUP(I540,'coffee names &amp; roast types'!$A$2:$B$5,2,FALSE)</f>
        <v>Robusta</v>
      </c>
      <c r="O540" t="str">
        <f>VLOOKUP(J540,'coffee names &amp; roast types'!$E$2:$F$4,2,FALSE)</f>
        <v>Dark</v>
      </c>
      <c r="P540" t="str">
        <f>CONCATENATE(VLOOKUP(C540,customers!$A$2:$F$1001,5,FALSE),", ",VLOOKUP(C540,customers!$A$2:$F$1001,6,FALSE))</f>
        <v>229 Spohn Center, Naperville</v>
      </c>
      <c r="Q540" t="str">
        <f t="shared" si="60"/>
        <v>No</v>
      </c>
      <c r="R540" t="str">
        <f t="shared" si="61"/>
        <v>Amii</v>
      </c>
      <c r="S540" t="str">
        <f t="shared" si="62"/>
        <v>Gallyon</v>
      </c>
      <c r="T540" t="str">
        <f>_xlfn.XLOOKUP(C540,Table3[Customer ID],Table3[Loyalty Card],,0)</f>
        <v>Yes</v>
      </c>
      <c r="U540">
        <f t="shared" si="56"/>
        <v>0.8</v>
      </c>
      <c r="V540" t="str">
        <f t="shared" si="57"/>
        <v>Wednesday</v>
      </c>
      <c r="W540" t="str">
        <f t="shared" si="58"/>
        <v>October</v>
      </c>
      <c r="X540">
        <f>E540*VLOOKUP(D540,products!$A$2:$G$49,7,FALSE)</f>
        <v>0.64439999999999986</v>
      </c>
    </row>
    <row r="541" spans="1:24" x14ac:dyDescent="0.25">
      <c r="A541" s="1" t="s">
        <v>3536</v>
      </c>
      <c r="B541" s="2">
        <v>44488</v>
      </c>
      <c r="C541" s="1" t="s">
        <v>3537</v>
      </c>
      <c r="D541" t="s">
        <v>6171</v>
      </c>
      <c r="E541" s="1">
        <v>5</v>
      </c>
      <c r="F541" s="1" t="str">
        <f>VLOOKUP(C541,customers!$A$2:$B$1001,2,FALSE)</f>
        <v>Birgit Domange</v>
      </c>
      <c r="G541" s="1" t="str">
        <f>VLOOKUP(C541,customers!$A$1:$C$1001,3,FALSE)</f>
        <v>bdomangeez@yahoo.co.jp</v>
      </c>
      <c r="H541" s="1" t="str">
        <f>_xlfn.XLOOKUP(C541,customers!$A$2:$A$1001,customers!$G$2:$G$1001,,0,)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>
        <f>INDEX(products!$A$1:$G$49,MATCH(orders!$D541,products!$A$1:$A$49,0),MATCH(orders!K$1,products!$A$1:$G$1,0))</f>
        <v>0.5</v>
      </c>
      <c r="L541">
        <f>INDEX(products!$A$1:$G$49,MATCH(orders!$D541,products!$A$1:$A$49,0),MATCH(orders!L$1,products!$A$1:$G$1,0))</f>
        <v>5.3699999999999992</v>
      </c>
      <c r="M541">
        <f t="shared" si="59"/>
        <v>26.849999999999994</v>
      </c>
      <c r="N541" t="str">
        <f>VLOOKUP(I541,'coffee names &amp; roast types'!$A$2:$B$5,2,FALSE)</f>
        <v>Robusta</v>
      </c>
      <c r="O541" t="str">
        <f>VLOOKUP(J541,'coffee names &amp; roast types'!$E$2:$F$4,2,FALSE)</f>
        <v>Dark</v>
      </c>
      <c r="P541" t="str">
        <f>CONCATENATE(VLOOKUP(C541,customers!$A$2:$F$1001,5,FALSE),", ",VLOOKUP(C541,customers!$A$2:$F$1001,6,FALSE))</f>
        <v>5 Sherman Drive, Charleston</v>
      </c>
      <c r="Q541" t="str">
        <f t="shared" si="60"/>
        <v>No</v>
      </c>
      <c r="R541" t="str">
        <f t="shared" si="61"/>
        <v>Birgit</v>
      </c>
      <c r="S541" t="str">
        <f t="shared" si="62"/>
        <v>Domange</v>
      </c>
      <c r="T541" t="str">
        <f>_xlfn.XLOOKUP(C541,Table3[Customer ID],Table3[Loyalty Card],,0)</f>
        <v>No</v>
      </c>
      <c r="U541">
        <f t="shared" si="56"/>
        <v>2.5</v>
      </c>
      <c r="V541" t="str">
        <f t="shared" si="57"/>
        <v>Tuesday</v>
      </c>
      <c r="W541" t="str">
        <f t="shared" si="58"/>
        <v>October</v>
      </c>
      <c r="X541">
        <f>E541*VLOOKUP(D541,products!$A$2:$G$49,7,FALSE)</f>
        <v>1.6109999999999998</v>
      </c>
    </row>
    <row r="542" spans="1:24" x14ac:dyDescent="0.25">
      <c r="A542" s="1" t="s">
        <v>3541</v>
      </c>
      <c r="B542" s="2">
        <v>43584</v>
      </c>
      <c r="C542" s="1" t="s">
        <v>3542</v>
      </c>
      <c r="D542" t="s">
        <v>6169</v>
      </c>
      <c r="E542" s="1">
        <v>4</v>
      </c>
      <c r="F542" s="1" t="str">
        <f>VLOOKUP(C542,customers!$A$2:$B$1001,2,FALSE)</f>
        <v>Killian Osler</v>
      </c>
      <c r="G542" s="1" t="str">
        <f>VLOOKUP(C542,customers!$A$1:$C$1001,3,FALSE)</f>
        <v>koslerf0@gmpg.org</v>
      </c>
      <c r="H542" s="1" t="str">
        <f>_xlfn.XLOOKUP(C542,customers!$A$2:$A$1001,customers!$G$2:$G$1001,,0,)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>
        <f>INDEX(products!$A$1:$G$49,MATCH(orders!$D542,products!$A$1:$A$49,0),MATCH(orders!K$1,products!$A$1:$G$1,0))</f>
        <v>1</v>
      </c>
      <c r="L542">
        <f>INDEX(products!$A$1:$G$49,MATCH(orders!$D542,products!$A$1:$A$49,0),MATCH(orders!L$1,products!$A$1:$G$1,0))</f>
        <v>15.85</v>
      </c>
      <c r="M542">
        <f t="shared" si="59"/>
        <v>63.4</v>
      </c>
      <c r="N542" t="str">
        <f>VLOOKUP(I542,'coffee names &amp; roast types'!$A$2:$B$5,2,FALSE)</f>
        <v>Liberica</v>
      </c>
      <c r="O542" t="str">
        <f>VLOOKUP(J542,'coffee names &amp; roast types'!$E$2:$F$4,2,FALSE)</f>
        <v>Light</v>
      </c>
      <c r="P542" t="str">
        <f>CONCATENATE(VLOOKUP(C542,customers!$A$2:$F$1001,5,FALSE),", ",VLOOKUP(C542,customers!$A$2:$F$1001,6,FALSE))</f>
        <v>81 Stuart Street, Lansing</v>
      </c>
      <c r="Q542" t="str">
        <f t="shared" si="60"/>
        <v>No</v>
      </c>
      <c r="R542" t="str">
        <f t="shared" si="61"/>
        <v>Killian</v>
      </c>
      <c r="S542" t="str">
        <f t="shared" si="62"/>
        <v>Osler</v>
      </c>
      <c r="T542" t="str">
        <f>_xlfn.XLOOKUP(C542,Table3[Customer ID],Table3[Loyalty Card],,0)</f>
        <v>Yes</v>
      </c>
      <c r="U542">
        <f t="shared" si="56"/>
        <v>4</v>
      </c>
      <c r="V542" t="str">
        <f t="shared" si="57"/>
        <v>Monday</v>
      </c>
      <c r="W542" t="str">
        <f t="shared" si="58"/>
        <v>April</v>
      </c>
      <c r="X542">
        <f>E542*VLOOKUP(D542,products!$A$2:$G$49,7,FALSE)</f>
        <v>8.2420000000000009</v>
      </c>
    </row>
    <row r="543" spans="1:24" x14ac:dyDescent="0.25">
      <c r="A543" s="1" t="s">
        <v>3547</v>
      </c>
      <c r="B543" s="2">
        <v>43750</v>
      </c>
      <c r="C543" s="1" t="s">
        <v>3548</v>
      </c>
      <c r="D543" t="s">
        <v>6167</v>
      </c>
      <c r="E543" s="1">
        <v>1</v>
      </c>
      <c r="F543" s="1" t="str">
        <f>VLOOKUP(C543,customers!$A$2:$B$1001,2,FALSE)</f>
        <v>Lora Dukes</v>
      </c>
      <c r="G543" s="1" t="str">
        <f>VLOOKUP(C543,customers!$A$1:$C$1001,3,FALSE)</f>
        <v>not provided</v>
      </c>
      <c r="H543" s="1" t="str">
        <f>_xlfn.XLOOKUP(C543,customers!$A$2:$A$1001,customers!$G$2:$G$1001,,0,)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>
        <f>INDEX(products!$A$1:$G$49,MATCH(orders!$D543,products!$A$1:$A$49,0),MATCH(orders!K$1,products!$A$1:$G$1,0))</f>
        <v>2.5</v>
      </c>
      <c r="L543">
        <f>INDEX(products!$A$1:$G$49,MATCH(orders!$D543,products!$A$1:$A$49,0),MATCH(orders!L$1,products!$A$1:$G$1,0))</f>
        <v>22.884999999999998</v>
      </c>
      <c r="M543">
        <f t="shared" si="59"/>
        <v>22.884999999999998</v>
      </c>
      <c r="N543" t="str">
        <f>VLOOKUP(I543,'coffee names &amp; roast types'!$A$2:$B$5,2,FALSE)</f>
        <v>Arabica</v>
      </c>
      <c r="O543" t="str">
        <f>VLOOKUP(J543,'coffee names &amp; roast types'!$E$2:$F$4,2,FALSE)</f>
        <v>Dark</v>
      </c>
      <c r="P543" t="str">
        <f>CONCATENATE(VLOOKUP(C543,customers!$A$2:$F$1001,5,FALSE),", ",VLOOKUP(C543,customers!$A$2:$F$1001,6,FALSE))</f>
        <v>4 Lakewood Gardens Lane, Boyle</v>
      </c>
      <c r="Q543" t="str">
        <f t="shared" si="60"/>
        <v>Yes</v>
      </c>
      <c r="R543" t="str">
        <f t="shared" si="61"/>
        <v>Lora</v>
      </c>
      <c r="S543" t="str">
        <f t="shared" si="62"/>
        <v>Dukes</v>
      </c>
      <c r="T543" t="str">
        <f>_xlfn.XLOOKUP(C543,Table3[Customer ID],Table3[Loyalty Card],,0)</f>
        <v>Yes</v>
      </c>
      <c r="U543">
        <f t="shared" si="56"/>
        <v>2.5</v>
      </c>
      <c r="V543" t="str">
        <f t="shared" si="57"/>
        <v>Saturday</v>
      </c>
      <c r="W543" t="str">
        <f t="shared" si="58"/>
        <v>October</v>
      </c>
      <c r="X543">
        <f>E543*VLOOKUP(D543,products!$A$2:$G$49,7,FALSE)</f>
        <v>2.0596499999999995</v>
      </c>
    </row>
    <row r="544" spans="1:24" x14ac:dyDescent="0.25">
      <c r="A544" s="1" t="s">
        <v>3552</v>
      </c>
      <c r="B544" s="2">
        <v>44335</v>
      </c>
      <c r="C544" s="1" t="s">
        <v>3553</v>
      </c>
      <c r="D544" t="s">
        <v>6174</v>
      </c>
      <c r="E544" s="1">
        <v>4</v>
      </c>
      <c r="F544" s="1" t="str">
        <f>VLOOKUP(C544,customers!$A$2:$B$1001,2,FALSE)</f>
        <v>Zack Pellett</v>
      </c>
      <c r="G544" s="1" t="str">
        <f>VLOOKUP(C544,customers!$A$1:$C$1001,3,FALSE)</f>
        <v>zpellettf2@dailymotion.com</v>
      </c>
      <c r="H544" s="1" t="str">
        <f>_xlfn.XLOOKUP(C544,customers!$A$2:$A$1001,customers!$G$2:$G$1001,,0,)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>
        <f>INDEX(products!$A$1:$G$49,MATCH(orders!$D544,products!$A$1:$A$49,0),MATCH(orders!K$1,products!$A$1:$G$1,0))</f>
        <v>2.5</v>
      </c>
      <c r="L544">
        <f>INDEX(products!$A$1:$G$49,MATCH(orders!$D544,products!$A$1:$A$49,0),MATCH(orders!L$1,products!$A$1:$G$1,0))</f>
        <v>25.874999999999996</v>
      </c>
      <c r="M544">
        <f t="shared" si="59"/>
        <v>103.49999999999999</v>
      </c>
      <c r="N544" t="str">
        <f>VLOOKUP(I544,'coffee names &amp; roast types'!$A$2:$B$5,2,FALSE)</f>
        <v>Arabica</v>
      </c>
      <c r="O544" t="str">
        <f>VLOOKUP(J544,'coffee names &amp; roast types'!$E$2:$F$4,2,FALSE)</f>
        <v>Medium</v>
      </c>
      <c r="P544" t="str">
        <f>CONCATENATE(VLOOKUP(C544,customers!$A$2:$F$1001,5,FALSE),", ",VLOOKUP(C544,customers!$A$2:$F$1001,6,FALSE))</f>
        <v>0 Lukken Court, Shreveport</v>
      </c>
      <c r="Q544" t="str">
        <f t="shared" si="60"/>
        <v>No</v>
      </c>
      <c r="R544" t="str">
        <f t="shared" si="61"/>
        <v>Zack</v>
      </c>
      <c r="S544" t="str">
        <f t="shared" si="62"/>
        <v>Pellett</v>
      </c>
      <c r="T544" t="str">
        <f>_xlfn.XLOOKUP(C544,Table3[Customer ID],Table3[Loyalty Card],,0)</f>
        <v>No</v>
      </c>
      <c r="U544">
        <f t="shared" si="56"/>
        <v>10</v>
      </c>
      <c r="V544" t="str">
        <f t="shared" si="57"/>
        <v>Wednesday</v>
      </c>
      <c r="W544" t="str">
        <f t="shared" si="58"/>
        <v>May</v>
      </c>
      <c r="X544">
        <f>E544*VLOOKUP(D544,products!$A$2:$G$49,7,FALSE)</f>
        <v>9.3149999999999977</v>
      </c>
    </row>
    <row r="545" spans="1:24" x14ac:dyDescent="0.25">
      <c r="A545" s="1" t="s">
        <v>3558</v>
      </c>
      <c r="B545" s="2">
        <v>44380</v>
      </c>
      <c r="C545" s="1" t="s">
        <v>3559</v>
      </c>
      <c r="D545" t="s">
        <v>6141</v>
      </c>
      <c r="E545" s="1">
        <v>2</v>
      </c>
      <c r="F545" s="1" t="str">
        <f>VLOOKUP(C545,customers!$A$2:$B$1001,2,FALSE)</f>
        <v>Ilaire Sprakes</v>
      </c>
      <c r="G545" s="1" t="str">
        <f>VLOOKUP(C545,customers!$A$1:$C$1001,3,FALSE)</f>
        <v>isprakesf3@spiegel.de</v>
      </c>
      <c r="H545" s="1" t="str">
        <f>_xlfn.XLOOKUP(C545,customers!$A$2:$A$1001,customers!$G$2:$G$1001,,0,)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>
        <f>INDEX(products!$A$1:$G$49,MATCH(orders!$D545,products!$A$1:$A$49,0),MATCH(orders!K$1,products!$A$1:$G$1,0))</f>
        <v>2.5</v>
      </c>
      <c r="L545">
        <f>INDEX(products!$A$1:$G$49,MATCH(orders!$D545,products!$A$1:$A$49,0),MATCH(orders!L$1,products!$A$1:$G$1,0))</f>
        <v>27.484999999999996</v>
      </c>
      <c r="M545">
        <f t="shared" si="59"/>
        <v>54.969999999999992</v>
      </c>
      <c r="N545" t="str">
        <f>VLOOKUP(I545,'coffee names &amp; roast types'!$A$2:$B$5,2,FALSE)</f>
        <v>Robusta</v>
      </c>
      <c r="O545" t="str">
        <f>VLOOKUP(J545,'coffee names &amp; roast types'!$E$2:$F$4,2,FALSE)</f>
        <v>Light</v>
      </c>
      <c r="P545" t="str">
        <f>CONCATENATE(VLOOKUP(C545,customers!$A$2:$F$1001,5,FALSE),", ",VLOOKUP(C545,customers!$A$2:$F$1001,6,FALSE))</f>
        <v>1969 Lakeland Avenue, San Jose</v>
      </c>
      <c r="Q545" t="str">
        <f t="shared" si="60"/>
        <v>No</v>
      </c>
      <c r="R545" t="str">
        <f t="shared" si="61"/>
        <v>Ilaire</v>
      </c>
      <c r="S545" t="str">
        <f t="shared" si="62"/>
        <v>Sprakes</v>
      </c>
      <c r="T545" t="str">
        <f>_xlfn.XLOOKUP(C545,Table3[Customer ID],Table3[Loyalty Card],,0)</f>
        <v>No</v>
      </c>
      <c r="U545">
        <f t="shared" si="56"/>
        <v>5</v>
      </c>
      <c r="V545" t="str">
        <f t="shared" si="57"/>
        <v>Saturday</v>
      </c>
      <c r="W545" t="str">
        <f t="shared" si="58"/>
        <v>July</v>
      </c>
      <c r="X545">
        <f>E545*VLOOKUP(D545,products!$A$2:$G$49,7,FALSE)</f>
        <v>3.2981999999999996</v>
      </c>
    </row>
    <row r="546" spans="1:24" x14ac:dyDescent="0.25">
      <c r="A546" s="1" t="s">
        <v>3564</v>
      </c>
      <c r="B546" s="2">
        <v>43869</v>
      </c>
      <c r="C546" s="1" t="s">
        <v>3565</v>
      </c>
      <c r="D546" t="s">
        <v>6179</v>
      </c>
      <c r="E546" s="1">
        <v>2</v>
      </c>
      <c r="F546" s="1" t="str">
        <f>VLOOKUP(C546,customers!$A$2:$B$1001,2,FALSE)</f>
        <v>Heda Fromant</v>
      </c>
      <c r="G546" s="1" t="str">
        <f>VLOOKUP(C546,customers!$A$1:$C$1001,3,FALSE)</f>
        <v>hfromantf4@ucsd.edu</v>
      </c>
      <c r="H546" s="1" t="str">
        <f>_xlfn.XLOOKUP(C546,customers!$A$2:$A$1001,customers!$G$2:$G$1001,,0,)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>
        <f>INDEX(products!$A$1:$G$49,MATCH(orders!$D546,products!$A$1:$A$49,0),MATCH(orders!K$1,products!$A$1:$G$1,0))</f>
        <v>0.5</v>
      </c>
      <c r="L546">
        <f>INDEX(products!$A$1:$G$49,MATCH(orders!$D546,products!$A$1:$A$49,0),MATCH(orders!L$1,products!$A$1:$G$1,0))</f>
        <v>7.77</v>
      </c>
      <c r="M546">
        <f t="shared" si="59"/>
        <v>15.54</v>
      </c>
      <c r="N546" t="str">
        <f>VLOOKUP(I546,'coffee names &amp; roast types'!$A$2:$B$5,2,FALSE)</f>
        <v>Arabica</v>
      </c>
      <c r="O546" t="str">
        <f>VLOOKUP(J546,'coffee names &amp; roast types'!$E$2:$F$4,2,FALSE)</f>
        <v>Light</v>
      </c>
      <c r="P546" t="str">
        <f>CONCATENATE(VLOOKUP(C546,customers!$A$2:$F$1001,5,FALSE),", ",VLOOKUP(C546,customers!$A$2:$F$1001,6,FALSE))</f>
        <v>3341 Cascade Park, Philadelphia</v>
      </c>
      <c r="Q546" t="str">
        <f t="shared" si="60"/>
        <v>No</v>
      </c>
      <c r="R546" t="str">
        <f t="shared" si="61"/>
        <v>Heda</v>
      </c>
      <c r="S546" t="str">
        <f t="shared" si="62"/>
        <v>Fromant</v>
      </c>
      <c r="T546" t="str">
        <f>_xlfn.XLOOKUP(C546,Table3[Customer ID],Table3[Loyalty Card],,0)</f>
        <v>No</v>
      </c>
      <c r="U546">
        <f t="shared" si="56"/>
        <v>1</v>
      </c>
      <c r="V546" t="str">
        <f t="shared" si="57"/>
        <v>Saturday</v>
      </c>
      <c r="W546" t="str">
        <f t="shared" si="58"/>
        <v>February</v>
      </c>
      <c r="X546">
        <f>E546*VLOOKUP(D546,products!$A$2:$G$49,7,FALSE)</f>
        <v>1.3985999999999998</v>
      </c>
    </row>
    <row r="547" spans="1:24" x14ac:dyDescent="0.25">
      <c r="A547" s="1" t="s">
        <v>3570</v>
      </c>
      <c r="B547" s="2">
        <v>44120</v>
      </c>
      <c r="C547" s="1" t="s">
        <v>3571</v>
      </c>
      <c r="D547" t="s">
        <v>6149</v>
      </c>
      <c r="E547" s="1">
        <v>4</v>
      </c>
      <c r="F547" s="1" t="str">
        <f>VLOOKUP(C547,customers!$A$2:$B$1001,2,FALSE)</f>
        <v>Rufus Flear</v>
      </c>
      <c r="G547" s="1" t="str">
        <f>VLOOKUP(C547,customers!$A$1:$C$1001,3,FALSE)</f>
        <v>rflearf5@artisteer.com</v>
      </c>
      <c r="H547" s="1" t="str">
        <f>_xlfn.XLOOKUP(C547,customers!$A$2:$A$1001,customers!$G$2:$G$1001,,0,)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>
        <f>INDEX(products!$A$1:$G$49,MATCH(orders!$D547,products!$A$1:$A$49,0),MATCH(orders!K$1,products!$A$1:$G$1,0))</f>
        <v>0.2</v>
      </c>
      <c r="L547">
        <f>INDEX(products!$A$1:$G$49,MATCH(orders!$D547,products!$A$1:$A$49,0),MATCH(orders!L$1,products!$A$1:$G$1,0))</f>
        <v>3.8849999999999998</v>
      </c>
      <c r="M547">
        <f t="shared" si="59"/>
        <v>15.54</v>
      </c>
      <c r="N547" t="str">
        <f>VLOOKUP(I547,'coffee names &amp; roast types'!$A$2:$B$5,2,FALSE)</f>
        <v>Liberica</v>
      </c>
      <c r="O547" t="str">
        <f>VLOOKUP(J547,'coffee names &amp; roast types'!$E$2:$F$4,2,FALSE)</f>
        <v>Dark</v>
      </c>
      <c r="P547" t="str">
        <f>CONCATENATE(VLOOKUP(C547,customers!$A$2:$F$1001,5,FALSE),", ",VLOOKUP(C547,customers!$A$2:$F$1001,6,FALSE))</f>
        <v>30 Mayer Terrace, Sheffield</v>
      </c>
      <c r="Q547" t="str">
        <f t="shared" si="60"/>
        <v>Yes</v>
      </c>
      <c r="R547" t="str">
        <f t="shared" si="61"/>
        <v>Rufus</v>
      </c>
      <c r="S547" t="str">
        <f t="shared" si="62"/>
        <v>Flear</v>
      </c>
      <c r="T547" t="str">
        <f>_xlfn.XLOOKUP(C547,Table3[Customer ID],Table3[Loyalty Card],,0)</f>
        <v>No</v>
      </c>
      <c r="U547">
        <f t="shared" si="56"/>
        <v>0.8</v>
      </c>
      <c r="V547" t="str">
        <f t="shared" si="57"/>
        <v>Friday</v>
      </c>
      <c r="W547" t="str">
        <f t="shared" si="58"/>
        <v>October</v>
      </c>
      <c r="X547">
        <f>E547*VLOOKUP(D547,products!$A$2:$G$49,7,FALSE)</f>
        <v>2.0202</v>
      </c>
    </row>
    <row r="548" spans="1:24" x14ac:dyDescent="0.25">
      <c r="A548" s="1" t="s">
        <v>3576</v>
      </c>
      <c r="B548" s="2">
        <v>44127</v>
      </c>
      <c r="C548" s="1" t="s">
        <v>3577</v>
      </c>
      <c r="D548" t="s">
        <v>6184</v>
      </c>
      <c r="E548" s="1">
        <v>3</v>
      </c>
      <c r="F548" s="1" t="str">
        <f>VLOOKUP(C548,customers!$A$2:$B$1001,2,FALSE)</f>
        <v>Dom Milella</v>
      </c>
      <c r="G548" s="1" t="str">
        <f>VLOOKUP(C548,customers!$A$1:$C$1001,3,FALSE)</f>
        <v>not provided</v>
      </c>
      <c r="H548" s="1" t="str">
        <f>_xlfn.XLOOKUP(C548,customers!$A$2:$A$1001,customers!$G$2:$G$1001,,0,)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>
        <f>INDEX(products!$A$1:$G$49,MATCH(orders!$D548,products!$A$1:$A$49,0),MATCH(orders!K$1,products!$A$1:$G$1,0))</f>
        <v>2.5</v>
      </c>
      <c r="L548">
        <f>INDEX(products!$A$1:$G$49,MATCH(orders!$D548,products!$A$1:$A$49,0),MATCH(orders!L$1,products!$A$1:$G$1,0))</f>
        <v>27.945</v>
      </c>
      <c r="M548">
        <f t="shared" si="59"/>
        <v>83.835000000000008</v>
      </c>
      <c r="N548" t="str">
        <f>VLOOKUP(I548,'coffee names &amp; roast types'!$A$2:$B$5,2,FALSE)</f>
        <v>Excelsa</v>
      </c>
      <c r="O548" t="str">
        <f>VLOOKUP(J548,'coffee names &amp; roast types'!$E$2:$F$4,2,FALSE)</f>
        <v>Dark</v>
      </c>
      <c r="P548" t="str">
        <f>CONCATENATE(VLOOKUP(C548,customers!$A$2:$F$1001,5,FALSE),", ",VLOOKUP(C548,customers!$A$2:$F$1001,6,FALSE))</f>
        <v>87 Cascade Crossing, Manorhamilton</v>
      </c>
      <c r="Q548" t="str">
        <f t="shared" si="60"/>
        <v>Yes</v>
      </c>
      <c r="R548" t="str">
        <f t="shared" si="61"/>
        <v>Dom</v>
      </c>
      <c r="S548" t="str">
        <f t="shared" si="62"/>
        <v>Milella</v>
      </c>
      <c r="T548" t="str">
        <f>_xlfn.XLOOKUP(C548,Table3[Customer ID],Table3[Loyalty Card],,0)</f>
        <v>No</v>
      </c>
      <c r="U548">
        <f t="shared" si="56"/>
        <v>7.5</v>
      </c>
      <c r="V548" t="str">
        <f t="shared" si="57"/>
        <v>Friday</v>
      </c>
      <c r="W548" t="str">
        <f t="shared" si="58"/>
        <v>October</v>
      </c>
      <c r="X548">
        <f>E548*VLOOKUP(D548,products!$A$2:$G$49,7,FALSE)</f>
        <v>9.2218499999999999</v>
      </c>
    </row>
    <row r="549" spans="1:24" x14ac:dyDescent="0.25">
      <c r="A549" s="1" t="s">
        <v>3581</v>
      </c>
      <c r="B549" s="2">
        <v>44265</v>
      </c>
      <c r="C549" s="1" t="s">
        <v>3593</v>
      </c>
      <c r="D549" t="s">
        <v>6177</v>
      </c>
      <c r="E549" s="1">
        <v>3</v>
      </c>
      <c r="F549" s="1" t="str">
        <f>VLOOKUP(C549,customers!$A$2:$B$1001,2,FALSE)</f>
        <v>Wilek Lightollers</v>
      </c>
      <c r="G549" s="1" t="str">
        <f>VLOOKUP(C549,customers!$A$1:$C$1001,3,FALSE)</f>
        <v>wlightollersf9@baidu.com</v>
      </c>
      <c r="H549" s="1" t="str">
        <f>_xlfn.XLOOKUP(C549,customers!$A$2:$A$1001,customers!$G$2:$G$1001,,0,)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>
        <f>INDEX(products!$A$1:$G$49,MATCH(orders!$D549,products!$A$1:$A$49,0),MATCH(orders!K$1,products!$A$1:$G$1,0))</f>
        <v>0.2</v>
      </c>
      <c r="L549">
        <f>INDEX(products!$A$1:$G$49,MATCH(orders!$D549,products!$A$1:$A$49,0),MATCH(orders!L$1,products!$A$1:$G$1,0))</f>
        <v>3.5849999999999995</v>
      </c>
      <c r="M549">
        <f t="shared" si="59"/>
        <v>10.754999999999999</v>
      </c>
      <c r="N549" t="str">
        <f>VLOOKUP(I549,'coffee names &amp; roast types'!$A$2:$B$5,2,FALSE)</f>
        <v>Robusta</v>
      </c>
      <c r="O549" t="str">
        <f>VLOOKUP(J549,'coffee names &amp; roast types'!$E$2:$F$4,2,FALSE)</f>
        <v>Light</v>
      </c>
      <c r="P549" t="str">
        <f>CONCATENATE(VLOOKUP(C549,customers!$A$2:$F$1001,5,FALSE),", ",VLOOKUP(C549,customers!$A$2:$F$1001,6,FALSE))</f>
        <v>8 Sunnyside Lane, New York City</v>
      </c>
      <c r="Q549" t="str">
        <f t="shared" si="60"/>
        <v>No</v>
      </c>
      <c r="R549" t="str">
        <f t="shared" si="61"/>
        <v>Wilek</v>
      </c>
      <c r="S549" t="str">
        <f t="shared" si="62"/>
        <v>Lightollers</v>
      </c>
      <c r="T549" t="str">
        <f>_xlfn.XLOOKUP(C549,Table3[Customer ID],Table3[Loyalty Card],,0)</f>
        <v>Yes</v>
      </c>
      <c r="U549">
        <f t="shared" si="56"/>
        <v>0.60000000000000009</v>
      </c>
      <c r="V549" t="str">
        <f t="shared" si="57"/>
        <v>Wednesday</v>
      </c>
      <c r="W549" t="str">
        <f t="shared" si="58"/>
        <v>March</v>
      </c>
      <c r="X549">
        <f>E549*VLOOKUP(D549,products!$A$2:$G$49,7,FALSE)</f>
        <v>0.64529999999999987</v>
      </c>
    </row>
    <row r="550" spans="1:24" x14ac:dyDescent="0.25">
      <c r="A550" s="1" t="s">
        <v>3586</v>
      </c>
      <c r="B550" s="2">
        <v>44384</v>
      </c>
      <c r="C550" s="1" t="s">
        <v>3587</v>
      </c>
      <c r="D550" t="s">
        <v>6183</v>
      </c>
      <c r="E550" s="1">
        <v>3</v>
      </c>
      <c r="F550" s="1" t="str">
        <f>VLOOKUP(C550,customers!$A$2:$B$1001,2,FALSE)</f>
        <v>Bette-ann Munden</v>
      </c>
      <c r="G550" s="1" t="str">
        <f>VLOOKUP(C550,customers!$A$1:$C$1001,3,FALSE)</f>
        <v>bmundenf8@elpais.com</v>
      </c>
      <c r="H550" s="1" t="str">
        <f>_xlfn.XLOOKUP(C550,customers!$A$2:$A$1001,customers!$G$2:$G$1001,,0,)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>
        <f>INDEX(products!$A$1:$G$49,MATCH(orders!$D550,products!$A$1:$A$49,0),MATCH(orders!K$1,products!$A$1:$G$1,0))</f>
        <v>0.2</v>
      </c>
      <c r="L550">
        <f>INDEX(products!$A$1:$G$49,MATCH(orders!$D550,products!$A$1:$A$49,0),MATCH(orders!L$1,products!$A$1:$G$1,0))</f>
        <v>4.4550000000000001</v>
      </c>
      <c r="M550">
        <f t="shared" si="59"/>
        <v>13.365</v>
      </c>
      <c r="N550" t="str">
        <f>VLOOKUP(I550,'coffee names &amp; roast types'!$A$2:$B$5,2,FALSE)</f>
        <v>Excelsa</v>
      </c>
      <c r="O550" t="str">
        <f>VLOOKUP(J550,'coffee names &amp; roast types'!$E$2:$F$4,2,FALSE)</f>
        <v>Light</v>
      </c>
      <c r="P550" t="str">
        <f>CONCATENATE(VLOOKUP(C550,customers!$A$2:$F$1001,5,FALSE),", ",VLOOKUP(C550,customers!$A$2:$F$1001,6,FALSE))</f>
        <v>465 Oxford Street, Oklahoma City</v>
      </c>
      <c r="Q550" t="str">
        <f t="shared" si="60"/>
        <v>No</v>
      </c>
      <c r="R550" t="str">
        <f t="shared" si="61"/>
        <v>Bette-ann</v>
      </c>
      <c r="S550" t="str">
        <f t="shared" si="62"/>
        <v>Munden</v>
      </c>
      <c r="T550" t="str">
        <f>_xlfn.XLOOKUP(C550,Table3[Customer ID],Table3[Loyalty Card],,0)</f>
        <v>Yes</v>
      </c>
      <c r="U550">
        <f t="shared" si="56"/>
        <v>0.60000000000000009</v>
      </c>
      <c r="V550" t="str">
        <f t="shared" si="57"/>
        <v>Wednesday</v>
      </c>
      <c r="W550" t="str">
        <f t="shared" si="58"/>
        <v>July</v>
      </c>
      <c r="X550">
        <f>E550*VLOOKUP(D550,products!$A$2:$G$49,7,FALSE)</f>
        <v>1.4701499999999998</v>
      </c>
    </row>
    <row r="551" spans="1:24" x14ac:dyDescent="0.25">
      <c r="A551" s="1" t="s">
        <v>3592</v>
      </c>
      <c r="B551" s="2">
        <v>44232</v>
      </c>
      <c r="C551" s="1" t="s">
        <v>3593</v>
      </c>
      <c r="D551" t="s">
        <v>6183</v>
      </c>
      <c r="E551" s="1">
        <v>4</v>
      </c>
      <c r="F551" s="1" t="str">
        <f>VLOOKUP(C551,customers!$A$2:$B$1001,2,FALSE)</f>
        <v>Wilek Lightollers</v>
      </c>
      <c r="G551" s="1" t="str">
        <f>VLOOKUP(C551,customers!$A$1:$C$1001,3,FALSE)</f>
        <v>wlightollersf9@baidu.com</v>
      </c>
      <c r="H551" s="1" t="str">
        <f>_xlfn.XLOOKUP(C551,customers!$A$2:$A$1001,customers!$G$2:$G$1001,,0,)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>
        <f>INDEX(products!$A$1:$G$49,MATCH(orders!$D551,products!$A$1:$A$49,0),MATCH(orders!K$1,products!$A$1:$G$1,0))</f>
        <v>0.2</v>
      </c>
      <c r="L551">
        <f>INDEX(products!$A$1:$G$49,MATCH(orders!$D551,products!$A$1:$A$49,0),MATCH(orders!L$1,products!$A$1:$G$1,0))</f>
        <v>4.4550000000000001</v>
      </c>
      <c r="M551">
        <f t="shared" si="59"/>
        <v>17.82</v>
      </c>
      <c r="N551" t="str">
        <f>VLOOKUP(I551,'coffee names &amp; roast types'!$A$2:$B$5,2,FALSE)</f>
        <v>Excelsa</v>
      </c>
      <c r="O551" t="str">
        <f>VLOOKUP(J551,'coffee names &amp; roast types'!$E$2:$F$4,2,FALSE)</f>
        <v>Light</v>
      </c>
      <c r="P551" t="str">
        <f>CONCATENATE(VLOOKUP(C551,customers!$A$2:$F$1001,5,FALSE),", ",VLOOKUP(C551,customers!$A$2:$F$1001,6,FALSE))</f>
        <v>8 Sunnyside Lane, New York City</v>
      </c>
      <c r="Q551" t="str">
        <f t="shared" si="60"/>
        <v>No</v>
      </c>
      <c r="R551" t="str">
        <f t="shared" si="61"/>
        <v>Wilek</v>
      </c>
      <c r="S551" t="str">
        <f t="shared" si="62"/>
        <v>Lightollers</v>
      </c>
      <c r="T551" t="str">
        <f>_xlfn.XLOOKUP(C551,Table3[Customer ID],Table3[Loyalty Card],,0)</f>
        <v>Yes</v>
      </c>
      <c r="U551">
        <f t="shared" si="56"/>
        <v>0.8</v>
      </c>
      <c r="V551" t="str">
        <f t="shared" si="57"/>
        <v>Friday</v>
      </c>
      <c r="W551" t="str">
        <f t="shared" si="58"/>
        <v>February</v>
      </c>
      <c r="X551">
        <f>E551*VLOOKUP(D551,products!$A$2:$G$49,7,FALSE)</f>
        <v>1.9601999999999999</v>
      </c>
    </row>
    <row r="552" spans="1:24" x14ac:dyDescent="0.25">
      <c r="A552" s="1" t="s">
        <v>3598</v>
      </c>
      <c r="B552" s="2">
        <v>44176</v>
      </c>
      <c r="C552" s="1" t="s">
        <v>3599</v>
      </c>
      <c r="D552" t="s">
        <v>6149</v>
      </c>
      <c r="E552" s="1">
        <v>6</v>
      </c>
      <c r="F552" s="1" t="str">
        <f>VLOOKUP(C552,customers!$A$2:$B$1001,2,FALSE)</f>
        <v>Nick Brakespear</v>
      </c>
      <c r="G552" s="1" t="str">
        <f>VLOOKUP(C552,customers!$A$1:$C$1001,3,FALSE)</f>
        <v>nbrakespearfa@rediff.com</v>
      </c>
      <c r="H552" s="1" t="str">
        <f>_xlfn.XLOOKUP(C552,customers!$A$2:$A$1001,customers!$G$2:$G$1001,,0,)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>
        <f>INDEX(products!$A$1:$G$49,MATCH(orders!$D552,products!$A$1:$A$49,0),MATCH(orders!K$1,products!$A$1:$G$1,0))</f>
        <v>0.2</v>
      </c>
      <c r="L552">
        <f>INDEX(products!$A$1:$G$49,MATCH(orders!$D552,products!$A$1:$A$49,0),MATCH(orders!L$1,products!$A$1:$G$1,0))</f>
        <v>3.8849999999999998</v>
      </c>
      <c r="M552">
        <f t="shared" si="59"/>
        <v>23.31</v>
      </c>
      <c r="N552" t="str">
        <f>VLOOKUP(I552,'coffee names &amp; roast types'!$A$2:$B$5,2,FALSE)</f>
        <v>Liberica</v>
      </c>
      <c r="O552" t="str">
        <f>VLOOKUP(J552,'coffee names &amp; roast types'!$E$2:$F$4,2,FALSE)</f>
        <v>Dark</v>
      </c>
      <c r="P552" t="str">
        <f>CONCATENATE(VLOOKUP(C552,customers!$A$2:$F$1001,5,FALSE),", ",VLOOKUP(C552,customers!$A$2:$F$1001,6,FALSE))</f>
        <v>2 Jenna Hill, Newark</v>
      </c>
      <c r="Q552" t="str">
        <f t="shared" si="60"/>
        <v>No</v>
      </c>
      <c r="R552" t="str">
        <f t="shared" si="61"/>
        <v>Nick</v>
      </c>
      <c r="S552" t="str">
        <f t="shared" si="62"/>
        <v>Brakespear</v>
      </c>
      <c r="T552" t="str">
        <f>_xlfn.XLOOKUP(C552,Table3[Customer ID],Table3[Loyalty Card],,0)</f>
        <v>Yes</v>
      </c>
      <c r="U552">
        <f t="shared" si="56"/>
        <v>1.2000000000000002</v>
      </c>
      <c r="V552" t="str">
        <f t="shared" si="57"/>
        <v>Friday</v>
      </c>
      <c r="W552" t="str">
        <f t="shared" si="58"/>
        <v>December</v>
      </c>
      <c r="X552">
        <f>E552*VLOOKUP(D552,products!$A$2:$G$49,7,FALSE)</f>
        <v>3.0303</v>
      </c>
    </row>
    <row r="553" spans="1:24" x14ac:dyDescent="0.25">
      <c r="A553" s="1" t="s">
        <v>3604</v>
      </c>
      <c r="B553" s="2">
        <v>44694</v>
      </c>
      <c r="C553" s="1" t="s">
        <v>3605</v>
      </c>
      <c r="D553" t="s">
        <v>6152</v>
      </c>
      <c r="E553" s="1">
        <v>2</v>
      </c>
      <c r="F553" s="1" t="str">
        <f>VLOOKUP(C553,customers!$A$2:$B$1001,2,FALSE)</f>
        <v>Malynda Glawsop</v>
      </c>
      <c r="G553" s="1" t="str">
        <f>VLOOKUP(C553,customers!$A$1:$C$1001,3,FALSE)</f>
        <v>mglawsopfb@reverbnation.com</v>
      </c>
      <c r="H553" s="1" t="str">
        <f>_xlfn.XLOOKUP(C553,customers!$A$2:$A$1001,customers!$G$2:$G$1001,,0,)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>
        <f>INDEX(products!$A$1:$G$49,MATCH(orders!$D553,products!$A$1:$A$49,0),MATCH(orders!K$1,products!$A$1:$G$1,0))</f>
        <v>0.2</v>
      </c>
      <c r="L553">
        <f>INDEX(products!$A$1:$G$49,MATCH(orders!$D553,products!$A$1:$A$49,0),MATCH(orders!L$1,products!$A$1:$G$1,0))</f>
        <v>3.645</v>
      </c>
      <c r="M553">
        <f t="shared" si="59"/>
        <v>7.29</v>
      </c>
      <c r="N553" t="str">
        <f>VLOOKUP(I553,'coffee names &amp; roast types'!$A$2:$B$5,2,FALSE)</f>
        <v>Excelsa</v>
      </c>
      <c r="O553" t="str">
        <f>VLOOKUP(J553,'coffee names &amp; roast types'!$E$2:$F$4,2,FALSE)</f>
        <v>Dark</v>
      </c>
      <c r="P553" t="str">
        <f>CONCATENATE(VLOOKUP(C553,customers!$A$2:$F$1001,5,FALSE),", ",VLOOKUP(C553,customers!$A$2:$F$1001,6,FALSE))</f>
        <v>682 Express Court, New Haven</v>
      </c>
      <c r="Q553" t="str">
        <f t="shared" si="60"/>
        <v>No</v>
      </c>
      <c r="R553" t="str">
        <f t="shared" si="61"/>
        <v>Malynda</v>
      </c>
      <c r="S553" t="str">
        <f t="shared" si="62"/>
        <v>Glawsop</v>
      </c>
      <c r="T553" t="str">
        <f>_xlfn.XLOOKUP(C553,Table3[Customer ID],Table3[Loyalty Card],,0)</f>
        <v>No</v>
      </c>
      <c r="U553">
        <f t="shared" si="56"/>
        <v>0.4</v>
      </c>
      <c r="V553" t="str">
        <f t="shared" si="57"/>
        <v>Friday</v>
      </c>
      <c r="W553" t="str">
        <f t="shared" si="58"/>
        <v>May</v>
      </c>
      <c r="X553">
        <f>E553*VLOOKUP(D553,products!$A$2:$G$49,7,FALSE)</f>
        <v>0.80190000000000006</v>
      </c>
    </row>
    <row r="554" spans="1:24" x14ac:dyDescent="0.25">
      <c r="A554" s="1" t="s">
        <v>3610</v>
      </c>
      <c r="B554" s="2">
        <v>43761</v>
      </c>
      <c r="C554" s="1" t="s">
        <v>3611</v>
      </c>
      <c r="D554" t="s">
        <v>6183</v>
      </c>
      <c r="E554" s="1">
        <v>4</v>
      </c>
      <c r="F554" s="1" t="str">
        <f>VLOOKUP(C554,customers!$A$2:$B$1001,2,FALSE)</f>
        <v>Granville Alberts</v>
      </c>
      <c r="G554" s="1" t="str">
        <f>VLOOKUP(C554,customers!$A$1:$C$1001,3,FALSE)</f>
        <v>galbertsfc@etsy.com</v>
      </c>
      <c r="H554" s="1" t="str">
        <f>_xlfn.XLOOKUP(C554,customers!$A$2:$A$1001,customers!$G$2:$G$1001,,0,)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>
        <f>INDEX(products!$A$1:$G$49,MATCH(orders!$D554,products!$A$1:$A$49,0),MATCH(orders!K$1,products!$A$1:$G$1,0))</f>
        <v>0.2</v>
      </c>
      <c r="L554">
        <f>INDEX(products!$A$1:$G$49,MATCH(orders!$D554,products!$A$1:$A$49,0),MATCH(orders!L$1,products!$A$1:$G$1,0))</f>
        <v>4.4550000000000001</v>
      </c>
      <c r="M554">
        <f t="shared" si="59"/>
        <v>17.82</v>
      </c>
      <c r="N554" t="str">
        <f>VLOOKUP(I554,'coffee names &amp; roast types'!$A$2:$B$5,2,FALSE)</f>
        <v>Excelsa</v>
      </c>
      <c r="O554" t="str">
        <f>VLOOKUP(J554,'coffee names &amp; roast types'!$E$2:$F$4,2,FALSE)</f>
        <v>Light</v>
      </c>
      <c r="P554" t="str">
        <f>CONCATENATE(VLOOKUP(C554,customers!$A$2:$F$1001,5,FALSE),", ",VLOOKUP(C554,customers!$A$2:$F$1001,6,FALSE))</f>
        <v>0 Pierstorff Center, Belfast</v>
      </c>
      <c r="Q554" t="str">
        <f t="shared" si="60"/>
        <v>Yes</v>
      </c>
      <c r="R554" t="str">
        <f t="shared" si="61"/>
        <v>Granville</v>
      </c>
      <c r="S554" t="str">
        <f t="shared" si="62"/>
        <v>Alberts</v>
      </c>
      <c r="T554" t="str">
        <f>_xlfn.XLOOKUP(C554,Table3[Customer ID],Table3[Loyalty Card],,0)</f>
        <v>Yes</v>
      </c>
      <c r="U554">
        <f t="shared" si="56"/>
        <v>0.8</v>
      </c>
      <c r="V554" t="str">
        <f t="shared" si="57"/>
        <v>Wednesday</v>
      </c>
      <c r="W554" t="str">
        <f t="shared" si="58"/>
        <v>October</v>
      </c>
      <c r="X554">
        <f>E554*VLOOKUP(D554,products!$A$2:$G$49,7,FALSE)</f>
        <v>1.9601999999999999</v>
      </c>
    </row>
    <row r="555" spans="1:24" x14ac:dyDescent="0.25">
      <c r="A555" s="1" t="s">
        <v>3616</v>
      </c>
      <c r="B555" s="2">
        <v>44085</v>
      </c>
      <c r="C555" s="1" t="s">
        <v>3617</v>
      </c>
      <c r="D555" t="s">
        <v>6140</v>
      </c>
      <c r="E555" s="1">
        <v>5</v>
      </c>
      <c r="F555" s="1" t="str">
        <f>VLOOKUP(C555,customers!$A$2:$B$1001,2,FALSE)</f>
        <v>Vasily Polglase</v>
      </c>
      <c r="G555" s="1" t="str">
        <f>VLOOKUP(C555,customers!$A$1:$C$1001,3,FALSE)</f>
        <v>vpolglasefd@about.me</v>
      </c>
      <c r="H555" s="1" t="str">
        <f>_xlfn.XLOOKUP(C555,customers!$A$2:$A$1001,customers!$G$2:$G$1001,,0,)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>
        <f>INDEX(products!$A$1:$G$49,MATCH(orders!$D555,products!$A$1:$A$49,0),MATCH(orders!K$1,products!$A$1:$G$1,0))</f>
        <v>1</v>
      </c>
      <c r="L555">
        <f>INDEX(products!$A$1:$G$49,MATCH(orders!$D555,products!$A$1:$A$49,0),MATCH(orders!L$1,products!$A$1:$G$1,0))</f>
        <v>13.75</v>
      </c>
      <c r="M555">
        <f t="shared" si="59"/>
        <v>68.75</v>
      </c>
      <c r="N555" t="str">
        <f>VLOOKUP(I555,'coffee names &amp; roast types'!$A$2:$B$5,2,FALSE)</f>
        <v>Excelsa</v>
      </c>
      <c r="O555" t="str">
        <f>VLOOKUP(J555,'coffee names &amp; roast types'!$E$2:$F$4,2,FALSE)</f>
        <v>Medium</v>
      </c>
      <c r="P555" t="str">
        <f>CONCATENATE(VLOOKUP(C555,customers!$A$2:$F$1001,5,FALSE),", ",VLOOKUP(C555,customers!$A$2:$F$1001,6,FALSE))</f>
        <v>63 Maryland Trail, Toledo</v>
      </c>
      <c r="Q555" t="str">
        <f t="shared" si="60"/>
        <v>No</v>
      </c>
      <c r="R555" t="str">
        <f t="shared" si="61"/>
        <v>Vasily</v>
      </c>
      <c r="S555" t="str">
        <f t="shared" si="62"/>
        <v>Polglase</v>
      </c>
      <c r="T555" t="str">
        <f>_xlfn.XLOOKUP(C555,Table3[Customer ID],Table3[Loyalty Card],,0)</f>
        <v>No</v>
      </c>
      <c r="U555">
        <f t="shared" si="56"/>
        <v>5</v>
      </c>
      <c r="V555" t="str">
        <f t="shared" si="57"/>
        <v>Friday</v>
      </c>
      <c r="W555" t="str">
        <f t="shared" si="58"/>
        <v>September</v>
      </c>
      <c r="X555">
        <f>E555*VLOOKUP(D555,products!$A$2:$G$49,7,FALSE)</f>
        <v>7.5625</v>
      </c>
    </row>
    <row r="556" spans="1:24" x14ac:dyDescent="0.25">
      <c r="A556" s="1" t="s">
        <v>3621</v>
      </c>
      <c r="B556" s="2">
        <v>43737</v>
      </c>
      <c r="C556" s="1" t="s">
        <v>3622</v>
      </c>
      <c r="D556" t="s">
        <v>6141</v>
      </c>
      <c r="E556" s="1">
        <v>2</v>
      </c>
      <c r="F556" s="1" t="str">
        <f>VLOOKUP(C556,customers!$A$2:$B$1001,2,FALSE)</f>
        <v>Madelaine Sharples</v>
      </c>
      <c r="G556" s="1" t="str">
        <f>VLOOKUP(C556,customers!$A$1:$C$1001,3,FALSE)</f>
        <v>not provided</v>
      </c>
      <c r="H556" s="1" t="str">
        <f>_xlfn.XLOOKUP(C556,customers!$A$2:$A$1001,customers!$G$2:$G$1001,,0,)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>
        <f>INDEX(products!$A$1:$G$49,MATCH(orders!$D556,products!$A$1:$A$49,0),MATCH(orders!K$1,products!$A$1:$G$1,0))</f>
        <v>2.5</v>
      </c>
      <c r="L556">
        <f>INDEX(products!$A$1:$G$49,MATCH(orders!$D556,products!$A$1:$A$49,0),MATCH(orders!L$1,products!$A$1:$G$1,0))</f>
        <v>27.484999999999996</v>
      </c>
      <c r="M556">
        <f t="shared" si="59"/>
        <v>54.969999999999992</v>
      </c>
      <c r="N556" t="str">
        <f>VLOOKUP(I556,'coffee names &amp; roast types'!$A$2:$B$5,2,FALSE)</f>
        <v>Robusta</v>
      </c>
      <c r="O556" t="str">
        <f>VLOOKUP(J556,'coffee names &amp; roast types'!$E$2:$F$4,2,FALSE)</f>
        <v>Light</v>
      </c>
      <c r="P556" t="str">
        <f>CONCATENATE(VLOOKUP(C556,customers!$A$2:$F$1001,5,FALSE),", ",VLOOKUP(C556,customers!$A$2:$F$1001,6,FALSE))</f>
        <v>0 Mayfield Avenue, Newton</v>
      </c>
      <c r="Q556" t="str">
        <f t="shared" si="60"/>
        <v>Yes</v>
      </c>
      <c r="R556" t="str">
        <f t="shared" si="61"/>
        <v>Madelaine</v>
      </c>
      <c r="S556" t="str">
        <f t="shared" si="62"/>
        <v>Sharples</v>
      </c>
      <c r="T556" t="str">
        <f>_xlfn.XLOOKUP(C556,Table3[Customer ID],Table3[Loyalty Card],,0)</f>
        <v>Yes</v>
      </c>
      <c r="U556">
        <f t="shared" si="56"/>
        <v>5</v>
      </c>
      <c r="V556" t="str">
        <f t="shared" si="57"/>
        <v>Sunday</v>
      </c>
      <c r="W556" t="str">
        <f t="shared" si="58"/>
        <v>September</v>
      </c>
      <c r="X556">
        <f>E556*VLOOKUP(D556,products!$A$2:$G$49,7,FALSE)</f>
        <v>3.2981999999999996</v>
      </c>
    </row>
    <row r="557" spans="1:24" x14ac:dyDescent="0.25">
      <c r="A557" s="1" t="s">
        <v>3626</v>
      </c>
      <c r="B557" s="2">
        <v>44258</v>
      </c>
      <c r="C557" s="1" t="s">
        <v>3627</v>
      </c>
      <c r="D557" t="s">
        <v>6140</v>
      </c>
      <c r="E557" s="1">
        <v>6</v>
      </c>
      <c r="F557" s="1" t="str">
        <f>VLOOKUP(C557,customers!$A$2:$B$1001,2,FALSE)</f>
        <v>Sigfrid Busch</v>
      </c>
      <c r="G557" s="1" t="str">
        <f>VLOOKUP(C557,customers!$A$1:$C$1001,3,FALSE)</f>
        <v>sbuschff@so-net.ne.jp</v>
      </c>
      <c r="H557" s="1" t="str">
        <f>_xlfn.XLOOKUP(C557,customers!$A$2:$A$1001,customers!$G$2:$G$1001,,0,)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>
        <f>INDEX(products!$A$1:$G$49,MATCH(orders!$D557,products!$A$1:$A$49,0),MATCH(orders!K$1,products!$A$1:$G$1,0))</f>
        <v>1</v>
      </c>
      <c r="L557">
        <f>INDEX(products!$A$1:$G$49,MATCH(orders!$D557,products!$A$1:$A$49,0),MATCH(orders!L$1,products!$A$1:$G$1,0))</f>
        <v>13.75</v>
      </c>
      <c r="M557">
        <f t="shared" si="59"/>
        <v>82.5</v>
      </c>
      <c r="N557" t="str">
        <f>VLOOKUP(I557,'coffee names &amp; roast types'!$A$2:$B$5,2,FALSE)</f>
        <v>Excelsa</v>
      </c>
      <c r="O557" t="str">
        <f>VLOOKUP(J557,'coffee names &amp; roast types'!$E$2:$F$4,2,FALSE)</f>
        <v>Medium</v>
      </c>
      <c r="P557" t="str">
        <f>CONCATENATE(VLOOKUP(C557,customers!$A$2:$F$1001,5,FALSE),", ",VLOOKUP(C557,customers!$A$2:$F$1001,6,FALSE))</f>
        <v>6666 Express Pass, Bantry</v>
      </c>
      <c r="Q557" t="str">
        <f t="shared" si="60"/>
        <v>Yes</v>
      </c>
      <c r="R557" t="str">
        <f t="shared" si="61"/>
        <v>Sigfrid</v>
      </c>
      <c r="S557" t="str">
        <f t="shared" si="62"/>
        <v>Busch</v>
      </c>
      <c r="T557" t="str">
        <f>_xlfn.XLOOKUP(C557,Table3[Customer ID],Table3[Loyalty Card],,0)</f>
        <v>No</v>
      </c>
      <c r="U557">
        <f t="shared" si="56"/>
        <v>6</v>
      </c>
      <c r="V557" t="str">
        <f t="shared" si="57"/>
        <v>Wednesday</v>
      </c>
      <c r="W557" t="str">
        <f t="shared" si="58"/>
        <v>March</v>
      </c>
      <c r="X557">
        <f>E557*VLOOKUP(D557,products!$A$2:$G$49,7,FALSE)</f>
        <v>9.0749999999999993</v>
      </c>
    </row>
    <row r="558" spans="1:24" x14ac:dyDescent="0.25">
      <c r="A558" s="1" t="s">
        <v>3632</v>
      </c>
      <c r="B558" s="2">
        <v>44523</v>
      </c>
      <c r="C558" s="1" t="s">
        <v>3633</v>
      </c>
      <c r="D558" t="s">
        <v>6158</v>
      </c>
      <c r="E558" s="1">
        <v>2</v>
      </c>
      <c r="F558" s="1" t="str">
        <f>VLOOKUP(C558,customers!$A$2:$B$1001,2,FALSE)</f>
        <v>Cissiee Raisbeck</v>
      </c>
      <c r="G558" s="1" t="str">
        <f>VLOOKUP(C558,customers!$A$1:$C$1001,3,FALSE)</f>
        <v>craisbeckfg@webnode.com</v>
      </c>
      <c r="H558" s="1" t="str">
        <f>_xlfn.XLOOKUP(C558,customers!$A$2:$A$1001,customers!$G$2:$G$1001,,0,)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>
        <f>INDEX(products!$A$1:$G$49,MATCH(orders!$D558,products!$A$1:$A$49,0),MATCH(orders!K$1,products!$A$1:$G$1,0))</f>
        <v>0.2</v>
      </c>
      <c r="L558">
        <f>INDEX(products!$A$1:$G$49,MATCH(orders!$D558,products!$A$1:$A$49,0),MATCH(orders!L$1,products!$A$1:$G$1,0))</f>
        <v>4.3650000000000002</v>
      </c>
      <c r="M558">
        <f t="shared" si="59"/>
        <v>8.73</v>
      </c>
      <c r="N558" t="str">
        <f>VLOOKUP(I558,'coffee names &amp; roast types'!$A$2:$B$5,2,FALSE)</f>
        <v>Liberica</v>
      </c>
      <c r="O558" t="str">
        <f>VLOOKUP(J558,'coffee names &amp; roast types'!$E$2:$F$4,2,FALSE)</f>
        <v>Medium</v>
      </c>
      <c r="P558" t="str">
        <f>CONCATENATE(VLOOKUP(C558,customers!$A$2:$F$1001,5,FALSE),", ",VLOOKUP(C558,customers!$A$2:$F$1001,6,FALSE))</f>
        <v>8026 Nobel Parkway, Shreveport</v>
      </c>
      <c r="Q558" t="str">
        <f t="shared" si="60"/>
        <v>No</v>
      </c>
      <c r="R558" t="str">
        <f t="shared" si="61"/>
        <v>Cissiee</v>
      </c>
      <c r="S558" t="str">
        <f t="shared" si="62"/>
        <v>Raisbeck</v>
      </c>
      <c r="T558" t="str">
        <f>_xlfn.XLOOKUP(C558,Table3[Customer ID],Table3[Loyalty Card],,0)</f>
        <v>Yes</v>
      </c>
      <c r="U558">
        <f t="shared" si="56"/>
        <v>0.4</v>
      </c>
      <c r="V558" t="str">
        <f t="shared" si="57"/>
        <v>Tuesday</v>
      </c>
      <c r="W558" t="str">
        <f t="shared" si="58"/>
        <v>November</v>
      </c>
      <c r="X558">
        <f>E558*VLOOKUP(D558,products!$A$2:$G$49,7,FALSE)</f>
        <v>1.1349</v>
      </c>
    </row>
    <row r="559" spans="1:24" x14ac:dyDescent="0.25">
      <c r="A559" s="1" t="s">
        <v>3637</v>
      </c>
      <c r="B559" s="2">
        <v>44506</v>
      </c>
      <c r="C559" s="1" t="s">
        <v>3367</v>
      </c>
      <c r="D559" t="s">
        <v>6170</v>
      </c>
      <c r="E559" s="1">
        <v>4</v>
      </c>
      <c r="F559" s="1" t="str">
        <f>VLOOKUP(C559,customers!$A$2:$B$1001,2,FALSE)</f>
        <v>Marja Urion</v>
      </c>
      <c r="G559" s="1" t="str">
        <f>VLOOKUP(C559,customers!$A$1:$C$1001,3,FALSE)</f>
        <v>murione5@alexa.com</v>
      </c>
      <c r="H559" s="1" t="str">
        <f>_xlfn.XLOOKUP(C559,customers!$A$2:$A$1001,customers!$G$2:$G$1001,,0,)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>
        <f>INDEX(products!$A$1:$G$49,MATCH(orders!$D559,products!$A$1:$A$49,0),MATCH(orders!K$1,products!$A$1:$G$1,0))</f>
        <v>1</v>
      </c>
      <c r="L559">
        <f>INDEX(products!$A$1:$G$49,MATCH(orders!$D559,products!$A$1:$A$49,0),MATCH(orders!L$1,products!$A$1:$G$1,0))</f>
        <v>14.85</v>
      </c>
      <c r="M559">
        <f t="shared" si="59"/>
        <v>59.4</v>
      </c>
      <c r="N559" t="str">
        <f>VLOOKUP(I559,'coffee names &amp; roast types'!$A$2:$B$5,2,FALSE)</f>
        <v>Excelsa</v>
      </c>
      <c r="O559" t="str">
        <f>VLOOKUP(J559,'coffee names &amp; roast types'!$E$2:$F$4,2,FALSE)</f>
        <v>Light</v>
      </c>
      <c r="P559" t="str">
        <f>CONCATENATE(VLOOKUP(C559,customers!$A$2:$F$1001,5,FALSE),", ",VLOOKUP(C559,customers!$A$2:$F$1001,6,FALSE))</f>
        <v>2 Sycamore Avenue, Virginia</v>
      </c>
      <c r="Q559" t="str">
        <f t="shared" si="60"/>
        <v>Yes</v>
      </c>
      <c r="R559" t="str">
        <f t="shared" si="61"/>
        <v>Marja</v>
      </c>
      <c r="S559" t="str">
        <f t="shared" si="62"/>
        <v>Urion</v>
      </c>
      <c r="T559" t="str">
        <f>_xlfn.XLOOKUP(C559,Table3[Customer ID],Table3[Loyalty Card],,0)</f>
        <v>Yes</v>
      </c>
      <c r="U559">
        <f t="shared" si="56"/>
        <v>4</v>
      </c>
      <c r="V559" t="str">
        <f t="shared" si="57"/>
        <v>Saturday</v>
      </c>
      <c r="W559" t="str">
        <f t="shared" si="58"/>
        <v>November</v>
      </c>
      <c r="X559">
        <f>E559*VLOOKUP(D559,products!$A$2:$G$49,7,FALSE)</f>
        <v>6.5339999999999998</v>
      </c>
    </row>
    <row r="560" spans="1:24" x14ac:dyDescent="0.25">
      <c r="A560" s="1" t="s">
        <v>3642</v>
      </c>
      <c r="B560" s="2">
        <v>44225</v>
      </c>
      <c r="C560" s="1" t="s">
        <v>3643</v>
      </c>
      <c r="D560" t="s">
        <v>6149</v>
      </c>
      <c r="E560" s="1">
        <v>4</v>
      </c>
      <c r="F560" s="1" t="str">
        <f>VLOOKUP(C560,customers!$A$2:$B$1001,2,FALSE)</f>
        <v>Kenton Wetherick</v>
      </c>
      <c r="G560" s="1" t="str">
        <f>VLOOKUP(C560,customers!$A$1:$C$1001,3,FALSE)</f>
        <v>not provided</v>
      </c>
      <c r="H560" s="1" t="str">
        <f>_xlfn.XLOOKUP(C560,customers!$A$2:$A$1001,customers!$G$2:$G$1001,,0,)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>
        <f>INDEX(products!$A$1:$G$49,MATCH(orders!$D560,products!$A$1:$A$49,0),MATCH(orders!K$1,products!$A$1:$G$1,0))</f>
        <v>0.2</v>
      </c>
      <c r="L560">
        <f>INDEX(products!$A$1:$G$49,MATCH(orders!$D560,products!$A$1:$A$49,0),MATCH(orders!L$1,products!$A$1:$G$1,0))</f>
        <v>3.8849999999999998</v>
      </c>
      <c r="M560">
        <f t="shared" si="59"/>
        <v>15.54</v>
      </c>
      <c r="N560" t="str">
        <f>VLOOKUP(I560,'coffee names &amp; roast types'!$A$2:$B$5,2,FALSE)</f>
        <v>Liberica</v>
      </c>
      <c r="O560" t="str">
        <f>VLOOKUP(J560,'coffee names &amp; roast types'!$E$2:$F$4,2,FALSE)</f>
        <v>Dark</v>
      </c>
      <c r="P560" t="str">
        <f>CONCATENATE(VLOOKUP(C560,customers!$A$2:$F$1001,5,FALSE),", ",VLOOKUP(C560,customers!$A$2:$F$1001,6,FALSE))</f>
        <v>6976 Knutson Lane, Lexington</v>
      </c>
      <c r="Q560" t="str">
        <f t="shared" si="60"/>
        <v>No</v>
      </c>
      <c r="R560" t="str">
        <f t="shared" si="61"/>
        <v>Kenton</v>
      </c>
      <c r="S560" t="str">
        <f t="shared" si="62"/>
        <v>Wetherick</v>
      </c>
      <c r="T560" t="str">
        <f>_xlfn.XLOOKUP(C560,Table3[Customer ID],Table3[Loyalty Card],,0)</f>
        <v>Yes</v>
      </c>
      <c r="U560">
        <f t="shared" si="56"/>
        <v>0.8</v>
      </c>
      <c r="V560" t="str">
        <f t="shared" si="57"/>
        <v>Friday</v>
      </c>
      <c r="W560" t="str">
        <f t="shared" si="58"/>
        <v>January</v>
      </c>
      <c r="X560">
        <f>E560*VLOOKUP(D560,products!$A$2:$G$49,7,FALSE)</f>
        <v>2.0202</v>
      </c>
    </row>
    <row r="561" spans="1:24" x14ac:dyDescent="0.25">
      <c r="A561" s="1" t="s">
        <v>3647</v>
      </c>
      <c r="B561" s="2">
        <v>44667</v>
      </c>
      <c r="C561" s="1" t="s">
        <v>3648</v>
      </c>
      <c r="D561" t="s">
        <v>6139</v>
      </c>
      <c r="E561" s="1">
        <v>3</v>
      </c>
      <c r="F561" s="1" t="str">
        <f>VLOOKUP(C561,customers!$A$2:$B$1001,2,FALSE)</f>
        <v>Reamonn Aynold</v>
      </c>
      <c r="G561" s="1" t="str">
        <f>VLOOKUP(C561,customers!$A$1:$C$1001,3,FALSE)</f>
        <v>raynoldfj@ustream.tv</v>
      </c>
      <c r="H561" s="1" t="str">
        <f>_xlfn.XLOOKUP(C561,customers!$A$2:$A$1001,customers!$G$2:$G$1001,,0,)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>
        <f>INDEX(products!$A$1:$G$49,MATCH(orders!$D561,products!$A$1:$A$49,0),MATCH(orders!K$1,products!$A$1:$G$1,0))</f>
        <v>1</v>
      </c>
      <c r="L561">
        <f>INDEX(products!$A$1:$G$49,MATCH(orders!$D561,products!$A$1:$A$49,0),MATCH(orders!L$1,products!$A$1:$G$1,0))</f>
        <v>12.95</v>
      </c>
      <c r="M561">
        <f t="shared" si="59"/>
        <v>38.849999999999994</v>
      </c>
      <c r="N561" t="str">
        <f>VLOOKUP(I561,'coffee names &amp; roast types'!$A$2:$B$5,2,FALSE)</f>
        <v>Arabica</v>
      </c>
      <c r="O561" t="str">
        <f>VLOOKUP(J561,'coffee names &amp; roast types'!$E$2:$F$4,2,FALSE)</f>
        <v>Light</v>
      </c>
      <c r="P561" t="str">
        <f>CONCATENATE(VLOOKUP(C561,customers!$A$2:$F$1001,5,FALSE),", ",VLOOKUP(C561,customers!$A$2:$F$1001,6,FALSE))</f>
        <v>0380 Orin Road, Milwaukee</v>
      </c>
      <c r="Q561" t="str">
        <f t="shared" si="60"/>
        <v>No</v>
      </c>
      <c r="R561" t="str">
        <f t="shared" si="61"/>
        <v>Reamonn</v>
      </c>
      <c r="S561" t="str">
        <f t="shared" si="62"/>
        <v>Aynold</v>
      </c>
      <c r="T561" t="str">
        <f>_xlfn.XLOOKUP(C561,Table3[Customer ID],Table3[Loyalty Card],,0)</f>
        <v>Yes</v>
      </c>
      <c r="U561">
        <f t="shared" si="56"/>
        <v>3</v>
      </c>
      <c r="V561" t="str">
        <f t="shared" si="57"/>
        <v>Saturday</v>
      </c>
      <c r="W561" t="str">
        <f t="shared" si="58"/>
        <v>April</v>
      </c>
      <c r="X561">
        <f>E561*VLOOKUP(D561,products!$A$2:$G$49,7,FALSE)</f>
        <v>3.4965000000000002</v>
      </c>
    </row>
    <row r="562" spans="1:24" x14ac:dyDescent="0.25">
      <c r="A562" s="1" t="s">
        <v>3653</v>
      </c>
      <c r="B562" s="2">
        <v>44401</v>
      </c>
      <c r="C562" s="1" t="s">
        <v>3654</v>
      </c>
      <c r="D562" t="s">
        <v>6165</v>
      </c>
      <c r="E562" s="1">
        <v>6</v>
      </c>
      <c r="F562" s="1" t="str">
        <f>VLOOKUP(C562,customers!$A$2:$B$1001,2,FALSE)</f>
        <v>Hatty Dovydenas</v>
      </c>
      <c r="G562" s="1" t="str">
        <f>VLOOKUP(C562,customers!$A$1:$C$1001,3,FALSE)</f>
        <v>not provided</v>
      </c>
      <c r="H562" s="1" t="str">
        <f>_xlfn.XLOOKUP(C562,customers!$A$2:$A$1001,customers!$G$2:$G$1001,,0,)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>
        <f>INDEX(products!$A$1:$G$49,MATCH(orders!$D562,products!$A$1:$A$49,0),MATCH(orders!K$1,products!$A$1:$G$1,0))</f>
        <v>2.5</v>
      </c>
      <c r="L562">
        <f>INDEX(products!$A$1:$G$49,MATCH(orders!$D562,products!$A$1:$A$49,0),MATCH(orders!L$1,products!$A$1:$G$1,0))</f>
        <v>31.624999999999996</v>
      </c>
      <c r="M562">
        <f t="shared" si="59"/>
        <v>189.74999999999997</v>
      </c>
      <c r="N562" t="str">
        <f>VLOOKUP(I562,'coffee names &amp; roast types'!$A$2:$B$5,2,FALSE)</f>
        <v>Excelsa</v>
      </c>
      <c r="O562" t="str">
        <f>VLOOKUP(J562,'coffee names &amp; roast types'!$E$2:$F$4,2,FALSE)</f>
        <v>Medium</v>
      </c>
      <c r="P562" t="str">
        <f>CONCATENATE(VLOOKUP(C562,customers!$A$2:$F$1001,5,FALSE),", ",VLOOKUP(C562,customers!$A$2:$F$1001,6,FALSE))</f>
        <v>227 Huxley Hill, Amarillo</v>
      </c>
      <c r="Q562" t="str">
        <f t="shared" si="60"/>
        <v>No</v>
      </c>
      <c r="R562" t="str">
        <f t="shared" si="61"/>
        <v>Hatty</v>
      </c>
      <c r="S562" t="str">
        <f t="shared" si="62"/>
        <v>Dovydenas</v>
      </c>
      <c r="T562" t="str">
        <f>_xlfn.XLOOKUP(C562,Table3[Customer ID],Table3[Loyalty Card],,0)</f>
        <v>Yes</v>
      </c>
      <c r="U562">
        <f t="shared" si="56"/>
        <v>15</v>
      </c>
      <c r="V562" t="str">
        <f t="shared" si="57"/>
        <v>Saturday</v>
      </c>
      <c r="W562" t="str">
        <f t="shared" si="58"/>
        <v>July</v>
      </c>
      <c r="X562">
        <f>E562*VLOOKUP(D562,products!$A$2:$G$49,7,FALSE)</f>
        <v>20.872499999999999</v>
      </c>
    </row>
    <row r="563" spans="1:24" x14ac:dyDescent="0.25">
      <c r="A563" s="1" t="s">
        <v>3658</v>
      </c>
      <c r="B563" s="2">
        <v>43688</v>
      </c>
      <c r="C563" s="1" t="s">
        <v>3659</v>
      </c>
      <c r="D563" t="s">
        <v>6153</v>
      </c>
      <c r="E563" s="1">
        <v>6</v>
      </c>
      <c r="F563" s="1" t="str">
        <f>VLOOKUP(C563,customers!$A$2:$B$1001,2,FALSE)</f>
        <v>Nathaniel Bloxland</v>
      </c>
      <c r="G563" s="1" t="str">
        <f>VLOOKUP(C563,customers!$A$1:$C$1001,3,FALSE)</f>
        <v>not provided</v>
      </c>
      <c r="H563" s="1" t="str">
        <f>_xlfn.XLOOKUP(C563,customers!$A$2:$A$1001,customers!$G$2:$G$1001,,0,)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>
        <f>INDEX(products!$A$1:$G$49,MATCH(orders!$D563,products!$A$1:$A$49,0),MATCH(orders!K$1,products!$A$1:$G$1,0))</f>
        <v>0.2</v>
      </c>
      <c r="L563">
        <f>INDEX(products!$A$1:$G$49,MATCH(orders!$D563,products!$A$1:$A$49,0),MATCH(orders!L$1,products!$A$1:$G$1,0))</f>
        <v>2.9849999999999999</v>
      </c>
      <c r="M563">
        <f t="shared" si="59"/>
        <v>17.91</v>
      </c>
      <c r="N563" t="str">
        <f>VLOOKUP(I563,'coffee names &amp; roast types'!$A$2:$B$5,2,FALSE)</f>
        <v>Arabica</v>
      </c>
      <c r="O563" t="str">
        <f>VLOOKUP(J563,'coffee names &amp; roast types'!$E$2:$F$4,2,FALSE)</f>
        <v>Dark</v>
      </c>
      <c r="P563" t="str">
        <f>CONCATENATE(VLOOKUP(C563,customers!$A$2:$F$1001,5,FALSE),", ",VLOOKUP(C563,customers!$A$2:$F$1001,6,FALSE))</f>
        <v>04385 Tony Alley, Daingean</v>
      </c>
      <c r="Q563" t="str">
        <f t="shared" si="60"/>
        <v>Yes</v>
      </c>
      <c r="R563" t="str">
        <f t="shared" si="61"/>
        <v>Nathaniel</v>
      </c>
      <c r="S563" t="str">
        <f t="shared" si="62"/>
        <v>Bloxland</v>
      </c>
      <c r="T563" t="str">
        <f>_xlfn.XLOOKUP(C563,Table3[Customer ID],Table3[Loyalty Card],,0)</f>
        <v>Yes</v>
      </c>
      <c r="U563">
        <f t="shared" si="56"/>
        <v>1.2000000000000002</v>
      </c>
      <c r="V563" t="str">
        <f t="shared" si="57"/>
        <v>Sunday</v>
      </c>
      <c r="W563" t="str">
        <f t="shared" si="58"/>
        <v>August</v>
      </c>
      <c r="X563">
        <f>E563*VLOOKUP(D563,products!$A$2:$G$49,7,FALSE)</f>
        <v>1.6118999999999999</v>
      </c>
    </row>
    <row r="564" spans="1:24" x14ac:dyDescent="0.25">
      <c r="A564" s="1" t="s">
        <v>3664</v>
      </c>
      <c r="B564" s="2">
        <v>43669</v>
      </c>
      <c r="C564" s="1" t="s">
        <v>3665</v>
      </c>
      <c r="D564" t="s">
        <v>6144</v>
      </c>
      <c r="E564" s="1">
        <v>6</v>
      </c>
      <c r="F564" s="1" t="str">
        <f>VLOOKUP(C564,customers!$A$2:$B$1001,2,FALSE)</f>
        <v>Brendan Grece</v>
      </c>
      <c r="G564" s="1" t="str">
        <f>VLOOKUP(C564,customers!$A$1:$C$1001,3,FALSE)</f>
        <v>bgrecefm@naver.com</v>
      </c>
      <c r="H564" s="1" t="str">
        <f>_xlfn.XLOOKUP(C564,customers!$A$2:$A$1001,customers!$G$2:$G$1001,,0,)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>
        <f>INDEX(products!$A$1:$G$49,MATCH(orders!$D564,products!$A$1:$A$49,0),MATCH(orders!K$1,products!$A$1:$G$1,0))</f>
        <v>0.2</v>
      </c>
      <c r="L564">
        <f>INDEX(products!$A$1:$G$49,MATCH(orders!$D564,products!$A$1:$A$49,0),MATCH(orders!L$1,products!$A$1:$G$1,0))</f>
        <v>4.7549999999999999</v>
      </c>
      <c r="M564">
        <f t="shared" si="59"/>
        <v>28.53</v>
      </c>
      <c r="N564" t="str">
        <f>VLOOKUP(I564,'coffee names &amp; roast types'!$A$2:$B$5,2,FALSE)</f>
        <v>Liberica</v>
      </c>
      <c r="O564" t="str">
        <f>VLOOKUP(J564,'coffee names &amp; roast types'!$E$2:$F$4,2,FALSE)</f>
        <v>Light</v>
      </c>
      <c r="P564" t="str">
        <f>CONCATENATE(VLOOKUP(C564,customers!$A$2:$F$1001,5,FALSE),", ",VLOOKUP(C564,customers!$A$2:$F$1001,6,FALSE))</f>
        <v>5 Butterfield Plaza, Halton</v>
      </c>
      <c r="Q564" t="str">
        <f t="shared" si="60"/>
        <v>Yes</v>
      </c>
      <c r="R564" t="str">
        <f t="shared" si="61"/>
        <v>Brendan</v>
      </c>
      <c r="S564" t="str">
        <f t="shared" si="62"/>
        <v>Grece</v>
      </c>
      <c r="T564" t="str">
        <f>_xlfn.XLOOKUP(C564,Table3[Customer ID],Table3[Loyalty Card],,0)</f>
        <v>No</v>
      </c>
      <c r="U564">
        <f t="shared" si="56"/>
        <v>1.2000000000000002</v>
      </c>
      <c r="V564" t="str">
        <f t="shared" si="57"/>
        <v>Tuesday</v>
      </c>
      <c r="W564" t="str">
        <f t="shared" si="58"/>
        <v>July</v>
      </c>
      <c r="X564">
        <f>E564*VLOOKUP(D564,products!$A$2:$G$49,7,FALSE)</f>
        <v>3.7088999999999999</v>
      </c>
    </row>
    <row r="565" spans="1:24" x14ac:dyDescent="0.25">
      <c r="A565" s="1" t="s">
        <v>3670</v>
      </c>
      <c r="B565" s="2">
        <v>43991</v>
      </c>
      <c r="C565" s="1" t="s">
        <v>3751</v>
      </c>
      <c r="D565" t="s">
        <v>6140</v>
      </c>
      <c r="E565" s="1">
        <v>6</v>
      </c>
      <c r="F565" s="1" t="str">
        <f>VLOOKUP(C565,customers!$A$2:$B$1001,2,FALSE)</f>
        <v>Don Flintiff</v>
      </c>
      <c r="G565" s="1" t="str">
        <f>VLOOKUP(C565,customers!$A$1:$C$1001,3,FALSE)</f>
        <v>dflintiffg1@e-recht24.de</v>
      </c>
      <c r="H565" s="1" t="str">
        <f>_xlfn.XLOOKUP(C565,customers!$A$2:$A$1001,customers!$G$2:$G$1001,,0,)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>
        <f>INDEX(products!$A$1:$G$49,MATCH(orders!$D565,products!$A$1:$A$49,0),MATCH(orders!K$1,products!$A$1:$G$1,0))</f>
        <v>1</v>
      </c>
      <c r="L565">
        <f>INDEX(products!$A$1:$G$49,MATCH(orders!$D565,products!$A$1:$A$49,0),MATCH(orders!L$1,products!$A$1:$G$1,0))</f>
        <v>13.75</v>
      </c>
      <c r="M565">
        <f t="shared" si="59"/>
        <v>82.5</v>
      </c>
      <c r="N565" t="str">
        <f>VLOOKUP(I565,'coffee names &amp; roast types'!$A$2:$B$5,2,FALSE)</f>
        <v>Excelsa</v>
      </c>
      <c r="O565" t="str">
        <f>VLOOKUP(J565,'coffee names &amp; roast types'!$E$2:$F$4,2,FALSE)</f>
        <v>Medium</v>
      </c>
      <c r="P565" t="str">
        <f>CONCATENATE(VLOOKUP(C565,customers!$A$2:$F$1001,5,FALSE),", ",VLOOKUP(C565,customers!$A$2:$F$1001,6,FALSE))</f>
        <v>7 Helena Junction, London</v>
      </c>
      <c r="Q565" t="str">
        <f t="shared" si="60"/>
        <v>Yes</v>
      </c>
      <c r="R565" t="str">
        <f t="shared" si="61"/>
        <v>Don</v>
      </c>
      <c r="S565" t="str">
        <f t="shared" si="62"/>
        <v>Flintiff</v>
      </c>
      <c r="T565" t="str">
        <f>_xlfn.XLOOKUP(C565,Table3[Customer ID],Table3[Loyalty Card],,0)</f>
        <v>No</v>
      </c>
      <c r="U565">
        <f t="shared" si="56"/>
        <v>6</v>
      </c>
      <c r="V565" t="str">
        <f t="shared" si="57"/>
        <v>Tuesday</v>
      </c>
      <c r="W565" t="str">
        <f t="shared" si="58"/>
        <v>June</v>
      </c>
      <c r="X565">
        <f>E565*VLOOKUP(D565,products!$A$2:$G$49,7,FALSE)</f>
        <v>9.0749999999999993</v>
      </c>
    </row>
    <row r="566" spans="1:24" x14ac:dyDescent="0.25">
      <c r="A566" s="1" t="s">
        <v>3676</v>
      </c>
      <c r="B566" s="2">
        <v>43883</v>
      </c>
      <c r="C566" s="1" t="s">
        <v>3677</v>
      </c>
      <c r="D566" t="s">
        <v>6172</v>
      </c>
      <c r="E566" s="1">
        <v>2</v>
      </c>
      <c r="F566" s="1" t="str">
        <f>VLOOKUP(C566,customers!$A$2:$B$1001,2,FALSE)</f>
        <v>Abbe Thys</v>
      </c>
      <c r="G566" s="1" t="str">
        <f>VLOOKUP(C566,customers!$A$1:$C$1001,3,FALSE)</f>
        <v>athysfo@cdc.gov</v>
      </c>
      <c r="H566" s="1" t="str">
        <f>_xlfn.XLOOKUP(C566,customers!$A$2:$A$1001,customers!$G$2:$G$1001,,0,)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>
        <f>INDEX(products!$A$1:$G$49,MATCH(orders!$D566,products!$A$1:$A$49,0),MATCH(orders!K$1,products!$A$1:$G$1,0))</f>
        <v>0.5</v>
      </c>
      <c r="L566">
        <f>INDEX(products!$A$1:$G$49,MATCH(orders!$D566,products!$A$1:$A$49,0),MATCH(orders!L$1,products!$A$1:$G$1,0))</f>
        <v>7.169999999999999</v>
      </c>
      <c r="M566">
        <f t="shared" si="59"/>
        <v>14.339999999999998</v>
      </c>
      <c r="N566" t="str">
        <f>VLOOKUP(I566,'coffee names &amp; roast types'!$A$2:$B$5,2,FALSE)</f>
        <v>Robusta</v>
      </c>
      <c r="O566" t="str">
        <f>VLOOKUP(J566,'coffee names &amp; roast types'!$E$2:$F$4,2,FALSE)</f>
        <v>Light</v>
      </c>
      <c r="P566" t="str">
        <f>CONCATENATE(VLOOKUP(C566,customers!$A$2:$F$1001,5,FALSE),", ",VLOOKUP(C566,customers!$A$2:$F$1001,6,FALSE))</f>
        <v>847 Sloan Parkway, Knoxville</v>
      </c>
      <c r="Q566" t="str">
        <f t="shared" si="60"/>
        <v>No</v>
      </c>
      <c r="R566" t="str">
        <f t="shared" si="61"/>
        <v>Abbe</v>
      </c>
      <c r="S566" t="str">
        <f t="shared" si="62"/>
        <v>Thys</v>
      </c>
      <c r="T566" t="str">
        <f>_xlfn.XLOOKUP(C566,Table3[Customer ID],Table3[Loyalty Card],,0)</f>
        <v>No</v>
      </c>
      <c r="U566">
        <f t="shared" si="56"/>
        <v>1</v>
      </c>
      <c r="V566" t="str">
        <f t="shared" si="57"/>
        <v>Saturday</v>
      </c>
      <c r="W566" t="str">
        <f t="shared" si="58"/>
        <v>February</v>
      </c>
      <c r="X566">
        <f>E566*VLOOKUP(D566,products!$A$2:$G$49,7,FALSE)</f>
        <v>0.86039999999999983</v>
      </c>
    </row>
    <row r="567" spans="1:24" x14ac:dyDescent="0.25">
      <c r="A567" s="1" t="s">
        <v>3682</v>
      </c>
      <c r="B567" s="2">
        <v>44031</v>
      </c>
      <c r="C567" s="1" t="s">
        <v>3683</v>
      </c>
      <c r="D567" t="s">
        <v>6148</v>
      </c>
      <c r="E567" s="1">
        <v>4</v>
      </c>
      <c r="F567" s="1" t="str">
        <f>VLOOKUP(C567,customers!$A$2:$B$1001,2,FALSE)</f>
        <v>Jackquelin Chugg</v>
      </c>
      <c r="G567" s="1" t="str">
        <f>VLOOKUP(C567,customers!$A$1:$C$1001,3,FALSE)</f>
        <v>jchuggfp@about.me</v>
      </c>
      <c r="H567" s="1" t="str">
        <f>_xlfn.XLOOKUP(C567,customers!$A$2:$A$1001,customers!$G$2:$G$1001,,0,)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>
        <f>INDEX(products!$A$1:$G$49,MATCH(orders!$D567,products!$A$1:$A$49,0),MATCH(orders!K$1,products!$A$1:$G$1,0))</f>
        <v>2.5</v>
      </c>
      <c r="L567">
        <f>INDEX(products!$A$1:$G$49,MATCH(orders!$D567,products!$A$1:$A$49,0),MATCH(orders!L$1,products!$A$1:$G$1,0))</f>
        <v>20.584999999999997</v>
      </c>
      <c r="M567">
        <f t="shared" si="59"/>
        <v>82.339999999999989</v>
      </c>
      <c r="N567" t="str">
        <f>VLOOKUP(I567,'coffee names &amp; roast types'!$A$2:$B$5,2,FALSE)</f>
        <v>Robusta</v>
      </c>
      <c r="O567" t="str">
        <f>VLOOKUP(J567,'coffee names &amp; roast types'!$E$2:$F$4,2,FALSE)</f>
        <v>Dark</v>
      </c>
      <c r="P567" t="str">
        <f>CONCATENATE(VLOOKUP(C567,customers!$A$2:$F$1001,5,FALSE),", ",VLOOKUP(C567,customers!$A$2:$F$1001,6,FALSE))</f>
        <v>973 Kings Hill, Shawnee Mission</v>
      </c>
      <c r="Q567" t="str">
        <f t="shared" si="60"/>
        <v>No</v>
      </c>
      <c r="R567" t="str">
        <f t="shared" si="61"/>
        <v>Jackquelin</v>
      </c>
      <c r="S567" t="str">
        <f t="shared" si="62"/>
        <v>Chugg</v>
      </c>
      <c r="T567" t="str">
        <f>_xlfn.XLOOKUP(C567,Table3[Customer ID],Table3[Loyalty Card],,0)</f>
        <v>No</v>
      </c>
      <c r="U567">
        <f t="shared" si="56"/>
        <v>10</v>
      </c>
      <c r="V567" t="str">
        <f t="shared" si="57"/>
        <v>Sunday</v>
      </c>
      <c r="W567" t="str">
        <f t="shared" si="58"/>
        <v>July</v>
      </c>
      <c r="X567">
        <f>E567*VLOOKUP(D567,products!$A$2:$G$49,7,FALSE)</f>
        <v>4.9403999999999995</v>
      </c>
    </row>
    <row r="568" spans="1:24" x14ac:dyDescent="0.25">
      <c r="A568" s="1" t="s">
        <v>3688</v>
      </c>
      <c r="B568" s="2">
        <v>44459</v>
      </c>
      <c r="C568" s="1" t="s">
        <v>3689</v>
      </c>
      <c r="D568" t="s">
        <v>6151</v>
      </c>
      <c r="E568" s="1">
        <v>6</v>
      </c>
      <c r="F568" s="1" t="str">
        <f>VLOOKUP(C568,customers!$A$2:$B$1001,2,FALSE)</f>
        <v>Audra Kelston</v>
      </c>
      <c r="G568" s="1" t="str">
        <f>VLOOKUP(C568,customers!$A$1:$C$1001,3,FALSE)</f>
        <v>akelstonfq@sakura.ne.jp</v>
      </c>
      <c r="H568" s="1" t="str">
        <f>_xlfn.XLOOKUP(C568,customers!$A$2:$A$1001,customers!$G$2:$G$1001,,0,)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>
        <f>INDEX(products!$A$1:$G$49,MATCH(orders!$D568,products!$A$1:$A$49,0),MATCH(orders!K$1,products!$A$1:$G$1,0))</f>
        <v>0.2</v>
      </c>
      <c r="L568">
        <f>INDEX(products!$A$1:$G$49,MATCH(orders!$D568,products!$A$1:$A$49,0),MATCH(orders!L$1,products!$A$1:$G$1,0))</f>
        <v>3.375</v>
      </c>
      <c r="M568">
        <f t="shared" si="59"/>
        <v>20.25</v>
      </c>
      <c r="N568" t="str">
        <f>VLOOKUP(I568,'coffee names &amp; roast types'!$A$2:$B$5,2,FALSE)</f>
        <v>Arabica</v>
      </c>
      <c r="O568" t="str">
        <f>VLOOKUP(J568,'coffee names &amp; roast types'!$E$2:$F$4,2,FALSE)</f>
        <v>Medium</v>
      </c>
      <c r="P568" t="str">
        <f>CONCATENATE(VLOOKUP(C568,customers!$A$2:$F$1001,5,FALSE),", ",VLOOKUP(C568,customers!$A$2:$F$1001,6,FALSE))</f>
        <v>9522 Oak Valley Way, Fort Lauderdale</v>
      </c>
      <c r="Q568" t="str">
        <f t="shared" si="60"/>
        <v>No</v>
      </c>
      <c r="R568" t="str">
        <f t="shared" si="61"/>
        <v>Audra</v>
      </c>
      <c r="S568" t="str">
        <f t="shared" si="62"/>
        <v>Kelston</v>
      </c>
      <c r="T568" t="str">
        <f>_xlfn.XLOOKUP(C568,Table3[Customer ID],Table3[Loyalty Card],,0)</f>
        <v>Yes</v>
      </c>
      <c r="U568">
        <f t="shared" si="56"/>
        <v>1.2000000000000002</v>
      </c>
      <c r="V568" t="str">
        <f t="shared" si="57"/>
        <v>Monday</v>
      </c>
      <c r="W568" t="str">
        <f t="shared" si="58"/>
        <v>September</v>
      </c>
      <c r="X568">
        <f>E568*VLOOKUP(D568,products!$A$2:$G$49,7,FALSE)</f>
        <v>1.8224999999999998</v>
      </c>
    </row>
    <row r="569" spans="1:24" x14ac:dyDescent="0.25">
      <c r="A569" s="1" t="s">
        <v>3694</v>
      </c>
      <c r="B569" s="2">
        <v>44318</v>
      </c>
      <c r="C569" s="1" t="s">
        <v>3695</v>
      </c>
      <c r="D569" t="s">
        <v>6141</v>
      </c>
      <c r="E569" s="1">
        <v>6</v>
      </c>
      <c r="F569" s="1" t="str">
        <f>VLOOKUP(C569,customers!$A$2:$B$1001,2,FALSE)</f>
        <v>Elvina Angel</v>
      </c>
      <c r="G569" s="1" t="str">
        <f>VLOOKUP(C569,customers!$A$1:$C$1001,3,FALSE)</f>
        <v>not provided</v>
      </c>
      <c r="H569" s="1" t="str">
        <f>_xlfn.XLOOKUP(C569,customers!$A$2:$A$1001,customers!$G$2:$G$1001,,0,)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>
        <f>INDEX(products!$A$1:$G$49,MATCH(orders!$D569,products!$A$1:$A$49,0),MATCH(orders!K$1,products!$A$1:$G$1,0))</f>
        <v>2.5</v>
      </c>
      <c r="L569">
        <f>INDEX(products!$A$1:$G$49,MATCH(orders!$D569,products!$A$1:$A$49,0),MATCH(orders!L$1,products!$A$1:$G$1,0))</f>
        <v>27.484999999999996</v>
      </c>
      <c r="M569">
        <f t="shared" si="59"/>
        <v>164.90999999999997</v>
      </c>
      <c r="N569" t="str">
        <f>VLOOKUP(I569,'coffee names &amp; roast types'!$A$2:$B$5,2,FALSE)</f>
        <v>Robusta</v>
      </c>
      <c r="O569" t="str">
        <f>VLOOKUP(J569,'coffee names &amp; roast types'!$E$2:$F$4,2,FALSE)</f>
        <v>Light</v>
      </c>
      <c r="P569" t="str">
        <f>CONCATENATE(VLOOKUP(C569,customers!$A$2:$F$1001,5,FALSE),", ",VLOOKUP(C569,customers!$A$2:$F$1001,6,FALSE))</f>
        <v>4 Hanson Parkway, Tralee</v>
      </c>
      <c r="Q569" t="str">
        <f t="shared" si="60"/>
        <v>Yes</v>
      </c>
      <c r="R569" t="str">
        <f t="shared" si="61"/>
        <v>Elvina</v>
      </c>
      <c r="S569" t="str">
        <f t="shared" si="62"/>
        <v>Angel</v>
      </c>
      <c r="T569" t="str">
        <f>_xlfn.XLOOKUP(C569,Table3[Customer ID],Table3[Loyalty Card],,0)</f>
        <v>No</v>
      </c>
      <c r="U569">
        <f t="shared" si="56"/>
        <v>15</v>
      </c>
      <c r="V569" t="str">
        <f t="shared" si="57"/>
        <v>Sunday</v>
      </c>
      <c r="W569" t="str">
        <f t="shared" si="58"/>
        <v>May</v>
      </c>
      <c r="X569">
        <f>E569*VLOOKUP(D569,products!$A$2:$G$49,7,FALSE)</f>
        <v>9.8945999999999987</v>
      </c>
    </row>
    <row r="570" spans="1:24" x14ac:dyDescent="0.25">
      <c r="A570" s="1" t="s">
        <v>3699</v>
      </c>
      <c r="B570" s="2">
        <v>44526</v>
      </c>
      <c r="C570" s="1" t="s">
        <v>3700</v>
      </c>
      <c r="D570" t="s">
        <v>6144</v>
      </c>
      <c r="E570" s="1">
        <v>4</v>
      </c>
      <c r="F570" s="1" t="str">
        <f>VLOOKUP(C570,customers!$A$2:$B$1001,2,FALSE)</f>
        <v>Claiborne Mottram</v>
      </c>
      <c r="G570" s="1" t="str">
        <f>VLOOKUP(C570,customers!$A$1:$C$1001,3,FALSE)</f>
        <v>cmottramfs@harvard.edu</v>
      </c>
      <c r="H570" s="1" t="str">
        <f>_xlfn.XLOOKUP(C570,customers!$A$2:$A$1001,customers!$G$2:$G$1001,,0,)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>
        <f>INDEX(products!$A$1:$G$49,MATCH(orders!$D570,products!$A$1:$A$49,0),MATCH(orders!K$1,products!$A$1:$G$1,0))</f>
        <v>0.2</v>
      </c>
      <c r="L570">
        <f>INDEX(products!$A$1:$G$49,MATCH(orders!$D570,products!$A$1:$A$49,0),MATCH(orders!L$1,products!$A$1:$G$1,0))</f>
        <v>4.7549999999999999</v>
      </c>
      <c r="M570">
        <f t="shared" si="59"/>
        <v>19.02</v>
      </c>
      <c r="N570" t="str">
        <f>VLOOKUP(I570,'coffee names &amp; roast types'!$A$2:$B$5,2,FALSE)</f>
        <v>Liberica</v>
      </c>
      <c r="O570" t="str">
        <f>VLOOKUP(J570,'coffee names &amp; roast types'!$E$2:$F$4,2,FALSE)</f>
        <v>Light</v>
      </c>
      <c r="P570" t="str">
        <f>CONCATENATE(VLOOKUP(C570,customers!$A$2:$F$1001,5,FALSE),", ",VLOOKUP(C570,customers!$A$2:$F$1001,6,FALSE))</f>
        <v>5 Monument Point, Austin</v>
      </c>
      <c r="Q570" t="str">
        <f t="shared" si="60"/>
        <v>No</v>
      </c>
      <c r="R570" t="str">
        <f t="shared" si="61"/>
        <v>Claiborne</v>
      </c>
      <c r="S570" t="str">
        <f t="shared" si="62"/>
        <v>Mottram</v>
      </c>
      <c r="T570" t="str">
        <f>_xlfn.XLOOKUP(C570,Table3[Customer ID],Table3[Loyalty Card],,0)</f>
        <v>Yes</v>
      </c>
      <c r="U570">
        <f t="shared" si="56"/>
        <v>0.8</v>
      </c>
      <c r="V570" t="str">
        <f t="shared" si="57"/>
        <v>Friday</v>
      </c>
      <c r="W570" t="str">
        <f t="shared" si="58"/>
        <v>November</v>
      </c>
      <c r="X570">
        <f>E570*VLOOKUP(D570,products!$A$2:$G$49,7,FALSE)</f>
        <v>2.4725999999999999</v>
      </c>
    </row>
    <row r="571" spans="1:24" x14ac:dyDescent="0.25">
      <c r="A571" s="1" t="s">
        <v>3705</v>
      </c>
      <c r="B571" s="2">
        <v>43879</v>
      </c>
      <c r="C571" s="1" t="s">
        <v>3751</v>
      </c>
      <c r="D571" t="s">
        <v>6167</v>
      </c>
      <c r="E571" s="1">
        <v>6</v>
      </c>
      <c r="F571" s="1" t="str">
        <f>VLOOKUP(C571,customers!$A$2:$B$1001,2,FALSE)</f>
        <v>Don Flintiff</v>
      </c>
      <c r="G571" s="1" t="str">
        <f>VLOOKUP(C571,customers!$A$1:$C$1001,3,FALSE)</f>
        <v>dflintiffg1@e-recht24.de</v>
      </c>
      <c r="H571" s="1" t="str">
        <f>_xlfn.XLOOKUP(C571,customers!$A$2:$A$1001,customers!$G$2:$G$1001,,0,)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>
        <f>INDEX(products!$A$1:$G$49,MATCH(orders!$D571,products!$A$1:$A$49,0),MATCH(orders!K$1,products!$A$1:$G$1,0))</f>
        <v>2.5</v>
      </c>
      <c r="L571">
        <f>INDEX(products!$A$1:$G$49,MATCH(orders!$D571,products!$A$1:$A$49,0),MATCH(orders!L$1,products!$A$1:$G$1,0))</f>
        <v>22.884999999999998</v>
      </c>
      <c r="M571">
        <f t="shared" si="59"/>
        <v>137.31</v>
      </c>
      <c r="N571" t="str">
        <f>VLOOKUP(I571,'coffee names &amp; roast types'!$A$2:$B$5,2,FALSE)</f>
        <v>Arabica</v>
      </c>
      <c r="O571" t="str">
        <f>VLOOKUP(J571,'coffee names &amp; roast types'!$E$2:$F$4,2,FALSE)</f>
        <v>Dark</v>
      </c>
      <c r="P571" t="str">
        <f>CONCATENATE(VLOOKUP(C571,customers!$A$2:$F$1001,5,FALSE),", ",VLOOKUP(C571,customers!$A$2:$F$1001,6,FALSE))</f>
        <v>7 Helena Junction, London</v>
      </c>
      <c r="Q571" t="str">
        <f t="shared" si="60"/>
        <v>Yes</v>
      </c>
      <c r="R571" t="str">
        <f t="shared" si="61"/>
        <v>Don</v>
      </c>
      <c r="S571" t="str">
        <f t="shared" si="62"/>
        <v>Flintiff</v>
      </c>
      <c r="T571" t="str">
        <f>_xlfn.XLOOKUP(C571,Table3[Customer ID],Table3[Loyalty Card],,0)</f>
        <v>No</v>
      </c>
      <c r="U571">
        <f t="shared" si="56"/>
        <v>15</v>
      </c>
      <c r="V571" t="str">
        <f t="shared" si="57"/>
        <v>Tuesday</v>
      </c>
      <c r="W571" t="str">
        <f t="shared" si="58"/>
        <v>February</v>
      </c>
      <c r="X571">
        <f>E571*VLOOKUP(D571,products!$A$2:$G$49,7,FALSE)</f>
        <v>12.357899999999997</v>
      </c>
    </row>
    <row r="572" spans="1:24" x14ac:dyDescent="0.25">
      <c r="A572" s="1" t="s">
        <v>3711</v>
      </c>
      <c r="B572" s="2">
        <v>43928</v>
      </c>
      <c r="C572" s="1" t="s">
        <v>3712</v>
      </c>
      <c r="D572" t="s">
        <v>6156</v>
      </c>
      <c r="E572" s="1">
        <v>4</v>
      </c>
      <c r="F572" s="1" t="str">
        <f>VLOOKUP(C572,customers!$A$2:$B$1001,2,FALSE)</f>
        <v>Donalt Sangwin</v>
      </c>
      <c r="G572" s="1" t="str">
        <f>VLOOKUP(C572,customers!$A$1:$C$1001,3,FALSE)</f>
        <v>dsangwinfu@weebly.com</v>
      </c>
      <c r="H572" s="1" t="str">
        <f>_xlfn.XLOOKUP(C572,customers!$A$2:$A$1001,customers!$G$2:$G$1001,,0,)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>
        <f>INDEX(products!$A$1:$G$49,MATCH(orders!$D572,products!$A$1:$A$49,0),MATCH(orders!K$1,products!$A$1:$G$1,0))</f>
        <v>0.5</v>
      </c>
      <c r="L572">
        <f>INDEX(products!$A$1:$G$49,MATCH(orders!$D572,products!$A$1:$A$49,0),MATCH(orders!L$1,products!$A$1:$G$1,0))</f>
        <v>6.75</v>
      </c>
      <c r="M572">
        <f t="shared" si="59"/>
        <v>27</v>
      </c>
      <c r="N572" t="str">
        <f>VLOOKUP(I572,'coffee names &amp; roast types'!$A$2:$B$5,2,FALSE)</f>
        <v>Arabica</v>
      </c>
      <c r="O572" t="str">
        <f>VLOOKUP(J572,'coffee names &amp; roast types'!$E$2:$F$4,2,FALSE)</f>
        <v>Medium</v>
      </c>
      <c r="P572" t="str">
        <f>CONCATENATE(VLOOKUP(C572,customers!$A$2:$F$1001,5,FALSE),", ",VLOOKUP(C572,customers!$A$2:$F$1001,6,FALSE))</f>
        <v>47 Granby Junction, Hyattsville</v>
      </c>
      <c r="Q572" t="str">
        <f t="shared" si="60"/>
        <v>No</v>
      </c>
      <c r="R572" t="str">
        <f t="shared" si="61"/>
        <v>Donalt</v>
      </c>
      <c r="S572" t="str">
        <f t="shared" si="62"/>
        <v>Sangwin</v>
      </c>
      <c r="T572" t="str">
        <f>_xlfn.XLOOKUP(C572,Table3[Customer ID],Table3[Loyalty Card],,0)</f>
        <v>No</v>
      </c>
      <c r="U572">
        <f t="shared" si="56"/>
        <v>2</v>
      </c>
      <c r="V572" t="str">
        <f t="shared" si="57"/>
        <v>Tuesday</v>
      </c>
      <c r="W572" t="str">
        <f t="shared" si="58"/>
        <v>April</v>
      </c>
      <c r="X572">
        <f>E572*VLOOKUP(D572,products!$A$2:$G$49,7,FALSE)</f>
        <v>2.4299999999999997</v>
      </c>
    </row>
    <row r="573" spans="1:24" x14ac:dyDescent="0.25">
      <c r="A573" s="1" t="s">
        <v>3717</v>
      </c>
      <c r="B573" s="2">
        <v>44592</v>
      </c>
      <c r="C573" s="1" t="s">
        <v>3718</v>
      </c>
      <c r="D573" t="s">
        <v>6175</v>
      </c>
      <c r="E573" s="1">
        <v>4</v>
      </c>
      <c r="F573" s="1" t="str">
        <f>VLOOKUP(C573,customers!$A$2:$B$1001,2,FALSE)</f>
        <v>Elizabet Aizikowitz</v>
      </c>
      <c r="G573" s="1" t="str">
        <f>VLOOKUP(C573,customers!$A$1:$C$1001,3,FALSE)</f>
        <v>eaizikowitzfv@virginia.edu</v>
      </c>
      <c r="H573" s="1" t="str">
        <f>_xlfn.XLOOKUP(C573,customers!$A$2:$A$1001,customers!$G$2:$G$1001,,0,)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>
        <f>INDEX(products!$A$1:$G$49,MATCH(orders!$D573,products!$A$1:$A$49,0),MATCH(orders!K$1,products!$A$1:$G$1,0))</f>
        <v>0.5</v>
      </c>
      <c r="L573">
        <f>INDEX(products!$A$1:$G$49,MATCH(orders!$D573,products!$A$1:$A$49,0),MATCH(orders!L$1,products!$A$1:$G$1,0))</f>
        <v>8.91</v>
      </c>
      <c r="M573">
        <f t="shared" si="59"/>
        <v>35.64</v>
      </c>
      <c r="N573" t="str">
        <f>VLOOKUP(I573,'coffee names &amp; roast types'!$A$2:$B$5,2,FALSE)</f>
        <v>Excelsa</v>
      </c>
      <c r="O573" t="str">
        <f>VLOOKUP(J573,'coffee names &amp; roast types'!$E$2:$F$4,2,FALSE)</f>
        <v>Light</v>
      </c>
      <c r="P573" t="str">
        <f>CONCATENATE(VLOOKUP(C573,customers!$A$2:$F$1001,5,FALSE),", ",VLOOKUP(C573,customers!$A$2:$F$1001,6,FALSE))</f>
        <v>7835 Namekagon Alley, Ashley</v>
      </c>
      <c r="Q573" t="str">
        <f t="shared" si="60"/>
        <v>Yes</v>
      </c>
      <c r="R573" t="str">
        <f t="shared" si="61"/>
        <v>Elizabet</v>
      </c>
      <c r="S573" t="str">
        <f t="shared" si="62"/>
        <v>Aizikowitz</v>
      </c>
      <c r="T573" t="str">
        <f>_xlfn.XLOOKUP(C573,Table3[Customer ID],Table3[Loyalty Card],,0)</f>
        <v>No</v>
      </c>
      <c r="U573">
        <f t="shared" si="56"/>
        <v>2</v>
      </c>
      <c r="V573" t="str">
        <f t="shared" si="57"/>
        <v>Monday</v>
      </c>
      <c r="W573" t="str">
        <f t="shared" si="58"/>
        <v>January</v>
      </c>
      <c r="X573">
        <f>E573*VLOOKUP(D573,products!$A$2:$G$49,7,FALSE)</f>
        <v>3.9203999999999999</v>
      </c>
    </row>
    <row r="574" spans="1:24" x14ac:dyDescent="0.25">
      <c r="A574" s="1" t="s">
        <v>3723</v>
      </c>
      <c r="B574" s="2">
        <v>43515</v>
      </c>
      <c r="C574" s="1" t="s">
        <v>3724</v>
      </c>
      <c r="D574" t="s">
        <v>6153</v>
      </c>
      <c r="E574" s="1">
        <v>2</v>
      </c>
      <c r="F574" s="1" t="str">
        <f>VLOOKUP(C574,customers!$A$2:$B$1001,2,FALSE)</f>
        <v>Herbie Peppard</v>
      </c>
      <c r="G574" s="1" t="str">
        <f>VLOOKUP(C574,customers!$A$1:$C$1001,3,FALSE)</f>
        <v>not provided</v>
      </c>
      <c r="H574" s="1" t="str">
        <f>_xlfn.XLOOKUP(C574,customers!$A$2:$A$1001,customers!$G$2:$G$1001,,0,)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>
        <f>INDEX(products!$A$1:$G$49,MATCH(orders!$D574,products!$A$1:$A$49,0),MATCH(orders!K$1,products!$A$1:$G$1,0))</f>
        <v>0.2</v>
      </c>
      <c r="L574">
        <f>INDEX(products!$A$1:$G$49,MATCH(orders!$D574,products!$A$1:$A$49,0),MATCH(orders!L$1,products!$A$1:$G$1,0))</f>
        <v>2.9849999999999999</v>
      </c>
      <c r="M574">
        <f t="shared" si="59"/>
        <v>5.97</v>
      </c>
      <c r="N574" t="str">
        <f>VLOOKUP(I574,'coffee names &amp; roast types'!$A$2:$B$5,2,FALSE)</f>
        <v>Arabica</v>
      </c>
      <c r="O574" t="str">
        <f>VLOOKUP(J574,'coffee names &amp; roast types'!$E$2:$F$4,2,FALSE)</f>
        <v>Dark</v>
      </c>
      <c r="P574" t="str">
        <f>CONCATENATE(VLOOKUP(C574,customers!$A$2:$F$1001,5,FALSE),", ",VLOOKUP(C574,customers!$A$2:$F$1001,6,FALSE))</f>
        <v>2 International Lane, Pasadena</v>
      </c>
      <c r="Q574" t="str">
        <f t="shared" si="60"/>
        <v>No</v>
      </c>
      <c r="R574" t="str">
        <f t="shared" si="61"/>
        <v>Herbie</v>
      </c>
      <c r="S574" t="str">
        <f t="shared" si="62"/>
        <v>Peppard</v>
      </c>
      <c r="T574" t="str">
        <f>_xlfn.XLOOKUP(C574,Table3[Customer ID],Table3[Loyalty Card],,0)</f>
        <v>Yes</v>
      </c>
      <c r="U574">
        <f t="shared" si="56"/>
        <v>0.4</v>
      </c>
      <c r="V574" t="str">
        <f t="shared" si="57"/>
        <v>Tuesday</v>
      </c>
      <c r="W574" t="str">
        <f t="shared" si="58"/>
        <v>February</v>
      </c>
      <c r="X574">
        <f>E574*VLOOKUP(D574,products!$A$2:$G$49,7,FALSE)</f>
        <v>0.5373</v>
      </c>
    </row>
    <row r="575" spans="1:24" x14ac:dyDescent="0.25">
      <c r="A575" s="1" t="s">
        <v>3727</v>
      </c>
      <c r="B575" s="2">
        <v>43781</v>
      </c>
      <c r="C575" s="1" t="s">
        <v>3728</v>
      </c>
      <c r="D575" t="s">
        <v>6154</v>
      </c>
      <c r="E575" s="1">
        <v>6</v>
      </c>
      <c r="F575" s="1" t="str">
        <f>VLOOKUP(C575,customers!$A$2:$B$1001,2,FALSE)</f>
        <v>Cornie Venour</v>
      </c>
      <c r="G575" s="1" t="str">
        <f>VLOOKUP(C575,customers!$A$1:$C$1001,3,FALSE)</f>
        <v>cvenourfx@ask.com</v>
      </c>
      <c r="H575" s="1" t="str">
        <f>_xlfn.XLOOKUP(C575,customers!$A$2:$A$1001,customers!$G$2:$G$1001,,0,)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>
        <f>INDEX(products!$A$1:$G$49,MATCH(orders!$D575,products!$A$1:$A$49,0),MATCH(orders!K$1,products!$A$1:$G$1,0))</f>
        <v>1</v>
      </c>
      <c r="L575">
        <f>INDEX(products!$A$1:$G$49,MATCH(orders!$D575,products!$A$1:$A$49,0),MATCH(orders!L$1,products!$A$1:$G$1,0))</f>
        <v>11.25</v>
      </c>
      <c r="M575">
        <f t="shared" si="59"/>
        <v>67.5</v>
      </c>
      <c r="N575" t="str">
        <f>VLOOKUP(I575,'coffee names &amp; roast types'!$A$2:$B$5,2,FALSE)</f>
        <v>Arabica</v>
      </c>
      <c r="O575" t="str">
        <f>VLOOKUP(J575,'coffee names &amp; roast types'!$E$2:$F$4,2,FALSE)</f>
        <v>Medium</v>
      </c>
      <c r="P575" t="str">
        <f>CONCATENATE(VLOOKUP(C575,customers!$A$2:$F$1001,5,FALSE),", ",VLOOKUP(C575,customers!$A$2:$F$1001,6,FALSE))</f>
        <v>90 Commercial Pass, Shreveport</v>
      </c>
      <c r="Q575" t="str">
        <f t="shared" si="60"/>
        <v>No</v>
      </c>
      <c r="R575" t="str">
        <f t="shared" si="61"/>
        <v>Cornie</v>
      </c>
      <c r="S575" t="str">
        <f t="shared" si="62"/>
        <v>Venour</v>
      </c>
      <c r="T575" t="str">
        <f>_xlfn.XLOOKUP(C575,Table3[Customer ID],Table3[Loyalty Card],,0)</f>
        <v>No</v>
      </c>
      <c r="U575">
        <f t="shared" si="56"/>
        <v>6</v>
      </c>
      <c r="V575" t="str">
        <f t="shared" si="57"/>
        <v>Tuesday</v>
      </c>
      <c r="W575" t="str">
        <f t="shared" si="58"/>
        <v>November</v>
      </c>
      <c r="X575">
        <f>E575*VLOOKUP(D575,products!$A$2:$G$49,7,FALSE)</f>
        <v>6.0749999999999993</v>
      </c>
    </row>
    <row r="576" spans="1:24" x14ac:dyDescent="0.25">
      <c r="A576" s="1" t="s">
        <v>3733</v>
      </c>
      <c r="B576" s="2">
        <v>44697</v>
      </c>
      <c r="C576" s="1" t="s">
        <v>3734</v>
      </c>
      <c r="D576" t="s">
        <v>6177</v>
      </c>
      <c r="E576" s="1">
        <v>6</v>
      </c>
      <c r="F576" s="1" t="str">
        <f>VLOOKUP(C576,customers!$A$2:$B$1001,2,FALSE)</f>
        <v>Maggy Harby</v>
      </c>
      <c r="G576" s="1" t="str">
        <f>VLOOKUP(C576,customers!$A$1:$C$1001,3,FALSE)</f>
        <v>mharbyfy@163.com</v>
      </c>
      <c r="H576" s="1" t="str">
        <f>_xlfn.XLOOKUP(C576,customers!$A$2:$A$1001,customers!$G$2:$G$1001,,0,)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>
        <f>INDEX(products!$A$1:$G$49,MATCH(orders!$D576,products!$A$1:$A$49,0),MATCH(orders!K$1,products!$A$1:$G$1,0))</f>
        <v>0.2</v>
      </c>
      <c r="L576">
        <f>INDEX(products!$A$1:$G$49,MATCH(orders!$D576,products!$A$1:$A$49,0),MATCH(orders!L$1,products!$A$1:$G$1,0))</f>
        <v>3.5849999999999995</v>
      </c>
      <c r="M576">
        <f t="shared" si="59"/>
        <v>21.509999999999998</v>
      </c>
      <c r="N576" t="str">
        <f>VLOOKUP(I576,'coffee names &amp; roast types'!$A$2:$B$5,2,FALSE)</f>
        <v>Robusta</v>
      </c>
      <c r="O576" t="str">
        <f>VLOOKUP(J576,'coffee names &amp; roast types'!$E$2:$F$4,2,FALSE)</f>
        <v>Light</v>
      </c>
      <c r="P576" t="str">
        <f>CONCATENATE(VLOOKUP(C576,customers!$A$2:$F$1001,5,FALSE),", ",VLOOKUP(C576,customers!$A$2:$F$1001,6,FALSE))</f>
        <v>69 Jackson Junction, Pensacola</v>
      </c>
      <c r="Q576" t="str">
        <f t="shared" si="60"/>
        <v>No</v>
      </c>
      <c r="R576" t="str">
        <f t="shared" si="61"/>
        <v>Maggy</v>
      </c>
      <c r="S576" t="str">
        <f t="shared" si="62"/>
        <v>Harby</v>
      </c>
      <c r="T576" t="str">
        <f>_xlfn.XLOOKUP(C576,Table3[Customer ID],Table3[Loyalty Card],,0)</f>
        <v>Yes</v>
      </c>
      <c r="U576">
        <f t="shared" si="56"/>
        <v>1.2000000000000002</v>
      </c>
      <c r="V576" t="str">
        <f t="shared" si="57"/>
        <v>Monday</v>
      </c>
      <c r="W576" t="str">
        <f t="shared" si="58"/>
        <v>May</v>
      </c>
      <c r="X576">
        <f>E576*VLOOKUP(D576,products!$A$2:$G$49,7,FALSE)</f>
        <v>1.2905999999999997</v>
      </c>
    </row>
    <row r="577" spans="1:24" x14ac:dyDescent="0.25">
      <c r="A577" s="1" t="s">
        <v>3738</v>
      </c>
      <c r="B577" s="2">
        <v>44239</v>
      </c>
      <c r="C577" s="1" t="s">
        <v>3739</v>
      </c>
      <c r="D577" t="s">
        <v>6180</v>
      </c>
      <c r="E577" s="1">
        <v>2</v>
      </c>
      <c r="F577" s="1" t="str">
        <f>VLOOKUP(C577,customers!$A$2:$B$1001,2,FALSE)</f>
        <v>Reggie Thickpenny</v>
      </c>
      <c r="G577" s="1" t="str">
        <f>VLOOKUP(C577,customers!$A$1:$C$1001,3,FALSE)</f>
        <v>rthickpennyfz@cafepress.com</v>
      </c>
      <c r="H577" s="1" t="str">
        <f>_xlfn.XLOOKUP(C577,customers!$A$2:$A$1001,customers!$G$2:$G$1001,,0,)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>
        <f>INDEX(products!$A$1:$G$49,MATCH(orders!$D577,products!$A$1:$A$49,0),MATCH(orders!K$1,products!$A$1:$G$1,0))</f>
        <v>2.5</v>
      </c>
      <c r="L577">
        <f>INDEX(products!$A$1:$G$49,MATCH(orders!$D577,products!$A$1:$A$49,0),MATCH(orders!L$1,products!$A$1:$G$1,0))</f>
        <v>33.464999999999996</v>
      </c>
      <c r="M577">
        <f t="shared" si="59"/>
        <v>66.929999999999993</v>
      </c>
      <c r="N577" t="str">
        <f>VLOOKUP(I577,'coffee names &amp; roast types'!$A$2:$B$5,2,FALSE)</f>
        <v>Liberica</v>
      </c>
      <c r="O577" t="str">
        <f>VLOOKUP(J577,'coffee names &amp; roast types'!$E$2:$F$4,2,FALSE)</f>
        <v>Medium</v>
      </c>
      <c r="P577" t="str">
        <f>CONCATENATE(VLOOKUP(C577,customers!$A$2:$F$1001,5,FALSE),", ",VLOOKUP(C577,customers!$A$2:$F$1001,6,FALSE))</f>
        <v>791 School Center, Los Angeles</v>
      </c>
      <c r="Q577" t="str">
        <f t="shared" si="60"/>
        <v>No</v>
      </c>
      <c r="R577" t="str">
        <f t="shared" si="61"/>
        <v>Reggie</v>
      </c>
      <c r="S577" t="str">
        <f t="shared" si="62"/>
        <v>Thickpenny</v>
      </c>
      <c r="T577" t="str">
        <f>_xlfn.XLOOKUP(C577,Table3[Customer ID],Table3[Loyalty Card],,0)</f>
        <v>No</v>
      </c>
      <c r="U577">
        <f t="shared" si="56"/>
        <v>5</v>
      </c>
      <c r="V577" t="str">
        <f t="shared" si="57"/>
        <v>Friday</v>
      </c>
      <c r="W577" t="str">
        <f t="shared" si="58"/>
        <v>February</v>
      </c>
      <c r="X577">
        <f>E577*VLOOKUP(D577,products!$A$2:$G$49,7,FALSE)</f>
        <v>8.700899999999999</v>
      </c>
    </row>
    <row r="578" spans="1:24" x14ac:dyDescent="0.25">
      <c r="A578" s="1" t="s">
        <v>3744</v>
      </c>
      <c r="B578" s="2">
        <v>44290</v>
      </c>
      <c r="C578" s="1" t="s">
        <v>3745</v>
      </c>
      <c r="D578" t="s">
        <v>6153</v>
      </c>
      <c r="E578" s="1">
        <v>6</v>
      </c>
      <c r="F578" s="1" t="str">
        <f>VLOOKUP(C578,customers!$A$2:$B$1001,2,FALSE)</f>
        <v>Phyllys Ormerod</v>
      </c>
      <c r="G578" s="1" t="str">
        <f>VLOOKUP(C578,customers!$A$1:$C$1001,3,FALSE)</f>
        <v>pormerodg0@redcross.org</v>
      </c>
      <c r="H578" s="1" t="str">
        <f>_xlfn.XLOOKUP(C578,customers!$A$2:$A$1001,customers!$G$2:$G$1001,,0,)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>
        <f>INDEX(products!$A$1:$G$49,MATCH(orders!$D578,products!$A$1:$A$49,0),MATCH(orders!K$1,products!$A$1:$G$1,0))</f>
        <v>0.2</v>
      </c>
      <c r="L578">
        <f>INDEX(products!$A$1:$G$49,MATCH(orders!$D578,products!$A$1:$A$49,0),MATCH(orders!L$1,products!$A$1:$G$1,0))</f>
        <v>2.9849999999999999</v>
      </c>
      <c r="M578">
        <f t="shared" si="59"/>
        <v>17.91</v>
      </c>
      <c r="N578" t="str">
        <f>VLOOKUP(I578,'coffee names &amp; roast types'!$A$2:$B$5,2,FALSE)</f>
        <v>Arabica</v>
      </c>
      <c r="O578" t="str">
        <f>VLOOKUP(J578,'coffee names &amp; roast types'!$E$2:$F$4,2,FALSE)</f>
        <v>Dark</v>
      </c>
      <c r="P578" t="str">
        <f>CONCATENATE(VLOOKUP(C578,customers!$A$2:$F$1001,5,FALSE),", ",VLOOKUP(C578,customers!$A$2:$F$1001,6,FALSE))</f>
        <v>04 Arrowood Court, Durham</v>
      </c>
      <c r="Q578" t="str">
        <f t="shared" si="60"/>
        <v>No</v>
      </c>
      <c r="R578" t="str">
        <f t="shared" si="61"/>
        <v>Phyllys</v>
      </c>
      <c r="S578" t="str">
        <f t="shared" si="62"/>
        <v>Ormerod</v>
      </c>
      <c r="T578" t="str">
        <f>_xlfn.XLOOKUP(C578,Table3[Customer ID],Table3[Loyalty Card],,0)</f>
        <v>No</v>
      </c>
      <c r="U578">
        <f t="shared" ref="U578:U641" si="63">E578*K578</f>
        <v>1.2000000000000002</v>
      </c>
      <c r="V578" t="str">
        <f t="shared" ref="V578:V641" si="64">TEXT(B578,"[$-409]dddd")</f>
        <v>Sunday</v>
      </c>
      <c r="W578" t="str">
        <f t="shared" ref="W578:W641" si="65">TEXT(B578,"[$-409]mmmm")</f>
        <v>April</v>
      </c>
      <c r="X578">
        <f>E578*VLOOKUP(D578,products!$A$2:$G$49,7,FALSE)</f>
        <v>1.6118999999999999</v>
      </c>
    </row>
    <row r="579" spans="1:24" x14ac:dyDescent="0.25">
      <c r="A579" s="1" t="s">
        <v>3750</v>
      </c>
      <c r="B579" s="2">
        <v>44410</v>
      </c>
      <c r="C579" s="1" t="s">
        <v>3751</v>
      </c>
      <c r="D579" t="s">
        <v>6161</v>
      </c>
      <c r="E579" s="1">
        <v>4</v>
      </c>
      <c r="F579" s="1" t="str">
        <f>VLOOKUP(C579,customers!$A$2:$B$1001,2,FALSE)</f>
        <v>Don Flintiff</v>
      </c>
      <c r="G579" s="1" t="str">
        <f>VLOOKUP(C579,customers!$A$1:$C$1001,3,FALSE)</f>
        <v>dflintiffg1@e-recht24.de</v>
      </c>
      <c r="H579" s="1" t="str">
        <f>_xlfn.XLOOKUP(C579,customers!$A$2:$A$1001,customers!$G$2:$G$1001,,0,)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>
        <f>INDEX(products!$A$1:$G$49,MATCH(orders!$D579,products!$A$1:$A$49,0),MATCH(orders!K$1,products!$A$1:$G$1,0))</f>
        <v>1</v>
      </c>
      <c r="L579">
        <f>INDEX(products!$A$1:$G$49,MATCH(orders!$D579,products!$A$1:$A$49,0),MATCH(orders!L$1,products!$A$1:$G$1,0))</f>
        <v>14.55</v>
      </c>
      <c r="M579">
        <f t="shared" ref="M579:M642" si="66">E579*L579</f>
        <v>58.2</v>
      </c>
      <c r="N579" t="str">
        <f>VLOOKUP(I579,'coffee names &amp; roast types'!$A$2:$B$5,2,FALSE)</f>
        <v>Liberica</v>
      </c>
      <c r="O579" t="str">
        <f>VLOOKUP(J579,'coffee names &amp; roast types'!$E$2:$F$4,2,FALSE)</f>
        <v>Medium</v>
      </c>
      <c r="P579" t="str">
        <f>CONCATENATE(VLOOKUP(C579,customers!$A$2:$F$1001,5,FALSE),", ",VLOOKUP(C579,customers!$A$2:$F$1001,6,FALSE))</f>
        <v>7 Helena Junction, London</v>
      </c>
      <c r="Q579" t="str">
        <f t="shared" ref="Q579:Q642" si="67">IF(H579 = "United States", "No", "Yes")</f>
        <v>Yes</v>
      </c>
      <c r="R579" t="str">
        <f t="shared" ref="R579:R642" si="68">_xlfn.TEXTBEFORE(F579," ")</f>
        <v>Don</v>
      </c>
      <c r="S579" t="str">
        <f t="shared" ref="S579:S642" si="69">_xlfn.TEXTAFTER(F579," ")</f>
        <v>Flintiff</v>
      </c>
      <c r="T579" t="str">
        <f>_xlfn.XLOOKUP(C579,Table3[Customer ID],Table3[Loyalty Card],,0)</f>
        <v>No</v>
      </c>
      <c r="U579">
        <f t="shared" si="63"/>
        <v>4</v>
      </c>
      <c r="V579" t="str">
        <f t="shared" si="64"/>
        <v>Monday</v>
      </c>
      <c r="W579" t="str">
        <f t="shared" si="65"/>
        <v>August</v>
      </c>
      <c r="X579">
        <f>E579*VLOOKUP(D579,products!$A$2:$G$49,7,FALSE)</f>
        <v>7.5660000000000007</v>
      </c>
    </row>
    <row r="580" spans="1:24" x14ac:dyDescent="0.25">
      <c r="A580" s="1" t="s">
        <v>3755</v>
      </c>
      <c r="B580" s="2">
        <v>44720</v>
      </c>
      <c r="C580" s="1" t="s">
        <v>3756</v>
      </c>
      <c r="D580" t="s">
        <v>6183</v>
      </c>
      <c r="E580" s="1">
        <v>3</v>
      </c>
      <c r="F580" s="1" t="str">
        <f>VLOOKUP(C580,customers!$A$2:$B$1001,2,FALSE)</f>
        <v>Tymon Zanetti</v>
      </c>
      <c r="G580" s="1" t="str">
        <f>VLOOKUP(C580,customers!$A$1:$C$1001,3,FALSE)</f>
        <v>tzanettig2@gravatar.com</v>
      </c>
      <c r="H580" s="1" t="str">
        <f>_xlfn.XLOOKUP(C580,customers!$A$2:$A$1001,customers!$G$2:$G$1001,,0,)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>
        <f>INDEX(products!$A$1:$G$49,MATCH(orders!$D580,products!$A$1:$A$49,0),MATCH(orders!K$1,products!$A$1:$G$1,0))</f>
        <v>0.2</v>
      </c>
      <c r="L580">
        <f>INDEX(products!$A$1:$G$49,MATCH(orders!$D580,products!$A$1:$A$49,0),MATCH(orders!L$1,products!$A$1:$G$1,0))</f>
        <v>4.4550000000000001</v>
      </c>
      <c r="M580">
        <f t="shared" si="66"/>
        <v>13.365</v>
      </c>
      <c r="N580" t="str">
        <f>VLOOKUP(I580,'coffee names &amp; roast types'!$A$2:$B$5,2,FALSE)</f>
        <v>Excelsa</v>
      </c>
      <c r="O580" t="str">
        <f>VLOOKUP(J580,'coffee names &amp; roast types'!$E$2:$F$4,2,FALSE)</f>
        <v>Light</v>
      </c>
      <c r="P580" t="str">
        <f>CONCATENATE(VLOOKUP(C580,customers!$A$2:$F$1001,5,FALSE),", ",VLOOKUP(C580,customers!$A$2:$F$1001,6,FALSE))</f>
        <v>561 Cherokee Trail, Loughrea</v>
      </c>
      <c r="Q580" t="str">
        <f t="shared" si="67"/>
        <v>Yes</v>
      </c>
      <c r="R580" t="str">
        <f t="shared" si="68"/>
        <v>Tymon</v>
      </c>
      <c r="S580" t="str">
        <f t="shared" si="69"/>
        <v>Zanetti</v>
      </c>
      <c r="T580" t="str">
        <f>_xlfn.XLOOKUP(C580,Table3[Customer ID],Table3[Loyalty Card],,0)</f>
        <v>No</v>
      </c>
      <c r="U580">
        <f t="shared" si="63"/>
        <v>0.60000000000000009</v>
      </c>
      <c r="V580" t="str">
        <f t="shared" si="64"/>
        <v>Wednesday</v>
      </c>
      <c r="W580" t="str">
        <f t="shared" si="65"/>
        <v>June</v>
      </c>
      <c r="X580">
        <f>E580*VLOOKUP(D580,products!$A$2:$G$49,7,FALSE)</f>
        <v>1.4701499999999998</v>
      </c>
    </row>
    <row r="581" spans="1:24" x14ac:dyDescent="0.25">
      <c r="A581" s="1" t="s">
        <v>3755</v>
      </c>
      <c r="B581" s="2">
        <v>44720</v>
      </c>
      <c r="C581" s="1" t="s">
        <v>3756</v>
      </c>
      <c r="D581" t="s">
        <v>6156</v>
      </c>
      <c r="E581" s="1">
        <v>5</v>
      </c>
      <c r="F581" s="1" t="str">
        <f>VLOOKUP(C581,customers!$A$2:$B$1001,2,FALSE)</f>
        <v>Tymon Zanetti</v>
      </c>
      <c r="G581" s="1" t="str">
        <f>VLOOKUP(C581,customers!$A$1:$C$1001,3,FALSE)</f>
        <v>tzanettig2@gravatar.com</v>
      </c>
      <c r="H581" s="1" t="str">
        <f>_xlfn.XLOOKUP(C581,customers!$A$2:$A$1001,customers!$G$2:$G$1001,,0,)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>
        <f>INDEX(products!$A$1:$G$49,MATCH(orders!$D581,products!$A$1:$A$49,0),MATCH(orders!K$1,products!$A$1:$G$1,0))</f>
        <v>0.5</v>
      </c>
      <c r="L581">
        <f>INDEX(products!$A$1:$G$49,MATCH(orders!$D581,products!$A$1:$A$49,0),MATCH(orders!L$1,products!$A$1:$G$1,0))</f>
        <v>6.75</v>
      </c>
      <c r="M581">
        <f t="shared" si="66"/>
        <v>33.75</v>
      </c>
      <c r="N581" t="str">
        <f>VLOOKUP(I581,'coffee names &amp; roast types'!$A$2:$B$5,2,FALSE)</f>
        <v>Arabica</v>
      </c>
      <c r="O581" t="str">
        <f>VLOOKUP(J581,'coffee names &amp; roast types'!$E$2:$F$4,2,FALSE)</f>
        <v>Medium</v>
      </c>
      <c r="P581" t="str">
        <f>CONCATENATE(VLOOKUP(C581,customers!$A$2:$F$1001,5,FALSE),", ",VLOOKUP(C581,customers!$A$2:$F$1001,6,FALSE))</f>
        <v>561 Cherokee Trail, Loughrea</v>
      </c>
      <c r="Q581" t="str">
        <f t="shared" si="67"/>
        <v>Yes</v>
      </c>
      <c r="R581" t="str">
        <f t="shared" si="68"/>
        <v>Tymon</v>
      </c>
      <c r="S581" t="str">
        <f t="shared" si="69"/>
        <v>Zanetti</v>
      </c>
      <c r="T581" t="str">
        <f>_xlfn.XLOOKUP(C581,Table3[Customer ID],Table3[Loyalty Card],,0)</f>
        <v>No</v>
      </c>
      <c r="U581">
        <f t="shared" si="63"/>
        <v>2.5</v>
      </c>
      <c r="V581" t="str">
        <f t="shared" si="64"/>
        <v>Wednesday</v>
      </c>
      <c r="W581" t="str">
        <f t="shared" si="65"/>
        <v>June</v>
      </c>
      <c r="X581">
        <f>E581*VLOOKUP(D581,products!$A$2:$G$49,7,FALSE)</f>
        <v>3.0374999999999996</v>
      </c>
    </row>
    <row r="582" spans="1:24" x14ac:dyDescent="0.25">
      <c r="A582" s="1" t="s">
        <v>3766</v>
      </c>
      <c r="B582" s="2">
        <v>43965</v>
      </c>
      <c r="C582" s="1" t="s">
        <v>3767</v>
      </c>
      <c r="D582" t="s">
        <v>6170</v>
      </c>
      <c r="E582" s="1">
        <v>3</v>
      </c>
      <c r="F582" s="1" t="str">
        <f>VLOOKUP(C582,customers!$A$2:$B$1001,2,FALSE)</f>
        <v>Reinaldos Kirtley</v>
      </c>
      <c r="G582" s="1" t="str">
        <f>VLOOKUP(C582,customers!$A$1:$C$1001,3,FALSE)</f>
        <v>rkirtleyg4@hatena.ne.jp</v>
      </c>
      <c r="H582" s="1" t="str">
        <f>_xlfn.XLOOKUP(C582,customers!$A$2:$A$1001,customers!$G$2:$G$1001,,0,)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>
        <f>INDEX(products!$A$1:$G$49,MATCH(orders!$D582,products!$A$1:$A$49,0),MATCH(orders!K$1,products!$A$1:$G$1,0))</f>
        <v>1</v>
      </c>
      <c r="L582">
        <f>INDEX(products!$A$1:$G$49,MATCH(orders!$D582,products!$A$1:$A$49,0),MATCH(orders!L$1,products!$A$1:$G$1,0))</f>
        <v>14.85</v>
      </c>
      <c r="M582">
        <f t="shared" si="66"/>
        <v>44.55</v>
      </c>
      <c r="N582" t="str">
        <f>VLOOKUP(I582,'coffee names &amp; roast types'!$A$2:$B$5,2,FALSE)</f>
        <v>Excelsa</v>
      </c>
      <c r="O582" t="str">
        <f>VLOOKUP(J582,'coffee names &amp; roast types'!$E$2:$F$4,2,FALSE)</f>
        <v>Light</v>
      </c>
      <c r="P582" t="str">
        <f>CONCATENATE(VLOOKUP(C582,customers!$A$2:$F$1001,5,FALSE),", ",VLOOKUP(C582,customers!$A$2:$F$1001,6,FALSE))</f>
        <v>6356 Di Loreto Road, Whittier</v>
      </c>
      <c r="Q582" t="str">
        <f t="shared" si="67"/>
        <v>No</v>
      </c>
      <c r="R582" t="str">
        <f t="shared" si="68"/>
        <v>Reinaldos</v>
      </c>
      <c r="S582" t="str">
        <f t="shared" si="69"/>
        <v>Kirtley</v>
      </c>
      <c r="T582" t="str">
        <f>_xlfn.XLOOKUP(C582,Table3[Customer ID],Table3[Loyalty Card],,0)</f>
        <v>Yes</v>
      </c>
      <c r="U582">
        <f t="shared" si="63"/>
        <v>3</v>
      </c>
      <c r="V582" t="str">
        <f t="shared" si="64"/>
        <v>Thursday</v>
      </c>
      <c r="W582" t="str">
        <f t="shared" si="65"/>
        <v>May</v>
      </c>
      <c r="X582">
        <f>E582*VLOOKUP(D582,products!$A$2:$G$49,7,FALSE)</f>
        <v>4.9005000000000001</v>
      </c>
    </row>
    <row r="583" spans="1:24" x14ac:dyDescent="0.25">
      <c r="A583" s="1" t="s">
        <v>3772</v>
      </c>
      <c r="B583" s="2">
        <v>44190</v>
      </c>
      <c r="C583" s="1" t="s">
        <v>3773</v>
      </c>
      <c r="D583" t="s">
        <v>6175</v>
      </c>
      <c r="E583" s="1">
        <v>5</v>
      </c>
      <c r="F583" s="1" t="str">
        <f>VLOOKUP(C583,customers!$A$2:$B$1001,2,FALSE)</f>
        <v>Carney Clemencet</v>
      </c>
      <c r="G583" s="1" t="str">
        <f>VLOOKUP(C583,customers!$A$1:$C$1001,3,FALSE)</f>
        <v>cclemencetg5@weather.com</v>
      </c>
      <c r="H583" s="1" t="str">
        <f>_xlfn.XLOOKUP(C583,customers!$A$2:$A$1001,customers!$G$2:$G$1001,,0,)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>
        <f>INDEX(products!$A$1:$G$49,MATCH(orders!$D583,products!$A$1:$A$49,0),MATCH(orders!K$1,products!$A$1:$G$1,0))</f>
        <v>0.5</v>
      </c>
      <c r="L583">
        <f>INDEX(products!$A$1:$G$49,MATCH(orders!$D583,products!$A$1:$A$49,0),MATCH(orders!L$1,products!$A$1:$G$1,0))</f>
        <v>8.91</v>
      </c>
      <c r="M583">
        <f t="shared" si="66"/>
        <v>44.55</v>
      </c>
      <c r="N583" t="str">
        <f>VLOOKUP(I583,'coffee names &amp; roast types'!$A$2:$B$5,2,FALSE)</f>
        <v>Excelsa</v>
      </c>
      <c r="O583" t="str">
        <f>VLOOKUP(J583,'coffee names &amp; roast types'!$E$2:$F$4,2,FALSE)</f>
        <v>Light</v>
      </c>
      <c r="P583" t="str">
        <f>CONCATENATE(VLOOKUP(C583,customers!$A$2:$F$1001,5,FALSE),", ",VLOOKUP(C583,customers!$A$2:$F$1001,6,FALSE))</f>
        <v>09240 Arkansas Point, Birmingham</v>
      </c>
      <c r="Q583" t="str">
        <f t="shared" si="67"/>
        <v>Yes</v>
      </c>
      <c r="R583" t="str">
        <f t="shared" si="68"/>
        <v>Carney</v>
      </c>
      <c r="S583" t="str">
        <f t="shared" si="69"/>
        <v>Clemencet</v>
      </c>
      <c r="T583" t="str">
        <f>_xlfn.XLOOKUP(C583,Table3[Customer ID],Table3[Loyalty Card],,0)</f>
        <v>Yes</v>
      </c>
      <c r="U583">
        <f t="shared" si="63"/>
        <v>2.5</v>
      </c>
      <c r="V583" t="str">
        <f t="shared" si="64"/>
        <v>Friday</v>
      </c>
      <c r="W583" t="str">
        <f t="shared" si="65"/>
        <v>December</v>
      </c>
      <c r="X583">
        <f>E583*VLOOKUP(D583,products!$A$2:$G$49,7,FALSE)</f>
        <v>4.9005000000000001</v>
      </c>
    </row>
    <row r="584" spans="1:24" x14ac:dyDescent="0.25">
      <c r="A584" s="1" t="s">
        <v>3777</v>
      </c>
      <c r="B584" s="2">
        <v>44382</v>
      </c>
      <c r="C584" s="1" t="s">
        <v>3778</v>
      </c>
      <c r="D584" t="s">
        <v>6182</v>
      </c>
      <c r="E584" s="1">
        <v>5</v>
      </c>
      <c r="F584" s="1" t="str">
        <f>VLOOKUP(C584,customers!$A$2:$B$1001,2,FALSE)</f>
        <v>Russell Donet</v>
      </c>
      <c r="G584" s="1" t="str">
        <f>VLOOKUP(C584,customers!$A$1:$C$1001,3,FALSE)</f>
        <v>rdonetg6@oakley.com</v>
      </c>
      <c r="H584" s="1" t="str">
        <f>_xlfn.XLOOKUP(C584,customers!$A$2:$A$1001,customers!$G$2:$G$1001,,0,)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>
        <f>INDEX(products!$A$1:$G$49,MATCH(orders!$D584,products!$A$1:$A$49,0),MATCH(orders!K$1,products!$A$1:$G$1,0))</f>
        <v>1</v>
      </c>
      <c r="L584">
        <f>INDEX(products!$A$1:$G$49,MATCH(orders!$D584,products!$A$1:$A$49,0),MATCH(orders!L$1,products!$A$1:$G$1,0))</f>
        <v>12.15</v>
      </c>
      <c r="M584">
        <f t="shared" si="66"/>
        <v>60.75</v>
      </c>
      <c r="N584" t="str">
        <f>VLOOKUP(I584,'coffee names &amp; roast types'!$A$2:$B$5,2,FALSE)</f>
        <v>Excelsa</v>
      </c>
      <c r="O584" t="str">
        <f>VLOOKUP(J584,'coffee names &amp; roast types'!$E$2:$F$4,2,FALSE)</f>
        <v>Dark</v>
      </c>
      <c r="P584" t="str">
        <f>CONCATENATE(VLOOKUP(C584,customers!$A$2:$F$1001,5,FALSE),", ",VLOOKUP(C584,customers!$A$2:$F$1001,6,FALSE))</f>
        <v>1 Petterle Terrace, Richmond</v>
      </c>
      <c r="Q584" t="str">
        <f t="shared" si="67"/>
        <v>No</v>
      </c>
      <c r="R584" t="str">
        <f t="shared" si="68"/>
        <v>Russell</v>
      </c>
      <c r="S584" t="str">
        <f t="shared" si="69"/>
        <v>Donet</v>
      </c>
      <c r="T584" t="str">
        <f>_xlfn.XLOOKUP(C584,Table3[Customer ID],Table3[Loyalty Card],,0)</f>
        <v>No</v>
      </c>
      <c r="U584">
        <f t="shared" si="63"/>
        <v>5</v>
      </c>
      <c r="V584" t="str">
        <f t="shared" si="64"/>
        <v>Monday</v>
      </c>
      <c r="W584" t="str">
        <f t="shared" si="65"/>
        <v>July</v>
      </c>
      <c r="X584">
        <f>E584*VLOOKUP(D584,products!$A$2:$G$49,7,FALSE)</f>
        <v>6.6825000000000001</v>
      </c>
    </row>
    <row r="585" spans="1:24" x14ac:dyDescent="0.25">
      <c r="A585" s="1" t="s">
        <v>3783</v>
      </c>
      <c r="B585" s="2">
        <v>43538</v>
      </c>
      <c r="C585" s="1" t="s">
        <v>3784</v>
      </c>
      <c r="D585" t="s">
        <v>6177</v>
      </c>
      <c r="E585" s="1">
        <v>1</v>
      </c>
      <c r="F585" s="1" t="str">
        <f>VLOOKUP(C585,customers!$A$2:$B$1001,2,FALSE)</f>
        <v>Sidney Gawen</v>
      </c>
      <c r="G585" s="1" t="str">
        <f>VLOOKUP(C585,customers!$A$1:$C$1001,3,FALSE)</f>
        <v>sgaweng7@creativecommons.org</v>
      </c>
      <c r="H585" s="1" t="str">
        <f>_xlfn.XLOOKUP(C585,customers!$A$2:$A$1001,customers!$G$2:$G$1001,,0,)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>
        <f>INDEX(products!$A$1:$G$49,MATCH(orders!$D585,products!$A$1:$A$49,0),MATCH(orders!K$1,products!$A$1:$G$1,0))</f>
        <v>0.2</v>
      </c>
      <c r="L585">
        <f>INDEX(products!$A$1:$G$49,MATCH(orders!$D585,products!$A$1:$A$49,0),MATCH(orders!L$1,products!$A$1:$G$1,0))</f>
        <v>3.5849999999999995</v>
      </c>
      <c r="M585">
        <f t="shared" si="66"/>
        <v>3.5849999999999995</v>
      </c>
      <c r="N585" t="str">
        <f>VLOOKUP(I585,'coffee names &amp; roast types'!$A$2:$B$5,2,FALSE)</f>
        <v>Robusta</v>
      </c>
      <c r="O585" t="str">
        <f>VLOOKUP(J585,'coffee names &amp; roast types'!$E$2:$F$4,2,FALSE)</f>
        <v>Light</v>
      </c>
      <c r="P585" t="str">
        <f>CONCATENATE(VLOOKUP(C585,customers!$A$2:$F$1001,5,FALSE),", ",VLOOKUP(C585,customers!$A$2:$F$1001,6,FALSE))</f>
        <v>9231 Stang Drive, Sterling</v>
      </c>
      <c r="Q585" t="str">
        <f t="shared" si="67"/>
        <v>No</v>
      </c>
      <c r="R585" t="str">
        <f t="shared" si="68"/>
        <v>Sidney</v>
      </c>
      <c r="S585" t="str">
        <f t="shared" si="69"/>
        <v>Gawen</v>
      </c>
      <c r="T585" t="str">
        <f>_xlfn.XLOOKUP(C585,Table3[Customer ID],Table3[Loyalty Card],,0)</f>
        <v>Yes</v>
      </c>
      <c r="U585">
        <f t="shared" si="63"/>
        <v>0.2</v>
      </c>
      <c r="V585" t="str">
        <f t="shared" si="64"/>
        <v>Thursday</v>
      </c>
      <c r="W585" t="str">
        <f t="shared" si="65"/>
        <v>March</v>
      </c>
      <c r="X585">
        <f>E585*VLOOKUP(D585,products!$A$2:$G$49,7,FALSE)</f>
        <v>0.21509999999999996</v>
      </c>
    </row>
    <row r="586" spans="1:24" x14ac:dyDescent="0.25">
      <c r="A586" s="1" t="s">
        <v>3789</v>
      </c>
      <c r="B586" s="2">
        <v>44262</v>
      </c>
      <c r="C586" s="1" t="s">
        <v>3790</v>
      </c>
      <c r="D586" t="s">
        <v>6177</v>
      </c>
      <c r="E586" s="1">
        <v>6</v>
      </c>
      <c r="F586" s="1" t="str">
        <f>VLOOKUP(C586,customers!$A$2:$B$1001,2,FALSE)</f>
        <v>Rickey Readie</v>
      </c>
      <c r="G586" s="1" t="str">
        <f>VLOOKUP(C586,customers!$A$1:$C$1001,3,FALSE)</f>
        <v>rreadieg8@guardian.co.uk</v>
      </c>
      <c r="H586" s="1" t="str">
        <f>_xlfn.XLOOKUP(C586,customers!$A$2:$A$1001,customers!$G$2:$G$1001,,0,)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>
        <f>INDEX(products!$A$1:$G$49,MATCH(orders!$D586,products!$A$1:$A$49,0),MATCH(orders!K$1,products!$A$1:$G$1,0))</f>
        <v>0.2</v>
      </c>
      <c r="L586">
        <f>INDEX(products!$A$1:$G$49,MATCH(orders!$D586,products!$A$1:$A$49,0),MATCH(orders!L$1,products!$A$1:$G$1,0))</f>
        <v>3.5849999999999995</v>
      </c>
      <c r="M586">
        <f t="shared" si="66"/>
        <v>21.509999999999998</v>
      </c>
      <c r="N586" t="str">
        <f>VLOOKUP(I586,'coffee names &amp; roast types'!$A$2:$B$5,2,FALSE)</f>
        <v>Robusta</v>
      </c>
      <c r="O586" t="str">
        <f>VLOOKUP(J586,'coffee names &amp; roast types'!$E$2:$F$4,2,FALSE)</f>
        <v>Light</v>
      </c>
      <c r="P586" t="str">
        <f>CONCATENATE(VLOOKUP(C586,customers!$A$2:$F$1001,5,FALSE),", ",VLOOKUP(C586,customers!$A$2:$F$1001,6,FALSE))</f>
        <v>8 Everett Court, Carson City</v>
      </c>
      <c r="Q586" t="str">
        <f t="shared" si="67"/>
        <v>No</v>
      </c>
      <c r="R586" t="str">
        <f t="shared" si="68"/>
        <v>Rickey</v>
      </c>
      <c r="S586" t="str">
        <f t="shared" si="69"/>
        <v>Readie</v>
      </c>
      <c r="T586" t="str">
        <f>_xlfn.XLOOKUP(C586,Table3[Customer ID],Table3[Loyalty Card],,0)</f>
        <v>No</v>
      </c>
      <c r="U586">
        <f t="shared" si="63"/>
        <v>1.2000000000000002</v>
      </c>
      <c r="V586" t="str">
        <f t="shared" si="64"/>
        <v>Sunday</v>
      </c>
      <c r="W586" t="str">
        <f t="shared" si="65"/>
        <v>March</v>
      </c>
      <c r="X586">
        <f>E586*VLOOKUP(D586,products!$A$2:$G$49,7,FALSE)</f>
        <v>1.2905999999999997</v>
      </c>
    </row>
    <row r="587" spans="1:24" x14ac:dyDescent="0.25">
      <c r="A587" s="1" t="s">
        <v>3795</v>
      </c>
      <c r="B587" s="2">
        <v>44505</v>
      </c>
      <c r="C587" s="1" t="s">
        <v>3839</v>
      </c>
      <c r="D587" t="s">
        <v>6138</v>
      </c>
      <c r="E587" s="1">
        <v>2</v>
      </c>
      <c r="F587" s="1" t="str">
        <f>VLOOKUP(C587,customers!$A$2:$B$1001,2,FALSE)</f>
        <v>Cody Verissimo</v>
      </c>
      <c r="G587" s="1" t="str">
        <f>VLOOKUP(C587,customers!$A$1:$C$1001,3,FALSE)</f>
        <v>cverissimogh@theglobeandmail.com</v>
      </c>
      <c r="H587" s="1" t="str">
        <f>_xlfn.XLOOKUP(C587,customers!$A$2:$A$1001,customers!$G$2:$G$1001,,0,)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>
        <f>INDEX(products!$A$1:$G$49,MATCH(orders!$D587,products!$A$1:$A$49,0),MATCH(orders!K$1,products!$A$1:$G$1,0))</f>
        <v>0.5</v>
      </c>
      <c r="L587">
        <f>INDEX(products!$A$1:$G$49,MATCH(orders!$D587,products!$A$1:$A$49,0),MATCH(orders!L$1,products!$A$1:$G$1,0))</f>
        <v>8.25</v>
      </c>
      <c r="M587">
        <f t="shared" si="66"/>
        <v>16.5</v>
      </c>
      <c r="N587" t="str">
        <f>VLOOKUP(I587,'coffee names &amp; roast types'!$A$2:$B$5,2,FALSE)</f>
        <v>Excelsa</v>
      </c>
      <c r="O587" t="str">
        <f>VLOOKUP(J587,'coffee names &amp; roast types'!$E$2:$F$4,2,FALSE)</f>
        <v>Medium</v>
      </c>
      <c r="P587" t="str">
        <f>CONCATENATE(VLOOKUP(C587,customers!$A$2:$F$1001,5,FALSE),", ",VLOOKUP(C587,customers!$A$2:$F$1001,6,FALSE))</f>
        <v>18 Bluestem Avenue, Upton</v>
      </c>
      <c r="Q587" t="str">
        <f t="shared" si="67"/>
        <v>Yes</v>
      </c>
      <c r="R587" t="str">
        <f t="shared" si="68"/>
        <v>Cody</v>
      </c>
      <c r="S587" t="str">
        <f t="shared" si="69"/>
        <v>Verissimo</v>
      </c>
      <c r="T587" t="str">
        <f>_xlfn.XLOOKUP(C587,Table3[Customer ID],Table3[Loyalty Card],,0)</f>
        <v>Yes</v>
      </c>
      <c r="U587">
        <f t="shared" si="63"/>
        <v>1</v>
      </c>
      <c r="V587" t="str">
        <f t="shared" si="64"/>
        <v>Friday</v>
      </c>
      <c r="W587" t="str">
        <f t="shared" si="65"/>
        <v>November</v>
      </c>
      <c r="X587">
        <f>E587*VLOOKUP(D587,products!$A$2:$G$49,7,FALSE)</f>
        <v>1.8149999999999999</v>
      </c>
    </row>
    <row r="588" spans="1:24" x14ac:dyDescent="0.25">
      <c r="A588" s="1" t="s">
        <v>3801</v>
      </c>
      <c r="B588" s="2">
        <v>43867</v>
      </c>
      <c r="C588" s="1" t="s">
        <v>3802</v>
      </c>
      <c r="D588" t="s">
        <v>6141</v>
      </c>
      <c r="E588" s="1">
        <v>3</v>
      </c>
      <c r="F588" s="1" t="str">
        <f>VLOOKUP(C588,customers!$A$2:$B$1001,2,FALSE)</f>
        <v>Zilvia Claisse</v>
      </c>
      <c r="G588" s="1" t="str">
        <f>VLOOKUP(C588,customers!$A$1:$C$1001,3,FALSE)</f>
        <v>not provided</v>
      </c>
      <c r="H588" s="1" t="str">
        <f>_xlfn.XLOOKUP(C588,customers!$A$2:$A$1001,customers!$G$2:$G$1001,,0,)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>
        <f>INDEX(products!$A$1:$G$49,MATCH(orders!$D588,products!$A$1:$A$49,0),MATCH(orders!K$1,products!$A$1:$G$1,0))</f>
        <v>2.5</v>
      </c>
      <c r="L588">
        <f>INDEX(products!$A$1:$G$49,MATCH(orders!$D588,products!$A$1:$A$49,0),MATCH(orders!L$1,products!$A$1:$G$1,0))</f>
        <v>27.484999999999996</v>
      </c>
      <c r="M588">
        <f t="shared" si="66"/>
        <v>82.454999999999984</v>
      </c>
      <c r="N588" t="str">
        <f>VLOOKUP(I588,'coffee names &amp; roast types'!$A$2:$B$5,2,FALSE)</f>
        <v>Robusta</v>
      </c>
      <c r="O588" t="str">
        <f>VLOOKUP(J588,'coffee names &amp; roast types'!$E$2:$F$4,2,FALSE)</f>
        <v>Light</v>
      </c>
      <c r="P588" t="str">
        <f>CONCATENATE(VLOOKUP(C588,customers!$A$2:$F$1001,5,FALSE),", ",VLOOKUP(C588,customers!$A$2:$F$1001,6,FALSE))</f>
        <v>529 Judy Circle, Saint Paul</v>
      </c>
      <c r="Q588" t="str">
        <f t="shared" si="67"/>
        <v>No</v>
      </c>
      <c r="R588" t="str">
        <f t="shared" si="68"/>
        <v>Zilvia</v>
      </c>
      <c r="S588" t="str">
        <f t="shared" si="69"/>
        <v>Claisse</v>
      </c>
      <c r="T588" t="str">
        <f>_xlfn.XLOOKUP(C588,Table3[Customer ID],Table3[Loyalty Card],,0)</f>
        <v>No</v>
      </c>
      <c r="U588">
        <f t="shared" si="63"/>
        <v>7.5</v>
      </c>
      <c r="V588" t="str">
        <f t="shared" si="64"/>
        <v>Thursday</v>
      </c>
      <c r="W588" t="str">
        <f t="shared" si="65"/>
        <v>February</v>
      </c>
      <c r="X588">
        <f>E588*VLOOKUP(D588,products!$A$2:$G$49,7,FALSE)</f>
        <v>4.9472999999999994</v>
      </c>
    </row>
    <row r="589" spans="1:24" x14ac:dyDescent="0.25">
      <c r="A589" s="1" t="s">
        <v>3806</v>
      </c>
      <c r="B589" s="2">
        <v>44267</v>
      </c>
      <c r="C589" s="1" t="s">
        <v>3807</v>
      </c>
      <c r="D589" t="s">
        <v>6168</v>
      </c>
      <c r="E589" s="1">
        <v>1</v>
      </c>
      <c r="F589" s="1" t="str">
        <f>VLOOKUP(C589,customers!$A$2:$B$1001,2,FALSE)</f>
        <v>Bar O' Mahony</v>
      </c>
      <c r="G589" s="1" t="str">
        <f>VLOOKUP(C589,customers!$A$1:$C$1001,3,FALSE)</f>
        <v>bogb@elpais.com</v>
      </c>
      <c r="H589" s="1" t="str">
        <f>_xlfn.XLOOKUP(C589,customers!$A$2:$A$1001,customers!$G$2:$G$1001,,0,)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>
        <f>INDEX(products!$A$1:$G$49,MATCH(orders!$D589,products!$A$1:$A$49,0),MATCH(orders!K$1,products!$A$1:$G$1,0))</f>
        <v>0.5</v>
      </c>
      <c r="L589">
        <f>INDEX(products!$A$1:$G$49,MATCH(orders!$D589,products!$A$1:$A$49,0),MATCH(orders!L$1,products!$A$1:$G$1,0))</f>
        <v>7.77</v>
      </c>
      <c r="M589">
        <f t="shared" si="66"/>
        <v>7.77</v>
      </c>
      <c r="N589" t="str">
        <f>VLOOKUP(I589,'coffee names &amp; roast types'!$A$2:$B$5,2,FALSE)</f>
        <v>Liberica</v>
      </c>
      <c r="O589" t="str">
        <f>VLOOKUP(J589,'coffee names &amp; roast types'!$E$2:$F$4,2,FALSE)</f>
        <v>Dark</v>
      </c>
      <c r="P589" t="str">
        <f>CONCATENATE(VLOOKUP(C589,customers!$A$2:$F$1001,5,FALSE),", ",VLOOKUP(C589,customers!$A$2:$F$1001,6,FALSE))</f>
        <v>478 Harper Junction, Huntsville</v>
      </c>
      <c r="Q589" t="str">
        <f t="shared" si="67"/>
        <v>No</v>
      </c>
      <c r="R589" t="str">
        <f t="shared" si="68"/>
        <v>Bar</v>
      </c>
      <c r="S589" t="str">
        <f t="shared" si="69"/>
        <v>O' Mahony</v>
      </c>
      <c r="T589" t="str">
        <f>_xlfn.XLOOKUP(C589,Table3[Customer ID],Table3[Loyalty Card],,0)</f>
        <v>Yes</v>
      </c>
      <c r="U589">
        <f t="shared" si="63"/>
        <v>0.5</v>
      </c>
      <c r="V589" t="str">
        <f t="shared" si="64"/>
        <v>Friday</v>
      </c>
      <c r="W589" t="str">
        <f t="shared" si="65"/>
        <v>March</v>
      </c>
      <c r="X589">
        <f>E589*VLOOKUP(D589,products!$A$2:$G$49,7,FALSE)</f>
        <v>1.0101</v>
      </c>
    </row>
    <row r="590" spans="1:24" x14ac:dyDescent="0.25">
      <c r="A590" s="1" t="s">
        <v>3811</v>
      </c>
      <c r="B590" s="2">
        <v>44046</v>
      </c>
      <c r="C590" s="1" t="s">
        <v>3812</v>
      </c>
      <c r="D590" t="s">
        <v>6145</v>
      </c>
      <c r="E590" s="1">
        <v>2</v>
      </c>
      <c r="F590" s="1" t="str">
        <f>VLOOKUP(C590,customers!$A$2:$B$1001,2,FALSE)</f>
        <v>Valenka Stansbury</v>
      </c>
      <c r="G590" s="1" t="str">
        <f>VLOOKUP(C590,customers!$A$1:$C$1001,3,FALSE)</f>
        <v>vstansburygc@unblog.fr</v>
      </c>
      <c r="H590" s="1" t="str">
        <f>_xlfn.XLOOKUP(C590,customers!$A$2:$A$1001,customers!$G$2:$G$1001,,0,)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>
        <f>INDEX(products!$A$1:$G$49,MATCH(orders!$D590,products!$A$1:$A$49,0),MATCH(orders!K$1,products!$A$1:$G$1,0))</f>
        <v>0.5</v>
      </c>
      <c r="L590">
        <f>INDEX(products!$A$1:$G$49,MATCH(orders!$D590,products!$A$1:$A$49,0),MATCH(orders!L$1,products!$A$1:$G$1,0))</f>
        <v>5.97</v>
      </c>
      <c r="M590">
        <f t="shared" si="66"/>
        <v>11.94</v>
      </c>
      <c r="N590" t="str">
        <f>VLOOKUP(I590,'coffee names &amp; roast types'!$A$2:$B$5,2,FALSE)</f>
        <v>Robusta</v>
      </c>
      <c r="O590" t="str">
        <f>VLOOKUP(J590,'coffee names &amp; roast types'!$E$2:$F$4,2,FALSE)</f>
        <v>Medium</v>
      </c>
      <c r="P590" t="str">
        <f>CONCATENATE(VLOOKUP(C590,customers!$A$2:$F$1001,5,FALSE),", ",VLOOKUP(C590,customers!$A$2:$F$1001,6,FALSE))</f>
        <v>10283 Ramsey Hill, El Paso</v>
      </c>
      <c r="Q590" t="str">
        <f t="shared" si="67"/>
        <v>No</v>
      </c>
      <c r="R590" t="str">
        <f t="shared" si="68"/>
        <v>Valenka</v>
      </c>
      <c r="S590" t="str">
        <f t="shared" si="69"/>
        <v>Stansbury</v>
      </c>
      <c r="T590" t="str">
        <f>_xlfn.XLOOKUP(C590,Table3[Customer ID],Table3[Loyalty Card],,0)</f>
        <v>Yes</v>
      </c>
      <c r="U590">
        <f t="shared" si="63"/>
        <v>1</v>
      </c>
      <c r="V590" t="str">
        <f t="shared" si="64"/>
        <v>Monday</v>
      </c>
      <c r="W590" t="str">
        <f t="shared" si="65"/>
        <v>August</v>
      </c>
      <c r="X590">
        <f>E590*VLOOKUP(D590,products!$A$2:$G$49,7,FALSE)</f>
        <v>0.71639999999999993</v>
      </c>
    </row>
    <row r="591" spans="1:24" x14ac:dyDescent="0.25">
      <c r="A591" s="1" t="s">
        <v>3817</v>
      </c>
      <c r="B591" s="2">
        <v>43671</v>
      </c>
      <c r="C591" s="1" t="s">
        <v>3818</v>
      </c>
      <c r="D591" t="s">
        <v>6147</v>
      </c>
      <c r="E591" s="1">
        <v>6</v>
      </c>
      <c r="F591" s="1" t="str">
        <f>VLOOKUP(C591,customers!$A$2:$B$1001,2,FALSE)</f>
        <v>Daniel Heinonen</v>
      </c>
      <c r="G591" s="1" t="str">
        <f>VLOOKUP(C591,customers!$A$1:$C$1001,3,FALSE)</f>
        <v>dheinonengd@printfriendly.com</v>
      </c>
      <c r="H591" s="1" t="str">
        <f>_xlfn.XLOOKUP(C591,customers!$A$2:$A$1001,customers!$G$2:$G$1001,,0,)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>
        <f>INDEX(products!$A$1:$G$49,MATCH(orders!$D591,products!$A$1:$A$49,0),MATCH(orders!K$1,products!$A$1:$G$1,0))</f>
        <v>2.5</v>
      </c>
      <c r="L591">
        <f>INDEX(products!$A$1:$G$49,MATCH(orders!$D591,products!$A$1:$A$49,0),MATCH(orders!L$1,products!$A$1:$G$1,0))</f>
        <v>34.154999999999994</v>
      </c>
      <c r="M591">
        <f t="shared" si="66"/>
        <v>204.92999999999995</v>
      </c>
      <c r="N591" t="str">
        <f>VLOOKUP(I591,'coffee names &amp; roast types'!$A$2:$B$5,2,FALSE)</f>
        <v>Excelsa</v>
      </c>
      <c r="O591" t="str">
        <f>VLOOKUP(J591,'coffee names &amp; roast types'!$E$2:$F$4,2,FALSE)</f>
        <v>Light</v>
      </c>
      <c r="P591" t="str">
        <f>CONCATENATE(VLOOKUP(C591,customers!$A$2:$F$1001,5,FALSE),", ",VLOOKUP(C591,customers!$A$2:$F$1001,6,FALSE))</f>
        <v>715 Kropf Hill, Decatur</v>
      </c>
      <c r="Q591" t="str">
        <f t="shared" si="67"/>
        <v>No</v>
      </c>
      <c r="R591" t="str">
        <f t="shared" si="68"/>
        <v>Daniel</v>
      </c>
      <c r="S591" t="str">
        <f t="shared" si="69"/>
        <v>Heinonen</v>
      </c>
      <c r="T591" t="str">
        <f>_xlfn.XLOOKUP(C591,Table3[Customer ID],Table3[Loyalty Card],,0)</f>
        <v>No</v>
      </c>
      <c r="U591">
        <f t="shared" si="63"/>
        <v>15</v>
      </c>
      <c r="V591" t="str">
        <f t="shared" si="64"/>
        <v>Thursday</v>
      </c>
      <c r="W591" t="str">
        <f t="shared" si="65"/>
        <v>July</v>
      </c>
      <c r="X591">
        <f>E591*VLOOKUP(D591,products!$A$2:$G$49,7,FALSE)</f>
        <v>22.542299999999997</v>
      </c>
    </row>
    <row r="592" spans="1:24" x14ac:dyDescent="0.25">
      <c r="A592" s="1" t="s">
        <v>3822</v>
      </c>
      <c r="B592" s="2">
        <v>43950</v>
      </c>
      <c r="C592" s="1" t="s">
        <v>3823</v>
      </c>
      <c r="D592" t="s">
        <v>6165</v>
      </c>
      <c r="E592" s="1">
        <v>2</v>
      </c>
      <c r="F592" s="1" t="str">
        <f>VLOOKUP(C592,customers!$A$2:$B$1001,2,FALSE)</f>
        <v>Jewelle Shenton</v>
      </c>
      <c r="G592" s="1" t="str">
        <f>VLOOKUP(C592,customers!$A$1:$C$1001,3,FALSE)</f>
        <v>jshentonge@google.com.hk</v>
      </c>
      <c r="H592" s="1" t="str">
        <f>_xlfn.XLOOKUP(C592,customers!$A$2:$A$1001,customers!$G$2:$G$1001,,0,)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>
        <f>INDEX(products!$A$1:$G$49,MATCH(orders!$D592,products!$A$1:$A$49,0),MATCH(orders!K$1,products!$A$1:$G$1,0))</f>
        <v>2.5</v>
      </c>
      <c r="L592">
        <f>INDEX(products!$A$1:$G$49,MATCH(orders!$D592,products!$A$1:$A$49,0),MATCH(orders!L$1,products!$A$1:$G$1,0))</f>
        <v>31.624999999999996</v>
      </c>
      <c r="M592">
        <f t="shared" si="66"/>
        <v>63.249999999999993</v>
      </c>
      <c r="N592" t="str">
        <f>VLOOKUP(I592,'coffee names &amp; roast types'!$A$2:$B$5,2,FALSE)</f>
        <v>Excelsa</v>
      </c>
      <c r="O592" t="str">
        <f>VLOOKUP(J592,'coffee names &amp; roast types'!$E$2:$F$4,2,FALSE)</f>
        <v>Medium</v>
      </c>
      <c r="P592" t="str">
        <f>CONCATENATE(VLOOKUP(C592,customers!$A$2:$F$1001,5,FALSE),", ",VLOOKUP(C592,customers!$A$2:$F$1001,6,FALSE))</f>
        <v>46367 Waubesa Hill, Orange</v>
      </c>
      <c r="Q592" t="str">
        <f t="shared" si="67"/>
        <v>No</v>
      </c>
      <c r="R592" t="str">
        <f t="shared" si="68"/>
        <v>Jewelle</v>
      </c>
      <c r="S592" t="str">
        <f t="shared" si="69"/>
        <v>Shenton</v>
      </c>
      <c r="T592" t="str">
        <f>_xlfn.XLOOKUP(C592,Table3[Customer ID],Table3[Loyalty Card],,0)</f>
        <v>Yes</v>
      </c>
      <c r="U592">
        <f t="shared" si="63"/>
        <v>5</v>
      </c>
      <c r="V592" t="str">
        <f t="shared" si="64"/>
        <v>Wednesday</v>
      </c>
      <c r="W592" t="str">
        <f t="shared" si="65"/>
        <v>April</v>
      </c>
      <c r="X592">
        <f>E592*VLOOKUP(D592,products!$A$2:$G$49,7,FALSE)</f>
        <v>6.9574999999999996</v>
      </c>
    </row>
    <row r="593" spans="1:24" x14ac:dyDescent="0.25">
      <c r="A593" s="1" t="s">
        <v>3828</v>
      </c>
      <c r="B593" s="2">
        <v>43587</v>
      </c>
      <c r="C593" s="1" t="s">
        <v>3829</v>
      </c>
      <c r="D593" t="s">
        <v>6162</v>
      </c>
      <c r="E593" s="1">
        <v>3</v>
      </c>
      <c r="F593" s="1" t="str">
        <f>VLOOKUP(C593,customers!$A$2:$B$1001,2,FALSE)</f>
        <v>Jennifer Wilkisson</v>
      </c>
      <c r="G593" s="1" t="str">
        <f>VLOOKUP(C593,customers!$A$1:$C$1001,3,FALSE)</f>
        <v>jwilkissongf@nba.com</v>
      </c>
      <c r="H593" s="1" t="str">
        <f>_xlfn.XLOOKUP(C593,customers!$A$2:$A$1001,customers!$G$2:$G$1001,,0,)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>
        <f>INDEX(products!$A$1:$G$49,MATCH(orders!$D593,products!$A$1:$A$49,0),MATCH(orders!K$1,products!$A$1:$G$1,0))</f>
        <v>0.2</v>
      </c>
      <c r="L593">
        <f>INDEX(products!$A$1:$G$49,MATCH(orders!$D593,products!$A$1:$A$49,0),MATCH(orders!L$1,products!$A$1:$G$1,0))</f>
        <v>2.6849999999999996</v>
      </c>
      <c r="M593">
        <f t="shared" si="66"/>
        <v>8.0549999999999997</v>
      </c>
      <c r="N593" t="str">
        <f>VLOOKUP(I593,'coffee names &amp; roast types'!$A$2:$B$5,2,FALSE)</f>
        <v>Robusta</v>
      </c>
      <c r="O593" t="str">
        <f>VLOOKUP(J593,'coffee names &amp; roast types'!$E$2:$F$4,2,FALSE)</f>
        <v>Dark</v>
      </c>
      <c r="P593" t="str">
        <f>CONCATENATE(VLOOKUP(C593,customers!$A$2:$F$1001,5,FALSE),", ",VLOOKUP(C593,customers!$A$2:$F$1001,6,FALSE))</f>
        <v>26051 Golf Course Road, Huntington Beach</v>
      </c>
      <c r="Q593" t="str">
        <f t="shared" si="67"/>
        <v>No</v>
      </c>
      <c r="R593" t="str">
        <f t="shared" si="68"/>
        <v>Jennifer</v>
      </c>
      <c r="S593" t="str">
        <f t="shared" si="69"/>
        <v>Wilkisson</v>
      </c>
      <c r="T593" t="str">
        <f>_xlfn.XLOOKUP(C593,Table3[Customer ID],Table3[Loyalty Card],,0)</f>
        <v>Yes</v>
      </c>
      <c r="U593">
        <f t="shared" si="63"/>
        <v>0.60000000000000009</v>
      </c>
      <c r="V593" t="str">
        <f t="shared" si="64"/>
        <v>Thursday</v>
      </c>
      <c r="W593" t="str">
        <f t="shared" si="65"/>
        <v>May</v>
      </c>
      <c r="X593">
        <f>E593*VLOOKUP(D593,products!$A$2:$G$49,7,FALSE)</f>
        <v>0.4832999999999999</v>
      </c>
    </row>
    <row r="594" spans="1:24" x14ac:dyDescent="0.25">
      <c r="A594" s="1" t="s">
        <v>3833</v>
      </c>
      <c r="B594" s="2">
        <v>44437</v>
      </c>
      <c r="C594" s="1" t="s">
        <v>3834</v>
      </c>
      <c r="D594" t="s">
        <v>6174</v>
      </c>
      <c r="E594" s="1">
        <v>2</v>
      </c>
      <c r="F594" s="1" t="str">
        <f>VLOOKUP(C594,customers!$A$2:$B$1001,2,FALSE)</f>
        <v>Kylie Mowat</v>
      </c>
      <c r="G594" s="1" t="str">
        <f>VLOOKUP(C594,customers!$A$1:$C$1001,3,FALSE)</f>
        <v>not provided</v>
      </c>
      <c r="H594" s="1" t="str">
        <f>_xlfn.XLOOKUP(C594,customers!$A$2:$A$1001,customers!$G$2:$G$1001,,0,)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>
        <f>INDEX(products!$A$1:$G$49,MATCH(orders!$D594,products!$A$1:$A$49,0),MATCH(orders!K$1,products!$A$1:$G$1,0))</f>
        <v>2.5</v>
      </c>
      <c r="L594">
        <f>INDEX(products!$A$1:$G$49,MATCH(orders!$D594,products!$A$1:$A$49,0),MATCH(orders!L$1,products!$A$1:$G$1,0))</f>
        <v>25.874999999999996</v>
      </c>
      <c r="M594">
        <f t="shared" si="66"/>
        <v>51.749999999999993</v>
      </c>
      <c r="N594" t="str">
        <f>VLOOKUP(I594,'coffee names &amp; roast types'!$A$2:$B$5,2,FALSE)</f>
        <v>Arabica</v>
      </c>
      <c r="O594" t="str">
        <f>VLOOKUP(J594,'coffee names &amp; roast types'!$E$2:$F$4,2,FALSE)</f>
        <v>Medium</v>
      </c>
      <c r="P594" t="str">
        <f>CONCATENATE(VLOOKUP(C594,customers!$A$2:$F$1001,5,FALSE),", ",VLOOKUP(C594,customers!$A$2:$F$1001,6,FALSE))</f>
        <v>06512 Shopko Court, Milwaukee</v>
      </c>
      <c r="Q594" t="str">
        <f t="shared" si="67"/>
        <v>No</v>
      </c>
      <c r="R594" t="str">
        <f t="shared" si="68"/>
        <v>Kylie</v>
      </c>
      <c r="S594" t="str">
        <f t="shared" si="69"/>
        <v>Mowat</v>
      </c>
      <c r="T594" t="str">
        <f>_xlfn.XLOOKUP(C594,Table3[Customer ID],Table3[Loyalty Card],,0)</f>
        <v>No</v>
      </c>
      <c r="U594">
        <f t="shared" si="63"/>
        <v>5</v>
      </c>
      <c r="V594" t="str">
        <f t="shared" si="64"/>
        <v>Sunday</v>
      </c>
      <c r="W594" t="str">
        <f t="shared" si="65"/>
        <v>August</v>
      </c>
      <c r="X594">
        <f>E594*VLOOKUP(D594,products!$A$2:$G$49,7,FALSE)</f>
        <v>4.6574999999999989</v>
      </c>
    </row>
    <row r="595" spans="1:24" x14ac:dyDescent="0.25">
      <c r="A595" s="1" t="s">
        <v>3838</v>
      </c>
      <c r="B595" s="2">
        <v>43903</v>
      </c>
      <c r="C595" s="1" t="s">
        <v>3839</v>
      </c>
      <c r="D595" t="s">
        <v>6184</v>
      </c>
      <c r="E595" s="1">
        <v>1</v>
      </c>
      <c r="F595" s="1" t="str">
        <f>VLOOKUP(C595,customers!$A$2:$B$1001,2,FALSE)</f>
        <v>Cody Verissimo</v>
      </c>
      <c r="G595" s="1" t="str">
        <f>VLOOKUP(C595,customers!$A$1:$C$1001,3,FALSE)</f>
        <v>cverissimogh@theglobeandmail.com</v>
      </c>
      <c r="H595" s="1" t="str">
        <f>_xlfn.XLOOKUP(C595,customers!$A$2:$A$1001,customers!$G$2:$G$1001,,0,)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>
        <f>INDEX(products!$A$1:$G$49,MATCH(orders!$D595,products!$A$1:$A$49,0),MATCH(orders!K$1,products!$A$1:$G$1,0))</f>
        <v>2.5</v>
      </c>
      <c r="L595">
        <f>INDEX(products!$A$1:$G$49,MATCH(orders!$D595,products!$A$1:$A$49,0),MATCH(orders!L$1,products!$A$1:$G$1,0))</f>
        <v>27.945</v>
      </c>
      <c r="M595">
        <f t="shared" si="66"/>
        <v>27.945</v>
      </c>
      <c r="N595" t="str">
        <f>VLOOKUP(I595,'coffee names &amp; roast types'!$A$2:$B$5,2,FALSE)</f>
        <v>Excelsa</v>
      </c>
      <c r="O595" t="str">
        <f>VLOOKUP(J595,'coffee names &amp; roast types'!$E$2:$F$4,2,FALSE)</f>
        <v>Dark</v>
      </c>
      <c r="P595" t="str">
        <f>CONCATENATE(VLOOKUP(C595,customers!$A$2:$F$1001,5,FALSE),", ",VLOOKUP(C595,customers!$A$2:$F$1001,6,FALSE))</f>
        <v>18 Bluestem Avenue, Upton</v>
      </c>
      <c r="Q595" t="str">
        <f t="shared" si="67"/>
        <v>Yes</v>
      </c>
      <c r="R595" t="str">
        <f t="shared" si="68"/>
        <v>Cody</v>
      </c>
      <c r="S595" t="str">
        <f t="shared" si="69"/>
        <v>Verissimo</v>
      </c>
      <c r="T595" t="str">
        <f>_xlfn.XLOOKUP(C595,Table3[Customer ID],Table3[Loyalty Card],,0)</f>
        <v>Yes</v>
      </c>
      <c r="U595">
        <f t="shared" si="63"/>
        <v>2.5</v>
      </c>
      <c r="V595" t="str">
        <f t="shared" si="64"/>
        <v>Friday</v>
      </c>
      <c r="W595" t="str">
        <f t="shared" si="65"/>
        <v>March</v>
      </c>
      <c r="X595">
        <f>E595*VLOOKUP(D595,products!$A$2:$G$49,7,FALSE)</f>
        <v>3.07395</v>
      </c>
    </row>
    <row r="596" spans="1:24" x14ac:dyDescent="0.25">
      <c r="A596" s="1" t="s">
        <v>3843</v>
      </c>
      <c r="B596" s="2">
        <v>43512</v>
      </c>
      <c r="C596" s="1" t="s">
        <v>3844</v>
      </c>
      <c r="D596" t="s">
        <v>6181</v>
      </c>
      <c r="E596" s="1">
        <v>2</v>
      </c>
      <c r="F596" s="1" t="str">
        <f>VLOOKUP(C596,customers!$A$2:$B$1001,2,FALSE)</f>
        <v>Gabriel Starcks</v>
      </c>
      <c r="G596" s="1" t="str">
        <f>VLOOKUP(C596,customers!$A$1:$C$1001,3,FALSE)</f>
        <v>gstarcksgi@abc.net.au</v>
      </c>
      <c r="H596" s="1" t="str">
        <f>_xlfn.XLOOKUP(C596,customers!$A$2:$A$1001,customers!$G$2:$G$1001,,0,)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>
        <f>INDEX(products!$A$1:$G$49,MATCH(orders!$D596,products!$A$1:$A$49,0),MATCH(orders!K$1,products!$A$1:$G$1,0))</f>
        <v>2.5</v>
      </c>
      <c r="L596">
        <f>INDEX(products!$A$1:$G$49,MATCH(orders!$D596,products!$A$1:$A$49,0),MATCH(orders!L$1,products!$A$1:$G$1,0))</f>
        <v>29.784999999999997</v>
      </c>
      <c r="M596">
        <f t="shared" si="66"/>
        <v>59.569999999999993</v>
      </c>
      <c r="N596" t="str">
        <f>VLOOKUP(I596,'coffee names &amp; roast types'!$A$2:$B$5,2,FALSE)</f>
        <v>Arabica</v>
      </c>
      <c r="O596" t="str">
        <f>VLOOKUP(J596,'coffee names &amp; roast types'!$E$2:$F$4,2,FALSE)</f>
        <v>Light</v>
      </c>
      <c r="P596" t="str">
        <f>CONCATENATE(VLOOKUP(C596,customers!$A$2:$F$1001,5,FALSE),", ",VLOOKUP(C596,customers!$A$2:$F$1001,6,FALSE))</f>
        <v>5 Northland Alley, Chattanooga</v>
      </c>
      <c r="Q596" t="str">
        <f t="shared" si="67"/>
        <v>No</v>
      </c>
      <c r="R596" t="str">
        <f t="shared" si="68"/>
        <v>Gabriel</v>
      </c>
      <c r="S596" t="str">
        <f t="shared" si="69"/>
        <v>Starcks</v>
      </c>
      <c r="T596" t="str">
        <f>_xlfn.XLOOKUP(C596,Table3[Customer ID],Table3[Loyalty Card],,0)</f>
        <v>No</v>
      </c>
      <c r="U596">
        <f t="shared" si="63"/>
        <v>5</v>
      </c>
      <c r="V596" t="str">
        <f t="shared" si="64"/>
        <v>Saturday</v>
      </c>
      <c r="W596" t="str">
        <f t="shared" si="65"/>
        <v>February</v>
      </c>
      <c r="X596">
        <f>E596*VLOOKUP(D596,products!$A$2:$G$49,7,FALSE)</f>
        <v>5.3612999999999991</v>
      </c>
    </row>
    <row r="597" spans="1:24" x14ac:dyDescent="0.25">
      <c r="A597" s="1" t="s">
        <v>3849</v>
      </c>
      <c r="B597" s="2">
        <v>44527</v>
      </c>
      <c r="C597" s="1" t="s">
        <v>3850</v>
      </c>
      <c r="D597" t="s">
        <v>6170</v>
      </c>
      <c r="E597" s="1">
        <v>1</v>
      </c>
      <c r="F597" s="1" t="str">
        <f>VLOOKUP(C597,customers!$A$2:$B$1001,2,FALSE)</f>
        <v>Darby Dummer</v>
      </c>
      <c r="G597" s="1" t="str">
        <f>VLOOKUP(C597,customers!$A$1:$C$1001,3,FALSE)</f>
        <v>not provided</v>
      </c>
      <c r="H597" s="1" t="str">
        <f>_xlfn.XLOOKUP(C597,customers!$A$2:$A$1001,customers!$G$2:$G$1001,,0,)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>
        <f>INDEX(products!$A$1:$G$49,MATCH(orders!$D597,products!$A$1:$A$49,0),MATCH(orders!K$1,products!$A$1:$G$1,0))</f>
        <v>1</v>
      </c>
      <c r="L597">
        <f>INDEX(products!$A$1:$G$49,MATCH(orders!$D597,products!$A$1:$A$49,0),MATCH(orders!L$1,products!$A$1:$G$1,0))</f>
        <v>14.85</v>
      </c>
      <c r="M597">
        <f t="shared" si="66"/>
        <v>14.85</v>
      </c>
      <c r="N597" t="str">
        <f>VLOOKUP(I597,'coffee names &amp; roast types'!$A$2:$B$5,2,FALSE)</f>
        <v>Excelsa</v>
      </c>
      <c r="O597" t="str">
        <f>VLOOKUP(J597,'coffee names &amp; roast types'!$E$2:$F$4,2,FALSE)</f>
        <v>Light</v>
      </c>
      <c r="P597" t="str">
        <f>CONCATENATE(VLOOKUP(C597,customers!$A$2:$F$1001,5,FALSE),", ",VLOOKUP(C597,customers!$A$2:$F$1001,6,FALSE))</f>
        <v>6664 Huxley Place, Manchester</v>
      </c>
      <c r="Q597" t="str">
        <f t="shared" si="67"/>
        <v>Yes</v>
      </c>
      <c r="R597" t="str">
        <f t="shared" si="68"/>
        <v>Darby</v>
      </c>
      <c r="S597" t="str">
        <f t="shared" si="69"/>
        <v>Dummer</v>
      </c>
      <c r="T597" t="str">
        <f>_xlfn.XLOOKUP(C597,Table3[Customer ID],Table3[Loyalty Card],,0)</f>
        <v>No</v>
      </c>
      <c r="U597">
        <f t="shared" si="63"/>
        <v>1</v>
      </c>
      <c r="V597" t="str">
        <f t="shared" si="64"/>
        <v>Saturday</v>
      </c>
      <c r="W597" t="str">
        <f t="shared" si="65"/>
        <v>November</v>
      </c>
      <c r="X597">
        <f>E597*VLOOKUP(D597,products!$A$2:$G$49,7,FALSE)</f>
        <v>1.6335</v>
      </c>
    </row>
    <row r="598" spans="1:24" x14ac:dyDescent="0.25">
      <c r="A598" s="1" t="s">
        <v>3853</v>
      </c>
      <c r="B598" s="2">
        <v>44523</v>
      </c>
      <c r="C598" s="1" t="s">
        <v>3854</v>
      </c>
      <c r="D598" t="s">
        <v>6156</v>
      </c>
      <c r="E598" s="1">
        <v>5</v>
      </c>
      <c r="F598" s="1" t="str">
        <f>VLOOKUP(C598,customers!$A$2:$B$1001,2,FALSE)</f>
        <v>Kienan Scholard</v>
      </c>
      <c r="G598" s="1" t="str">
        <f>VLOOKUP(C598,customers!$A$1:$C$1001,3,FALSE)</f>
        <v>kscholardgk@sbwire.com</v>
      </c>
      <c r="H598" s="1" t="str">
        <f>_xlfn.XLOOKUP(C598,customers!$A$2:$A$1001,customers!$G$2:$G$1001,,0,)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>
        <f>INDEX(products!$A$1:$G$49,MATCH(orders!$D598,products!$A$1:$A$49,0),MATCH(orders!K$1,products!$A$1:$G$1,0))</f>
        <v>0.5</v>
      </c>
      <c r="L598">
        <f>INDEX(products!$A$1:$G$49,MATCH(orders!$D598,products!$A$1:$A$49,0),MATCH(orders!L$1,products!$A$1:$G$1,0))</f>
        <v>6.75</v>
      </c>
      <c r="M598">
        <f t="shared" si="66"/>
        <v>33.75</v>
      </c>
      <c r="N598" t="str">
        <f>VLOOKUP(I598,'coffee names &amp; roast types'!$A$2:$B$5,2,FALSE)</f>
        <v>Arabica</v>
      </c>
      <c r="O598" t="str">
        <f>VLOOKUP(J598,'coffee names &amp; roast types'!$E$2:$F$4,2,FALSE)</f>
        <v>Medium</v>
      </c>
      <c r="P598" t="str">
        <f>CONCATENATE(VLOOKUP(C598,customers!$A$2:$F$1001,5,FALSE),", ",VLOOKUP(C598,customers!$A$2:$F$1001,6,FALSE))</f>
        <v>47910 Longview Place, Columbus</v>
      </c>
      <c r="Q598" t="str">
        <f t="shared" si="67"/>
        <v>No</v>
      </c>
      <c r="R598" t="str">
        <f t="shared" si="68"/>
        <v>Kienan</v>
      </c>
      <c r="S598" t="str">
        <f t="shared" si="69"/>
        <v>Scholard</v>
      </c>
      <c r="T598" t="str">
        <f>_xlfn.XLOOKUP(C598,Table3[Customer ID],Table3[Loyalty Card],,0)</f>
        <v>No</v>
      </c>
      <c r="U598">
        <f t="shared" si="63"/>
        <v>2.5</v>
      </c>
      <c r="V598" t="str">
        <f t="shared" si="64"/>
        <v>Tuesday</v>
      </c>
      <c r="W598" t="str">
        <f t="shared" si="65"/>
        <v>November</v>
      </c>
      <c r="X598">
        <f>E598*VLOOKUP(D598,products!$A$2:$G$49,7,FALSE)</f>
        <v>3.0374999999999996</v>
      </c>
    </row>
    <row r="599" spans="1:24" x14ac:dyDescent="0.25">
      <c r="A599" s="1" t="s">
        <v>3859</v>
      </c>
      <c r="B599" s="2">
        <v>44532</v>
      </c>
      <c r="C599" s="1" t="s">
        <v>3860</v>
      </c>
      <c r="D599" t="s">
        <v>6163</v>
      </c>
      <c r="E599" s="1">
        <v>4</v>
      </c>
      <c r="F599" s="1" t="str">
        <f>VLOOKUP(C599,customers!$A$2:$B$1001,2,FALSE)</f>
        <v>Bo Kindley</v>
      </c>
      <c r="G599" s="1" t="str">
        <f>VLOOKUP(C599,customers!$A$1:$C$1001,3,FALSE)</f>
        <v>bkindleygl@wikimedia.org</v>
      </c>
      <c r="H599" s="1" t="str">
        <f>_xlfn.XLOOKUP(C599,customers!$A$2:$A$1001,customers!$G$2:$G$1001,,0,)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>
        <f>INDEX(products!$A$1:$G$49,MATCH(orders!$D599,products!$A$1:$A$49,0),MATCH(orders!K$1,products!$A$1:$G$1,0))</f>
        <v>2.5</v>
      </c>
      <c r="L599">
        <f>INDEX(products!$A$1:$G$49,MATCH(orders!$D599,products!$A$1:$A$49,0),MATCH(orders!L$1,products!$A$1:$G$1,0))</f>
        <v>36.454999999999998</v>
      </c>
      <c r="M599">
        <f t="shared" si="66"/>
        <v>145.82</v>
      </c>
      <c r="N599" t="str">
        <f>VLOOKUP(I599,'coffee names &amp; roast types'!$A$2:$B$5,2,FALSE)</f>
        <v>Liberica</v>
      </c>
      <c r="O599" t="str">
        <f>VLOOKUP(J599,'coffee names &amp; roast types'!$E$2:$F$4,2,FALSE)</f>
        <v>Light</v>
      </c>
      <c r="P599" t="str">
        <f>CONCATENATE(VLOOKUP(C599,customers!$A$2:$F$1001,5,FALSE),", ",VLOOKUP(C599,customers!$A$2:$F$1001,6,FALSE))</f>
        <v>2 Village Plaza, Pasadena</v>
      </c>
      <c r="Q599" t="str">
        <f t="shared" si="67"/>
        <v>No</v>
      </c>
      <c r="R599" t="str">
        <f t="shared" si="68"/>
        <v>Bo</v>
      </c>
      <c r="S599" t="str">
        <f t="shared" si="69"/>
        <v>Kindley</v>
      </c>
      <c r="T599" t="str">
        <f>_xlfn.XLOOKUP(C599,Table3[Customer ID],Table3[Loyalty Card],,0)</f>
        <v>Yes</v>
      </c>
      <c r="U599">
        <f t="shared" si="63"/>
        <v>10</v>
      </c>
      <c r="V599" t="str">
        <f t="shared" si="64"/>
        <v>Thursday</v>
      </c>
      <c r="W599" t="str">
        <f t="shared" si="65"/>
        <v>December</v>
      </c>
      <c r="X599">
        <f>E599*VLOOKUP(D599,products!$A$2:$G$49,7,FALSE)</f>
        <v>18.956599999999998</v>
      </c>
    </row>
    <row r="600" spans="1:24" x14ac:dyDescent="0.25">
      <c r="A600" s="1" t="s">
        <v>3865</v>
      </c>
      <c r="B600" s="2">
        <v>43471</v>
      </c>
      <c r="C600" s="1" t="s">
        <v>3866</v>
      </c>
      <c r="D600" t="s">
        <v>6173</v>
      </c>
      <c r="E600" s="1">
        <v>4</v>
      </c>
      <c r="F600" s="1" t="str">
        <f>VLOOKUP(C600,customers!$A$2:$B$1001,2,FALSE)</f>
        <v>Krissie Hammett</v>
      </c>
      <c r="G600" s="1" t="str">
        <f>VLOOKUP(C600,customers!$A$1:$C$1001,3,FALSE)</f>
        <v>khammettgm@dmoz.org</v>
      </c>
      <c r="H600" s="1" t="str">
        <f>_xlfn.XLOOKUP(C600,customers!$A$2:$A$1001,customers!$G$2:$G$1001,,0,)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>
        <f>INDEX(products!$A$1:$G$49,MATCH(orders!$D600,products!$A$1:$A$49,0),MATCH(orders!K$1,products!$A$1:$G$1,0))</f>
        <v>0.2</v>
      </c>
      <c r="L600">
        <f>INDEX(products!$A$1:$G$49,MATCH(orders!$D600,products!$A$1:$A$49,0),MATCH(orders!L$1,products!$A$1:$G$1,0))</f>
        <v>2.9849999999999999</v>
      </c>
      <c r="M600">
        <f t="shared" si="66"/>
        <v>11.94</v>
      </c>
      <c r="N600" t="str">
        <f>VLOOKUP(I600,'coffee names &amp; roast types'!$A$2:$B$5,2,FALSE)</f>
        <v>Robusta</v>
      </c>
      <c r="O600" t="str">
        <f>VLOOKUP(J600,'coffee names &amp; roast types'!$E$2:$F$4,2,FALSE)</f>
        <v>Medium</v>
      </c>
      <c r="P600" t="str">
        <f>CONCATENATE(VLOOKUP(C600,customers!$A$2:$F$1001,5,FALSE),", ",VLOOKUP(C600,customers!$A$2:$F$1001,6,FALSE))</f>
        <v>798 Grover Lane, San Francisco</v>
      </c>
      <c r="Q600" t="str">
        <f t="shared" si="67"/>
        <v>No</v>
      </c>
      <c r="R600" t="str">
        <f t="shared" si="68"/>
        <v>Krissie</v>
      </c>
      <c r="S600" t="str">
        <f t="shared" si="69"/>
        <v>Hammett</v>
      </c>
      <c r="T600" t="str">
        <f>_xlfn.XLOOKUP(C600,Table3[Customer ID],Table3[Loyalty Card],,0)</f>
        <v>Yes</v>
      </c>
      <c r="U600">
        <f t="shared" si="63"/>
        <v>0.8</v>
      </c>
      <c r="V600" t="str">
        <f t="shared" si="64"/>
        <v>Sunday</v>
      </c>
      <c r="W600" t="str">
        <f t="shared" si="65"/>
        <v>January</v>
      </c>
      <c r="X600">
        <f>E600*VLOOKUP(D600,products!$A$2:$G$49,7,FALSE)</f>
        <v>0.71639999999999993</v>
      </c>
    </row>
    <row r="601" spans="1:24" x14ac:dyDescent="0.25">
      <c r="A601" s="1" t="s">
        <v>3871</v>
      </c>
      <c r="B601" s="2">
        <v>44321</v>
      </c>
      <c r="C601" s="1" t="s">
        <v>3872</v>
      </c>
      <c r="D601" t="s">
        <v>6153</v>
      </c>
      <c r="E601" s="1">
        <v>4</v>
      </c>
      <c r="F601" s="1" t="str">
        <f>VLOOKUP(C601,customers!$A$2:$B$1001,2,FALSE)</f>
        <v>Alisha Hulburt</v>
      </c>
      <c r="G601" s="1" t="str">
        <f>VLOOKUP(C601,customers!$A$1:$C$1001,3,FALSE)</f>
        <v>ahulburtgn@fda.gov</v>
      </c>
      <c r="H601" s="1" t="str">
        <f>_xlfn.XLOOKUP(C601,customers!$A$2:$A$1001,customers!$G$2:$G$1001,,0,)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>
        <f>INDEX(products!$A$1:$G$49,MATCH(orders!$D601,products!$A$1:$A$49,0),MATCH(orders!K$1,products!$A$1:$G$1,0))</f>
        <v>0.2</v>
      </c>
      <c r="L601">
        <f>INDEX(products!$A$1:$G$49,MATCH(orders!$D601,products!$A$1:$A$49,0),MATCH(orders!L$1,products!$A$1:$G$1,0))</f>
        <v>2.9849999999999999</v>
      </c>
      <c r="M601">
        <f t="shared" si="66"/>
        <v>11.94</v>
      </c>
      <c r="N601" t="str">
        <f>VLOOKUP(I601,'coffee names &amp; roast types'!$A$2:$B$5,2,FALSE)</f>
        <v>Arabica</v>
      </c>
      <c r="O601" t="str">
        <f>VLOOKUP(J601,'coffee names &amp; roast types'!$E$2:$F$4,2,FALSE)</f>
        <v>Dark</v>
      </c>
      <c r="P601" t="str">
        <f>CONCATENATE(VLOOKUP(C601,customers!$A$2:$F$1001,5,FALSE),", ",VLOOKUP(C601,customers!$A$2:$F$1001,6,FALSE))</f>
        <v>7997 Artisan Crossing, Shreveport</v>
      </c>
      <c r="Q601" t="str">
        <f t="shared" si="67"/>
        <v>No</v>
      </c>
      <c r="R601" t="str">
        <f t="shared" si="68"/>
        <v>Alisha</v>
      </c>
      <c r="S601" t="str">
        <f t="shared" si="69"/>
        <v>Hulburt</v>
      </c>
      <c r="T601" t="str">
        <f>_xlfn.XLOOKUP(C601,Table3[Customer ID],Table3[Loyalty Card],,0)</f>
        <v>Yes</v>
      </c>
      <c r="U601">
        <f t="shared" si="63"/>
        <v>0.8</v>
      </c>
      <c r="V601" t="str">
        <f t="shared" si="64"/>
        <v>Wednesday</v>
      </c>
      <c r="W601" t="str">
        <f t="shared" si="65"/>
        <v>May</v>
      </c>
      <c r="X601">
        <f>E601*VLOOKUP(D601,products!$A$2:$G$49,7,FALSE)</f>
        <v>1.0746</v>
      </c>
    </row>
    <row r="602" spans="1:24" x14ac:dyDescent="0.25">
      <c r="A602" s="1" t="s">
        <v>3876</v>
      </c>
      <c r="B602" s="2">
        <v>44492</v>
      </c>
      <c r="C602" s="1" t="s">
        <v>3877</v>
      </c>
      <c r="D602" t="s">
        <v>6168</v>
      </c>
      <c r="E602" s="1">
        <v>1</v>
      </c>
      <c r="F602" s="1" t="str">
        <f>VLOOKUP(C602,customers!$A$2:$B$1001,2,FALSE)</f>
        <v>Peyter Lauritzen</v>
      </c>
      <c r="G602" s="1" t="str">
        <f>VLOOKUP(C602,customers!$A$1:$C$1001,3,FALSE)</f>
        <v>plauritzengo@photobucket.com</v>
      </c>
      <c r="H602" s="1" t="str">
        <f>_xlfn.XLOOKUP(C602,customers!$A$2:$A$1001,customers!$G$2:$G$1001,,0,)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>
        <f>INDEX(products!$A$1:$G$49,MATCH(orders!$D602,products!$A$1:$A$49,0),MATCH(orders!K$1,products!$A$1:$G$1,0))</f>
        <v>0.5</v>
      </c>
      <c r="L602">
        <f>INDEX(products!$A$1:$G$49,MATCH(orders!$D602,products!$A$1:$A$49,0),MATCH(orders!L$1,products!$A$1:$G$1,0))</f>
        <v>7.77</v>
      </c>
      <c r="M602">
        <f t="shared" si="66"/>
        <v>7.77</v>
      </c>
      <c r="N602" t="str">
        <f>VLOOKUP(I602,'coffee names &amp; roast types'!$A$2:$B$5,2,FALSE)</f>
        <v>Liberica</v>
      </c>
      <c r="O602" t="str">
        <f>VLOOKUP(J602,'coffee names &amp; roast types'!$E$2:$F$4,2,FALSE)</f>
        <v>Dark</v>
      </c>
      <c r="P602" t="str">
        <f>CONCATENATE(VLOOKUP(C602,customers!$A$2:$F$1001,5,FALSE),", ",VLOOKUP(C602,customers!$A$2:$F$1001,6,FALSE))</f>
        <v>833 Monument Circle, Philadelphia</v>
      </c>
      <c r="Q602" t="str">
        <f t="shared" si="67"/>
        <v>No</v>
      </c>
      <c r="R602" t="str">
        <f t="shared" si="68"/>
        <v>Peyter</v>
      </c>
      <c r="S602" t="str">
        <f t="shared" si="69"/>
        <v>Lauritzen</v>
      </c>
      <c r="T602" t="str">
        <f>_xlfn.XLOOKUP(C602,Table3[Customer ID],Table3[Loyalty Card],,0)</f>
        <v>No</v>
      </c>
      <c r="U602">
        <f t="shared" si="63"/>
        <v>0.5</v>
      </c>
      <c r="V602" t="str">
        <f t="shared" si="64"/>
        <v>Saturday</v>
      </c>
      <c r="W602" t="str">
        <f t="shared" si="65"/>
        <v>October</v>
      </c>
      <c r="X602">
        <f>E602*VLOOKUP(D602,products!$A$2:$G$49,7,FALSE)</f>
        <v>1.0101</v>
      </c>
    </row>
    <row r="603" spans="1:24" x14ac:dyDescent="0.25">
      <c r="A603" s="1" t="s">
        <v>3882</v>
      </c>
      <c r="B603" s="2">
        <v>43815</v>
      </c>
      <c r="C603" s="1" t="s">
        <v>3883</v>
      </c>
      <c r="D603" t="s">
        <v>6141</v>
      </c>
      <c r="E603" s="1">
        <v>4</v>
      </c>
      <c r="F603" s="1" t="str">
        <f>VLOOKUP(C603,customers!$A$2:$B$1001,2,FALSE)</f>
        <v>Aurelia Burgwin</v>
      </c>
      <c r="G603" s="1" t="str">
        <f>VLOOKUP(C603,customers!$A$1:$C$1001,3,FALSE)</f>
        <v>aburgwingp@redcross.org</v>
      </c>
      <c r="H603" s="1" t="str">
        <f>_xlfn.XLOOKUP(C603,customers!$A$2:$A$1001,customers!$G$2:$G$1001,,0,)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>
        <f>INDEX(products!$A$1:$G$49,MATCH(orders!$D603,products!$A$1:$A$49,0),MATCH(orders!K$1,products!$A$1:$G$1,0))</f>
        <v>2.5</v>
      </c>
      <c r="L603">
        <f>INDEX(products!$A$1:$G$49,MATCH(orders!$D603,products!$A$1:$A$49,0),MATCH(orders!L$1,products!$A$1:$G$1,0))</f>
        <v>27.484999999999996</v>
      </c>
      <c r="M603">
        <f t="shared" si="66"/>
        <v>109.93999999999998</v>
      </c>
      <c r="N603" t="str">
        <f>VLOOKUP(I603,'coffee names &amp; roast types'!$A$2:$B$5,2,FALSE)</f>
        <v>Robusta</v>
      </c>
      <c r="O603" t="str">
        <f>VLOOKUP(J603,'coffee names &amp; roast types'!$E$2:$F$4,2,FALSE)</f>
        <v>Light</v>
      </c>
      <c r="P603" t="str">
        <f>CONCATENATE(VLOOKUP(C603,customers!$A$2:$F$1001,5,FALSE),", ",VLOOKUP(C603,customers!$A$2:$F$1001,6,FALSE))</f>
        <v>0 Amoth Alley, Migrate</v>
      </c>
      <c r="Q603" t="str">
        <f t="shared" si="67"/>
        <v>No</v>
      </c>
      <c r="R603" t="str">
        <f t="shared" si="68"/>
        <v>Aurelia</v>
      </c>
      <c r="S603" t="str">
        <f t="shared" si="69"/>
        <v>Burgwin</v>
      </c>
      <c r="T603" t="str">
        <f>_xlfn.XLOOKUP(C603,Table3[Customer ID],Table3[Loyalty Card],,0)</f>
        <v>Yes</v>
      </c>
      <c r="U603">
        <f t="shared" si="63"/>
        <v>10</v>
      </c>
      <c r="V603" t="str">
        <f t="shared" si="64"/>
        <v>Monday</v>
      </c>
      <c r="W603" t="str">
        <f t="shared" si="65"/>
        <v>December</v>
      </c>
      <c r="X603">
        <f>E603*VLOOKUP(D603,products!$A$2:$G$49,7,FALSE)</f>
        <v>6.5963999999999992</v>
      </c>
    </row>
    <row r="604" spans="1:24" x14ac:dyDescent="0.25">
      <c r="A604" s="1" t="s">
        <v>3888</v>
      </c>
      <c r="B604" s="2">
        <v>43603</v>
      </c>
      <c r="C604" s="1" t="s">
        <v>3889</v>
      </c>
      <c r="D604" t="s">
        <v>6183</v>
      </c>
      <c r="E604" s="1">
        <v>5</v>
      </c>
      <c r="F604" s="1" t="str">
        <f>VLOOKUP(C604,customers!$A$2:$B$1001,2,FALSE)</f>
        <v>Emalee Rolin</v>
      </c>
      <c r="G604" s="1" t="str">
        <f>VLOOKUP(C604,customers!$A$1:$C$1001,3,FALSE)</f>
        <v>erolingq@google.fr</v>
      </c>
      <c r="H604" s="1" t="str">
        <f>_xlfn.XLOOKUP(C604,customers!$A$2:$A$1001,customers!$G$2:$G$1001,,0,)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>
        <f>INDEX(products!$A$1:$G$49,MATCH(orders!$D604,products!$A$1:$A$49,0),MATCH(orders!K$1,products!$A$1:$G$1,0))</f>
        <v>0.2</v>
      </c>
      <c r="L604">
        <f>INDEX(products!$A$1:$G$49,MATCH(orders!$D604,products!$A$1:$A$49,0),MATCH(orders!L$1,products!$A$1:$G$1,0))</f>
        <v>4.4550000000000001</v>
      </c>
      <c r="M604">
        <f t="shared" si="66"/>
        <v>22.274999999999999</v>
      </c>
      <c r="N604" t="str">
        <f>VLOOKUP(I604,'coffee names &amp; roast types'!$A$2:$B$5,2,FALSE)</f>
        <v>Excelsa</v>
      </c>
      <c r="O604" t="str">
        <f>VLOOKUP(J604,'coffee names &amp; roast types'!$E$2:$F$4,2,FALSE)</f>
        <v>Light</v>
      </c>
      <c r="P604" t="str">
        <f>CONCATENATE(VLOOKUP(C604,customers!$A$2:$F$1001,5,FALSE),", ",VLOOKUP(C604,customers!$A$2:$F$1001,6,FALSE))</f>
        <v>2 Merry Center, Toledo</v>
      </c>
      <c r="Q604" t="str">
        <f t="shared" si="67"/>
        <v>No</v>
      </c>
      <c r="R604" t="str">
        <f t="shared" si="68"/>
        <v>Emalee</v>
      </c>
      <c r="S604" t="str">
        <f t="shared" si="69"/>
        <v>Rolin</v>
      </c>
      <c r="T604" t="str">
        <f>_xlfn.XLOOKUP(C604,Table3[Customer ID],Table3[Loyalty Card],,0)</f>
        <v>Yes</v>
      </c>
      <c r="U604">
        <f t="shared" si="63"/>
        <v>1</v>
      </c>
      <c r="V604" t="str">
        <f t="shared" si="64"/>
        <v>Saturday</v>
      </c>
      <c r="W604" t="str">
        <f t="shared" si="65"/>
        <v>May</v>
      </c>
      <c r="X604">
        <f>E604*VLOOKUP(D604,products!$A$2:$G$49,7,FALSE)</f>
        <v>2.45025</v>
      </c>
    </row>
    <row r="605" spans="1:24" x14ac:dyDescent="0.25">
      <c r="A605" s="1" t="s">
        <v>3894</v>
      </c>
      <c r="B605" s="2">
        <v>43660</v>
      </c>
      <c r="C605" s="1" t="s">
        <v>3895</v>
      </c>
      <c r="D605" t="s">
        <v>6173</v>
      </c>
      <c r="E605" s="1">
        <v>3</v>
      </c>
      <c r="F605" s="1" t="str">
        <f>VLOOKUP(C605,customers!$A$2:$B$1001,2,FALSE)</f>
        <v>Donavon Fowle</v>
      </c>
      <c r="G605" s="1" t="str">
        <f>VLOOKUP(C605,customers!$A$1:$C$1001,3,FALSE)</f>
        <v>dfowlegr@epa.gov</v>
      </c>
      <c r="H605" s="1" t="str">
        <f>_xlfn.XLOOKUP(C605,customers!$A$2:$A$1001,customers!$G$2:$G$1001,,0,)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>
        <f>INDEX(products!$A$1:$G$49,MATCH(orders!$D605,products!$A$1:$A$49,0),MATCH(orders!K$1,products!$A$1:$G$1,0))</f>
        <v>0.2</v>
      </c>
      <c r="L605">
        <f>INDEX(products!$A$1:$G$49,MATCH(orders!$D605,products!$A$1:$A$49,0),MATCH(orders!L$1,products!$A$1:$G$1,0))</f>
        <v>2.9849999999999999</v>
      </c>
      <c r="M605">
        <f t="shared" si="66"/>
        <v>8.9550000000000001</v>
      </c>
      <c r="N605" t="str">
        <f>VLOOKUP(I605,'coffee names &amp; roast types'!$A$2:$B$5,2,FALSE)</f>
        <v>Robusta</v>
      </c>
      <c r="O605" t="str">
        <f>VLOOKUP(J605,'coffee names &amp; roast types'!$E$2:$F$4,2,FALSE)</f>
        <v>Medium</v>
      </c>
      <c r="P605" t="str">
        <f>CONCATENATE(VLOOKUP(C605,customers!$A$2:$F$1001,5,FALSE),", ",VLOOKUP(C605,customers!$A$2:$F$1001,6,FALSE))</f>
        <v>1 Mockingbird Trail, Colorado Springs</v>
      </c>
      <c r="Q605" t="str">
        <f t="shared" si="67"/>
        <v>No</v>
      </c>
      <c r="R605" t="str">
        <f t="shared" si="68"/>
        <v>Donavon</v>
      </c>
      <c r="S605" t="str">
        <f t="shared" si="69"/>
        <v>Fowle</v>
      </c>
      <c r="T605" t="str">
        <f>_xlfn.XLOOKUP(C605,Table3[Customer ID],Table3[Loyalty Card],,0)</f>
        <v>No</v>
      </c>
      <c r="U605">
        <f t="shared" si="63"/>
        <v>0.60000000000000009</v>
      </c>
      <c r="V605" t="str">
        <f t="shared" si="64"/>
        <v>Sunday</v>
      </c>
      <c r="W605" t="str">
        <f t="shared" si="65"/>
        <v>July</v>
      </c>
      <c r="X605">
        <f>E605*VLOOKUP(D605,products!$A$2:$G$49,7,FALSE)</f>
        <v>0.53729999999999989</v>
      </c>
    </row>
    <row r="606" spans="1:24" x14ac:dyDescent="0.25">
      <c r="A606" s="1" t="s">
        <v>3899</v>
      </c>
      <c r="B606" s="2">
        <v>44148</v>
      </c>
      <c r="C606" s="1" t="s">
        <v>3900</v>
      </c>
      <c r="D606" t="s">
        <v>6164</v>
      </c>
      <c r="E606" s="1">
        <v>4</v>
      </c>
      <c r="F606" s="1" t="str">
        <f>VLOOKUP(C606,customers!$A$2:$B$1001,2,FALSE)</f>
        <v>Jorge Bettison</v>
      </c>
      <c r="G606" s="1" t="str">
        <f>VLOOKUP(C606,customers!$A$1:$C$1001,3,FALSE)</f>
        <v>not provided</v>
      </c>
      <c r="H606" s="1" t="str">
        <f>_xlfn.XLOOKUP(C606,customers!$A$2:$A$1001,customers!$G$2:$G$1001,,0,)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>
        <f>INDEX(products!$A$1:$G$49,MATCH(orders!$D606,products!$A$1:$A$49,0),MATCH(orders!K$1,products!$A$1:$G$1,0))</f>
        <v>2.5</v>
      </c>
      <c r="L606">
        <f>INDEX(products!$A$1:$G$49,MATCH(orders!$D606,products!$A$1:$A$49,0),MATCH(orders!L$1,products!$A$1:$G$1,0))</f>
        <v>29.784999999999997</v>
      </c>
      <c r="M606">
        <f t="shared" si="66"/>
        <v>119.13999999999999</v>
      </c>
      <c r="N606" t="str">
        <f>VLOOKUP(I606,'coffee names &amp; roast types'!$A$2:$B$5,2,FALSE)</f>
        <v>Liberica</v>
      </c>
      <c r="O606" t="str">
        <f>VLOOKUP(J606,'coffee names &amp; roast types'!$E$2:$F$4,2,FALSE)</f>
        <v>Dark</v>
      </c>
      <c r="P606" t="str">
        <f>CONCATENATE(VLOOKUP(C606,customers!$A$2:$F$1001,5,FALSE),", ",VLOOKUP(C606,customers!$A$2:$F$1001,6,FALSE))</f>
        <v>3336 Lien Plaza, Longwood</v>
      </c>
      <c r="Q606" t="str">
        <f t="shared" si="67"/>
        <v>Yes</v>
      </c>
      <c r="R606" t="str">
        <f t="shared" si="68"/>
        <v>Jorge</v>
      </c>
      <c r="S606" t="str">
        <f t="shared" si="69"/>
        <v>Bettison</v>
      </c>
      <c r="T606" t="str">
        <f>_xlfn.XLOOKUP(C606,Table3[Customer ID],Table3[Loyalty Card],,0)</f>
        <v>No</v>
      </c>
      <c r="U606">
        <f t="shared" si="63"/>
        <v>10</v>
      </c>
      <c r="V606" t="str">
        <f t="shared" si="64"/>
        <v>Friday</v>
      </c>
      <c r="W606" t="str">
        <f t="shared" si="65"/>
        <v>November</v>
      </c>
      <c r="X606">
        <f>E606*VLOOKUP(D606,products!$A$2:$G$49,7,FALSE)</f>
        <v>15.488199999999999</v>
      </c>
    </row>
    <row r="607" spans="1:24" x14ac:dyDescent="0.25">
      <c r="A607" s="1" t="s">
        <v>3904</v>
      </c>
      <c r="B607" s="2">
        <v>44028</v>
      </c>
      <c r="C607" s="1" t="s">
        <v>3905</v>
      </c>
      <c r="D607" t="s">
        <v>6181</v>
      </c>
      <c r="E607" s="1">
        <v>5</v>
      </c>
      <c r="F607" s="1" t="str">
        <f>VLOOKUP(C607,customers!$A$2:$B$1001,2,FALSE)</f>
        <v>Wang Powlesland</v>
      </c>
      <c r="G607" s="1" t="str">
        <f>VLOOKUP(C607,customers!$A$1:$C$1001,3,FALSE)</f>
        <v>wpowleslandgt@soundcloud.com</v>
      </c>
      <c r="H607" s="1" t="str">
        <f>_xlfn.XLOOKUP(C607,customers!$A$2:$A$1001,customers!$G$2:$G$1001,,0,)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>
        <f>INDEX(products!$A$1:$G$49,MATCH(orders!$D607,products!$A$1:$A$49,0),MATCH(orders!K$1,products!$A$1:$G$1,0))</f>
        <v>2.5</v>
      </c>
      <c r="L607">
        <f>INDEX(products!$A$1:$G$49,MATCH(orders!$D607,products!$A$1:$A$49,0),MATCH(orders!L$1,products!$A$1:$G$1,0))</f>
        <v>29.784999999999997</v>
      </c>
      <c r="M607">
        <f t="shared" si="66"/>
        <v>148.92499999999998</v>
      </c>
      <c r="N607" t="str">
        <f>VLOOKUP(I607,'coffee names &amp; roast types'!$A$2:$B$5,2,FALSE)</f>
        <v>Arabica</v>
      </c>
      <c r="O607" t="str">
        <f>VLOOKUP(J607,'coffee names &amp; roast types'!$E$2:$F$4,2,FALSE)</f>
        <v>Light</v>
      </c>
      <c r="P607" t="str">
        <f>CONCATENATE(VLOOKUP(C607,customers!$A$2:$F$1001,5,FALSE),", ",VLOOKUP(C607,customers!$A$2:$F$1001,6,FALSE))</f>
        <v>2 Novick Junction, Pittsburgh</v>
      </c>
      <c r="Q607" t="str">
        <f t="shared" si="67"/>
        <v>No</v>
      </c>
      <c r="R607" t="str">
        <f t="shared" si="68"/>
        <v>Wang</v>
      </c>
      <c r="S607" t="str">
        <f t="shared" si="69"/>
        <v>Powlesland</v>
      </c>
      <c r="T607" t="str">
        <f>_xlfn.XLOOKUP(C607,Table3[Customer ID],Table3[Loyalty Card],,0)</f>
        <v>Yes</v>
      </c>
      <c r="U607">
        <f t="shared" si="63"/>
        <v>12.5</v>
      </c>
      <c r="V607" t="str">
        <f t="shared" si="64"/>
        <v>Thursday</v>
      </c>
      <c r="W607" t="str">
        <f t="shared" si="65"/>
        <v>July</v>
      </c>
      <c r="X607">
        <f>E607*VLOOKUP(D607,products!$A$2:$G$49,7,FALSE)</f>
        <v>13.403249999999998</v>
      </c>
    </row>
    <row r="608" spans="1:24" x14ac:dyDescent="0.25">
      <c r="A608" s="1" t="s">
        <v>3910</v>
      </c>
      <c r="B608" s="2">
        <v>44138</v>
      </c>
      <c r="C608" s="1" t="s">
        <v>3839</v>
      </c>
      <c r="D608" t="s">
        <v>6163</v>
      </c>
      <c r="E608" s="1">
        <v>3</v>
      </c>
      <c r="F608" s="1" t="str">
        <f>VLOOKUP(C608,customers!$A$2:$B$1001,2,FALSE)</f>
        <v>Cody Verissimo</v>
      </c>
      <c r="G608" s="1" t="str">
        <f>VLOOKUP(C608,customers!$A$1:$C$1001,3,FALSE)</f>
        <v>cverissimogh@theglobeandmail.com</v>
      </c>
      <c r="H608" s="1" t="str">
        <f>_xlfn.XLOOKUP(C608,customers!$A$2:$A$1001,customers!$G$2:$G$1001,,0,)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>
        <f>INDEX(products!$A$1:$G$49,MATCH(orders!$D608,products!$A$1:$A$49,0),MATCH(orders!K$1,products!$A$1:$G$1,0))</f>
        <v>2.5</v>
      </c>
      <c r="L608">
        <f>INDEX(products!$A$1:$G$49,MATCH(orders!$D608,products!$A$1:$A$49,0),MATCH(orders!L$1,products!$A$1:$G$1,0))</f>
        <v>36.454999999999998</v>
      </c>
      <c r="M608">
        <f t="shared" si="66"/>
        <v>109.36499999999999</v>
      </c>
      <c r="N608" t="str">
        <f>VLOOKUP(I608,'coffee names &amp; roast types'!$A$2:$B$5,2,FALSE)</f>
        <v>Liberica</v>
      </c>
      <c r="O608" t="str">
        <f>VLOOKUP(J608,'coffee names &amp; roast types'!$E$2:$F$4,2,FALSE)</f>
        <v>Light</v>
      </c>
      <c r="P608" t="str">
        <f>CONCATENATE(VLOOKUP(C608,customers!$A$2:$F$1001,5,FALSE),", ",VLOOKUP(C608,customers!$A$2:$F$1001,6,FALSE))</f>
        <v>18 Bluestem Avenue, Upton</v>
      </c>
      <c r="Q608" t="str">
        <f t="shared" si="67"/>
        <v>Yes</v>
      </c>
      <c r="R608" t="str">
        <f t="shared" si="68"/>
        <v>Cody</v>
      </c>
      <c r="S608" t="str">
        <f t="shared" si="69"/>
        <v>Verissimo</v>
      </c>
      <c r="T608" t="str">
        <f>_xlfn.XLOOKUP(C608,Table3[Customer ID],Table3[Loyalty Card],,0)</f>
        <v>Yes</v>
      </c>
      <c r="U608">
        <f t="shared" si="63"/>
        <v>7.5</v>
      </c>
      <c r="V608" t="str">
        <f t="shared" si="64"/>
        <v>Tuesday</v>
      </c>
      <c r="W608" t="str">
        <f t="shared" si="65"/>
        <v>November</v>
      </c>
      <c r="X608">
        <f>E608*VLOOKUP(D608,products!$A$2:$G$49,7,FALSE)</f>
        <v>14.217449999999999</v>
      </c>
    </row>
    <row r="609" spans="1:24" x14ac:dyDescent="0.25">
      <c r="A609" s="1" t="s">
        <v>3916</v>
      </c>
      <c r="B609" s="2">
        <v>44640</v>
      </c>
      <c r="C609" s="1" t="s">
        <v>3917</v>
      </c>
      <c r="D609" t="s">
        <v>6152</v>
      </c>
      <c r="E609" s="1">
        <v>1</v>
      </c>
      <c r="F609" s="1" t="str">
        <f>VLOOKUP(C609,customers!$A$2:$B$1001,2,FALSE)</f>
        <v>Laurence Ellingham</v>
      </c>
      <c r="G609" s="1" t="str">
        <f>VLOOKUP(C609,customers!$A$1:$C$1001,3,FALSE)</f>
        <v>lellinghamgv@sciencedaily.com</v>
      </c>
      <c r="H609" s="1" t="str">
        <f>_xlfn.XLOOKUP(C609,customers!$A$2:$A$1001,customers!$G$2:$G$1001,,0,)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>
        <f>INDEX(products!$A$1:$G$49,MATCH(orders!$D609,products!$A$1:$A$49,0),MATCH(orders!K$1,products!$A$1:$G$1,0))</f>
        <v>0.2</v>
      </c>
      <c r="L609">
        <f>INDEX(products!$A$1:$G$49,MATCH(orders!$D609,products!$A$1:$A$49,0),MATCH(orders!L$1,products!$A$1:$G$1,0))</f>
        <v>3.645</v>
      </c>
      <c r="M609">
        <f t="shared" si="66"/>
        <v>3.645</v>
      </c>
      <c r="N609" t="str">
        <f>VLOOKUP(I609,'coffee names &amp; roast types'!$A$2:$B$5,2,FALSE)</f>
        <v>Excelsa</v>
      </c>
      <c r="O609" t="str">
        <f>VLOOKUP(J609,'coffee names &amp; roast types'!$E$2:$F$4,2,FALSE)</f>
        <v>Dark</v>
      </c>
      <c r="P609" t="str">
        <f>CONCATENATE(VLOOKUP(C609,customers!$A$2:$F$1001,5,FALSE),", ",VLOOKUP(C609,customers!$A$2:$F$1001,6,FALSE))</f>
        <v>4286 Kingsford Crossing, Shreveport</v>
      </c>
      <c r="Q609" t="str">
        <f t="shared" si="67"/>
        <v>No</v>
      </c>
      <c r="R609" t="str">
        <f t="shared" si="68"/>
        <v>Laurence</v>
      </c>
      <c r="S609" t="str">
        <f t="shared" si="69"/>
        <v>Ellingham</v>
      </c>
      <c r="T609" t="str">
        <f>_xlfn.XLOOKUP(C609,Table3[Customer ID],Table3[Loyalty Card],,0)</f>
        <v>Yes</v>
      </c>
      <c r="U609">
        <f t="shared" si="63"/>
        <v>0.2</v>
      </c>
      <c r="V609" t="str">
        <f t="shared" si="64"/>
        <v>Sunday</v>
      </c>
      <c r="W609" t="str">
        <f t="shared" si="65"/>
        <v>March</v>
      </c>
      <c r="X609">
        <f>E609*VLOOKUP(D609,products!$A$2:$G$49,7,FALSE)</f>
        <v>0.40095000000000003</v>
      </c>
    </row>
    <row r="610" spans="1:24" x14ac:dyDescent="0.25">
      <c r="A610" s="1" t="s">
        <v>3922</v>
      </c>
      <c r="B610" s="2">
        <v>44608</v>
      </c>
      <c r="C610" s="1" t="s">
        <v>3923</v>
      </c>
      <c r="D610" t="s">
        <v>6184</v>
      </c>
      <c r="E610" s="1">
        <v>2</v>
      </c>
      <c r="F610" s="1" t="str">
        <f>VLOOKUP(C610,customers!$A$2:$B$1001,2,FALSE)</f>
        <v>Billy Neiland</v>
      </c>
      <c r="G610" s="1" t="str">
        <f>VLOOKUP(C610,customers!$A$1:$C$1001,3,FALSE)</f>
        <v>not provided</v>
      </c>
      <c r="H610" s="1" t="str">
        <f>_xlfn.XLOOKUP(C610,customers!$A$2:$A$1001,customers!$G$2:$G$1001,,0,)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>
        <f>INDEX(products!$A$1:$G$49,MATCH(orders!$D610,products!$A$1:$A$49,0),MATCH(orders!K$1,products!$A$1:$G$1,0))</f>
        <v>2.5</v>
      </c>
      <c r="L610">
        <f>INDEX(products!$A$1:$G$49,MATCH(orders!$D610,products!$A$1:$A$49,0),MATCH(orders!L$1,products!$A$1:$G$1,0))</f>
        <v>27.945</v>
      </c>
      <c r="M610">
        <f t="shared" si="66"/>
        <v>55.89</v>
      </c>
      <c r="N610" t="str">
        <f>VLOOKUP(I610,'coffee names &amp; roast types'!$A$2:$B$5,2,FALSE)</f>
        <v>Excelsa</v>
      </c>
      <c r="O610" t="str">
        <f>VLOOKUP(J610,'coffee names &amp; roast types'!$E$2:$F$4,2,FALSE)</f>
        <v>Dark</v>
      </c>
      <c r="P610" t="str">
        <f>CONCATENATE(VLOOKUP(C610,customers!$A$2:$F$1001,5,FALSE),", ",VLOOKUP(C610,customers!$A$2:$F$1001,6,FALSE))</f>
        <v>02971 Alpine Court, Cleveland</v>
      </c>
      <c r="Q610" t="str">
        <f t="shared" si="67"/>
        <v>No</v>
      </c>
      <c r="R610" t="str">
        <f t="shared" si="68"/>
        <v>Billy</v>
      </c>
      <c r="S610" t="str">
        <f t="shared" si="69"/>
        <v>Neiland</v>
      </c>
      <c r="T610" t="str">
        <f>_xlfn.XLOOKUP(C610,Table3[Customer ID],Table3[Loyalty Card],,0)</f>
        <v>No</v>
      </c>
      <c r="U610">
        <f t="shared" si="63"/>
        <v>5</v>
      </c>
      <c r="V610" t="str">
        <f t="shared" si="64"/>
        <v>Wednesday</v>
      </c>
      <c r="W610" t="str">
        <f t="shared" si="65"/>
        <v>February</v>
      </c>
      <c r="X610">
        <f>E610*VLOOKUP(D610,products!$A$2:$G$49,7,FALSE)</f>
        <v>6.1478999999999999</v>
      </c>
    </row>
    <row r="611" spans="1:24" x14ac:dyDescent="0.25">
      <c r="A611" s="1" t="s">
        <v>3926</v>
      </c>
      <c r="B611" s="2">
        <v>44147</v>
      </c>
      <c r="C611" s="1" t="s">
        <v>3927</v>
      </c>
      <c r="D611" t="s">
        <v>6158</v>
      </c>
      <c r="E611" s="1">
        <v>6</v>
      </c>
      <c r="F611" s="1" t="str">
        <f>VLOOKUP(C611,customers!$A$2:$B$1001,2,FALSE)</f>
        <v>Ancell Fendt</v>
      </c>
      <c r="G611" s="1" t="str">
        <f>VLOOKUP(C611,customers!$A$1:$C$1001,3,FALSE)</f>
        <v>afendtgx@forbes.com</v>
      </c>
      <c r="H611" s="1" t="str">
        <f>_xlfn.XLOOKUP(C611,customers!$A$2:$A$1001,customers!$G$2:$G$1001,,0,)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>
        <f>INDEX(products!$A$1:$G$49,MATCH(orders!$D611,products!$A$1:$A$49,0),MATCH(orders!K$1,products!$A$1:$G$1,0))</f>
        <v>0.2</v>
      </c>
      <c r="L611">
        <f>INDEX(products!$A$1:$G$49,MATCH(orders!$D611,products!$A$1:$A$49,0),MATCH(orders!L$1,products!$A$1:$G$1,0))</f>
        <v>4.3650000000000002</v>
      </c>
      <c r="M611">
        <f t="shared" si="66"/>
        <v>26.19</v>
      </c>
      <c r="N611" t="str">
        <f>VLOOKUP(I611,'coffee names &amp; roast types'!$A$2:$B$5,2,FALSE)</f>
        <v>Liberica</v>
      </c>
      <c r="O611" t="str">
        <f>VLOOKUP(J611,'coffee names &amp; roast types'!$E$2:$F$4,2,FALSE)</f>
        <v>Medium</v>
      </c>
      <c r="P611" t="str">
        <f>CONCATENATE(VLOOKUP(C611,customers!$A$2:$F$1001,5,FALSE),", ",VLOOKUP(C611,customers!$A$2:$F$1001,6,FALSE))</f>
        <v>6 Rutledge Trail, Milwaukee</v>
      </c>
      <c r="Q611" t="str">
        <f t="shared" si="67"/>
        <v>No</v>
      </c>
      <c r="R611" t="str">
        <f t="shared" si="68"/>
        <v>Ancell</v>
      </c>
      <c r="S611" t="str">
        <f t="shared" si="69"/>
        <v>Fendt</v>
      </c>
      <c r="T611" t="str">
        <f>_xlfn.XLOOKUP(C611,Table3[Customer ID],Table3[Loyalty Card],,0)</f>
        <v>Yes</v>
      </c>
      <c r="U611">
        <f t="shared" si="63"/>
        <v>1.2000000000000002</v>
      </c>
      <c r="V611" t="str">
        <f t="shared" si="64"/>
        <v>Thursday</v>
      </c>
      <c r="W611" t="str">
        <f t="shared" si="65"/>
        <v>November</v>
      </c>
      <c r="X611">
        <f>E611*VLOOKUP(D611,products!$A$2:$G$49,7,FALSE)</f>
        <v>3.4047000000000001</v>
      </c>
    </row>
    <row r="612" spans="1:24" x14ac:dyDescent="0.25">
      <c r="A612" s="1" t="s">
        <v>3932</v>
      </c>
      <c r="B612" s="2">
        <v>43743</v>
      </c>
      <c r="C612" s="1" t="s">
        <v>3933</v>
      </c>
      <c r="D612" t="s">
        <v>6137</v>
      </c>
      <c r="E612" s="1">
        <v>4</v>
      </c>
      <c r="F612" s="1" t="str">
        <f>VLOOKUP(C612,customers!$A$2:$B$1001,2,FALSE)</f>
        <v>Angelia Cleyburn</v>
      </c>
      <c r="G612" s="1" t="str">
        <f>VLOOKUP(C612,customers!$A$1:$C$1001,3,FALSE)</f>
        <v>acleyburngy@lycos.com</v>
      </c>
      <c r="H612" s="1" t="str">
        <f>_xlfn.XLOOKUP(C612,customers!$A$2:$A$1001,customers!$G$2:$G$1001,,0,)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>
        <f>INDEX(products!$A$1:$G$49,MATCH(orders!$D612,products!$A$1:$A$49,0),MATCH(orders!K$1,products!$A$1:$G$1,0))</f>
        <v>1</v>
      </c>
      <c r="L612">
        <f>INDEX(products!$A$1:$G$49,MATCH(orders!$D612,products!$A$1:$A$49,0),MATCH(orders!L$1,products!$A$1:$G$1,0))</f>
        <v>9.9499999999999993</v>
      </c>
      <c r="M612">
        <f t="shared" si="66"/>
        <v>39.799999999999997</v>
      </c>
      <c r="N612" t="str">
        <f>VLOOKUP(I612,'coffee names &amp; roast types'!$A$2:$B$5,2,FALSE)</f>
        <v>Robusta</v>
      </c>
      <c r="O612" t="str">
        <f>VLOOKUP(J612,'coffee names &amp; roast types'!$E$2:$F$4,2,FALSE)</f>
        <v>Medium</v>
      </c>
      <c r="P612" t="str">
        <f>CONCATENATE(VLOOKUP(C612,customers!$A$2:$F$1001,5,FALSE),", ",VLOOKUP(C612,customers!$A$2:$F$1001,6,FALSE))</f>
        <v>45127 Melvin Avenue, Fort Lauderdale</v>
      </c>
      <c r="Q612" t="str">
        <f t="shared" si="67"/>
        <v>No</v>
      </c>
      <c r="R612" t="str">
        <f t="shared" si="68"/>
        <v>Angelia</v>
      </c>
      <c r="S612" t="str">
        <f t="shared" si="69"/>
        <v>Cleyburn</v>
      </c>
      <c r="T612" t="str">
        <f>_xlfn.XLOOKUP(C612,Table3[Customer ID],Table3[Loyalty Card],,0)</f>
        <v>No</v>
      </c>
      <c r="U612">
        <f t="shared" si="63"/>
        <v>4</v>
      </c>
      <c r="V612" t="str">
        <f t="shared" si="64"/>
        <v>Saturday</v>
      </c>
      <c r="W612" t="str">
        <f t="shared" si="65"/>
        <v>October</v>
      </c>
      <c r="X612">
        <f>E612*VLOOKUP(D612,products!$A$2:$G$49,7,FALSE)</f>
        <v>2.3879999999999999</v>
      </c>
    </row>
    <row r="613" spans="1:24" x14ac:dyDescent="0.25">
      <c r="A613" s="1" t="s">
        <v>3938</v>
      </c>
      <c r="B613" s="2">
        <v>43739</v>
      </c>
      <c r="C613" s="1" t="s">
        <v>3939</v>
      </c>
      <c r="D613" t="s">
        <v>6147</v>
      </c>
      <c r="E613" s="1">
        <v>2</v>
      </c>
      <c r="F613" s="1" t="str">
        <f>VLOOKUP(C613,customers!$A$2:$B$1001,2,FALSE)</f>
        <v>Temple Castiglione</v>
      </c>
      <c r="G613" s="1" t="str">
        <f>VLOOKUP(C613,customers!$A$1:$C$1001,3,FALSE)</f>
        <v>tcastiglionegz@xing.com</v>
      </c>
      <c r="H613" s="1" t="str">
        <f>_xlfn.XLOOKUP(C613,customers!$A$2:$A$1001,customers!$G$2:$G$1001,,0,)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>
        <f>INDEX(products!$A$1:$G$49,MATCH(orders!$D613,products!$A$1:$A$49,0),MATCH(orders!K$1,products!$A$1:$G$1,0))</f>
        <v>2.5</v>
      </c>
      <c r="L613">
        <f>INDEX(products!$A$1:$G$49,MATCH(orders!$D613,products!$A$1:$A$49,0),MATCH(orders!L$1,products!$A$1:$G$1,0))</f>
        <v>34.154999999999994</v>
      </c>
      <c r="M613">
        <f t="shared" si="66"/>
        <v>68.309999999999988</v>
      </c>
      <c r="N613" t="str">
        <f>VLOOKUP(I613,'coffee names &amp; roast types'!$A$2:$B$5,2,FALSE)</f>
        <v>Excelsa</v>
      </c>
      <c r="O613" t="str">
        <f>VLOOKUP(J613,'coffee names &amp; roast types'!$E$2:$F$4,2,FALSE)</f>
        <v>Light</v>
      </c>
      <c r="P613" t="str">
        <f>CONCATENATE(VLOOKUP(C613,customers!$A$2:$F$1001,5,FALSE),", ",VLOOKUP(C613,customers!$A$2:$F$1001,6,FALSE))</f>
        <v>0915 Novick Avenue, Shreveport</v>
      </c>
      <c r="Q613" t="str">
        <f t="shared" si="67"/>
        <v>No</v>
      </c>
      <c r="R613" t="str">
        <f t="shared" si="68"/>
        <v>Temple</v>
      </c>
      <c r="S613" t="str">
        <f t="shared" si="69"/>
        <v>Castiglione</v>
      </c>
      <c r="T613" t="str">
        <f>_xlfn.XLOOKUP(C613,Table3[Customer ID],Table3[Loyalty Card],,0)</f>
        <v>No</v>
      </c>
      <c r="U613">
        <f t="shared" si="63"/>
        <v>5</v>
      </c>
      <c r="V613" t="str">
        <f t="shared" si="64"/>
        <v>Tuesday</v>
      </c>
      <c r="W613" t="str">
        <f t="shared" si="65"/>
        <v>October</v>
      </c>
      <c r="X613">
        <f>E613*VLOOKUP(D613,products!$A$2:$G$49,7,FALSE)</f>
        <v>7.5140999999999991</v>
      </c>
    </row>
    <row r="614" spans="1:24" x14ac:dyDescent="0.25">
      <c r="A614" s="1" t="s">
        <v>3944</v>
      </c>
      <c r="B614" s="2">
        <v>43896</v>
      </c>
      <c r="C614" s="1" t="s">
        <v>3945</v>
      </c>
      <c r="D614" t="s">
        <v>6151</v>
      </c>
      <c r="E614" s="1">
        <v>4</v>
      </c>
      <c r="F614" s="1" t="str">
        <f>VLOOKUP(C614,customers!$A$2:$B$1001,2,FALSE)</f>
        <v>Betti Lacasa</v>
      </c>
      <c r="G614" s="1" t="str">
        <f>VLOOKUP(C614,customers!$A$1:$C$1001,3,FALSE)</f>
        <v>not provided</v>
      </c>
      <c r="H614" s="1" t="str">
        <f>_xlfn.XLOOKUP(C614,customers!$A$2:$A$1001,customers!$G$2:$G$1001,,0,)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>
        <f>INDEX(products!$A$1:$G$49,MATCH(orders!$D614,products!$A$1:$A$49,0),MATCH(orders!K$1,products!$A$1:$G$1,0))</f>
        <v>0.2</v>
      </c>
      <c r="L614">
        <f>INDEX(products!$A$1:$G$49,MATCH(orders!$D614,products!$A$1:$A$49,0),MATCH(orders!L$1,products!$A$1:$G$1,0))</f>
        <v>3.375</v>
      </c>
      <c r="M614">
        <f t="shared" si="66"/>
        <v>13.5</v>
      </c>
      <c r="N614" t="str">
        <f>VLOOKUP(I614,'coffee names &amp; roast types'!$A$2:$B$5,2,FALSE)</f>
        <v>Arabica</v>
      </c>
      <c r="O614" t="str">
        <f>VLOOKUP(J614,'coffee names &amp; roast types'!$E$2:$F$4,2,FALSE)</f>
        <v>Medium</v>
      </c>
      <c r="P614" t="str">
        <f>CONCATENATE(VLOOKUP(C614,customers!$A$2:$F$1001,5,FALSE),", ",VLOOKUP(C614,customers!$A$2:$F$1001,6,FALSE))</f>
        <v>4 Lindbergh Trail, Beaumont</v>
      </c>
      <c r="Q614" t="str">
        <f t="shared" si="67"/>
        <v>Yes</v>
      </c>
      <c r="R614" t="str">
        <f t="shared" si="68"/>
        <v>Betti</v>
      </c>
      <c r="S614" t="str">
        <f t="shared" si="69"/>
        <v>Lacasa</v>
      </c>
      <c r="T614" t="str">
        <f>_xlfn.XLOOKUP(C614,Table3[Customer ID],Table3[Loyalty Card],,0)</f>
        <v>No</v>
      </c>
      <c r="U614">
        <f t="shared" si="63"/>
        <v>0.8</v>
      </c>
      <c r="V614" t="str">
        <f t="shared" si="64"/>
        <v>Friday</v>
      </c>
      <c r="W614" t="str">
        <f t="shared" si="65"/>
        <v>March</v>
      </c>
      <c r="X614">
        <f>E614*VLOOKUP(D614,products!$A$2:$G$49,7,FALSE)</f>
        <v>1.2149999999999999</v>
      </c>
    </row>
    <row r="615" spans="1:24" x14ac:dyDescent="0.25">
      <c r="A615" s="1" t="s">
        <v>3949</v>
      </c>
      <c r="B615" s="2">
        <v>43761</v>
      </c>
      <c r="C615" s="1" t="s">
        <v>3950</v>
      </c>
      <c r="D615" t="s">
        <v>6145</v>
      </c>
      <c r="E615" s="1">
        <v>1</v>
      </c>
      <c r="F615" s="1" t="str">
        <f>VLOOKUP(C615,customers!$A$2:$B$1001,2,FALSE)</f>
        <v>Gunilla Lynch</v>
      </c>
      <c r="G615" s="1" t="str">
        <f>VLOOKUP(C615,customers!$A$1:$C$1001,3,FALSE)</f>
        <v>not provided</v>
      </c>
      <c r="H615" s="1" t="str">
        <f>_xlfn.XLOOKUP(C615,customers!$A$2:$A$1001,customers!$G$2:$G$1001,,0,)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>
        <f>INDEX(products!$A$1:$G$49,MATCH(orders!$D615,products!$A$1:$A$49,0),MATCH(orders!K$1,products!$A$1:$G$1,0))</f>
        <v>0.5</v>
      </c>
      <c r="L615">
        <f>INDEX(products!$A$1:$G$49,MATCH(orders!$D615,products!$A$1:$A$49,0),MATCH(orders!L$1,products!$A$1:$G$1,0))</f>
        <v>5.97</v>
      </c>
      <c r="M615">
        <f t="shared" si="66"/>
        <v>5.97</v>
      </c>
      <c r="N615" t="str">
        <f>VLOOKUP(I615,'coffee names &amp; roast types'!$A$2:$B$5,2,FALSE)</f>
        <v>Robusta</v>
      </c>
      <c r="O615" t="str">
        <f>VLOOKUP(J615,'coffee names &amp; roast types'!$E$2:$F$4,2,FALSE)</f>
        <v>Medium</v>
      </c>
      <c r="P615" t="str">
        <f>CONCATENATE(VLOOKUP(C615,customers!$A$2:$F$1001,5,FALSE),", ",VLOOKUP(C615,customers!$A$2:$F$1001,6,FALSE))</f>
        <v>9945 Eagan Circle, Sacramento</v>
      </c>
      <c r="Q615" t="str">
        <f t="shared" si="67"/>
        <v>No</v>
      </c>
      <c r="R615" t="str">
        <f t="shared" si="68"/>
        <v>Gunilla</v>
      </c>
      <c r="S615" t="str">
        <f t="shared" si="69"/>
        <v>Lynch</v>
      </c>
      <c r="T615" t="str">
        <f>_xlfn.XLOOKUP(C615,Table3[Customer ID],Table3[Loyalty Card],,0)</f>
        <v>No</v>
      </c>
      <c r="U615">
        <f t="shared" si="63"/>
        <v>0.5</v>
      </c>
      <c r="V615" t="str">
        <f t="shared" si="64"/>
        <v>Wednesday</v>
      </c>
      <c r="W615" t="str">
        <f t="shared" si="65"/>
        <v>October</v>
      </c>
      <c r="X615">
        <f>E615*VLOOKUP(D615,products!$A$2:$G$49,7,FALSE)</f>
        <v>0.35819999999999996</v>
      </c>
    </row>
    <row r="616" spans="1:24" x14ac:dyDescent="0.25">
      <c r="A616" s="1" t="s">
        <v>3954</v>
      </c>
      <c r="B616" s="2">
        <v>43944</v>
      </c>
      <c r="C616" s="1" t="s">
        <v>3839</v>
      </c>
      <c r="D616" t="s">
        <v>6145</v>
      </c>
      <c r="E616" s="1">
        <v>5</v>
      </c>
      <c r="F616" s="1" t="str">
        <f>VLOOKUP(C616,customers!$A$2:$B$1001,2,FALSE)</f>
        <v>Cody Verissimo</v>
      </c>
      <c r="G616" s="1" t="str">
        <f>VLOOKUP(C616,customers!$A$1:$C$1001,3,FALSE)</f>
        <v>cverissimogh@theglobeandmail.com</v>
      </c>
      <c r="H616" s="1" t="str">
        <f>_xlfn.XLOOKUP(C616,customers!$A$2:$A$1001,customers!$G$2:$G$1001,,0,)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>
        <f>INDEX(products!$A$1:$G$49,MATCH(orders!$D616,products!$A$1:$A$49,0),MATCH(orders!K$1,products!$A$1:$G$1,0))</f>
        <v>0.5</v>
      </c>
      <c r="L616">
        <f>INDEX(products!$A$1:$G$49,MATCH(orders!$D616,products!$A$1:$A$49,0),MATCH(orders!L$1,products!$A$1:$G$1,0))</f>
        <v>5.97</v>
      </c>
      <c r="M616">
        <f t="shared" si="66"/>
        <v>29.849999999999998</v>
      </c>
      <c r="N616" t="str">
        <f>VLOOKUP(I616,'coffee names &amp; roast types'!$A$2:$B$5,2,FALSE)</f>
        <v>Robusta</v>
      </c>
      <c r="O616" t="str">
        <f>VLOOKUP(J616,'coffee names &amp; roast types'!$E$2:$F$4,2,FALSE)</f>
        <v>Medium</v>
      </c>
      <c r="P616" t="str">
        <f>CONCATENATE(VLOOKUP(C616,customers!$A$2:$F$1001,5,FALSE),", ",VLOOKUP(C616,customers!$A$2:$F$1001,6,FALSE))</f>
        <v>18 Bluestem Avenue, Upton</v>
      </c>
      <c r="Q616" t="str">
        <f t="shared" si="67"/>
        <v>Yes</v>
      </c>
      <c r="R616" t="str">
        <f t="shared" si="68"/>
        <v>Cody</v>
      </c>
      <c r="S616" t="str">
        <f t="shared" si="69"/>
        <v>Verissimo</v>
      </c>
      <c r="T616" t="str">
        <f>_xlfn.XLOOKUP(C616,Table3[Customer ID],Table3[Loyalty Card],,0)</f>
        <v>Yes</v>
      </c>
      <c r="U616">
        <f t="shared" si="63"/>
        <v>2.5</v>
      </c>
      <c r="V616" t="str">
        <f t="shared" si="64"/>
        <v>Thursday</v>
      </c>
      <c r="W616" t="str">
        <f t="shared" si="65"/>
        <v>April</v>
      </c>
      <c r="X616">
        <f>E616*VLOOKUP(D616,products!$A$2:$G$49,7,FALSE)</f>
        <v>1.7909999999999999</v>
      </c>
    </row>
    <row r="617" spans="1:24" x14ac:dyDescent="0.25">
      <c r="A617" s="1" t="s">
        <v>3959</v>
      </c>
      <c r="B617" s="2">
        <v>44006</v>
      </c>
      <c r="C617" s="1" t="s">
        <v>3960</v>
      </c>
      <c r="D617" t="s">
        <v>6163</v>
      </c>
      <c r="E617" s="1">
        <v>2</v>
      </c>
      <c r="F617" s="1" t="str">
        <f>VLOOKUP(C617,customers!$A$2:$B$1001,2,FALSE)</f>
        <v>Shay Couronne</v>
      </c>
      <c r="G617" s="1" t="str">
        <f>VLOOKUP(C617,customers!$A$1:$C$1001,3,FALSE)</f>
        <v>scouronneh3@mozilla.org</v>
      </c>
      <c r="H617" s="1" t="str">
        <f>_xlfn.XLOOKUP(C617,customers!$A$2:$A$1001,customers!$G$2:$G$1001,,0,)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>
        <f>INDEX(products!$A$1:$G$49,MATCH(orders!$D617,products!$A$1:$A$49,0),MATCH(orders!K$1,products!$A$1:$G$1,0))</f>
        <v>2.5</v>
      </c>
      <c r="L617">
        <f>INDEX(products!$A$1:$G$49,MATCH(orders!$D617,products!$A$1:$A$49,0),MATCH(orders!L$1,products!$A$1:$G$1,0))</f>
        <v>36.454999999999998</v>
      </c>
      <c r="M617">
        <f t="shared" si="66"/>
        <v>72.91</v>
      </c>
      <c r="N617" t="str">
        <f>VLOOKUP(I617,'coffee names &amp; roast types'!$A$2:$B$5,2,FALSE)</f>
        <v>Liberica</v>
      </c>
      <c r="O617" t="str">
        <f>VLOOKUP(J617,'coffee names &amp; roast types'!$E$2:$F$4,2,FALSE)</f>
        <v>Light</v>
      </c>
      <c r="P617" t="str">
        <f>CONCATENATE(VLOOKUP(C617,customers!$A$2:$F$1001,5,FALSE),", ",VLOOKUP(C617,customers!$A$2:$F$1001,6,FALSE))</f>
        <v>67 David Lane, Fargo</v>
      </c>
      <c r="Q617" t="str">
        <f t="shared" si="67"/>
        <v>No</v>
      </c>
      <c r="R617" t="str">
        <f t="shared" si="68"/>
        <v>Shay</v>
      </c>
      <c r="S617" t="str">
        <f t="shared" si="69"/>
        <v>Couronne</v>
      </c>
      <c r="T617" t="str">
        <f>_xlfn.XLOOKUP(C617,Table3[Customer ID],Table3[Loyalty Card],,0)</f>
        <v>Yes</v>
      </c>
      <c r="U617">
        <f t="shared" si="63"/>
        <v>5</v>
      </c>
      <c r="V617" t="str">
        <f t="shared" si="64"/>
        <v>Wednesday</v>
      </c>
      <c r="W617" t="str">
        <f t="shared" si="65"/>
        <v>June</v>
      </c>
      <c r="X617">
        <f>E617*VLOOKUP(D617,products!$A$2:$G$49,7,FALSE)</f>
        <v>9.4782999999999991</v>
      </c>
    </row>
    <row r="618" spans="1:24" x14ac:dyDescent="0.25">
      <c r="A618" s="1" t="s">
        <v>3965</v>
      </c>
      <c r="B618" s="2">
        <v>44271</v>
      </c>
      <c r="C618" s="1" t="s">
        <v>3966</v>
      </c>
      <c r="D618" t="s">
        <v>6165</v>
      </c>
      <c r="E618" s="1">
        <v>4</v>
      </c>
      <c r="F618" s="1" t="str">
        <f>VLOOKUP(C618,customers!$A$2:$B$1001,2,FALSE)</f>
        <v>Linus Flippelli</v>
      </c>
      <c r="G618" s="1" t="str">
        <f>VLOOKUP(C618,customers!$A$1:$C$1001,3,FALSE)</f>
        <v>lflippellih4@github.io</v>
      </c>
      <c r="H618" s="1" t="str">
        <f>_xlfn.XLOOKUP(C618,customers!$A$2:$A$1001,customers!$G$2:$G$1001,,0,)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>
        <f>INDEX(products!$A$1:$G$49,MATCH(orders!$D618,products!$A$1:$A$49,0),MATCH(orders!K$1,products!$A$1:$G$1,0))</f>
        <v>2.5</v>
      </c>
      <c r="L618">
        <f>INDEX(products!$A$1:$G$49,MATCH(orders!$D618,products!$A$1:$A$49,0),MATCH(orders!L$1,products!$A$1:$G$1,0))</f>
        <v>31.624999999999996</v>
      </c>
      <c r="M618">
        <f t="shared" si="66"/>
        <v>126.49999999999999</v>
      </c>
      <c r="N618" t="str">
        <f>VLOOKUP(I618,'coffee names &amp; roast types'!$A$2:$B$5,2,FALSE)</f>
        <v>Excelsa</v>
      </c>
      <c r="O618" t="str">
        <f>VLOOKUP(J618,'coffee names &amp; roast types'!$E$2:$F$4,2,FALSE)</f>
        <v>Medium</v>
      </c>
      <c r="P618" t="str">
        <f>CONCATENATE(VLOOKUP(C618,customers!$A$2:$F$1001,5,FALSE),", ",VLOOKUP(C618,customers!$A$2:$F$1001,6,FALSE))</f>
        <v>3657 International Terrace, Middleton</v>
      </c>
      <c r="Q618" t="str">
        <f t="shared" si="67"/>
        <v>Yes</v>
      </c>
      <c r="R618" t="str">
        <f t="shared" si="68"/>
        <v>Linus</v>
      </c>
      <c r="S618" t="str">
        <f t="shared" si="69"/>
        <v>Flippelli</v>
      </c>
      <c r="T618" t="str">
        <f>_xlfn.XLOOKUP(C618,Table3[Customer ID],Table3[Loyalty Card],,0)</f>
        <v>No</v>
      </c>
      <c r="U618">
        <f t="shared" si="63"/>
        <v>10</v>
      </c>
      <c r="V618" t="str">
        <f t="shared" si="64"/>
        <v>Tuesday</v>
      </c>
      <c r="W618" t="str">
        <f t="shared" si="65"/>
        <v>March</v>
      </c>
      <c r="X618">
        <f>E618*VLOOKUP(D618,products!$A$2:$G$49,7,FALSE)</f>
        <v>13.914999999999999</v>
      </c>
    </row>
    <row r="619" spans="1:24" x14ac:dyDescent="0.25">
      <c r="A619" s="1" t="s">
        <v>3971</v>
      </c>
      <c r="B619" s="2">
        <v>43928</v>
      </c>
      <c r="C619" s="1" t="s">
        <v>3972</v>
      </c>
      <c r="D619" t="s">
        <v>6180</v>
      </c>
      <c r="E619" s="1">
        <v>1</v>
      </c>
      <c r="F619" s="1" t="str">
        <f>VLOOKUP(C619,customers!$A$2:$B$1001,2,FALSE)</f>
        <v>Rachelle Elizabeth</v>
      </c>
      <c r="G619" s="1" t="str">
        <f>VLOOKUP(C619,customers!$A$1:$C$1001,3,FALSE)</f>
        <v>relizabethh5@live.com</v>
      </c>
      <c r="H619" s="1" t="str">
        <f>_xlfn.XLOOKUP(C619,customers!$A$2:$A$1001,customers!$G$2:$G$1001,,0,)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>
        <f>INDEX(products!$A$1:$G$49,MATCH(orders!$D619,products!$A$1:$A$49,0),MATCH(orders!K$1,products!$A$1:$G$1,0))</f>
        <v>2.5</v>
      </c>
      <c r="L619">
        <f>INDEX(products!$A$1:$G$49,MATCH(orders!$D619,products!$A$1:$A$49,0),MATCH(orders!L$1,products!$A$1:$G$1,0))</f>
        <v>33.464999999999996</v>
      </c>
      <c r="M619">
        <f t="shared" si="66"/>
        <v>33.464999999999996</v>
      </c>
      <c r="N619" t="str">
        <f>VLOOKUP(I619,'coffee names &amp; roast types'!$A$2:$B$5,2,FALSE)</f>
        <v>Liberica</v>
      </c>
      <c r="O619" t="str">
        <f>VLOOKUP(J619,'coffee names &amp; roast types'!$E$2:$F$4,2,FALSE)</f>
        <v>Medium</v>
      </c>
      <c r="P619" t="str">
        <f>CONCATENATE(VLOOKUP(C619,customers!$A$2:$F$1001,5,FALSE),", ",VLOOKUP(C619,customers!$A$2:$F$1001,6,FALSE))</f>
        <v>2668 Dixon Plaza, Tulsa</v>
      </c>
      <c r="Q619" t="str">
        <f t="shared" si="67"/>
        <v>No</v>
      </c>
      <c r="R619" t="str">
        <f t="shared" si="68"/>
        <v>Rachelle</v>
      </c>
      <c r="S619" t="str">
        <f t="shared" si="69"/>
        <v>Elizabeth</v>
      </c>
      <c r="T619" t="str">
        <f>_xlfn.XLOOKUP(C619,Table3[Customer ID],Table3[Loyalty Card],,0)</f>
        <v>No</v>
      </c>
      <c r="U619">
        <f t="shared" si="63"/>
        <v>2.5</v>
      </c>
      <c r="V619" t="str">
        <f t="shared" si="64"/>
        <v>Tuesday</v>
      </c>
      <c r="W619" t="str">
        <f t="shared" si="65"/>
        <v>April</v>
      </c>
      <c r="X619">
        <f>E619*VLOOKUP(D619,products!$A$2:$G$49,7,FALSE)</f>
        <v>4.3504499999999995</v>
      </c>
    </row>
    <row r="620" spans="1:24" x14ac:dyDescent="0.25">
      <c r="A620" s="1" t="s">
        <v>3977</v>
      </c>
      <c r="B620" s="2">
        <v>44469</v>
      </c>
      <c r="C620" s="1" t="s">
        <v>3978</v>
      </c>
      <c r="D620" t="s">
        <v>6182</v>
      </c>
      <c r="E620" s="1">
        <v>6</v>
      </c>
      <c r="F620" s="1" t="str">
        <f>VLOOKUP(C620,customers!$A$2:$B$1001,2,FALSE)</f>
        <v>Innis Renhard</v>
      </c>
      <c r="G620" s="1" t="str">
        <f>VLOOKUP(C620,customers!$A$1:$C$1001,3,FALSE)</f>
        <v>irenhardh6@i2i.jp</v>
      </c>
      <c r="H620" s="1" t="str">
        <f>_xlfn.XLOOKUP(C620,customers!$A$2:$A$1001,customers!$G$2:$G$1001,,0,)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>
        <f>INDEX(products!$A$1:$G$49,MATCH(orders!$D620,products!$A$1:$A$49,0),MATCH(orders!K$1,products!$A$1:$G$1,0))</f>
        <v>1</v>
      </c>
      <c r="L620">
        <f>INDEX(products!$A$1:$G$49,MATCH(orders!$D620,products!$A$1:$A$49,0),MATCH(orders!L$1,products!$A$1:$G$1,0))</f>
        <v>12.15</v>
      </c>
      <c r="M620">
        <f t="shared" si="66"/>
        <v>72.900000000000006</v>
      </c>
      <c r="N620" t="str">
        <f>VLOOKUP(I620,'coffee names &amp; roast types'!$A$2:$B$5,2,FALSE)</f>
        <v>Excelsa</v>
      </c>
      <c r="O620" t="str">
        <f>VLOOKUP(J620,'coffee names &amp; roast types'!$E$2:$F$4,2,FALSE)</f>
        <v>Dark</v>
      </c>
      <c r="P620" t="str">
        <f>CONCATENATE(VLOOKUP(C620,customers!$A$2:$F$1001,5,FALSE),", ",VLOOKUP(C620,customers!$A$2:$F$1001,6,FALSE))</f>
        <v>73184 Fieldstone Junction, New York City</v>
      </c>
      <c r="Q620" t="str">
        <f t="shared" si="67"/>
        <v>No</v>
      </c>
      <c r="R620" t="str">
        <f t="shared" si="68"/>
        <v>Innis</v>
      </c>
      <c r="S620" t="str">
        <f t="shared" si="69"/>
        <v>Renhard</v>
      </c>
      <c r="T620" t="str">
        <f>_xlfn.XLOOKUP(C620,Table3[Customer ID],Table3[Loyalty Card],,0)</f>
        <v>Yes</v>
      </c>
      <c r="U620">
        <f t="shared" si="63"/>
        <v>6</v>
      </c>
      <c r="V620" t="str">
        <f t="shared" si="64"/>
        <v>Thursday</v>
      </c>
      <c r="W620" t="str">
        <f t="shared" si="65"/>
        <v>September</v>
      </c>
      <c r="X620">
        <f>E620*VLOOKUP(D620,products!$A$2:$G$49,7,FALSE)</f>
        <v>8.0190000000000001</v>
      </c>
    </row>
    <row r="621" spans="1:24" x14ac:dyDescent="0.25">
      <c r="A621" s="1" t="s">
        <v>3983</v>
      </c>
      <c r="B621" s="2">
        <v>44682</v>
      </c>
      <c r="C621" s="1" t="s">
        <v>3984</v>
      </c>
      <c r="D621" t="s">
        <v>6168</v>
      </c>
      <c r="E621" s="1">
        <v>2</v>
      </c>
      <c r="F621" s="1" t="str">
        <f>VLOOKUP(C621,customers!$A$2:$B$1001,2,FALSE)</f>
        <v>Winne Roche</v>
      </c>
      <c r="G621" s="1" t="str">
        <f>VLOOKUP(C621,customers!$A$1:$C$1001,3,FALSE)</f>
        <v>wrocheh7@xinhuanet.com</v>
      </c>
      <c r="H621" s="1" t="str">
        <f>_xlfn.XLOOKUP(C621,customers!$A$2:$A$1001,customers!$G$2:$G$1001,,0,)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>
        <f>INDEX(products!$A$1:$G$49,MATCH(orders!$D621,products!$A$1:$A$49,0),MATCH(orders!K$1,products!$A$1:$G$1,0))</f>
        <v>0.5</v>
      </c>
      <c r="L621">
        <f>INDEX(products!$A$1:$G$49,MATCH(orders!$D621,products!$A$1:$A$49,0),MATCH(orders!L$1,products!$A$1:$G$1,0))</f>
        <v>7.77</v>
      </c>
      <c r="M621">
        <f t="shared" si="66"/>
        <v>15.54</v>
      </c>
      <c r="N621" t="str">
        <f>VLOOKUP(I621,'coffee names &amp; roast types'!$A$2:$B$5,2,FALSE)</f>
        <v>Liberica</v>
      </c>
      <c r="O621" t="str">
        <f>VLOOKUP(J621,'coffee names &amp; roast types'!$E$2:$F$4,2,FALSE)</f>
        <v>Dark</v>
      </c>
      <c r="P621" t="str">
        <f>CONCATENATE(VLOOKUP(C621,customers!$A$2:$F$1001,5,FALSE),", ",VLOOKUP(C621,customers!$A$2:$F$1001,6,FALSE))</f>
        <v>378 Scofield Place, Seminole</v>
      </c>
      <c r="Q621" t="str">
        <f t="shared" si="67"/>
        <v>No</v>
      </c>
      <c r="R621" t="str">
        <f t="shared" si="68"/>
        <v>Winne</v>
      </c>
      <c r="S621" t="str">
        <f t="shared" si="69"/>
        <v>Roche</v>
      </c>
      <c r="T621" t="str">
        <f>_xlfn.XLOOKUP(C621,Table3[Customer ID],Table3[Loyalty Card],,0)</f>
        <v>Yes</v>
      </c>
      <c r="U621">
        <f t="shared" si="63"/>
        <v>1</v>
      </c>
      <c r="V621" t="str">
        <f t="shared" si="64"/>
        <v>Sunday</v>
      </c>
      <c r="W621" t="str">
        <f t="shared" si="65"/>
        <v>May</v>
      </c>
      <c r="X621">
        <f>E621*VLOOKUP(D621,products!$A$2:$G$49,7,FALSE)</f>
        <v>2.0202</v>
      </c>
    </row>
    <row r="622" spans="1:24" x14ac:dyDescent="0.25">
      <c r="A622" s="1" t="s">
        <v>3989</v>
      </c>
      <c r="B622" s="2">
        <v>44217</v>
      </c>
      <c r="C622" s="1" t="s">
        <v>4041</v>
      </c>
      <c r="D622" t="s">
        <v>6151</v>
      </c>
      <c r="E622" s="1">
        <v>6</v>
      </c>
      <c r="F622" s="1" t="str">
        <f>VLOOKUP(C622,customers!$A$2:$B$1001,2,FALSE)</f>
        <v>Linn Alaway</v>
      </c>
      <c r="G622" s="1" t="str">
        <f>VLOOKUP(C622,customers!$A$1:$C$1001,3,FALSE)</f>
        <v>lalawayhh@weather.com</v>
      </c>
      <c r="H622" s="1" t="str">
        <f>_xlfn.XLOOKUP(C622,customers!$A$2:$A$1001,customers!$G$2:$G$1001,,0,)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>
        <f>INDEX(products!$A$1:$G$49,MATCH(orders!$D622,products!$A$1:$A$49,0),MATCH(orders!K$1,products!$A$1:$G$1,0))</f>
        <v>0.2</v>
      </c>
      <c r="L622">
        <f>INDEX(products!$A$1:$G$49,MATCH(orders!$D622,products!$A$1:$A$49,0),MATCH(orders!L$1,products!$A$1:$G$1,0))</f>
        <v>3.375</v>
      </c>
      <c r="M622">
        <f t="shared" si="66"/>
        <v>20.25</v>
      </c>
      <c r="N622" t="str">
        <f>VLOOKUP(I622,'coffee names &amp; roast types'!$A$2:$B$5,2,FALSE)</f>
        <v>Arabica</v>
      </c>
      <c r="O622" t="str">
        <f>VLOOKUP(J622,'coffee names &amp; roast types'!$E$2:$F$4,2,FALSE)</f>
        <v>Medium</v>
      </c>
      <c r="P622" t="str">
        <f>CONCATENATE(VLOOKUP(C622,customers!$A$2:$F$1001,5,FALSE),", ",VLOOKUP(C622,customers!$A$2:$F$1001,6,FALSE))</f>
        <v>5602 Florence Avenue, Fort Lauderdale</v>
      </c>
      <c r="Q622" t="str">
        <f t="shared" si="67"/>
        <v>No</v>
      </c>
      <c r="R622" t="str">
        <f t="shared" si="68"/>
        <v>Linn</v>
      </c>
      <c r="S622" t="str">
        <f t="shared" si="69"/>
        <v>Alaway</v>
      </c>
      <c r="T622" t="str">
        <f>_xlfn.XLOOKUP(C622,Table3[Customer ID],Table3[Loyalty Card],,0)</f>
        <v>No</v>
      </c>
      <c r="U622">
        <f t="shared" si="63"/>
        <v>1.2000000000000002</v>
      </c>
      <c r="V622" t="str">
        <f t="shared" si="64"/>
        <v>Thursday</v>
      </c>
      <c r="W622" t="str">
        <f t="shared" si="65"/>
        <v>January</v>
      </c>
      <c r="X622">
        <f>E622*VLOOKUP(D622,products!$A$2:$G$49,7,FALSE)</f>
        <v>1.8224999999999998</v>
      </c>
    </row>
    <row r="623" spans="1:24" x14ac:dyDescent="0.25">
      <c r="A623" s="1" t="s">
        <v>3995</v>
      </c>
      <c r="B623" s="2">
        <v>44006</v>
      </c>
      <c r="C623" s="1" t="s">
        <v>3996</v>
      </c>
      <c r="D623" t="s">
        <v>6139</v>
      </c>
      <c r="E623" s="1">
        <v>6</v>
      </c>
      <c r="F623" s="1" t="str">
        <f>VLOOKUP(C623,customers!$A$2:$B$1001,2,FALSE)</f>
        <v>Cordy Odgaard</v>
      </c>
      <c r="G623" s="1" t="str">
        <f>VLOOKUP(C623,customers!$A$1:$C$1001,3,FALSE)</f>
        <v>codgaardh9@nsw.gov.au</v>
      </c>
      <c r="H623" s="1" t="str">
        <f>_xlfn.XLOOKUP(C623,customers!$A$2:$A$1001,customers!$G$2:$G$1001,,0,)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>
        <f>INDEX(products!$A$1:$G$49,MATCH(orders!$D623,products!$A$1:$A$49,0),MATCH(orders!K$1,products!$A$1:$G$1,0))</f>
        <v>1</v>
      </c>
      <c r="L623">
        <f>INDEX(products!$A$1:$G$49,MATCH(orders!$D623,products!$A$1:$A$49,0),MATCH(orders!L$1,products!$A$1:$G$1,0))</f>
        <v>12.95</v>
      </c>
      <c r="M623">
        <f t="shared" si="66"/>
        <v>77.699999999999989</v>
      </c>
      <c r="N623" t="str">
        <f>VLOOKUP(I623,'coffee names &amp; roast types'!$A$2:$B$5,2,FALSE)</f>
        <v>Arabica</v>
      </c>
      <c r="O623" t="str">
        <f>VLOOKUP(J623,'coffee names &amp; roast types'!$E$2:$F$4,2,FALSE)</f>
        <v>Light</v>
      </c>
      <c r="P623" t="str">
        <f>CONCATENATE(VLOOKUP(C623,customers!$A$2:$F$1001,5,FALSE),", ",VLOOKUP(C623,customers!$A$2:$F$1001,6,FALSE))</f>
        <v>5 Florence Court, Portland</v>
      </c>
      <c r="Q623" t="str">
        <f t="shared" si="67"/>
        <v>No</v>
      </c>
      <c r="R623" t="str">
        <f t="shared" si="68"/>
        <v>Cordy</v>
      </c>
      <c r="S623" t="str">
        <f t="shared" si="69"/>
        <v>Odgaard</v>
      </c>
      <c r="T623" t="str">
        <f>_xlfn.XLOOKUP(C623,Table3[Customer ID],Table3[Loyalty Card],,0)</f>
        <v>No</v>
      </c>
      <c r="U623">
        <f t="shared" si="63"/>
        <v>6</v>
      </c>
      <c r="V623" t="str">
        <f t="shared" si="64"/>
        <v>Wednesday</v>
      </c>
      <c r="W623" t="str">
        <f t="shared" si="65"/>
        <v>June</v>
      </c>
      <c r="X623">
        <f>E623*VLOOKUP(D623,products!$A$2:$G$49,7,FALSE)</f>
        <v>6.9930000000000003</v>
      </c>
    </row>
    <row r="624" spans="1:24" x14ac:dyDescent="0.25">
      <c r="A624" s="1" t="s">
        <v>4001</v>
      </c>
      <c r="B624" s="2">
        <v>43527</v>
      </c>
      <c r="C624" s="1" t="s">
        <v>4002</v>
      </c>
      <c r="D624" t="s">
        <v>6180</v>
      </c>
      <c r="E624" s="1">
        <v>4</v>
      </c>
      <c r="F624" s="1" t="str">
        <f>VLOOKUP(C624,customers!$A$2:$B$1001,2,FALSE)</f>
        <v>Bertine Byrd</v>
      </c>
      <c r="G624" s="1" t="str">
        <f>VLOOKUP(C624,customers!$A$1:$C$1001,3,FALSE)</f>
        <v>bbyrdha@4shared.com</v>
      </c>
      <c r="H624" s="1" t="str">
        <f>_xlfn.XLOOKUP(C624,customers!$A$2:$A$1001,customers!$G$2:$G$1001,,0,)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>
        <f>INDEX(products!$A$1:$G$49,MATCH(orders!$D624,products!$A$1:$A$49,0),MATCH(orders!K$1,products!$A$1:$G$1,0))</f>
        <v>2.5</v>
      </c>
      <c r="L624">
        <f>INDEX(products!$A$1:$G$49,MATCH(orders!$D624,products!$A$1:$A$49,0),MATCH(orders!L$1,products!$A$1:$G$1,0))</f>
        <v>33.464999999999996</v>
      </c>
      <c r="M624">
        <f t="shared" si="66"/>
        <v>133.85999999999999</v>
      </c>
      <c r="N624" t="str">
        <f>VLOOKUP(I624,'coffee names &amp; roast types'!$A$2:$B$5,2,FALSE)</f>
        <v>Liberica</v>
      </c>
      <c r="O624" t="str">
        <f>VLOOKUP(J624,'coffee names &amp; roast types'!$E$2:$F$4,2,FALSE)</f>
        <v>Medium</v>
      </c>
      <c r="P624" t="str">
        <f>CONCATENATE(VLOOKUP(C624,customers!$A$2:$F$1001,5,FALSE),", ",VLOOKUP(C624,customers!$A$2:$F$1001,6,FALSE))</f>
        <v>3482 Morning Circle, Las Vegas</v>
      </c>
      <c r="Q624" t="str">
        <f t="shared" si="67"/>
        <v>No</v>
      </c>
      <c r="R624" t="str">
        <f t="shared" si="68"/>
        <v>Bertine</v>
      </c>
      <c r="S624" t="str">
        <f t="shared" si="69"/>
        <v>Byrd</v>
      </c>
      <c r="T624" t="str">
        <f>_xlfn.XLOOKUP(C624,Table3[Customer ID],Table3[Loyalty Card],,0)</f>
        <v>No</v>
      </c>
      <c r="U624">
        <f t="shared" si="63"/>
        <v>10</v>
      </c>
      <c r="V624" t="str">
        <f t="shared" si="64"/>
        <v>Sunday</v>
      </c>
      <c r="W624" t="str">
        <f t="shared" si="65"/>
        <v>March</v>
      </c>
      <c r="X624">
        <f>E624*VLOOKUP(D624,products!$A$2:$G$49,7,FALSE)</f>
        <v>17.401799999999998</v>
      </c>
    </row>
    <row r="625" spans="1:24" x14ac:dyDescent="0.25">
      <c r="A625" s="1" t="s">
        <v>4006</v>
      </c>
      <c r="B625" s="2">
        <v>44224</v>
      </c>
      <c r="C625" s="1" t="s">
        <v>4007</v>
      </c>
      <c r="D625" t="s">
        <v>6182</v>
      </c>
      <c r="E625" s="1">
        <v>1</v>
      </c>
      <c r="F625" s="1" t="str">
        <f>VLOOKUP(C625,customers!$A$2:$B$1001,2,FALSE)</f>
        <v>Nelie Garnson</v>
      </c>
      <c r="G625" s="1" t="str">
        <f>VLOOKUP(C625,customers!$A$1:$C$1001,3,FALSE)</f>
        <v>not provided</v>
      </c>
      <c r="H625" s="1" t="str">
        <f>_xlfn.XLOOKUP(C625,customers!$A$2:$A$1001,customers!$G$2:$G$1001,,0,)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>
        <f>INDEX(products!$A$1:$G$49,MATCH(orders!$D625,products!$A$1:$A$49,0),MATCH(orders!K$1,products!$A$1:$G$1,0))</f>
        <v>1</v>
      </c>
      <c r="L625">
        <f>INDEX(products!$A$1:$G$49,MATCH(orders!$D625,products!$A$1:$A$49,0),MATCH(orders!L$1,products!$A$1:$G$1,0))</f>
        <v>12.15</v>
      </c>
      <c r="M625">
        <f t="shared" si="66"/>
        <v>12.15</v>
      </c>
      <c r="N625" t="str">
        <f>VLOOKUP(I625,'coffee names &amp; roast types'!$A$2:$B$5,2,FALSE)</f>
        <v>Excelsa</v>
      </c>
      <c r="O625" t="str">
        <f>VLOOKUP(J625,'coffee names &amp; roast types'!$E$2:$F$4,2,FALSE)</f>
        <v>Dark</v>
      </c>
      <c r="P625" t="str">
        <f>CONCATENATE(VLOOKUP(C625,customers!$A$2:$F$1001,5,FALSE),", ",VLOOKUP(C625,customers!$A$2:$F$1001,6,FALSE))</f>
        <v>821 Annamark Park, Merton</v>
      </c>
      <c r="Q625" t="str">
        <f t="shared" si="67"/>
        <v>Yes</v>
      </c>
      <c r="R625" t="str">
        <f t="shared" si="68"/>
        <v>Nelie</v>
      </c>
      <c r="S625" t="str">
        <f t="shared" si="69"/>
        <v>Garnson</v>
      </c>
      <c r="T625" t="str">
        <f>_xlfn.XLOOKUP(C625,Table3[Customer ID],Table3[Loyalty Card],,0)</f>
        <v>No</v>
      </c>
      <c r="U625">
        <f t="shared" si="63"/>
        <v>1</v>
      </c>
      <c r="V625" t="str">
        <f t="shared" si="64"/>
        <v>Thursday</v>
      </c>
      <c r="W625" t="str">
        <f t="shared" si="65"/>
        <v>January</v>
      </c>
      <c r="X625">
        <f>E625*VLOOKUP(D625,products!$A$2:$G$49,7,FALSE)</f>
        <v>1.3365</v>
      </c>
    </row>
    <row r="626" spans="1:24" x14ac:dyDescent="0.25">
      <c r="A626" s="1" t="s">
        <v>4011</v>
      </c>
      <c r="B626" s="2">
        <v>44010</v>
      </c>
      <c r="C626" s="1" t="s">
        <v>4012</v>
      </c>
      <c r="D626" t="s">
        <v>6165</v>
      </c>
      <c r="E626" s="1">
        <v>2</v>
      </c>
      <c r="F626" s="1" t="str">
        <f>VLOOKUP(C626,customers!$A$2:$B$1001,2,FALSE)</f>
        <v>Dianne Chardin</v>
      </c>
      <c r="G626" s="1" t="str">
        <f>VLOOKUP(C626,customers!$A$1:$C$1001,3,FALSE)</f>
        <v>dchardinhc@nhs.uk</v>
      </c>
      <c r="H626" s="1" t="str">
        <f>_xlfn.XLOOKUP(C626,customers!$A$2:$A$1001,customers!$G$2:$G$1001,,0,)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>
        <f>INDEX(products!$A$1:$G$49,MATCH(orders!$D626,products!$A$1:$A$49,0),MATCH(orders!K$1,products!$A$1:$G$1,0))</f>
        <v>2.5</v>
      </c>
      <c r="L626">
        <f>INDEX(products!$A$1:$G$49,MATCH(orders!$D626,products!$A$1:$A$49,0),MATCH(orders!L$1,products!$A$1:$G$1,0))</f>
        <v>31.624999999999996</v>
      </c>
      <c r="M626">
        <f t="shared" si="66"/>
        <v>63.249999999999993</v>
      </c>
      <c r="N626" t="str">
        <f>VLOOKUP(I626,'coffee names &amp; roast types'!$A$2:$B$5,2,FALSE)</f>
        <v>Excelsa</v>
      </c>
      <c r="O626" t="str">
        <f>VLOOKUP(J626,'coffee names &amp; roast types'!$E$2:$F$4,2,FALSE)</f>
        <v>Medium</v>
      </c>
      <c r="P626" t="str">
        <f>CONCATENATE(VLOOKUP(C626,customers!$A$2:$F$1001,5,FALSE),", ",VLOOKUP(C626,customers!$A$2:$F$1001,6,FALSE))</f>
        <v>6495 Warrior Point, Ballybofey</v>
      </c>
      <c r="Q626" t="str">
        <f t="shared" si="67"/>
        <v>Yes</v>
      </c>
      <c r="R626" t="str">
        <f t="shared" si="68"/>
        <v>Dianne</v>
      </c>
      <c r="S626" t="str">
        <f t="shared" si="69"/>
        <v>Chardin</v>
      </c>
      <c r="T626" t="str">
        <f>_xlfn.XLOOKUP(C626,Table3[Customer ID],Table3[Loyalty Card],,0)</f>
        <v>Yes</v>
      </c>
      <c r="U626">
        <f t="shared" si="63"/>
        <v>5</v>
      </c>
      <c r="V626" t="str">
        <f t="shared" si="64"/>
        <v>Sunday</v>
      </c>
      <c r="W626" t="str">
        <f t="shared" si="65"/>
        <v>June</v>
      </c>
      <c r="X626">
        <f>E626*VLOOKUP(D626,products!$A$2:$G$49,7,FALSE)</f>
        <v>6.9574999999999996</v>
      </c>
    </row>
    <row r="627" spans="1:24" x14ac:dyDescent="0.25">
      <c r="A627" s="1" t="s">
        <v>4016</v>
      </c>
      <c r="B627" s="2">
        <v>44017</v>
      </c>
      <c r="C627" s="1" t="s">
        <v>4017</v>
      </c>
      <c r="D627" t="s">
        <v>6172</v>
      </c>
      <c r="E627" s="1">
        <v>5</v>
      </c>
      <c r="F627" s="1" t="str">
        <f>VLOOKUP(C627,customers!$A$2:$B$1001,2,FALSE)</f>
        <v>Hailee Radbone</v>
      </c>
      <c r="G627" s="1" t="str">
        <f>VLOOKUP(C627,customers!$A$1:$C$1001,3,FALSE)</f>
        <v>hradbonehd@newsvine.com</v>
      </c>
      <c r="H627" s="1" t="str">
        <f>_xlfn.XLOOKUP(C627,customers!$A$2:$A$1001,customers!$G$2:$G$1001,,0,)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>
        <f>INDEX(products!$A$1:$G$49,MATCH(orders!$D627,products!$A$1:$A$49,0),MATCH(orders!K$1,products!$A$1:$G$1,0))</f>
        <v>0.5</v>
      </c>
      <c r="L627">
        <f>INDEX(products!$A$1:$G$49,MATCH(orders!$D627,products!$A$1:$A$49,0),MATCH(orders!L$1,products!$A$1:$G$1,0))</f>
        <v>7.169999999999999</v>
      </c>
      <c r="M627">
        <f t="shared" si="66"/>
        <v>35.849999999999994</v>
      </c>
      <c r="N627" t="str">
        <f>VLOOKUP(I627,'coffee names &amp; roast types'!$A$2:$B$5,2,FALSE)</f>
        <v>Robusta</v>
      </c>
      <c r="O627" t="str">
        <f>VLOOKUP(J627,'coffee names &amp; roast types'!$E$2:$F$4,2,FALSE)</f>
        <v>Light</v>
      </c>
      <c r="P627" t="str">
        <f>CONCATENATE(VLOOKUP(C627,customers!$A$2:$F$1001,5,FALSE),", ",VLOOKUP(C627,customers!$A$2:$F$1001,6,FALSE))</f>
        <v>265 Maple Parkway, San Francisco</v>
      </c>
      <c r="Q627" t="str">
        <f t="shared" si="67"/>
        <v>No</v>
      </c>
      <c r="R627" t="str">
        <f t="shared" si="68"/>
        <v>Hailee</v>
      </c>
      <c r="S627" t="str">
        <f t="shared" si="69"/>
        <v>Radbone</v>
      </c>
      <c r="T627" t="str">
        <f>_xlfn.XLOOKUP(C627,Table3[Customer ID],Table3[Loyalty Card],,0)</f>
        <v>No</v>
      </c>
      <c r="U627">
        <f t="shared" si="63"/>
        <v>2.5</v>
      </c>
      <c r="V627" t="str">
        <f t="shared" si="64"/>
        <v>Sunday</v>
      </c>
      <c r="W627" t="str">
        <f t="shared" si="65"/>
        <v>July</v>
      </c>
      <c r="X627">
        <f>E627*VLOOKUP(D627,products!$A$2:$G$49,7,FALSE)</f>
        <v>2.1509999999999998</v>
      </c>
    </row>
    <row r="628" spans="1:24" x14ac:dyDescent="0.25">
      <c r="A628" s="1" t="s">
        <v>4022</v>
      </c>
      <c r="B628" s="2">
        <v>43526</v>
      </c>
      <c r="C628" s="1" t="s">
        <v>4023</v>
      </c>
      <c r="D628" t="s">
        <v>6174</v>
      </c>
      <c r="E628" s="1">
        <v>3</v>
      </c>
      <c r="F628" s="1" t="str">
        <f>VLOOKUP(C628,customers!$A$2:$B$1001,2,FALSE)</f>
        <v>Wallis Bernth</v>
      </c>
      <c r="G628" s="1" t="str">
        <f>VLOOKUP(C628,customers!$A$1:$C$1001,3,FALSE)</f>
        <v>wbernthhe@miitbeian.gov.cn</v>
      </c>
      <c r="H628" s="1" t="str">
        <f>_xlfn.XLOOKUP(C628,customers!$A$2:$A$1001,customers!$G$2:$G$1001,,0,)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>
        <f>INDEX(products!$A$1:$G$49,MATCH(orders!$D628,products!$A$1:$A$49,0),MATCH(orders!K$1,products!$A$1:$G$1,0))</f>
        <v>2.5</v>
      </c>
      <c r="L628">
        <f>INDEX(products!$A$1:$G$49,MATCH(orders!$D628,products!$A$1:$A$49,0),MATCH(orders!L$1,products!$A$1:$G$1,0))</f>
        <v>25.874999999999996</v>
      </c>
      <c r="M628">
        <f t="shared" si="66"/>
        <v>77.624999999999986</v>
      </c>
      <c r="N628" t="str">
        <f>VLOOKUP(I628,'coffee names &amp; roast types'!$A$2:$B$5,2,FALSE)</f>
        <v>Arabica</v>
      </c>
      <c r="O628" t="str">
        <f>VLOOKUP(J628,'coffee names &amp; roast types'!$E$2:$F$4,2,FALSE)</f>
        <v>Medium</v>
      </c>
      <c r="P628" t="str">
        <f>CONCATENATE(VLOOKUP(C628,customers!$A$2:$F$1001,5,FALSE),", ",VLOOKUP(C628,customers!$A$2:$F$1001,6,FALSE))</f>
        <v>5 Ramsey Plaza, Pittsburgh</v>
      </c>
      <c r="Q628" t="str">
        <f t="shared" si="67"/>
        <v>No</v>
      </c>
      <c r="R628" t="str">
        <f t="shared" si="68"/>
        <v>Wallis</v>
      </c>
      <c r="S628" t="str">
        <f t="shared" si="69"/>
        <v>Bernth</v>
      </c>
      <c r="T628" t="str">
        <f>_xlfn.XLOOKUP(C628,Table3[Customer ID],Table3[Loyalty Card],,0)</f>
        <v>No</v>
      </c>
      <c r="U628">
        <f t="shared" si="63"/>
        <v>7.5</v>
      </c>
      <c r="V628" t="str">
        <f t="shared" si="64"/>
        <v>Saturday</v>
      </c>
      <c r="W628" t="str">
        <f t="shared" si="65"/>
        <v>March</v>
      </c>
      <c r="X628">
        <f>E628*VLOOKUP(D628,products!$A$2:$G$49,7,FALSE)</f>
        <v>6.9862499999999983</v>
      </c>
    </row>
    <row r="629" spans="1:24" x14ac:dyDescent="0.25">
      <c r="A629" s="1" t="s">
        <v>4028</v>
      </c>
      <c r="B629" s="2">
        <v>44682</v>
      </c>
      <c r="C629" s="1" t="s">
        <v>4029</v>
      </c>
      <c r="D629" t="s">
        <v>6165</v>
      </c>
      <c r="E629" s="1">
        <v>2</v>
      </c>
      <c r="F629" s="1" t="str">
        <f>VLOOKUP(C629,customers!$A$2:$B$1001,2,FALSE)</f>
        <v>Byron Acarson</v>
      </c>
      <c r="G629" s="1" t="str">
        <f>VLOOKUP(C629,customers!$A$1:$C$1001,3,FALSE)</f>
        <v>bacarsonhf@cnn.com</v>
      </c>
      <c r="H629" s="1" t="str">
        <f>_xlfn.XLOOKUP(C629,customers!$A$2:$A$1001,customers!$G$2:$G$1001,,0,)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>
        <f>INDEX(products!$A$1:$G$49,MATCH(orders!$D629,products!$A$1:$A$49,0),MATCH(orders!K$1,products!$A$1:$G$1,0))</f>
        <v>2.5</v>
      </c>
      <c r="L629">
        <f>INDEX(products!$A$1:$G$49,MATCH(orders!$D629,products!$A$1:$A$49,0),MATCH(orders!L$1,products!$A$1:$G$1,0))</f>
        <v>31.624999999999996</v>
      </c>
      <c r="M629">
        <f t="shared" si="66"/>
        <v>63.249999999999993</v>
      </c>
      <c r="N629" t="str">
        <f>VLOOKUP(I629,'coffee names &amp; roast types'!$A$2:$B$5,2,FALSE)</f>
        <v>Excelsa</v>
      </c>
      <c r="O629" t="str">
        <f>VLOOKUP(J629,'coffee names &amp; roast types'!$E$2:$F$4,2,FALSE)</f>
        <v>Medium</v>
      </c>
      <c r="P629" t="str">
        <f>CONCATENATE(VLOOKUP(C629,customers!$A$2:$F$1001,5,FALSE),", ",VLOOKUP(C629,customers!$A$2:$F$1001,6,FALSE))</f>
        <v>0 Bay Center, Houston</v>
      </c>
      <c r="Q629" t="str">
        <f t="shared" si="67"/>
        <v>No</v>
      </c>
      <c r="R629" t="str">
        <f t="shared" si="68"/>
        <v>Byron</v>
      </c>
      <c r="S629" t="str">
        <f t="shared" si="69"/>
        <v>Acarson</v>
      </c>
      <c r="T629" t="str">
        <f>_xlfn.XLOOKUP(C629,Table3[Customer ID],Table3[Loyalty Card],,0)</f>
        <v>Yes</v>
      </c>
      <c r="U629">
        <f t="shared" si="63"/>
        <v>5</v>
      </c>
      <c r="V629" t="str">
        <f t="shared" si="64"/>
        <v>Sunday</v>
      </c>
      <c r="W629" t="str">
        <f t="shared" si="65"/>
        <v>May</v>
      </c>
      <c r="X629">
        <f>E629*VLOOKUP(D629,products!$A$2:$G$49,7,FALSE)</f>
        <v>6.9574999999999996</v>
      </c>
    </row>
    <row r="630" spans="1:24" x14ac:dyDescent="0.25">
      <c r="A630" s="1" t="s">
        <v>4034</v>
      </c>
      <c r="B630" s="2">
        <v>44680</v>
      </c>
      <c r="C630" s="1" t="s">
        <v>4035</v>
      </c>
      <c r="D630" t="s">
        <v>6183</v>
      </c>
      <c r="E630" s="1">
        <v>6</v>
      </c>
      <c r="F630" s="1" t="str">
        <f>VLOOKUP(C630,customers!$A$2:$B$1001,2,FALSE)</f>
        <v>Faunie Brigham</v>
      </c>
      <c r="G630" s="1" t="str">
        <f>VLOOKUP(C630,customers!$A$1:$C$1001,3,FALSE)</f>
        <v>fbrighamhg@blog.com</v>
      </c>
      <c r="H630" s="1" t="str">
        <f>_xlfn.XLOOKUP(C630,customers!$A$2:$A$1001,customers!$G$2:$G$1001,,0,)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>
        <f>INDEX(products!$A$1:$G$49,MATCH(orders!$D630,products!$A$1:$A$49,0),MATCH(orders!K$1,products!$A$1:$G$1,0))</f>
        <v>0.2</v>
      </c>
      <c r="L630">
        <f>INDEX(products!$A$1:$G$49,MATCH(orders!$D630,products!$A$1:$A$49,0),MATCH(orders!L$1,products!$A$1:$G$1,0))</f>
        <v>4.4550000000000001</v>
      </c>
      <c r="M630">
        <f t="shared" si="66"/>
        <v>26.73</v>
      </c>
      <c r="N630" t="str">
        <f>VLOOKUP(I630,'coffee names &amp; roast types'!$A$2:$B$5,2,FALSE)</f>
        <v>Excelsa</v>
      </c>
      <c r="O630" t="str">
        <f>VLOOKUP(J630,'coffee names &amp; roast types'!$E$2:$F$4,2,FALSE)</f>
        <v>Light</v>
      </c>
      <c r="P630" t="str">
        <f>CONCATENATE(VLOOKUP(C630,customers!$A$2:$F$1001,5,FALSE),", ",VLOOKUP(C630,customers!$A$2:$F$1001,6,FALSE))</f>
        <v>7246 Green Pass, Castlerea</v>
      </c>
      <c r="Q630" t="str">
        <f t="shared" si="67"/>
        <v>Yes</v>
      </c>
      <c r="R630" t="str">
        <f t="shared" si="68"/>
        <v>Faunie</v>
      </c>
      <c r="S630" t="str">
        <f t="shared" si="69"/>
        <v>Brigham</v>
      </c>
      <c r="T630" t="str">
        <f>_xlfn.XLOOKUP(C630,Table3[Customer ID],Table3[Loyalty Card],,0)</f>
        <v>Yes</v>
      </c>
      <c r="U630">
        <f t="shared" si="63"/>
        <v>1.2000000000000002</v>
      </c>
      <c r="V630" t="str">
        <f t="shared" si="64"/>
        <v>Friday</v>
      </c>
      <c r="W630" t="str">
        <f t="shared" si="65"/>
        <v>April</v>
      </c>
      <c r="X630">
        <f>E630*VLOOKUP(D630,products!$A$2:$G$49,7,FALSE)</f>
        <v>2.9402999999999997</v>
      </c>
    </row>
    <row r="631" spans="1:24" x14ac:dyDescent="0.25">
      <c r="A631" s="1" t="s">
        <v>4034</v>
      </c>
      <c r="B631" s="2">
        <v>44680</v>
      </c>
      <c r="C631" s="1" t="s">
        <v>4035</v>
      </c>
      <c r="D631" t="s">
        <v>6168</v>
      </c>
      <c r="E631" s="1">
        <v>4</v>
      </c>
      <c r="F631" s="1" t="str">
        <f>VLOOKUP(C631,customers!$A$2:$B$1001,2,FALSE)</f>
        <v>Faunie Brigham</v>
      </c>
      <c r="G631" s="1" t="str">
        <f>VLOOKUP(C631,customers!$A$1:$C$1001,3,FALSE)</f>
        <v>fbrighamhg@blog.com</v>
      </c>
      <c r="H631" s="1" t="str">
        <f>_xlfn.XLOOKUP(C631,customers!$A$2:$A$1001,customers!$G$2:$G$1001,,0,)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>
        <f>INDEX(products!$A$1:$G$49,MATCH(orders!$D631,products!$A$1:$A$49,0),MATCH(orders!K$1,products!$A$1:$G$1,0))</f>
        <v>0.5</v>
      </c>
      <c r="L631">
        <f>INDEX(products!$A$1:$G$49,MATCH(orders!$D631,products!$A$1:$A$49,0),MATCH(orders!L$1,products!$A$1:$G$1,0))</f>
        <v>7.77</v>
      </c>
      <c r="M631">
        <f t="shared" si="66"/>
        <v>31.08</v>
      </c>
      <c r="N631" t="str">
        <f>VLOOKUP(I631,'coffee names &amp; roast types'!$A$2:$B$5,2,FALSE)</f>
        <v>Liberica</v>
      </c>
      <c r="O631" t="str">
        <f>VLOOKUP(J631,'coffee names &amp; roast types'!$E$2:$F$4,2,FALSE)</f>
        <v>Dark</v>
      </c>
      <c r="P631" t="str">
        <f>CONCATENATE(VLOOKUP(C631,customers!$A$2:$F$1001,5,FALSE),", ",VLOOKUP(C631,customers!$A$2:$F$1001,6,FALSE))</f>
        <v>7246 Green Pass, Castlerea</v>
      </c>
      <c r="Q631" t="str">
        <f t="shared" si="67"/>
        <v>Yes</v>
      </c>
      <c r="R631" t="str">
        <f t="shared" si="68"/>
        <v>Faunie</v>
      </c>
      <c r="S631" t="str">
        <f t="shared" si="69"/>
        <v>Brigham</v>
      </c>
      <c r="T631" t="str">
        <f>_xlfn.XLOOKUP(C631,Table3[Customer ID],Table3[Loyalty Card],,0)</f>
        <v>Yes</v>
      </c>
      <c r="U631">
        <f t="shared" si="63"/>
        <v>2</v>
      </c>
      <c r="V631" t="str">
        <f t="shared" si="64"/>
        <v>Friday</v>
      </c>
      <c r="W631" t="str">
        <f t="shared" si="65"/>
        <v>April</v>
      </c>
      <c r="X631">
        <f>E631*VLOOKUP(D631,products!$A$2:$G$49,7,FALSE)</f>
        <v>4.0404</v>
      </c>
    </row>
    <row r="632" spans="1:24" x14ac:dyDescent="0.25">
      <c r="A632" s="1" t="s">
        <v>4034</v>
      </c>
      <c r="B632" s="2">
        <v>44680</v>
      </c>
      <c r="C632" s="1" t="s">
        <v>4035</v>
      </c>
      <c r="D632" t="s">
        <v>6153</v>
      </c>
      <c r="E632" s="1">
        <v>1</v>
      </c>
      <c r="F632" s="1" t="str">
        <f>VLOOKUP(C632,customers!$A$2:$B$1001,2,FALSE)</f>
        <v>Faunie Brigham</v>
      </c>
      <c r="G632" s="1" t="str">
        <f>VLOOKUP(C632,customers!$A$1:$C$1001,3,FALSE)</f>
        <v>fbrighamhg@blog.com</v>
      </c>
      <c r="H632" s="1" t="str">
        <f>_xlfn.XLOOKUP(C632,customers!$A$2:$A$1001,customers!$G$2:$G$1001,,0,)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>
        <f>INDEX(products!$A$1:$G$49,MATCH(orders!$D632,products!$A$1:$A$49,0),MATCH(orders!K$1,products!$A$1:$G$1,0))</f>
        <v>0.2</v>
      </c>
      <c r="L632">
        <f>INDEX(products!$A$1:$G$49,MATCH(orders!$D632,products!$A$1:$A$49,0),MATCH(orders!L$1,products!$A$1:$G$1,0))</f>
        <v>2.9849999999999999</v>
      </c>
      <c r="M632">
        <f t="shared" si="66"/>
        <v>2.9849999999999999</v>
      </c>
      <c r="N632" t="str">
        <f>VLOOKUP(I632,'coffee names &amp; roast types'!$A$2:$B$5,2,FALSE)</f>
        <v>Arabica</v>
      </c>
      <c r="O632" t="str">
        <f>VLOOKUP(J632,'coffee names &amp; roast types'!$E$2:$F$4,2,FALSE)</f>
        <v>Dark</v>
      </c>
      <c r="P632" t="str">
        <f>CONCATENATE(VLOOKUP(C632,customers!$A$2:$F$1001,5,FALSE),", ",VLOOKUP(C632,customers!$A$2:$F$1001,6,FALSE))</f>
        <v>7246 Green Pass, Castlerea</v>
      </c>
      <c r="Q632" t="str">
        <f t="shared" si="67"/>
        <v>Yes</v>
      </c>
      <c r="R632" t="str">
        <f t="shared" si="68"/>
        <v>Faunie</v>
      </c>
      <c r="S632" t="str">
        <f t="shared" si="69"/>
        <v>Brigham</v>
      </c>
      <c r="T632" t="str">
        <f>_xlfn.XLOOKUP(C632,Table3[Customer ID],Table3[Loyalty Card],,0)</f>
        <v>Yes</v>
      </c>
      <c r="U632">
        <f t="shared" si="63"/>
        <v>0.2</v>
      </c>
      <c r="V632" t="str">
        <f t="shared" si="64"/>
        <v>Friday</v>
      </c>
      <c r="W632" t="str">
        <f t="shared" si="65"/>
        <v>April</v>
      </c>
      <c r="X632">
        <f>E632*VLOOKUP(D632,products!$A$2:$G$49,7,FALSE)</f>
        <v>0.26865</v>
      </c>
    </row>
    <row r="633" spans="1:24" x14ac:dyDescent="0.25">
      <c r="A633" s="1" t="s">
        <v>4034</v>
      </c>
      <c r="B633" s="2">
        <v>44680</v>
      </c>
      <c r="C633" s="1" t="s">
        <v>4035</v>
      </c>
      <c r="D633" t="s">
        <v>6148</v>
      </c>
      <c r="E633" s="1">
        <v>5</v>
      </c>
      <c r="F633" s="1" t="str">
        <f>VLOOKUP(C633,customers!$A$2:$B$1001,2,FALSE)</f>
        <v>Faunie Brigham</v>
      </c>
      <c r="G633" s="1" t="str">
        <f>VLOOKUP(C633,customers!$A$1:$C$1001,3,FALSE)</f>
        <v>fbrighamhg@blog.com</v>
      </c>
      <c r="H633" s="1" t="str">
        <f>_xlfn.XLOOKUP(C633,customers!$A$2:$A$1001,customers!$G$2:$G$1001,,0,)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>
        <f>INDEX(products!$A$1:$G$49,MATCH(orders!$D633,products!$A$1:$A$49,0),MATCH(orders!K$1,products!$A$1:$G$1,0))</f>
        <v>2.5</v>
      </c>
      <c r="L633">
        <f>INDEX(products!$A$1:$G$49,MATCH(orders!$D633,products!$A$1:$A$49,0),MATCH(orders!L$1,products!$A$1:$G$1,0))</f>
        <v>20.584999999999997</v>
      </c>
      <c r="M633">
        <f t="shared" si="66"/>
        <v>102.92499999999998</v>
      </c>
      <c r="N633" t="str">
        <f>VLOOKUP(I633,'coffee names &amp; roast types'!$A$2:$B$5,2,FALSE)</f>
        <v>Robusta</v>
      </c>
      <c r="O633" t="str">
        <f>VLOOKUP(J633,'coffee names &amp; roast types'!$E$2:$F$4,2,FALSE)</f>
        <v>Dark</v>
      </c>
      <c r="P633" t="str">
        <f>CONCATENATE(VLOOKUP(C633,customers!$A$2:$F$1001,5,FALSE),", ",VLOOKUP(C633,customers!$A$2:$F$1001,6,FALSE))</f>
        <v>7246 Green Pass, Castlerea</v>
      </c>
      <c r="Q633" t="str">
        <f t="shared" si="67"/>
        <v>Yes</v>
      </c>
      <c r="R633" t="str">
        <f t="shared" si="68"/>
        <v>Faunie</v>
      </c>
      <c r="S633" t="str">
        <f t="shared" si="69"/>
        <v>Brigham</v>
      </c>
      <c r="T633" t="str">
        <f>_xlfn.XLOOKUP(C633,Table3[Customer ID],Table3[Loyalty Card],,0)</f>
        <v>Yes</v>
      </c>
      <c r="U633">
        <f t="shared" si="63"/>
        <v>12.5</v>
      </c>
      <c r="V633" t="str">
        <f t="shared" si="64"/>
        <v>Friday</v>
      </c>
      <c r="W633" t="str">
        <f t="shared" si="65"/>
        <v>April</v>
      </c>
      <c r="X633">
        <f>E633*VLOOKUP(D633,products!$A$2:$G$49,7,FALSE)</f>
        <v>6.1754999999999995</v>
      </c>
    </row>
    <row r="634" spans="1:24" x14ac:dyDescent="0.25">
      <c r="A634" s="1" t="s">
        <v>4055</v>
      </c>
      <c r="B634" s="2">
        <v>44049</v>
      </c>
      <c r="C634" s="1" t="s">
        <v>4056</v>
      </c>
      <c r="D634" t="s">
        <v>6175</v>
      </c>
      <c r="E634" s="1">
        <v>4</v>
      </c>
      <c r="F634" s="1" t="str">
        <f>VLOOKUP(C634,customers!$A$2:$B$1001,2,FALSE)</f>
        <v>Marjorie Yoxen</v>
      </c>
      <c r="G634" s="1" t="str">
        <f>VLOOKUP(C634,customers!$A$1:$C$1001,3,FALSE)</f>
        <v>myoxenhk@google.com</v>
      </c>
      <c r="H634" s="1" t="str">
        <f>_xlfn.XLOOKUP(C634,customers!$A$2:$A$1001,customers!$G$2:$G$1001,,0,)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>
        <f>INDEX(products!$A$1:$G$49,MATCH(orders!$D634,products!$A$1:$A$49,0),MATCH(orders!K$1,products!$A$1:$G$1,0))</f>
        <v>0.5</v>
      </c>
      <c r="L634">
        <f>INDEX(products!$A$1:$G$49,MATCH(orders!$D634,products!$A$1:$A$49,0),MATCH(orders!L$1,products!$A$1:$G$1,0))</f>
        <v>8.91</v>
      </c>
      <c r="M634">
        <f t="shared" si="66"/>
        <v>35.64</v>
      </c>
      <c r="N634" t="str">
        <f>VLOOKUP(I634,'coffee names &amp; roast types'!$A$2:$B$5,2,FALSE)</f>
        <v>Excelsa</v>
      </c>
      <c r="O634" t="str">
        <f>VLOOKUP(J634,'coffee names &amp; roast types'!$E$2:$F$4,2,FALSE)</f>
        <v>Light</v>
      </c>
      <c r="P634" t="str">
        <f>CONCATENATE(VLOOKUP(C634,customers!$A$2:$F$1001,5,FALSE),", ",VLOOKUP(C634,customers!$A$2:$F$1001,6,FALSE))</f>
        <v>84 Oak Valley Drive, Los Angeles</v>
      </c>
      <c r="Q634" t="str">
        <f t="shared" si="67"/>
        <v>No</v>
      </c>
      <c r="R634" t="str">
        <f t="shared" si="68"/>
        <v>Marjorie</v>
      </c>
      <c r="S634" t="str">
        <f t="shared" si="69"/>
        <v>Yoxen</v>
      </c>
      <c r="T634" t="str">
        <f>_xlfn.XLOOKUP(C634,Table3[Customer ID],Table3[Loyalty Card],,0)</f>
        <v>No</v>
      </c>
      <c r="U634">
        <f t="shared" si="63"/>
        <v>2</v>
      </c>
      <c r="V634" t="str">
        <f t="shared" si="64"/>
        <v>Thursday</v>
      </c>
      <c r="W634" t="str">
        <f t="shared" si="65"/>
        <v>August</v>
      </c>
      <c r="X634">
        <f>E634*VLOOKUP(D634,products!$A$2:$G$49,7,FALSE)</f>
        <v>3.9203999999999999</v>
      </c>
    </row>
    <row r="635" spans="1:24" x14ac:dyDescent="0.25">
      <c r="A635" s="1" t="s">
        <v>4061</v>
      </c>
      <c r="B635" s="2">
        <v>43820</v>
      </c>
      <c r="C635" s="1" t="s">
        <v>4062</v>
      </c>
      <c r="D635" t="s">
        <v>6178</v>
      </c>
      <c r="E635" s="1">
        <v>4</v>
      </c>
      <c r="F635" s="1" t="str">
        <f>VLOOKUP(C635,customers!$A$2:$B$1001,2,FALSE)</f>
        <v>Gaspar McGavin</v>
      </c>
      <c r="G635" s="1" t="str">
        <f>VLOOKUP(C635,customers!$A$1:$C$1001,3,FALSE)</f>
        <v>gmcgavinhl@histats.com</v>
      </c>
      <c r="H635" s="1" t="str">
        <f>_xlfn.XLOOKUP(C635,customers!$A$2:$A$1001,customers!$G$2:$G$1001,,0,)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>
        <f>INDEX(products!$A$1:$G$49,MATCH(orders!$D635,products!$A$1:$A$49,0),MATCH(orders!K$1,products!$A$1:$G$1,0))</f>
        <v>1</v>
      </c>
      <c r="L635">
        <f>INDEX(products!$A$1:$G$49,MATCH(orders!$D635,products!$A$1:$A$49,0),MATCH(orders!L$1,products!$A$1:$G$1,0))</f>
        <v>11.95</v>
      </c>
      <c r="M635">
        <f t="shared" si="66"/>
        <v>47.8</v>
      </c>
      <c r="N635" t="str">
        <f>VLOOKUP(I635,'coffee names &amp; roast types'!$A$2:$B$5,2,FALSE)</f>
        <v>Robusta</v>
      </c>
      <c r="O635" t="str">
        <f>VLOOKUP(J635,'coffee names &amp; roast types'!$E$2:$F$4,2,FALSE)</f>
        <v>Light</v>
      </c>
      <c r="P635" t="str">
        <f>CONCATENATE(VLOOKUP(C635,customers!$A$2:$F$1001,5,FALSE),", ",VLOOKUP(C635,customers!$A$2:$F$1001,6,FALSE))</f>
        <v>573 Anhalt Park, Wilkes Barre</v>
      </c>
      <c r="Q635" t="str">
        <f t="shared" si="67"/>
        <v>No</v>
      </c>
      <c r="R635" t="str">
        <f t="shared" si="68"/>
        <v>Gaspar</v>
      </c>
      <c r="S635" t="str">
        <f t="shared" si="69"/>
        <v>McGavin</v>
      </c>
      <c r="T635" t="str">
        <f>_xlfn.XLOOKUP(C635,Table3[Customer ID],Table3[Loyalty Card],,0)</f>
        <v>No</v>
      </c>
      <c r="U635">
        <f t="shared" si="63"/>
        <v>4</v>
      </c>
      <c r="V635" t="str">
        <f t="shared" si="64"/>
        <v>Saturday</v>
      </c>
      <c r="W635" t="str">
        <f t="shared" si="65"/>
        <v>December</v>
      </c>
      <c r="X635">
        <f>E635*VLOOKUP(D635,products!$A$2:$G$49,7,FALSE)</f>
        <v>2.8679999999999999</v>
      </c>
    </row>
    <row r="636" spans="1:24" x14ac:dyDescent="0.25">
      <c r="A636" s="1" t="s">
        <v>4067</v>
      </c>
      <c r="B636" s="2">
        <v>43940</v>
      </c>
      <c r="C636" s="1" t="s">
        <v>4068</v>
      </c>
      <c r="D636" t="s">
        <v>6161</v>
      </c>
      <c r="E636" s="1">
        <v>3</v>
      </c>
      <c r="F636" s="1" t="str">
        <f>VLOOKUP(C636,customers!$A$2:$B$1001,2,FALSE)</f>
        <v>Lindy Uttermare</v>
      </c>
      <c r="G636" s="1" t="str">
        <f>VLOOKUP(C636,customers!$A$1:$C$1001,3,FALSE)</f>
        <v>luttermarehm@engadget.com</v>
      </c>
      <c r="H636" s="1" t="str">
        <f>_xlfn.XLOOKUP(C636,customers!$A$2:$A$1001,customers!$G$2:$G$1001,,0,)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>
        <f>INDEX(products!$A$1:$G$49,MATCH(orders!$D636,products!$A$1:$A$49,0),MATCH(orders!K$1,products!$A$1:$G$1,0))</f>
        <v>1</v>
      </c>
      <c r="L636">
        <f>INDEX(products!$A$1:$G$49,MATCH(orders!$D636,products!$A$1:$A$49,0),MATCH(orders!L$1,products!$A$1:$G$1,0))</f>
        <v>14.55</v>
      </c>
      <c r="M636">
        <f t="shared" si="66"/>
        <v>43.650000000000006</v>
      </c>
      <c r="N636" t="str">
        <f>VLOOKUP(I636,'coffee names &amp; roast types'!$A$2:$B$5,2,FALSE)</f>
        <v>Liberica</v>
      </c>
      <c r="O636" t="str">
        <f>VLOOKUP(J636,'coffee names &amp; roast types'!$E$2:$F$4,2,FALSE)</f>
        <v>Medium</v>
      </c>
      <c r="P636" t="str">
        <f>CONCATENATE(VLOOKUP(C636,customers!$A$2:$F$1001,5,FALSE),", ",VLOOKUP(C636,customers!$A$2:$F$1001,6,FALSE))</f>
        <v>77 Lake View Road, Denton</v>
      </c>
      <c r="Q636" t="str">
        <f t="shared" si="67"/>
        <v>No</v>
      </c>
      <c r="R636" t="str">
        <f t="shared" si="68"/>
        <v>Lindy</v>
      </c>
      <c r="S636" t="str">
        <f t="shared" si="69"/>
        <v>Uttermare</v>
      </c>
      <c r="T636" t="str">
        <f>_xlfn.XLOOKUP(C636,Table3[Customer ID],Table3[Loyalty Card],,0)</f>
        <v>No</v>
      </c>
      <c r="U636">
        <f t="shared" si="63"/>
        <v>3</v>
      </c>
      <c r="V636" t="str">
        <f t="shared" si="64"/>
        <v>Sunday</v>
      </c>
      <c r="W636" t="str">
        <f t="shared" si="65"/>
        <v>April</v>
      </c>
      <c r="X636">
        <f>E636*VLOOKUP(D636,products!$A$2:$G$49,7,FALSE)</f>
        <v>5.6745000000000001</v>
      </c>
    </row>
    <row r="637" spans="1:24" x14ac:dyDescent="0.25">
      <c r="A637" s="1" t="s">
        <v>4073</v>
      </c>
      <c r="B637" s="2">
        <v>44578</v>
      </c>
      <c r="C637" s="1" t="s">
        <v>4074</v>
      </c>
      <c r="D637" t="s">
        <v>6175</v>
      </c>
      <c r="E637" s="1">
        <v>4</v>
      </c>
      <c r="F637" s="1" t="str">
        <f>VLOOKUP(C637,customers!$A$2:$B$1001,2,FALSE)</f>
        <v>Eal D'Ambrogio</v>
      </c>
      <c r="G637" s="1" t="str">
        <f>VLOOKUP(C637,customers!$A$1:$C$1001,3,FALSE)</f>
        <v>edambrogiohn@techcrunch.com</v>
      </c>
      <c r="H637" s="1" t="str">
        <f>_xlfn.XLOOKUP(C637,customers!$A$2:$A$1001,customers!$G$2:$G$1001,,0,)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>
        <f>INDEX(products!$A$1:$G$49,MATCH(orders!$D637,products!$A$1:$A$49,0),MATCH(orders!K$1,products!$A$1:$G$1,0))</f>
        <v>0.5</v>
      </c>
      <c r="L637">
        <f>INDEX(products!$A$1:$G$49,MATCH(orders!$D637,products!$A$1:$A$49,0),MATCH(orders!L$1,products!$A$1:$G$1,0))</f>
        <v>8.91</v>
      </c>
      <c r="M637">
        <f t="shared" si="66"/>
        <v>35.64</v>
      </c>
      <c r="N637" t="str">
        <f>VLOOKUP(I637,'coffee names &amp; roast types'!$A$2:$B$5,2,FALSE)</f>
        <v>Excelsa</v>
      </c>
      <c r="O637" t="str">
        <f>VLOOKUP(J637,'coffee names &amp; roast types'!$E$2:$F$4,2,FALSE)</f>
        <v>Light</v>
      </c>
      <c r="P637" t="str">
        <f>CONCATENATE(VLOOKUP(C637,customers!$A$2:$F$1001,5,FALSE),", ",VLOOKUP(C637,customers!$A$2:$F$1001,6,FALSE))</f>
        <v>32 Darwin Court, Lees Summit</v>
      </c>
      <c r="Q637" t="str">
        <f t="shared" si="67"/>
        <v>No</v>
      </c>
      <c r="R637" t="str">
        <f t="shared" si="68"/>
        <v>Eal</v>
      </c>
      <c r="S637" t="str">
        <f t="shared" si="69"/>
        <v>D'Ambrogio</v>
      </c>
      <c r="T637" t="str">
        <f>_xlfn.XLOOKUP(C637,Table3[Customer ID],Table3[Loyalty Card],,0)</f>
        <v>Yes</v>
      </c>
      <c r="U637">
        <f t="shared" si="63"/>
        <v>2</v>
      </c>
      <c r="V637" t="str">
        <f t="shared" si="64"/>
        <v>Monday</v>
      </c>
      <c r="W637" t="str">
        <f t="shared" si="65"/>
        <v>January</v>
      </c>
      <c r="X637">
        <f>E637*VLOOKUP(D637,products!$A$2:$G$49,7,FALSE)</f>
        <v>3.9203999999999999</v>
      </c>
    </row>
    <row r="638" spans="1:24" x14ac:dyDescent="0.25">
      <c r="A638" s="1" t="s">
        <v>4079</v>
      </c>
      <c r="B638" s="2">
        <v>43487</v>
      </c>
      <c r="C638" s="1" t="s">
        <v>4080</v>
      </c>
      <c r="D638" t="s">
        <v>6169</v>
      </c>
      <c r="E638" s="1">
        <v>6</v>
      </c>
      <c r="F638" s="1" t="str">
        <f>VLOOKUP(C638,customers!$A$2:$B$1001,2,FALSE)</f>
        <v>Carolee Winchcombe</v>
      </c>
      <c r="G638" s="1" t="str">
        <f>VLOOKUP(C638,customers!$A$1:$C$1001,3,FALSE)</f>
        <v>cwinchcombeho@jiathis.com</v>
      </c>
      <c r="H638" s="1" t="str">
        <f>_xlfn.XLOOKUP(C638,customers!$A$2:$A$1001,customers!$G$2:$G$1001,,0,)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>
        <f>INDEX(products!$A$1:$G$49,MATCH(orders!$D638,products!$A$1:$A$49,0),MATCH(orders!K$1,products!$A$1:$G$1,0))</f>
        <v>1</v>
      </c>
      <c r="L638">
        <f>INDEX(products!$A$1:$G$49,MATCH(orders!$D638,products!$A$1:$A$49,0),MATCH(orders!L$1,products!$A$1:$G$1,0))</f>
        <v>15.85</v>
      </c>
      <c r="M638">
        <f t="shared" si="66"/>
        <v>95.1</v>
      </c>
      <c r="N638" t="str">
        <f>VLOOKUP(I638,'coffee names &amp; roast types'!$A$2:$B$5,2,FALSE)</f>
        <v>Liberica</v>
      </c>
      <c r="O638" t="str">
        <f>VLOOKUP(J638,'coffee names &amp; roast types'!$E$2:$F$4,2,FALSE)</f>
        <v>Light</v>
      </c>
      <c r="P638" t="str">
        <f>CONCATENATE(VLOOKUP(C638,customers!$A$2:$F$1001,5,FALSE),", ",VLOOKUP(C638,customers!$A$2:$F$1001,6,FALSE))</f>
        <v>687 Bluestem Point, Little Rock</v>
      </c>
      <c r="Q638" t="str">
        <f t="shared" si="67"/>
        <v>No</v>
      </c>
      <c r="R638" t="str">
        <f t="shared" si="68"/>
        <v>Carolee</v>
      </c>
      <c r="S638" t="str">
        <f t="shared" si="69"/>
        <v>Winchcombe</v>
      </c>
      <c r="T638" t="str">
        <f>_xlfn.XLOOKUP(C638,Table3[Customer ID],Table3[Loyalty Card],,0)</f>
        <v>Yes</v>
      </c>
      <c r="U638">
        <f t="shared" si="63"/>
        <v>6</v>
      </c>
      <c r="V638" t="str">
        <f t="shared" si="64"/>
        <v>Tuesday</v>
      </c>
      <c r="W638" t="str">
        <f t="shared" si="65"/>
        <v>January</v>
      </c>
      <c r="X638">
        <f>E638*VLOOKUP(D638,products!$A$2:$G$49,7,FALSE)</f>
        <v>12.363000000000001</v>
      </c>
    </row>
    <row r="639" spans="1:24" x14ac:dyDescent="0.25">
      <c r="A639" s="1" t="s">
        <v>4085</v>
      </c>
      <c r="B639" s="2">
        <v>43889</v>
      </c>
      <c r="C639" s="1" t="s">
        <v>4086</v>
      </c>
      <c r="D639" t="s">
        <v>6165</v>
      </c>
      <c r="E639" s="1">
        <v>1</v>
      </c>
      <c r="F639" s="1" t="str">
        <f>VLOOKUP(C639,customers!$A$2:$B$1001,2,FALSE)</f>
        <v>Benedikta Paumier</v>
      </c>
      <c r="G639" s="1" t="str">
        <f>VLOOKUP(C639,customers!$A$1:$C$1001,3,FALSE)</f>
        <v>bpaumierhp@umn.edu</v>
      </c>
      <c r="H639" s="1" t="str">
        <f>_xlfn.XLOOKUP(C639,customers!$A$2:$A$1001,customers!$G$2:$G$1001,,0,)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>
        <f>INDEX(products!$A$1:$G$49,MATCH(orders!$D639,products!$A$1:$A$49,0),MATCH(orders!K$1,products!$A$1:$G$1,0))</f>
        <v>2.5</v>
      </c>
      <c r="L639">
        <f>INDEX(products!$A$1:$G$49,MATCH(orders!$D639,products!$A$1:$A$49,0),MATCH(orders!L$1,products!$A$1:$G$1,0))</f>
        <v>31.624999999999996</v>
      </c>
      <c r="M639">
        <f t="shared" si="66"/>
        <v>31.624999999999996</v>
      </c>
      <c r="N639" t="str">
        <f>VLOOKUP(I639,'coffee names &amp; roast types'!$A$2:$B$5,2,FALSE)</f>
        <v>Excelsa</v>
      </c>
      <c r="O639" t="str">
        <f>VLOOKUP(J639,'coffee names &amp; roast types'!$E$2:$F$4,2,FALSE)</f>
        <v>Medium</v>
      </c>
      <c r="P639" t="str">
        <f>CONCATENATE(VLOOKUP(C639,customers!$A$2:$F$1001,5,FALSE),", ",VLOOKUP(C639,customers!$A$2:$F$1001,6,FALSE))</f>
        <v>319 Carioca Alley, Ballisodare</v>
      </c>
      <c r="Q639" t="str">
        <f t="shared" si="67"/>
        <v>Yes</v>
      </c>
      <c r="R639" t="str">
        <f t="shared" si="68"/>
        <v>Benedikta</v>
      </c>
      <c r="S639" t="str">
        <f t="shared" si="69"/>
        <v>Paumier</v>
      </c>
      <c r="T639" t="str">
        <f>_xlfn.XLOOKUP(C639,Table3[Customer ID],Table3[Loyalty Card],,0)</f>
        <v>Yes</v>
      </c>
      <c r="U639">
        <f t="shared" si="63"/>
        <v>2.5</v>
      </c>
      <c r="V639" t="str">
        <f t="shared" si="64"/>
        <v>Friday</v>
      </c>
      <c r="W639" t="str">
        <f t="shared" si="65"/>
        <v>February</v>
      </c>
      <c r="X639">
        <f>E639*VLOOKUP(D639,products!$A$2:$G$49,7,FALSE)</f>
        <v>3.4787499999999998</v>
      </c>
    </row>
    <row r="640" spans="1:24" x14ac:dyDescent="0.25">
      <c r="A640" s="1" t="s">
        <v>4092</v>
      </c>
      <c r="B640" s="2">
        <v>43684</v>
      </c>
      <c r="C640" s="1" t="s">
        <v>4093</v>
      </c>
      <c r="D640" t="s">
        <v>6174</v>
      </c>
      <c r="E640" s="1">
        <v>3</v>
      </c>
      <c r="F640" s="1" t="str">
        <f>VLOOKUP(C640,customers!$A$2:$B$1001,2,FALSE)</f>
        <v>Neville Piatto</v>
      </c>
      <c r="G640" s="1" t="str">
        <f>VLOOKUP(C640,customers!$A$1:$C$1001,3,FALSE)</f>
        <v>not provided</v>
      </c>
      <c r="H640" s="1" t="str">
        <f>_xlfn.XLOOKUP(C640,customers!$A$2:$A$1001,customers!$G$2:$G$1001,,0,)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>
        <f>INDEX(products!$A$1:$G$49,MATCH(orders!$D640,products!$A$1:$A$49,0),MATCH(orders!K$1,products!$A$1:$G$1,0))</f>
        <v>2.5</v>
      </c>
      <c r="L640">
        <f>INDEX(products!$A$1:$G$49,MATCH(orders!$D640,products!$A$1:$A$49,0),MATCH(orders!L$1,products!$A$1:$G$1,0))</f>
        <v>25.874999999999996</v>
      </c>
      <c r="M640">
        <f t="shared" si="66"/>
        <v>77.624999999999986</v>
      </c>
      <c r="N640" t="str">
        <f>VLOOKUP(I640,'coffee names &amp; roast types'!$A$2:$B$5,2,FALSE)</f>
        <v>Arabica</v>
      </c>
      <c r="O640" t="str">
        <f>VLOOKUP(J640,'coffee names &amp; roast types'!$E$2:$F$4,2,FALSE)</f>
        <v>Medium</v>
      </c>
      <c r="P640" t="str">
        <f>CONCATENATE(VLOOKUP(C640,customers!$A$2:$F$1001,5,FALSE),", ",VLOOKUP(C640,customers!$A$2:$F$1001,6,FALSE))</f>
        <v>118 Vermont Junction, Daingean</v>
      </c>
      <c r="Q640" t="str">
        <f t="shared" si="67"/>
        <v>Yes</v>
      </c>
      <c r="R640" t="str">
        <f t="shared" si="68"/>
        <v>Neville</v>
      </c>
      <c r="S640" t="str">
        <f t="shared" si="69"/>
        <v>Piatto</v>
      </c>
      <c r="T640" t="str">
        <f>_xlfn.XLOOKUP(C640,Table3[Customer ID],Table3[Loyalty Card],,0)</f>
        <v>Yes</v>
      </c>
      <c r="U640">
        <f t="shared" si="63"/>
        <v>7.5</v>
      </c>
      <c r="V640" t="str">
        <f t="shared" si="64"/>
        <v>Wednesday</v>
      </c>
      <c r="W640" t="str">
        <f t="shared" si="65"/>
        <v>August</v>
      </c>
      <c r="X640">
        <f>E640*VLOOKUP(D640,products!$A$2:$G$49,7,FALSE)</f>
        <v>6.9862499999999983</v>
      </c>
    </row>
    <row r="641" spans="1:24" x14ac:dyDescent="0.25">
      <c r="A641" s="1" t="s">
        <v>4097</v>
      </c>
      <c r="B641" s="2">
        <v>44331</v>
      </c>
      <c r="C641" s="1" t="s">
        <v>4098</v>
      </c>
      <c r="D641" t="s">
        <v>6149</v>
      </c>
      <c r="E641" s="1">
        <v>1</v>
      </c>
      <c r="F641" s="1" t="str">
        <f>VLOOKUP(C641,customers!$A$2:$B$1001,2,FALSE)</f>
        <v>Jeno Capey</v>
      </c>
      <c r="G641" s="1" t="str">
        <f>VLOOKUP(C641,customers!$A$1:$C$1001,3,FALSE)</f>
        <v>jcapeyhr@bravesites.com</v>
      </c>
      <c r="H641" s="1" t="str">
        <f>_xlfn.XLOOKUP(C641,customers!$A$2:$A$1001,customers!$G$2:$G$1001,,0,)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>
        <f>INDEX(products!$A$1:$G$49,MATCH(orders!$D641,products!$A$1:$A$49,0),MATCH(orders!K$1,products!$A$1:$G$1,0))</f>
        <v>0.2</v>
      </c>
      <c r="L641">
        <f>INDEX(products!$A$1:$G$49,MATCH(orders!$D641,products!$A$1:$A$49,0),MATCH(orders!L$1,products!$A$1:$G$1,0))</f>
        <v>3.8849999999999998</v>
      </c>
      <c r="M641">
        <f t="shared" si="66"/>
        <v>3.8849999999999998</v>
      </c>
      <c r="N641" t="str">
        <f>VLOOKUP(I641,'coffee names &amp; roast types'!$A$2:$B$5,2,FALSE)</f>
        <v>Liberica</v>
      </c>
      <c r="O641" t="str">
        <f>VLOOKUP(J641,'coffee names &amp; roast types'!$E$2:$F$4,2,FALSE)</f>
        <v>Dark</v>
      </c>
      <c r="P641" t="str">
        <f>CONCATENATE(VLOOKUP(C641,customers!$A$2:$F$1001,5,FALSE),", ",VLOOKUP(C641,customers!$A$2:$F$1001,6,FALSE))</f>
        <v>9 Evergreen Circle, Erie</v>
      </c>
      <c r="Q641" t="str">
        <f t="shared" si="67"/>
        <v>No</v>
      </c>
      <c r="R641" t="str">
        <f t="shared" si="68"/>
        <v>Jeno</v>
      </c>
      <c r="S641" t="str">
        <f t="shared" si="69"/>
        <v>Capey</v>
      </c>
      <c r="T641" t="str">
        <f>_xlfn.XLOOKUP(C641,Table3[Customer ID],Table3[Loyalty Card],,0)</f>
        <v>Yes</v>
      </c>
      <c r="U641">
        <f t="shared" si="63"/>
        <v>0.2</v>
      </c>
      <c r="V641" t="str">
        <f t="shared" si="64"/>
        <v>Saturday</v>
      </c>
      <c r="W641" t="str">
        <f t="shared" si="65"/>
        <v>May</v>
      </c>
      <c r="X641">
        <f>E641*VLOOKUP(D641,products!$A$2:$G$49,7,FALSE)</f>
        <v>0.50505</v>
      </c>
    </row>
    <row r="642" spans="1:24" x14ac:dyDescent="0.25">
      <c r="A642" s="1" t="s">
        <v>4103</v>
      </c>
      <c r="B642" s="2">
        <v>44547</v>
      </c>
      <c r="C642" s="1" t="s">
        <v>4151</v>
      </c>
      <c r="D642" t="s">
        <v>6141</v>
      </c>
      <c r="E642" s="1">
        <v>5</v>
      </c>
      <c r="F642" s="1" t="str">
        <f>VLOOKUP(C642,customers!$A$2:$B$1001,2,FALSE)</f>
        <v>Tuckie Mathonnet</v>
      </c>
      <c r="G642" s="1" t="str">
        <f>VLOOKUP(C642,customers!$A$1:$C$1001,3,FALSE)</f>
        <v>tmathonneti0@google.co.jp</v>
      </c>
      <c r="H642" s="1" t="str">
        <f>_xlfn.XLOOKUP(C642,customers!$A$2:$A$1001,customers!$G$2:$G$1001,,0,)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>
        <f>INDEX(products!$A$1:$G$49,MATCH(orders!$D642,products!$A$1:$A$49,0),MATCH(orders!K$1,products!$A$1:$G$1,0))</f>
        <v>2.5</v>
      </c>
      <c r="L642">
        <f>INDEX(products!$A$1:$G$49,MATCH(orders!$D642,products!$A$1:$A$49,0),MATCH(orders!L$1,products!$A$1:$G$1,0))</f>
        <v>27.484999999999996</v>
      </c>
      <c r="M642">
        <f t="shared" si="66"/>
        <v>137.42499999999998</v>
      </c>
      <c r="N642" t="str">
        <f>VLOOKUP(I642,'coffee names &amp; roast types'!$A$2:$B$5,2,FALSE)</f>
        <v>Robusta</v>
      </c>
      <c r="O642" t="str">
        <f>VLOOKUP(J642,'coffee names &amp; roast types'!$E$2:$F$4,2,FALSE)</f>
        <v>Light</v>
      </c>
      <c r="P642" t="str">
        <f>CONCATENATE(VLOOKUP(C642,customers!$A$2:$F$1001,5,FALSE),", ",VLOOKUP(C642,customers!$A$2:$F$1001,6,FALSE))</f>
        <v>407 Roth Circle, Columbus</v>
      </c>
      <c r="Q642" t="str">
        <f t="shared" si="67"/>
        <v>No</v>
      </c>
      <c r="R642" t="str">
        <f t="shared" si="68"/>
        <v>Tuckie</v>
      </c>
      <c r="S642" t="str">
        <f t="shared" si="69"/>
        <v>Mathonnet</v>
      </c>
      <c r="T642" t="str">
        <f>_xlfn.XLOOKUP(C642,Table3[Customer ID],Table3[Loyalty Card],,0)</f>
        <v>No</v>
      </c>
      <c r="U642">
        <f t="shared" ref="U642:U705" si="70">E642*K642</f>
        <v>12.5</v>
      </c>
      <c r="V642" t="str">
        <f t="shared" ref="V642:V705" si="71">TEXT(B642,"[$-409]dddd")</f>
        <v>Friday</v>
      </c>
      <c r="W642" t="str">
        <f t="shared" ref="W642:W705" si="72">TEXT(B642,"[$-409]mmmm")</f>
        <v>December</v>
      </c>
      <c r="X642">
        <f>E642*VLOOKUP(D642,products!$A$2:$G$49,7,FALSE)</f>
        <v>8.2454999999999998</v>
      </c>
    </row>
    <row r="643" spans="1:24" x14ac:dyDescent="0.25">
      <c r="A643" s="1" t="s">
        <v>4108</v>
      </c>
      <c r="B643" s="2">
        <v>44448</v>
      </c>
      <c r="C643" s="1" t="s">
        <v>4109</v>
      </c>
      <c r="D643" t="s">
        <v>6178</v>
      </c>
      <c r="E643" s="1">
        <v>3</v>
      </c>
      <c r="F643" s="1" t="str">
        <f>VLOOKUP(C643,customers!$A$2:$B$1001,2,FALSE)</f>
        <v>Yardley Basill</v>
      </c>
      <c r="G643" s="1" t="str">
        <f>VLOOKUP(C643,customers!$A$1:$C$1001,3,FALSE)</f>
        <v>ybasillht@theguardian.com</v>
      </c>
      <c r="H643" s="1" t="str">
        <f>_xlfn.XLOOKUP(C643,customers!$A$2:$A$1001,customers!$G$2:$G$1001,,0,)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>
        <f>INDEX(products!$A$1:$G$49,MATCH(orders!$D643,products!$A$1:$A$49,0),MATCH(orders!K$1,products!$A$1:$G$1,0))</f>
        <v>1</v>
      </c>
      <c r="L643">
        <f>INDEX(products!$A$1:$G$49,MATCH(orders!$D643,products!$A$1:$A$49,0),MATCH(orders!L$1,products!$A$1:$G$1,0))</f>
        <v>11.95</v>
      </c>
      <c r="M643">
        <f t="shared" ref="M643:M706" si="73">E643*L643</f>
        <v>35.849999999999994</v>
      </c>
      <c r="N643" t="str">
        <f>VLOOKUP(I643,'coffee names &amp; roast types'!$A$2:$B$5,2,FALSE)</f>
        <v>Robusta</v>
      </c>
      <c r="O643" t="str">
        <f>VLOOKUP(J643,'coffee names &amp; roast types'!$E$2:$F$4,2,FALSE)</f>
        <v>Light</v>
      </c>
      <c r="P643" t="str">
        <f>CONCATENATE(VLOOKUP(C643,customers!$A$2:$F$1001,5,FALSE),", ",VLOOKUP(C643,customers!$A$2:$F$1001,6,FALSE))</f>
        <v>10675 Loomis Place, Pittsburgh</v>
      </c>
      <c r="Q643" t="str">
        <f t="shared" ref="Q643:Q706" si="74">IF(H643 = "United States", "No", "Yes")</f>
        <v>No</v>
      </c>
      <c r="R643" t="str">
        <f t="shared" ref="R643:R706" si="75">_xlfn.TEXTBEFORE(F643," ")</f>
        <v>Yardley</v>
      </c>
      <c r="S643" t="str">
        <f t="shared" ref="S643:S706" si="76">_xlfn.TEXTAFTER(F643," ")</f>
        <v>Basill</v>
      </c>
      <c r="T643" t="str">
        <f>_xlfn.XLOOKUP(C643,Table3[Customer ID],Table3[Loyalty Card],,0)</f>
        <v>Yes</v>
      </c>
      <c r="U643">
        <f t="shared" si="70"/>
        <v>3</v>
      </c>
      <c r="V643" t="str">
        <f t="shared" si="71"/>
        <v>Thursday</v>
      </c>
      <c r="W643" t="str">
        <f t="shared" si="72"/>
        <v>September</v>
      </c>
      <c r="X643">
        <f>E643*VLOOKUP(D643,products!$A$2:$G$49,7,FALSE)</f>
        <v>2.1509999999999998</v>
      </c>
    </row>
    <row r="644" spans="1:24" x14ac:dyDescent="0.25">
      <c r="A644" s="1" t="s">
        <v>4114</v>
      </c>
      <c r="B644" s="2">
        <v>43880</v>
      </c>
      <c r="C644" s="1" t="s">
        <v>4115</v>
      </c>
      <c r="D644" t="s">
        <v>6155</v>
      </c>
      <c r="E644" s="1">
        <v>2</v>
      </c>
      <c r="F644" s="1" t="str">
        <f>VLOOKUP(C644,customers!$A$2:$B$1001,2,FALSE)</f>
        <v>Maggy Baistow</v>
      </c>
      <c r="G644" s="1" t="str">
        <f>VLOOKUP(C644,customers!$A$1:$C$1001,3,FALSE)</f>
        <v>mbaistowhu@i2i.jp</v>
      </c>
      <c r="H644" s="1" t="str">
        <f>_xlfn.XLOOKUP(C644,customers!$A$2:$A$1001,customers!$G$2:$G$1001,,0,)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>
        <f>INDEX(products!$A$1:$G$49,MATCH(orders!$D644,products!$A$1:$A$49,0),MATCH(orders!K$1,products!$A$1:$G$1,0))</f>
        <v>0.2</v>
      </c>
      <c r="L644">
        <f>INDEX(products!$A$1:$G$49,MATCH(orders!$D644,products!$A$1:$A$49,0),MATCH(orders!L$1,products!$A$1:$G$1,0))</f>
        <v>4.125</v>
      </c>
      <c r="M644">
        <f t="shared" si="73"/>
        <v>8.25</v>
      </c>
      <c r="N644" t="str">
        <f>VLOOKUP(I644,'coffee names &amp; roast types'!$A$2:$B$5,2,FALSE)</f>
        <v>Excelsa</v>
      </c>
      <c r="O644" t="str">
        <f>VLOOKUP(J644,'coffee names &amp; roast types'!$E$2:$F$4,2,FALSE)</f>
        <v>Medium</v>
      </c>
      <c r="P644" t="str">
        <f>CONCATENATE(VLOOKUP(C644,customers!$A$2:$F$1001,5,FALSE),", ",VLOOKUP(C644,customers!$A$2:$F$1001,6,FALSE))</f>
        <v>9531 Dexter Drive, Ford</v>
      </c>
      <c r="Q644" t="str">
        <f t="shared" si="74"/>
        <v>Yes</v>
      </c>
      <c r="R644" t="str">
        <f t="shared" si="75"/>
        <v>Maggy</v>
      </c>
      <c r="S644" t="str">
        <f t="shared" si="76"/>
        <v>Baistow</v>
      </c>
      <c r="T644" t="str">
        <f>_xlfn.XLOOKUP(C644,Table3[Customer ID],Table3[Loyalty Card],,0)</f>
        <v>Yes</v>
      </c>
      <c r="U644">
        <f t="shared" si="70"/>
        <v>0.4</v>
      </c>
      <c r="V644" t="str">
        <f t="shared" si="71"/>
        <v>Wednesday</v>
      </c>
      <c r="W644" t="str">
        <f t="shared" si="72"/>
        <v>February</v>
      </c>
      <c r="X644">
        <f>E644*VLOOKUP(D644,products!$A$2:$G$49,7,FALSE)</f>
        <v>0.90749999999999997</v>
      </c>
    </row>
    <row r="645" spans="1:24" x14ac:dyDescent="0.25">
      <c r="A645" s="1" t="s">
        <v>4122</v>
      </c>
      <c r="B645" s="2">
        <v>44011</v>
      </c>
      <c r="C645" s="1" t="s">
        <v>4123</v>
      </c>
      <c r="D645" t="s">
        <v>6147</v>
      </c>
      <c r="E645" s="1">
        <v>3</v>
      </c>
      <c r="F645" s="1" t="str">
        <f>VLOOKUP(C645,customers!$A$2:$B$1001,2,FALSE)</f>
        <v>Courtney Pallant</v>
      </c>
      <c r="G645" s="1" t="str">
        <f>VLOOKUP(C645,customers!$A$1:$C$1001,3,FALSE)</f>
        <v>cpallanthv@typepad.com</v>
      </c>
      <c r="H645" s="1" t="str">
        <f>_xlfn.XLOOKUP(C645,customers!$A$2:$A$1001,customers!$G$2:$G$1001,,0,)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>
        <f>INDEX(products!$A$1:$G$49,MATCH(orders!$D645,products!$A$1:$A$49,0),MATCH(orders!K$1,products!$A$1:$G$1,0))</f>
        <v>2.5</v>
      </c>
      <c r="L645">
        <f>INDEX(products!$A$1:$G$49,MATCH(orders!$D645,products!$A$1:$A$49,0),MATCH(orders!L$1,products!$A$1:$G$1,0))</f>
        <v>34.154999999999994</v>
      </c>
      <c r="M645">
        <f t="shared" si="73"/>
        <v>102.46499999999997</v>
      </c>
      <c r="N645" t="str">
        <f>VLOOKUP(I645,'coffee names &amp; roast types'!$A$2:$B$5,2,FALSE)</f>
        <v>Excelsa</v>
      </c>
      <c r="O645" t="str">
        <f>VLOOKUP(J645,'coffee names &amp; roast types'!$E$2:$F$4,2,FALSE)</f>
        <v>Light</v>
      </c>
      <c r="P645" t="str">
        <f>CONCATENATE(VLOOKUP(C645,customers!$A$2:$F$1001,5,FALSE),", ",VLOOKUP(C645,customers!$A$2:$F$1001,6,FALSE))</f>
        <v>117 American Ash Crossing, Dallas</v>
      </c>
      <c r="Q645" t="str">
        <f t="shared" si="74"/>
        <v>No</v>
      </c>
      <c r="R645" t="str">
        <f t="shared" si="75"/>
        <v>Courtney</v>
      </c>
      <c r="S645" t="str">
        <f t="shared" si="76"/>
        <v>Pallant</v>
      </c>
      <c r="T645" t="str">
        <f>_xlfn.XLOOKUP(C645,Table3[Customer ID],Table3[Loyalty Card],,0)</f>
        <v>Yes</v>
      </c>
      <c r="U645">
        <f t="shared" si="70"/>
        <v>7.5</v>
      </c>
      <c r="V645" t="str">
        <f t="shared" si="71"/>
        <v>Monday</v>
      </c>
      <c r="W645" t="str">
        <f t="shared" si="72"/>
        <v>June</v>
      </c>
      <c r="X645">
        <f>E645*VLOOKUP(D645,products!$A$2:$G$49,7,FALSE)</f>
        <v>11.271149999999999</v>
      </c>
    </row>
    <row r="646" spans="1:24" x14ac:dyDescent="0.25">
      <c r="A646" s="1" t="s">
        <v>4127</v>
      </c>
      <c r="B646" s="2">
        <v>44694</v>
      </c>
      <c r="C646" s="1" t="s">
        <v>4128</v>
      </c>
      <c r="D646" t="s">
        <v>6148</v>
      </c>
      <c r="E646" s="1">
        <v>2</v>
      </c>
      <c r="F646" s="1" t="str">
        <f>VLOOKUP(C646,customers!$A$2:$B$1001,2,FALSE)</f>
        <v>Marne Mingey</v>
      </c>
      <c r="G646" s="1" t="str">
        <f>VLOOKUP(C646,customers!$A$1:$C$1001,3,FALSE)</f>
        <v>not provided</v>
      </c>
      <c r="H646" s="1" t="str">
        <f>_xlfn.XLOOKUP(C646,customers!$A$2:$A$1001,customers!$G$2:$G$1001,,0,)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>
        <f>INDEX(products!$A$1:$G$49,MATCH(orders!$D646,products!$A$1:$A$49,0),MATCH(orders!K$1,products!$A$1:$G$1,0))</f>
        <v>2.5</v>
      </c>
      <c r="L646">
        <f>INDEX(products!$A$1:$G$49,MATCH(orders!$D646,products!$A$1:$A$49,0),MATCH(orders!L$1,products!$A$1:$G$1,0))</f>
        <v>20.584999999999997</v>
      </c>
      <c r="M646">
        <f t="shared" si="73"/>
        <v>41.169999999999995</v>
      </c>
      <c r="N646" t="str">
        <f>VLOOKUP(I646,'coffee names &amp; roast types'!$A$2:$B$5,2,FALSE)</f>
        <v>Robusta</v>
      </c>
      <c r="O646" t="str">
        <f>VLOOKUP(J646,'coffee names &amp; roast types'!$E$2:$F$4,2,FALSE)</f>
        <v>Dark</v>
      </c>
      <c r="P646" t="str">
        <f>CONCATENATE(VLOOKUP(C646,customers!$A$2:$F$1001,5,FALSE),", ",VLOOKUP(C646,customers!$A$2:$F$1001,6,FALSE))</f>
        <v>7 South Parkway, Miami</v>
      </c>
      <c r="Q646" t="str">
        <f t="shared" si="74"/>
        <v>No</v>
      </c>
      <c r="R646" t="str">
        <f t="shared" si="75"/>
        <v>Marne</v>
      </c>
      <c r="S646" t="str">
        <f t="shared" si="76"/>
        <v>Mingey</v>
      </c>
      <c r="T646" t="str">
        <f>_xlfn.XLOOKUP(C646,Table3[Customer ID],Table3[Loyalty Card],,0)</f>
        <v>No</v>
      </c>
      <c r="U646">
        <f t="shared" si="70"/>
        <v>5</v>
      </c>
      <c r="V646" t="str">
        <f t="shared" si="71"/>
        <v>Friday</v>
      </c>
      <c r="W646" t="str">
        <f t="shared" si="72"/>
        <v>May</v>
      </c>
      <c r="X646">
        <f>E646*VLOOKUP(D646,products!$A$2:$G$49,7,FALSE)</f>
        <v>2.4701999999999997</v>
      </c>
    </row>
    <row r="647" spans="1:24" x14ac:dyDescent="0.25">
      <c r="A647" s="1" t="s">
        <v>4132</v>
      </c>
      <c r="B647" s="2">
        <v>44106</v>
      </c>
      <c r="C647" s="1" t="s">
        <v>4133</v>
      </c>
      <c r="D647" t="s">
        <v>6167</v>
      </c>
      <c r="E647" s="1">
        <v>3</v>
      </c>
      <c r="F647" s="1" t="str">
        <f>VLOOKUP(C647,customers!$A$2:$B$1001,2,FALSE)</f>
        <v>Denny O' Ronan</v>
      </c>
      <c r="G647" s="1" t="str">
        <f>VLOOKUP(C647,customers!$A$1:$C$1001,3,FALSE)</f>
        <v>dohx@redcross.org</v>
      </c>
      <c r="H647" s="1" t="str">
        <f>_xlfn.XLOOKUP(C647,customers!$A$2:$A$1001,customers!$G$2:$G$1001,,0,)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>
        <f>INDEX(products!$A$1:$G$49,MATCH(orders!$D647,products!$A$1:$A$49,0),MATCH(orders!K$1,products!$A$1:$G$1,0))</f>
        <v>2.5</v>
      </c>
      <c r="L647">
        <f>INDEX(products!$A$1:$G$49,MATCH(orders!$D647,products!$A$1:$A$49,0),MATCH(orders!L$1,products!$A$1:$G$1,0))</f>
        <v>22.884999999999998</v>
      </c>
      <c r="M647">
        <f t="shared" si="73"/>
        <v>68.655000000000001</v>
      </c>
      <c r="N647" t="str">
        <f>VLOOKUP(I647,'coffee names &amp; roast types'!$A$2:$B$5,2,FALSE)</f>
        <v>Arabica</v>
      </c>
      <c r="O647" t="str">
        <f>VLOOKUP(J647,'coffee names &amp; roast types'!$E$2:$F$4,2,FALSE)</f>
        <v>Dark</v>
      </c>
      <c r="P647" t="str">
        <f>CONCATENATE(VLOOKUP(C647,customers!$A$2:$F$1001,5,FALSE),", ",VLOOKUP(C647,customers!$A$2:$F$1001,6,FALSE))</f>
        <v>92 Kingsford Court, San Angelo</v>
      </c>
      <c r="Q647" t="str">
        <f t="shared" si="74"/>
        <v>No</v>
      </c>
      <c r="R647" t="str">
        <f t="shared" si="75"/>
        <v>Denny</v>
      </c>
      <c r="S647" t="str">
        <f t="shared" si="76"/>
        <v>O' Ronan</v>
      </c>
      <c r="T647" t="str">
        <f>_xlfn.XLOOKUP(C647,Table3[Customer ID],Table3[Loyalty Card],,0)</f>
        <v>Yes</v>
      </c>
      <c r="U647">
        <f t="shared" si="70"/>
        <v>7.5</v>
      </c>
      <c r="V647" t="str">
        <f t="shared" si="71"/>
        <v>Friday</v>
      </c>
      <c r="W647" t="str">
        <f t="shared" si="72"/>
        <v>October</v>
      </c>
      <c r="X647">
        <f>E647*VLOOKUP(D647,products!$A$2:$G$49,7,FALSE)</f>
        <v>6.1789499999999986</v>
      </c>
    </row>
    <row r="648" spans="1:24" x14ac:dyDescent="0.25">
      <c r="A648" s="1" t="s">
        <v>4138</v>
      </c>
      <c r="B648" s="2">
        <v>44532</v>
      </c>
      <c r="C648" s="1" t="s">
        <v>4139</v>
      </c>
      <c r="D648" t="s">
        <v>6146</v>
      </c>
      <c r="E648" s="1">
        <v>1</v>
      </c>
      <c r="F648" s="1" t="str">
        <f>VLOOKUP(C648,customers!$A$2:$B$1001,2,FALSE)</f>
        <v>Dottie Rallin</v>
      </c>
      <c r="G648" s="1" t="str">
        <f>VLOOKUP(C648,customers!$A$1:$C$1001,3,FALSE)</f>
        <v>drallinhy@howstuffworks.com</v>
      </c>
      <c r="H648" s="1" t="str">
        <f>_xlfn.XLOOKUP(C648,customers!$A$2:$A$1001,customers!$G$2:$G$1001,,0,)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>
        <f>INDEX(products!$A$1:$G$49,MATCH(orders!$D648,products!$A$1:$A$49,0),MATCH(orders!K$1,products!$A$1:$G$1,0))</f>
        <v>1</v>
      </c>
      <c r="L648">
        <f>INDEX(products!$A$1:$G$49,MATCH(orders!$D648,products!$A$1:$A$49,0),MATCH(orders!L$1,products!$A$1:$G$1,0))</f>
        <v>9.9499999999999993</v>
      </c>
      <c r="M648">
        <f t="shared" si="73"/>
        <v>9.9499999999999993</v>
      </c>
      <c r="N648" t="str">
        <f>VLOOKUP(I648,'coffee names &amp; roast types'!$A$2:$B$5,2,FALSE)</f>
        <v>Arabica</v>
      </c>
      <c r="O648" t="str">
        <f>VLOOKUP(J648,'coffee names &amp; roast types'!$E$2:$F$4,2,FALSE)</f>
        <v>Dark</v>
      </c>
      <c r="P648" t="str">
        <f>CONCATENATE(VLOOKUP(C648,customers!$A$2:$F$1001,5,FALSE),", ",VLOOKUP(C648,customers!$A$2:$F$1001,6,FALSE))</f>
        <v>13617 Harbort Lane, Albany</v>
      </c>
      <c r="Q648" t="str">
        <f t="shared" si="74"/>
        <v>No</v>
      </c>
      <c r="R648" t="str">
        <f t="shared" si="75"/>
        <v>Dottie</v>
      </c>
      <c r="S648" t="str">
        <f t="shared" si="76"/>
        <v>Rallin</v>
      </c>
      <c r="T648" t="str">
        <f>_xlfn.XLOOKUP(C648,Table3[Customer ID],Table3[Loyalty Card],,0)</f>
        <v>Yes</v>
      </c>
      <c r="U648">
        <f t="shared" si="70"/>
        <v>1</v>
      </c>
      <c r="V648" t="str">
        <f t="shared" si="71"/>
        <v>Thursday</v>
      </c>
      <c r="W648" t="str">
        <f t="shared" si="72"/>
        <v>December</v>
      </c>
      <c r="X648">
        <f>E648*VLOOKUP(D648,products!$A$2:$G$49,7,FALSE)</f>
        <v>0.89549999999999985</v>
      </c>
    </row>
    <row r="649" spans="1:24" x14ac:dyDescent="0.25">
      <c r="A649" s="1" t="s">
        <v>4144</v>
      </c>
      <c r="B649" s="2">
        <v>44502</v>
      </c>
      <c r="C649" s="1" t="s">
        <v>4145</v>
      </c>
      <c r="D649" t="s">
        <v>6160</v>
      </c>
      <c r="E649" s="1">
        <v>3</v>
      </c>
      <c r="F649" s="1" t="str">
        <f>VLOOKUP(C649,customers!$A$2:$B$1001,2,FALSE)</f>
        <v>Ardith Chill</v>
      </c>
      <c r="G649" s="1" t="str">
        <f>VLOOKUP(C649,customers!$A$1:$C$1001,3,FALSE)</f>
        <v>achillhz@epa.gov</v>
      </c>
      <c r="H649" s="1" t="str">
        <f>_xlfn.XLOOKUP(C649,customers!$A$2:$A$1001,customers!$G$2:$G$1001,,0,)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>
        <f>INDEX(products!$A$1:$G$49,MATCH(orders!$D649,products!$A$1:$A$49,0),MATCH(orders!K$1,products!$A$1:$G$1,0))</f>
        <v>0.5</v>
      </c>
      <c r="L649">
        <f>INDEX(products!$A$1:$G$49,MATCH(orders!$D649,products!$A$1:$A$49,0),MATCH(orders!L$1,products!$A$1:$G$1,0))</f>
        <v>9.51</v>
      </c>
      <c r="M649">
        <f t="shared" si="73"/>
        <v>28.53</v>
      </c>
      <c r="N649" t="str">
        <f>VLOOKUP(I649,'coffee names &amp; roast types'!$A$2:$B$5,2,FALSE)</f>
        <v>Liberica</v>
      </c>
      <c r="O649" t="str">
        <f>VLOOKUP(J649,'coffee names &amp; roast types'!$E$2:$F$4,2,FALSE)</f>
        <v>Light</v>
      </c>
      <c r="P649" t="str">
        <f>CONCATENATE(VLOOKUP(C649,customers!$A$2:$F$1001,5,FALSE),", ",VLOOKUP(C649,customers!$A$2:$F$1001,6,FALSE))</f>
        <v>677 Bartillon Avenue, Thorpe</v>
      </c>
      <c r="Q649" t="str">
        <f t="shared" si="74"/>
        <v>Yes</v>
      </c>
      <c r="R649" t="str">
        <f t="shared" si="75"/>
        <v>Ardith</v>
      </c>
      <c r="S649" t="str">
        <f t="shared" si="76"/>
        <v>Chill</v>
      </c>
      <c r="T649" t="str">
        <f>_xlfn.XLOOKUP(C649,Table3[Customer ID],Table3[Loyalty Card],,0)</f>
        <v>Yes</v>
      </c>
      <c r="U649">
        <f t="shared" si="70"/>
        <v>1.5</v>
      </c>
      <c r="V649" t="str">
        <f t="shared" si="71"/>
        <v>Tuesday</v>
      </c>
      <c r="W649" t="str">
        <f t="shared" si="72"/>
        <v>November</v>
      </c>
      <c r="X649">
        <f>E649*VLOOKUP(D649,products!$A$2:$G$49,7,FALSE)</f>
        <v>3.7088999999999999</v>
      </c>
    </row>
    <row r="650" spans="1:24" x14ac:dyDescent="0.25">
      <c r="A650" s="1" t="s">
        <v>4150</v>
      </c>
      <c r="B650" s="2">
        <v>43884</v>
      </c>
      <c r="C650" s="1" t="s">
        <v>4151</v>
      </c>
      <c r="D650" t="s">
        <v>6162</v>
      </c>
      <c r="E650" s="1">
        <v>6</v>
      </c>
      <c r="F650" s="1" t="str">
        <f>VLOOKUP(C650,customers!$A$2:$B$1001,2,FALSE)</f>
        <v>Tuckie Mathonnet</v>
      </c>
      <c r="G650" s="1" t="str">
        <f>VLOOKUP(C650,customers!$A$1:$C$1001,3,FALSE)</f>
        <v>tmathonneti0@google.co.jp</v>
      </c>
      <c r="H650" s="1" t="str">
        <f>_xlfn.XLOOKUP(C650,customers!$A$2:$A$1001,customers!$G$2:$G$1001,,0,)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>
        <f>INDEX(products!$A$1:$G$49,MATCH(orders!$D650,products!$A$1:$A$49,0),MATCH(orders!K$1,products!$A$1:$G$1,0))</f>
        <v>0.2</v>
      </c>
      <c r="L650">
        <f>INDEX(products!$A$1:$G$49,MATCH(orders!$D650,products!$A$1:$A$49,0),MATCH(orders!L$1,products!$A$1:$G$1,0))</f>
        <v>2.6849999999999996</v>
      </c>
      <c r="M650">
        <f t="shared" si="73"/>
        <v>16.11</v>
      </c>
      <c r="N650" t="str">
        <f>VLOOKUP(I650,'coffee names &amp; roast types'!$A$2:$B$5,2,FALSE)</f>
        <v>Robusta</v>
      </c>
      <c r="O650" t="str">
        <f>VLOOKUP(J650,'coffee names &amp; roast types'!$E$2:$F$4,2,FALSE)</f>
        <v>Dark</v>
      </c>
      <c r="P650" t="str">
        <f>CONCATENATE(VLOOKUP(C650,customers!$A$2:$F$1001,5,FALSE),", ",VLOOKUP(C650,customers!$A$2:$F$1001,6,FALSE))</f>
        <v>407 Roth Circle, Columbus</v>
      </c>
      <c r="Q650" t="str">
        <f t="shared" si="74"/>
        <v>No</v>
      </c>
      <c r="R650" t="str">
        <f t="shared" si="75"/>
        <v>Tuckie</v>
      </c>
      <c r="S650" t="str">
        <f t="shared" si="76"/>
        <v>Mathonnet</v>
      </c>
      <c r="T650" t="str">
        <f>_xlfn.XLOOKUP(C650,Table3[Customer ID],Table3[Loyalty Card],,0)</f>
        <v>No</v>
      </c>
      <c r="U650">
        <f t="shared" si="70"/>
        <v>1.2000000000000002</v>
      </c>
      <c r="V650" t="str">
        <f t="shared" si="71"/>
        <v>Sunday</v>
      </c>
      <c r="W650" t="str">
        <f t="shared" si="72"/>
        <v>February</v>
      </c>
      <c r="X650">
        <f>E650*VLOOKUP(D650,products!$A$2:$G$49,7,FALSE)</f>
        <v>0.96659999999999979</v>
      </c>
    </row>
    <row r="651" spans="1:24" x14ac:dyDescent="0.25">
      <c r="A651" s="1" t="s">
        <v>4156</v>
      </c>
      <c r="B651" s="2">
        <v>44015</v>
      </c>
      <c r="C651" s="1" t="s">
        <v>4157</v>
      </c>
      <c r="D651" t="s">
        <v>6169</v>
      </c>
      <c r="E651" s="1">
        <v>6</v>
      </c>
      <c r="F651" s="1" t="str">
        <f>VLOOKUP(C651,customers!$A$2:$B$1001,2,FALSE)</f>
        <v>Charmane Denys</v>
      </c>
      <c r="G651" s="1" t="str">
        <f>VLOOKUP(C651,customers!$A$1:$C$1001,3,FALSE)</f>
        <v>cdenysi1@is.gd</v>
      </c>
      <c r="H651" s="1" t="str">
        <f>_xlfn.XLOOKUP(C651,customers!$A$2:$A$1001,customers!$G$2:$G$1001,,0,)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>
        <f>INDEX(products!$A$1:$G$49,MATCH(orders!$D651,products!$A$1:$A$49,0),MATCH(orders!K$1,products!$A$1:$G$1,0))</f>
        <v>1</v>
      </c>
      <c r="L651">
        <f>INDEX(products!$A$1:$G$49,MATCH(orders!$D651,products!$A$1:$A$49,0),MATCH(orders!L$1,products!$A$1:$G$1,0))</f>
        <v>15.85</v>
      </c>
      <c r="M651">
        <f t="shared" si="73"/>
        <v>95.1</v>
      </c>
      <c r="N651" t="str">
        <f>VLOOKUP(I651,'coffee names &amp; roast types'!$A$2:$B$5,2,FALSE)</f>
        <v>Liberica</v>
      </c>
      <c r="O651" t="str">
        <f>VLOOKUP(J651,'coffee names &amp; roast types'!$E$2:$F$4,2,FALSE)</f>
        <v>Light</v>
      </c>
      <c r="P651" t="str">
        <f>CONCATENATE(VLOOKUP(C651,customers!$A$2:$F$1001,5,FALSE),", ",VLOOKUP(C651,customers!$A$2:$F$1001,6,FALSE))</f>
        <v>480 Shopko Street, Carlton</v>
      </c>
      <c r="Q651" t="str">
        <f t="shared" si="74"/>
        <v>Yes</v>
      </c>
      <c r="R651" t="str">
        <f t="shared" si="75"/>
        <v>Charmane</v>
      </c>
      <c r="S651" t="str">
        <f t="shared" si="76"/>
        <v>Denys</v>
      </c>
      <c r="T651" t="str">
        <f>_xlfn.XLOOKUP(C651,Table3[Customer ID],Table3[Loyalty Card],,0)</f>
        <v>No</v>
      </c>
      <c r="U651">
        <f t="shared" si="70"/>
        <v>6</v>
      </c>
      <c r="V651" t="str">
        <f t="shared" si="71"/>
        <v>Friday</v>
      </c>
      <c r="W651" t="str">
        <f t="shared" si="72"/>
        <v>July</v>
      </c>
      <c r="X651">
        <f>E651*VLOOKUP(D651,products!$A$2:$G$49,7,FALSE)</f>
        <v>12.363000000000001</v>
      </c>
    </row>
    <row r="652" spans="1:24" x14ac:dyDescent="0.25">
      <c r="A652" s="1" t="s">
        <v>4162</v>
      </c>
      <c r="B652" s="2">
        <v>43507</v>
      </c>
      <c r="C652" s="1" t="s">
        <v>4163</v>
      </c>
      <c r="D652" t="s">
        <v>6171</v>
      </c>
      <c r="E652" s="1">
        <v>1</v>
      </c>
      <c r="F652" s="1" t="str">
        <f>VLOOKUP(C652,customers!$A$2:$B$1001,2,FALSE)</f>
        <v>Cecily Stebbings</v>
      </c>
      <c r="G652" s="1" t="str">
        <f>VLOOKUP(C652,customers!$A$1:$C$1001,3,FALSE)</f>
        <v>cstebbingsi2@drupal.org</v>
      </c>
      <c r="H652" s="1" t="str">
        <f>_xlfn.XLOOKUP(C652,customers!$A$2:$A$1001,customers!$G$2:$G$1001,,0,)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>
        <f>INDEX(products!$A$1:$G$49,MATCH(orders!$D652,products!$A$1:$A$49,0),MATCH(orders!K$1,products!$A$1:$G$1,0))</f>
        <v>0.5</v>
      </c>
      <c r="L652">
        <f>INDEX(products!$A$1:$G$49,MATCH(orders!$D652,products!$A$1:$A$49,0),MATCH(orders!L$1,products!$A$1:$G$1,0))</f>
        <v>5.3699999999999992</v>
      </c>
      <c r="M652">
        <f t="shared" si="73"/>
        <v>5.3699999999999992</v>
      </c>
      <c r="N652" t="str">
        <f>VLOOKUP(I652,'coffee names &amp; roast types'!$A$2:$B$5,2,FALSE)</f>
        <v>Robusta</v>
      </c>
      <c r="O652" t="str">
        <f>VLOOKUP(J652,'coffee names &amp; roast types'!$E$2:$F$4,2,FALSE)</f>
        <v>Dark</v>
      </c>
      <c r="P652" t="str">
        <f>CONCATENATE(VLOOKUP(C652,customers!$A$2:$F$1001,5,FALSE),", ",VLOOKUP(C652,customers!$A$2:$F$1001,6,FALSE))</f>
        <v>6 Green Ridge Drive, Corona</v>
      </c>
      <c r="Q652" t="str">
        <f t="shared" si="74"/>
        <v>No</v>
      </c>
      <c r="R652" t="str">
        <f t="shared" si="75"/>
        <v>Cecily</v>
      </c>
      <c r="S652" t="str">
        <f t="shared" si="76"/>
        <v>Stebbings</v>
      </c>
      <c r="T652" t="str">
        <f>_xlfn.XLOOKUP(C652,Table3[Customer ID],Table3[Loyalty Card],,0)</f>
        <v>Yes</v>
      </c>
      <c r="U652">
        <f t="shared" si="70"/>
        <v>0.5</v>
      </c>
      <c r="V652" t="str">
        <f t="shared" si="71"/>
        <v>Monday</v>
      </c>
      <c r="W652" t="str">
        <f t="shared" si="72"/>
        <v>February</v>
      </c>
      <c r="X652">
        <f>E652*VLOOKUP(D652,products!$A$2:$G$49,7,FALSE)</f>
        <v>0.32219999999999993</v>
      </c>
    </row>
    <row r="653" spans="1:24" x14ac:dyDescent="0.25">
      <c r="A653" s="1" t="s">
        <v>4168</v>
      </c>
      <c r="B653" s="2">
        <v>44084</v>
      </c>
      <c r="C653" s="1" t="s">
        <v>4169</v>
      </c>
      <c r="D653" t="s">
        <v>6178</v>
      </c>
      <c r="E653" s="1">
        <v>4</v>
      </c>
      <c r="F653" s="1" t="str">
        <f>VLOOKUP(C653,customers!$A$2:$B$1001,2,FALSE)</f>
        <v>Giana Tonnesen</v>
      </c>
      <c r="G653" s="1" t="str">
        <f>VLOOKUP(C653,customers!$A$1:$C$1001,3,FALSE)</f>
        <v>not provided</v>
      </c>
      <c r="H653" s="1" t="str">
        <f>_xlfn.XLOOKUP(C653,customers!$A$2:$A$1001,customers!$G$2:$G$1001,,0,)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>
        <f>INDEX(products!$A$1:$G$49,MATCH(orders!$D653,products!$A$1:$A$49,0),MATCH(orders!K$1,products!$A$1:$G$1,0))</f>
        <v>1</v>
      </c>
      <c r="L653">
        <f>INDEX(products!$A$1:$G$49,MATCH(orders!$D653,products!$A$1:$A$49,0),MATCH(orders!L$1,products!$A$1:$G$1,0))</f>
        <v>11.95</v>
      </c>
      <c r="M653">
        <f t="shared" si="73"/>
        <v>47.8</v>
      </c>
      <c r="N653" t="str">
        <f>VLOOKUP(I653,'coffee names &amp; roast types'!$A$2:$B$5,2,FALSE)</f>
        <v>Robusta</v>
      </c>
      <c r="O653" t="str">
        <f>VLOOKUP(J653,'coffee names &amp; roast types'!$E$2:$F$4,2,FALSE)</f>
        <v>Light</v>
      </c>
      <c r="P653" t="str">
        <f>CONCATENATE(VLOOKUP(C653,customers!$A$2:$F$1001,5,FALSE),", ",VLOOKUP(C653,customers!$A$2:$F$1001,6,FALSE))</f>
        <v>041 Lighthouse Bay Center, Washington</v>
      </c>
      <c r="Q653" t="str">
        <f t="shared" si="74"/>
        <v>No</v>
      </c>
      <c r="R653" t="str">
        <f t="shared" si="75"/>
        <v>Giana</v>
      </c>
      <c r="S653" t="str">
        <f t="shared" si="76"/>
        <v>Tonnesen</v>
      </c>
      <c r="T653" t="str">
        <f>_xlfn.XLOOKUP(C653,Table3[Customer ID],Table3[Loyalty Card],,0)</f>
        <v>No</v>
      </c>
      <c r="U653">
        <f t="shared" si="70"/>
        <v>4</v>
      </c>
      <c r="V653" t="str">
        <f t="shared" si="71"/>
        <v>Thursday</v>
      </c>
      <c r="W653" t="str">
        <f t="shared" si="72"/>
        <v>September</v>
      </c>
      <c r="X653">
        <f>E653*VLOOKUP(D653,products!$A$2:$G$49,7,FALSE)</f>
        <v>2.8679999999999999</v>
      </c>
    </row>
    <row r="654" spans="1:24" x14ac:dyDescent="0.25">
      <c r="A654" s="1" t="s">
        <v>4173</v>
      </c>
      <c r="B654" s="2">
        <v>43892</v>
      </c>
      <c r="C654" s="1" t="s">
        <v>4174</v>
      </c>
      <c r="D654" t="s">
        <v>6169</v>
      </c>
      <c r="E654" s="1">
        <v>4</v>
      </c>
      <c r="F654" s="1" t="str">
        <f>VLOOKUP(C654,customers!$A$2:$B$1001,2,FALSE)</f>
        <v>Rhetta Zywicki</v>
      </c>
      <c r="G654" s="1" t="str">
        <f>VLOOKUP(C654,customers!$A$1:$C$1001,3,FALSE)</f>
        <v>rzywickii4@ifeng.com</v>
      </c>
      <c r="H654" s="1" t="str">
        <f>_xlfn.XLOOKUP(C654,customers!$A$2:$A$1001,customers!$G$2:$G$1001,,0,)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>
        <f>INDEX(products!$A$1:$G$49,MATCH(orders!$D654,products!$A$1:$A$49,0),MATCH(orders!K$1,products!$A$1:$G$1,0))</f>
        <v>1</v>
      </c>
      <c r="L654">
        <f>INDEX(products!$A$1:$G$49,MATCH(orders!$D654,products!$A$1:$A$49,0),MATCH(orders!L$1,products!$A$1:$G$1,0))</f>
        <v>15.85</v>
      </c>
      <c r="M654">
        <f t="shared" si="73"/>
        <v>63.4</v>
      </c>
      <c r="N654" t="str">
        <f>VLOOKUP(I654,'coffee names &amp; roast types'!$A$2:$B$5,2,FALSE)</f>
        <v>Liberica</v>
      </c>
      <c r="O654" t="str">
        <f>VLOOKUP(J654,'coffee names &amp; roast types'!$E$2:$F$4,2,FALSE)</f>
        <v>Light</v>
      </c>
      <c r="P654" t="str">
        <f>CONCATENATE(VLOOKUP(C654,customers!$A$2:$F$1001,5,FALSE),", ",VLOOKUP(C654,customers!$A$2:$F$1001,6,FALSE))</f>
        <v>18 Ruskin Plaza, Ballinteer</v>
      </c>
      <c r="Q654" t="str">
        <f t="shared" si="74"/>
        <v>Yes</v>
      </c>
      <c r="R654" t="str">
        <f t="shared" si="75"/>
        <v>Rhetta</v>
      </c>
      <c r="S654" t="str">
        <f t="shared" si="76"/>
        <v>Zywicki</v>
      </c>
      <c r="T654" t="str">
        <f>_xlfn.XLOOKUP(C654,Table3[Customer ID],Table3[Loyalty Card],,0)</f>
        <v>No</v>
      </c>
      <c r="U654">
        <f t="shared" si="70"/>
        <v>4</v>
      </c>
      <c r="V654" t="str">
        <f t="shared" si="71"/>
        <v>Monday</v>
      </c>
      <c r="W654" t="str">
        <f t="shared" si="72"/>
        <v>March</v>
      </c>
      <c r="X654">
        <f>E654*VLOOKUP(D654,products!$A$2:$G$49,7,FALSE)</f>
        <v>8.2420000000000009</v>
      </c>
    </row>
    <row r="655" spans="1:24" x14ac:dyDescent="0.25">
      <c r="A655" s="1" t="s">
        <v>4178</v>
      </c>
      <c r="B655" s="2">
        <v>44375</v>
      </c>
      <c r="C655" s="1" t="s">
        <v>4179</v>
      </c>
      <c r="D655" t="s">
        <v>6174</v>
      </c>
      <c r="E655" s="1">
        <v>4</v>
      </c>
      <c r="F655" s="1" t="str">
        <f>VLOOKUP(C655,customers!$A$2:$B$1001,2,FALSE)</f>
        <v>Almeria Burgett</v>
      </c>
      <c r="G655" s="1" t="str">
        <f>VLOOKUP(C655,customers!$A$1:$C$1001,3,FALSE)</f>
        <v>aburgetti5@moonfruit.com</v>
      </c>
      <c r="H655" s="1" t="str">
        <f>_xlfn.XLOOKUP(C655,customers!$A$2:$A$1001,customers!$G$2:$G$1001,,0,)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>
        <f>INDEX(products!$A$1:$G$49,MATCH(orders!$D655,products!$A$1:$A$49,0),MATCH(orders!K$1,products!$A$1:$G$1,0))</f>
        <v>2.5</v>
      </c>
      <c r="L655">
        <f>INDEX(products!$A$1:$G$49,MATCH(orders!$D655,products!$A$1:$A$49,0),MATCH(orders!L$1,products!$A$1:$G$1,0))</f>
        <v>25.874999999999996</v>
      </c>
      <c r="M655">
        <f t="shared" si="73"/>
        <v>103.49999999999999</v>
      </c>
      <c r="N655" t="str">
        <f>VLOOKUP(I655,'coffee names &amp; roast types'!$A$2:$B$5,2,FALSE)</f>
        <v>Arabica</v>
      </c>
      <c r="O655" t="str">
        <f>VLOOKUP(J655,'coffee names &amp; roast types'!$E$2:$F$4,2,FALSE)</f>
        <v>Medium</v>
      </c>
      <c r="P655" t="str">
        <f>CONCATENATE(VLOOKUP(C655,customers!$A$2:$F$1001,5,FALSE),", ",VLOOKUP(C655,customers!$A$2:$F$1001,6,FALSE))</f>
        <v>50879 Reindahl Road, Toledo</v>
      </c>
      <c r="Q655" t="str">
        <f t="shared" si="74"/>
        <v>No</v>
      </c>
      <c r="R655" t="str">
        <f t="shared" si="75"/>
        <v>Almeria</v>
      </c>
      <c r="S655" t="str">
        <f t="shared" si="76"/>
        <v>Burgett</v>
      </c>
      <c r="T655" t="str">
        <f>_xlfn.XLOOKUP(C655,Table3[Customer ID],Table3[Loyalty Card],,0)</f>
        <v>No</v>
      </c>
      <c r="U655">
        <f t="shared" si="70"/>
        <v>10</v>
      </c>
      <c r="V655" t="str">
        <f t="shared" si="71"/>
        <v>Monday</v>
      </c>
      <c r="W655" t="str">
        <f t="shared" si="72"/>
        <v>June</v>
      </c>
      <c r="X655">
        <f>E655*VLOOKUP(D655,products!$A$2:$G$49,7,FALSE)</f>
        <v>9.3149999999999977</v>
      </c>
    </row>
    <row r="656" spans="1:24" x14ac:dyDescent="0.25">
      <c r="A656" s="1" t="s">
        <v>4184</v>
      </c>
      <c r="B656" s="2">
        <v>43476</v>
      </c>
      <c r="C656" s="1" t="s">
        <v>4185</v>
      </c>
      <c r="D656" t="s">
        <v>6167</v>
      </c>
      <c r="E656" s="1">
        <v>3</v>
      </c>
      <c r="F656" s="1" t="str">
        <f>VLOOKUP(C656,customers!$A$2:$B$1001,2,FALSE)</f>
        <v>Marvin Malloy</v>
      </c>
      <c r="G656" s="1" t="str">
        <f>VLOOKUP(C656,customers!$A$1:$C$1001,3,FALSE)</f>
        <v>mmalloyi6@seattletimes.com</v>
      </c>
      <c r="H656" s="1" t="str">
        <f>_xlfn.XLOOKUP(C656,customers!$A$2:$A$1001,customers!$G$2:$G$1001,,0,)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>
        <f>INDEX(products!$A$1:$G$49,MATCH(orders!$D656,products!$A$1:$A$49,0),MATCH(orders!K$1,products!$A$1:$G$1,0))</f>
        <v>2.5</v>
      </c>
      <c r="L656">
        <f>INDEX(products!$A$1:$G$49,MATCH(orders!$D656,products!$A$1:$A$49,0),MATCH(orders!L$1,products!$A$1:$G$1,0))</f>
        <v>22.884999999999998</v>
      </c>
      <c r="M656">
        <f t="shared" si="73"/>
        <v>68.655000000000001</v>
      </c>
      <c r="N656" t="str">
        <f>VLOOKUP(I656,'coffee names &amp; roast types'!$A$2:$B$5,2,FALSE)</f>
        <v>Arabica</v>
      </c>
      <c r="O656" t="str">
        <f>VLOOKUP(J656,'coffee names &amp; roast types'!$E$2:$F$4,2,FALSE)</f>
        <v>Dark</v>
      </c>
      <c r="P656" t="str">
        <f>CONCATENATE(VLOOKUP(C656,customers!$A$2:$F$1001,5,FALSE),", ",VLOOKUP(C656,customers!$A$2:$F$1001,6,FALSE))</f>
        <v>2 Ohio Drive, Washington</v>
      </c>
      <c r="Q656" t="str">
        <f t="shared" si="74"/>
        <v>No</v>
      </c>
      <c r="R656" t="str">
        <f t="shared" si="75"/>
        <v>Marvin</v>
      </c>
      <c r="S656" t="str">
        <f t="shared" si="76"/>
        <v>Malloy</v>
      </c>
      <c r="T656" t="str">
        <f>_xlfn.XLOOKUP(C656,Table3[Customer ID],Table3[Loyalty Card],,0)</f>
        <v>No</v>
      </c>
      <c r="U656">
        <f t="shared" si="70"/>
        <v>7.5</v>
      </c>
      <c r="V656" t="str">
        <f t="shared" si="71"/>
        <v>Friday</v>
      </c>
      <c r="W656" t="str">
        <f t="shared" si="72"/>
        <v>January</v>
      </c>
      <c r="X656">
        <f>E656*VLOOKUP(D656,products!$A$2:$G$49,7,FALSE)</f>
        <v>6.1789499999999986</v>
      </c>
    </row>
    <row r="657" spans="1:24" x14ac:dyDescent="0.25">
      <c r="A657" s="1" t="s">
        <v>4190</v>
      </c>
      <c r="B657" s="2">
        <v>43728</v>
      </c>
      <c r="C657" s="1" t="s">
        <v>4191</v>
      </c>
      <c r="D657" t="s">
        <v>6150</v>
      </c>
      <c r="E657" s="1">
        <v>2</v>
      </c>
      <c r="F657" s="1" t="str">
        <f>VLOOKUP(C657,customers!$A$2:$B$1001,2,FALSE)</f>
        <v>Maxim McParland</v>
      </c>
      <c r="G657" s="1" t="str">
        <f>VLOOKUP(C657,customers!$A$1:$C$1001,3,FALSE)</f>
        <v>mmcparlandi7@w3.org</v>
      </c>
      <c r="H657" s="1" t="str">
        <f>_xlfn.XLOOKUP(C657,customers!$A$2:$A$1001,customers!$G$2:$G$1001,,0,)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>
        <f>INDEX(products!$A$1:$G$49,MATCH(orders!$D657,products!$A$1:$A$49,0),MATCH(orders!K$1,products!$A$1:$G$1,0))</f>
        <v>2.5</v>
      </c>
      <c r="L657">
        <f>INDEX(products!$A$1:$G$49,MATCH(orders!$D657,products!$A$1:$A$49,0),MATCH(orders!L$1,products!$A$1:$G$1,0))</f>
        <v>22.884999999999998</v>
      </c>
      <c r="M657">
        <f t="shared" si="73"/>
        <v>45.769999999999996</v>
      </c>
      <c r="N657" t="str">
        <f>VLOOKUP(I657,'coffee names &amp; roast types'!$A$2:$B$5,2,FALSE)</f>
        <v>Robusta</v>
      </c>
      <c r="O657" t="str">
        <f>VLOOKUP(J657,'coffee names &amp; roast types'!$E$2:$F$4,2,FALSE)</f>
        <v>Medium</v>
      </c>
      <c r="P657" t="str">
        <f>CONCATENATE(VLOOKUP(C657,customers!$A$2:$F$1001,5,FALSE),", ",VLOOKUP(C657,customers!$A$2:$F$1001,6,FALSE))</f>
        <v>17 Valley Edge Terrace, Cedar Rapids</v>
      </c>
      <c r="Q657" t="str">
        <f t="shared" si="74"/>
        <v>No</v>
      </c>
      <c r="R657" t="str">
        <f t="shared" si="75"/>
        <v>Maxim</v>
      </c>
      <c r="S657" t="str">
        <f t="shared" si="76"/>
        <v>McParland</v>
      </c>
      <c r="T657" t="str">
        <f>_xlfn.XLOOKUP(C657,Table3[Customer ID],Table3[Loyalty Card],,0)</f>
        <v>Yes</v>
      </c>
      <c r="U657">
        <f t="shared" si="70"/>
        <v>5</v>
      </c>
      <c r="V657" t="str">
        <f t="shared" si="71"/>
        <v>Friday</v>
      </c>
      <c r="W657" t="str">
        <f t="shared" si="72"/>
        <v>September</v>
      </c>
      <c r="X657">
        <f>E657*VLOOKUP(D657,products!$A$2:$G$49,7,FALSE)</f>
        <v>2.7461999999999995</v>
      </c>
    </row>
    <row r="658" spans="1:24" x14ac:dyDescent="0.25">
      <c r="A658" s="1" t="s">
        <v>4195</v>
      </c>
      <c r="B658" s="2">
        <v>44485</v>
      </c>
      <c r="C658" s="1" t="s">
        <v>4196</v>
      </c>
      <c r="D658" t="s">
        <v>6142</v>
      </c>
      <c r="E658" s="1">
        <v>4</v>
      </c>
      <c r="F658" s="1" t="str">
        <f>VLOOKUP(C658,customers!$A$2:$B$1001,2,FALSE)</f>
        <v>Sylas Jennaroy</v>
      </c>
      <c r="G658" s="1" t="str">
        <f>VLOOKUP(C658,customers!$A$1:$C$1001,3,FALSE)</f>
        <v>sjennaroyi8@purevolume.com</v>
      </c>
      <c r="H658" s="1" t="str">
        <f>_xlfn.XLOOKUP(C658,customers!$A$2:$A$1001,customers!$G$2:$G$1001,,0,)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>
        <f>INDEX(products!$A$1:$G$49,MATCH(orders!$D658,products!$A$1:$A$49,0),MATCH(orders!K$1,products!$A$1:$G$1,0))</f>
        <v>1</v>
      </c>
      <c r="L658">
        <f>INDEX(products!$A$1:$G$49,MATCH(orders!$D658,products!$A$1:$A$49,0),MATCH(orders!L$1,products!$A$1:$G$1,0))</f>
        <v>12.95</v>
      </c>
      <c r="M658">
        <f t="shared" si="73"/>
        <v>51.8</v>
      </c>
      <c r="N658" t="str">
        <f>VLOOKUP(I658,'coffee names &amp; roast types'!$A$2:$B$5,2,FALSE)</f>
        <v>Liberica</v>
      </c>
      <c r="O658" t="str">
        <f>VLOOKUP(J658,'coffee names &amp; roast types'!$E$2:$F$4,2,FALSE)</f>
        <v>Dark</v>
      </c>
      <c r="P658" t="str">
        <f>CONCATENATE(VLOOKUP(C658,customers!$A$2:$F$1001,5,FALSE),", ",VLOOKUP(C658,customers!$A$2:$F$1001,6,FALSE))</f>
        <v>22 South Court, Aurora</v>
      </c>
      <c r="Q658" t="str">
        <f t="shared" si="74"/>
        <v>No</v>
      </c>
      <c r="R658" t="str">
        <f t="shared" si="75"/>
        <v>Sylas</v>
      </c>
      <c r="S658" t="str">
        <f t="shared" si="76"/>
        <v>Jennaroy</v>
      </c>
      <c r="T658" t="str">
        <f>_xlfn.XLOOKUP(C658,Table3[Customer ID],Table3[Loyalty Card],,0)</f>
        <v>No</v>
      </c>
      <c r="U658">
        <f t="shared" si="70"/>
        <v>4</v>
      </c>
      <c r="V658" t="str">
        <f t="shared" si="71"/>
        <v>Saturday</v>
      </c>
      <c r="W658" t="str">
        <f t="shared" si="72"/>
        <v>October</v>
      </c>
      <c r="X658">
        <f>E658*VLOOKUP(D658,products!$A$2:$G$49,7,FALSE)</f>
        <v>6.734</v>
      </c>
    </row>
    <row r="659" spans="1:24" x14ac:dyDescent="0.25">
      <c r="A659" s="1" t="s">
        <v>4200</v>
      </c>
      <c r="B659" s="2">
        <v>43831</v>
      </c>
      <c r="C659" s="1" t="s">
        <v>4201</v>
      </c>
      <c r="D659" t="s">
        <v>6156</v>
      </c>
      <c r="E659" s="1">
        <v>2</v>
      </c>
      <c r="F659" s="1" t="str">
        <f>VLOOKUP(C659,customers!$A$2:$B$1001,2,FALSE)</f>
        <v>Wren Place</v>
      </c>
      <c r="G659" s="1" t="str">
        <f>VLOOKUP(C659,customers!$A$1:$C$1001,3,FALSE)</f>
        <v>wplacei9@wsj.com</v>
      </c>
      <c r="H659" s="1" t="str">
        <f>_xlfn.XLOOKUP(C659,customers!$A$2:$A$1001,customers!$G$2:$G$1001,,0,)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>
        <f>INDEX(products!$A$1:$G$49,MATCH(orders!$D659,products!$A$1:$A$49,0),MATCH(orders!K$1,products!$A$1:$G$1,0))</f>
        <v>0.5</v>
      </c>
      <c r="L659">
        <f>INDEX(products!$A$1:$G$49,MATCH(orders!$D659,products!$A$1:$A$49,0),MATCH(orders!L$1,products!$A$1:$G$1,0))</f>
        <v>6.75</v>
      </c>
      <c r="M659">
        <f t="shared" si="73"/>
        <v>13.5</v>
      </c>
      <c r="N659" t="str">
        <f>VLOOKUP(I659,'coffee names &amp; roast types'!$A$2:$B$5,2,FALSE)</f>
        <v>Arabica</v>
      </c>
      <c r="O659" t="str">
        <f>VLOOKUP(J659,'coffee names &amp; roast types'!$E$2:$F$4,2,FALSE)</f>
        <v>Medium</v>
      </c>
      <c r="P659" t="str">
        <f>CONCATENATE(VLOOKUP(C659,customers!$A$2:$F$1001,5,FALSE),", ",VLOOKUP(C659,customers!$A$2:$F$1001,6,FALSE))</f>
        <v>9 Artisan Avenue, Sunnyvale</v>
      </c>
      <c r="Q659" t="str">
        <f t="shared" si="74"/>
        <v>No</v>
      </c>
      <c r="R659" t="str">
        <f t="shared" si="75"/>
        <v>Wren</v>
      </c>
      <c r="S659" t="str">
        <f t="shared" si="76"/>
        <v>Place</v>
      </c>
      <c r="T659" t="str">
        <f>_xlfn.XLOOKUP(C659,Table3[Customer ID],Table3[Loyalty Card],,0)</f>
        <v>Yes</v>
      </c>
      <c r="U659">
        <f t="shared" si="70"/>
        <v>1</v>
      </c>
      <c r="V659" t="str">
        <f t="shared" si="71"/>
        <v>Wednesday</v>
      </c>
      <c r="W659" t="str">
        <f t="shared" si="72"/>
        <v>January</v>
      </c>
      <c r="X659">
        <f>E659*VLOOKUP(D659,products!$A$2:$G$49,7,FALSE)</f>
        <v>1.2149999999999999</v>
      </c>
    </row>
    <row r="660" spans="1:24" x14ac:dyDescent="0.25">
      <c r="A660" s="1" t="s">
        <v>4206</v>
      </c>
      <c r="B660" s="2">
        <v>44630</v>
      </c>
      <c r="C660" s="1" t="s">
        <v>4262</v>
      </c>
      <c r="D660" t="s">
        <v>6138</v>
      </c>
      <c r="E660" s="1">
        <v>3</v>
      </c>
      <c r="F660" s="1" t="str">
        <f>VLOOKUP(C660,customers!$A$2:$B$1001,2,FALSE)</f>
        <v>Janella Millett</v>
      </c>
      <c r="G660" s="1" t="str">
        <f>VLOOKUP(C660,customers!$A$1:$C$1001,3,FALSE)</f>
        <v>jmillettik@addtoany.com</v>
      </c>
      <c r="H660" s="1" t="str">
        <f>_xlfn.XLOOKUP(C660,customers!$A$2:$A$1001,customers!$G$2:$G$1001,,0,)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>
        <f>INDEX(products!$A$1:$G$49,MATCH(orders!$D660,products!$A$1:$A$49,0),MATCH(orders!K$1,products!$A$1:$G$1,0))</f>
        <v>0.5</v>
      </c>
      <c r="L660">
        <f>INDEX(products!$A$1:$G$49,MATCH(orders!$D660,products!$A$1:$A$49,0),MATCH(orders!L$1,products!$A$1:$G$1,0))</f>
        <v>8.25</v>
      </c>
      <c r="M660">
        <f t="shared" si="73"/>
        <v>24.75</v>
      </c>
      <c r="N660" t="str">
        <f>VLOOKUP(I660,'coffee names &amp; roast types'!$A$2:$B$5,2,FALSE)</f>
        <v>Excelsa</v>
      </c>
      <c r="O660" t="str">
        <f>VLOOKUP(J660,'coffee names &amp; roast types'!$E$2:$F$4,2,FALSE)</f>
        <v>Medium</v>
      </c>
      <c r="P660" t="str">
        <f>CONCATENATE(VLOOKUP(C660,customers!$A$2:$F$1001,5,FALSE),", ",VLOOKUP(C660,customers!$A$2:$F$1001,6,FALSE))</f>
        <v>3 Novick Alley, Durham</v>
      </c>
      <c r="Q660" t="str">
        <f t="shared" si="74"/>
        <v>No</v>
      </c>
      <c r="R660" t="str">
        <f t="shared" si="75"/>
        <v>Janella</v>
      </c>
      <c r="S660" t="str">
        <f t="shared" si="76"/>
        <v>Millett</v>
      </c>
      <c r="T660" t="str">
        <f>_xlfn.XLOOKUP(C660,Table3[Customer ID],Table3[Loyalty Card],,0)</f>
        <v>Yes</v>
      </c>
      <c r="U660">
        <f t="shared" si="70"/>
        <v>1.5</v>
      </c>
      <c r="V660" t="str">
        <f t="shared" si="71"/>
        <v>Thursday</v>
      </c>
      <c r="W660" t="str">
        <f t="shared" si="72"/>
        <v>March</v>
      </c>
      <c r="X660">
        <f>E660*VLOOKUP(D660,products!$A$2:$G$49,7,FALSE)</f>
        <v>2.7225000000000001</v>
      </c>
    </row>
    <row r="661" spans="1:24" x14ac:dyDescent="0.25">
      <c r="A661" s="1" t="s">
        <v>4210</v>
      </c>
      <c r="B661" s="2">
        <v>44693</v>
      </c>
      <c r="C661" s="1" t="s">
        <v>4211</v>
      </c>
      <c r="D661" t="s">
        <v>6167</v>
      </c>
      <c r="E661" s="1">
        <v>2</v>
      </c>
      <c r="F661" s="1" t="str">
        <f>VLOOKUP(C661,customers!$A$2:$B$1001,2,FALSE)</f>
        <v>Dollie Gadsden</v>
      </c>
      <c r="G661" s="1" t="str">
        <f>VLOOKUP(C661,customers!$A$1:$C$1001,3,FALSE)</f>
        <v>dgadsdenib@google.com.hk</v>
      </c>
      <c r="H661" s="1" t="str">
        <f>_xlfn.XLOOKUP(C661,customers!$A$2:$A$1001,customers!$G$2:$G$1001,,0,)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>
        <f>INDEX(products!$A$1:$G$49,MATCH(orders!$D661,products!$A$1:$A$49,0),MATCH(orders!K$1,products!$A$1:$G$1,0))</f>
        <v>2.5</v>
      </c>
      <c r="L661">
        <f>INDEX(products!$A$1:$G$49,MATCH(orders!$D661,products!$A$1:$A$49,0),MATCH(orders!L$1,products!$A$1:$G$1,0))</f>
        <v>22.884999999999998</v>
      </c>
      <c r="M661">
        <f t="shared" si="73"/>
        <v>45.769999999999996</v>
      </c>
      <c r="N661" t="str">
        <f>VLOOKUP(I661,'coffee names &amp; roast types'!$A$2:$B$5,2,FALSE)</f>
        <v>Arabica</v>
      </c>
      <c r="O661" t="str">
        <f>VLOOKUP(J661,'coffee names &amp; roast types'!$E$2:$F$4,2,FALSE)</f>
        <v>Dark</v>
      </c>
      <c r="P661" t="str">
        <f>CONCATENATE(VLOOKUP(C661,customers!$A$2:$F$1001,5,FALSE),", ",VLOOKUP(C661,customers!$A$2:$F$1001,6,FALSE))</f>
        <v>70 Ludington Terrace, Cluain Meala</v>
      </c>
      <c r="Q661" t="str">
        <f t="shared" si="74"/>
        <v>Yes</v>
      </c>
      <c r="R661" t="str">
        <f t="shared" si="75"/>
        <v>Dollie</v>
      </c>
      <c r="S661" t="str">
        <f t="shared" si="76"/>
        <v>Gadsden</v>
      </c>
      <c r="T661" t="str">
        <f>_xlfn.XLOOKUP(C661,Table3[Customer ID],Table3[Loyalty Card],,0)</f>
        <v>Yes</v>
      </c>
      <c r="U661">
        <f t="shared" si="70"/>
        <v>5</v>
      </c>
      <c r="V661" t="str">
        <f t="shared" si="71"/>
        <v>Thursday</v>
      </c>
      <c r="W661" t="str">
        <f t="shared" si="72"/>
        <v>May</v>
      </c>
      <c r="X661">
        <f>E661*VLOOKUP(D661,products!$A$2:$G$49,7,FALSE)</f>
        <v>4.1192999999999991</v>
      </c>
    </row>
    <row r="662" spans="1:24" x14ac:dyDescent="0.25">
      <c r="A662" s="1" t="s">
        <v>4216</v>
      </c>
      <c r="B662" s="2">
        <v>44084</v>
      </c>
      <c r="C662" s="1" t="s">
        <v>4217</v>
      </c>
      <c r="D662" t="s">
        <v>6175</v>
      </c>
      <c r="E662" s="1">
        <v>6</v>
      </c>
      <c r="F662" s="1" t="str">
        <f>VLOOKUP(C662,customers!$A$2:$B$1001,2,FALSE)</f>
        <v>Val Wakelin</v>
      </c>
      <c r="G662" s="1" t="str">
        <f>VLOOKUP(C662,customers!$A$1:$C$1001,3,FALSE)</f>
        <v>vwakelinic@unesco.org</v>
      </c>
      <c r="H662" s="1" t="str">
        <f>_xlfn.XLOOKUP(C662,customers!$A$2:$A$1001,customers!$G$2:$G$1001,,0,)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>
        <f>INDEX(products!$A$1:$G$49,MATCH(orders!$D662,products!$A$1:$A$49,0),MATCH(orders!K$1,products!$A$1:$G$1,0))</f>
        <v>0.5</v>
      </c>
      <c r="L662">
        <f>INDEX(products!$A$1:$G$49,MATCH(orders!$D662,products!$A$1:$A$49,0),MATCH(orders!L$1,products!$A$1:$G$1,0))</f>
        <v>8.91</v>
      </c>
      <c r="M662">
        <f t="shared" si="73"/>
        <v>53.46</v>
      </c>
      <c r="N662" t="str">
        <f>VLOOKUP(I662,'coffee names &amp; roast types'!$A$2:$B$5,2,FALSE)</f>
        <v>Excelsa</v>
      </c>
      <c r="O662" t="str">
        <f>VLOOKUP(J662,'coffee names &amp; roast types'!$E$2:$F$4,2,FALSE)</f>
        <v>Light</v>
      </c>
      <c r="P662" t="str">
        <f>CONCATENATE(VLOOKUP(C662,customers!$A$2:$F$1001,5,FALSE),", ",VLOOKUP(C662,customers!$A$2:$F$1001,6,FALSE))</f>
        <v>2003 Muir Lane, Lansing</v>
      </c>
      <c r="Q662" t="str">
        <f t="shared" si="74"/>
        <v>No</v>
      </c>
      <c r="R662" t="str">
        <f t="shared" si="75"/>
        <v>Val</v>
      </c>
      <c r="S662" t="str">
        <f t="shared" si="76"/>
        <v>Wakelin</v>
      </c>
      <c r="T662" t="str">
        <f>_xlfn.XLOOKUP(C662,Table3[Customer ID],Table3[Loyalty Card],,0)</f>
        <v>No</v>
      </c>
      <c r="U662">
        <f t="shared" si="70"/>
        <v>3</v>
      </c>
      <c r="V662" t="str">
        <f t="shared" si="71"/>
        <v>Thursday</v>
      </c>
      <c r="W662" t="str">
        <f t="shared" si="72"/>
        <v>September</v>
      </c>
      <c r="X662">
        <f>E662*VLOOKUP(D662,products!$A$2:$G$49,7,FALSE)</f>
        <v>5.8805999999999994</v>
      </c>
    </row>
    <row r="663" spans="1:24" x14ac:dyDescent="0.25">
      <c r="A663" s="1" t="s">
        <v>4222</v>
      </c>
      <c r="B663" s="2">
        <v>44485</v>
      </c>
      <c r="C663" s="1" t="s">
        <v>4223</v>
      </c>
      <c r="D663" t="s">
        <v>6151</v>
      </c>
      <c r="E663" s="1">
        <v>6</v>
      </c>
      <c r="F663" s="1" t="str">
        <f>VLOOKUP(C663,customers!$A$2:$B$1001,2,FALSE)</f>
        <v>Annie Campsall</v>
      </c>
      <c r="G663" s="1" t="str">
        <f>VLOOKUP(C663,customers!$A$1:$C$1001,3,FALSE)</f>
        <v>acampsallid@zimbio.com</v>
      </c>
      <c r="H663" s="1" t="str">
        <f>_xlfn.XLOOKUP(C663,customers!$A$2:$A$1001,customers!$G$2:$G$1001,,0,)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>
        <f>INDEX(products!$A$1:$G$49,MATCH(orders!$D663,products!$A$1:$A$49,0),MATCH(orders!K$1,products!$A$1:$G$1,0))</f>
        <v>0.2</v>
      </c>
      <c r="L663">
        <f>INDEX(products!$A$1:$G$49,MATCH(orders!$D663,products!$A$1:$A$49,0),MATCH(orders!L$1,products!$A$1:$G$1,0))</f>
        <v>3.375</v>
      </c>
      <c r="M663">
        <f t="shared" si="73"/>
        <v>20.25</v>
      </c>
      <c r="N663" t="str">
        <f>VLOOKUP(I663,'coffee names &amp; roast types'!$A$2:$B$5,2,FALSE)</f>
        <v>Arabica</v>
      </c>
      <c r="O663" t="str">
        <f>VLOOKUP(J663,'coffee names &amp; roast types'!$E$2:$F$4,2,FALSE)</f>
        <v>Medium</v>
      </c>
      <c r="P663" t="str">
        <f>CONCATENATE(VLOOKUP(C663,customers!$A$2:$F$1001,5,FALSE),", ",VLOOKUP(C663,customers!$A$2:$F$1001,6,FALSE))</f>
        <v>52003 Burning Wood Plaza, Houston</v>
      </c>
      <c r="Q663" t="str">
        <f t="shared" si="74"/>
        <v>No</v>
      </c>
      <c r="R663" t="str">
        <f t="shared" si="75"/>
        <v>Annie</v>
      </c>
      <c r="S663" t="str">
        <f t="shared" si="76"/>
        <v>Campsall</v>
      </c>
      <c r="T663" t="str">
        <f>_xlfn.XLOOKUP(C663,Table3[Customer ID],Table3[Loyalty Card],,0)</f>
        <v>Yes</v>
      </c>
      <c r="U663">
        <f t="shared" si="70"/>
        <v>1.2000000000000002</v>
      </c>
      <c r="V663" t="str">
        <f t="shared" si="71"/>
        <v>Saturday</v>
      </c>
      <c r="W663" t="str">
        <f t="shared" si="72"/>
        <v>October</v>
      </c>
      <c r="X663">
        <f>E663*VLOOKUP(D663,products!$A$2:$G$49,7,FALSE)</f>
        <v>1.8224999999999998</v>
      </c>
    </row>
    <row r="664" spans="1:24" x14ac:dyDescent="0.25">
      <c r="A664" s="1" t="s">
        <v>4228</v>
      </c>
      <c r="B664" s="2">
        <v>44364</v>
      </c>
      <c r="C664" s="1" t="s">
        <v>4229</v>
      </c>
      <c r="D664" t="s">
        <v>6164</v>
      </c>
      <c r="E664" s="1">
        <v>5</v>
      </c>
      <c r="F664" s="1" t="str">
        <f>VLOOKUP(C664,customers!$A$2:$B$1001,2,FALSE)</f>
        <v>Shermy Moseby</v>
      </c>
      <c r="G664" s="1" t="str">
        <f>VLOOKUP(C664,customers!$A$1:$C$1001,3,FALSE)</f>
        <v>smosebyie@stanford.edu</v>
      </c>
      <c r="H664" s="1" t="str">
        <f>_xlfn.XLOOKUP(C664,customers!$A$2:$A$1001,customers!$G$2:$G$1001,,0,)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>
        <f>INDEX(products!$A$1:$G$49,MATCH(orders!$D664,products!$A$1:$A$49,0),MATCH(orders!K$1,products!$A$1:$G$1,0))</f>
        <v>2.5</v>
      </c>
      <c r="L664">
        <f>INDEX(products!$A$1:$G$49,MATCH(orders!$D664,products!$A$1:$A$49,0),MATCH(orders!L$1,products!$A$1:$G$1,0))</f>
        <v>29.784999999999997</v>
      </c>
      <c r="M664">
        <f t="shared" si="73"/>
        <v>148.92499999999998</v>
      </c>
      <c r="N664" t="str">
        <f>VLOOKUP(I664,'coffee names &amp; roast types'!$A$2:$B$5,2,FALSE)</f>
        <v>Liberica</v>
      </c>
      <c r="O664" t="str">
        <f>VLOOKUP(J664,'coffee names &amp; roast types'!$E$2:$F$4,2,FALSE)</f>
        <v>Dark</v>
      </c>
      <c r="P664" t="str">
        <f>CONCATENATE(VLOOKUP(C664,customers!$A$2:$F$1001,5,FALSE),", ",VLOOKUP(C664,customers!$A$2:$F$1001,6,FALSE))</f>
        <v>463 Mandrake Terrace, Murfreesboro</v>
      </c>
      <c r="Q664" t="str">
        <f t="shared" si="74"/>
        <v>No</v>
      </c>
      <c r="R664" t="str">
        <f t="shared" si="75"/>
        <v>Shermy</v>
      </c>
      <c r="S664" t="str">
        <f t="shared" si="76"/>
        <v>Moseby</v>
      </c>
      <c r="T664" t="str">
        <f>_xlfn.XLOOKUP(C664,Table3[Customer ID],Table3[Loyalty Card],,0)</f>
        <v>No</v>
      </c>
      <c r="U664">
        <f t="shared" si="70"/>
        <v>12.5</v>
      </c>
      <c r="V664" t="str">
        <f t="shared" si="71"/>
        <v>Thursday</v>
      </c>
      <c r="W664" t="str">
        <f t="shared" si="72"/>
        <v>June</v>
      </c>
      <c r="X664">
        <f>E664*VLOOKUP(D664,products!$A$2:$G$49,7,FALSE)</f>
        <v>19.360250000000001</v>
      </c>
    </row>
    <row r="665" spans="1:24" x14ac:dyDescent="0.25">
      <c r="A665" s="1" t="s">
        <v>4233</v>
      </c>
      <c r="B665" s="2">
        <v>43554</v>
      </c>
      <c r="C665" s="1" t="s">
        <v>4234</v>
      </c>
      <c r="D665" t="s">
        <v>6154</v>
      </c>
      <c r="E665" s="1">
        <v>6</v>
      </c>
      <c r="F665" s="1" t="str">
        <f>VLOOKUP(C665,customers!$A$2:$B$1001,2,FALSE)</f>
        <v>Corrie Wass</v>
      </c>
      <c r="G665" s="1" t="str">
        <f>VLOOKUP(C665,customers!$A$1:$C$1001,3,FALSE)</f>
        <v>cwassif@prweb.com</v>
      </c>
      <c r="H665" s="1" t="str">
        <f>_xlfn.XLOOKUP(C665,customers!$A$2:$A$1001,customers!$G$2:$G$1001,,0,)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>
        <f>INDEX(products!$A$1:$G$49,MATCH(orders!$D665,products!$A$1:$A$49,0),MATCH(orders!K$1,products!$A$1:$G$1,0))</f>
        <v>1</v>
      </c>
      <c r="L665">
        <f>INDEX(products!$A$1:$G$49,MATCH(orders!$D665,products!$A$1:$A$49,0),MATCH(orders!L$1,products!$A$1:$G$1,0))</f>
        <v>11.25</v>
      </c>
      <c r="M665">
        <f t="shared" si="73"/>
        <v>67.5</v>
      </c>
      <c r="N665" t="str">
        <f>VLOOKUP(I665,'coffee names &amp; roast types'!$A$2:$B$5,2,FALSE)</f>
        <v>Arabica</v>
      </c>
      <c r="O665" t="str">
        <f>VLOOKUP(J665,'coffee names &amp; roast types'!$E$2:$F$4,2,FALSE)</f>
        <v>Medium</v>
      </c>
      <c r="P665" t="str">
        <f>CONCATENATE(VLOOKUP(C665,customers!$A$2:$F$1001,5,FALSE),", ",VLOOKUP(C665,customers!$A$2:$F$1001,6,FALSE))</f>
        <v>9978 Monterey Crossing, Charleston</v>
      </c>
      <c r="Q665" t="str">
        <f t="shared" si="74"/>
        <v>No</v>
      </c>
      <c r="R665" t="str">
        <f t="shared" si="75"/>
        <v>Corrie</v>
      </c>
      <c r="S665" t="str">
        <f t="shared" si="76"/>
        <v>Wass</v>
      </c>
      <c r="T665" t="str">
        <f>_xlfn.XLOOKUP(C665,Table3[Customer ID],Table3[Loyalty Card],,0)</f>
        <v>No</v>
      </c>
      <c r="U665">
        <f t="shared" si="70"/>
        <v>6</v>
      </c>
      <c r="V665" t="str">
        <f t="shared" si="71"/>
        <v>Saturday</v>
      </c>
      <c r="W665" t="str">
        <f t="shared" si="72"/>
        <v>March</v>
      </c>
      <c r="X665">
        <f>E665*VLOOKUP(D665,products!$A$2:$G$49,7,FALSE)</f>
        <v>6.0749999999999993</v>
      </c>
    </row>
    <row r="666" spans="1:24" x14ac:dyDescent="0.25">
      <c r="A666" s="1" t="s">
        <v>4238</v>
      </c>
      <c r="B666" s="2">
        <v>44549</v>
      </c>
      <c r="C666" s="1" t="s">
        <v>4239</v>
      </c>
      <c r="D666" t="s">
        <v>6182</v>
      </c>
      <c r="E666" s="1">
        <v>6</v>
      </c>
      <c r="F666" s="1" t="str">
        <f>VLOOKUP(C666,customers!$A$2:$B$1001,2,FALSE)</f>
        <v>Ira Sjostrom</v>
      </c>
      <c r="G666" s="1" t="str">
        <f>VLOOKUP(C666,customers!$A$1:$C$1001,3,FALSE)</f>
        <v>isjostromig@pbs.org</v>
      </c>
      <c r="H666" s="1" t="str">
        <f>_xlfn.XLOOKUP(C666,customers!$A$2:$A$1001,customers!$G$2:$G$1001,,0,)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>
        <f>INDEX(products!$A$1:$G$49,MATCH(orders!$D666,products!$A$1:$A$49,0),MATCH(orders!K$1,products!$A$1:$G$1,0))</f>
        <v>1</v>
      </c>
      <c r="L666">
        <f>INDEX(products!$A$1:$G$49,MATCH(orders!$D666,products!$A$1:$A$49,0),MATCH(orders!L$1,products!$A$1:$G$1,0))</f>
        <v>12.15</v>
      </c>
      <c r="M666">
        <f t="shared" si="73"/>
        <v>72.900000000000006</v>
      </c>
      <c r="N666" t="str">
        <f>VLOOKUP(I666,'coffee names &amp; roast types'!$A$2:$B$5,2,FALSE)</f>
        <v>Excelsa</v>
      </c>
      <c r="O666" t="str">
        <f>VLOOKUP(J666,'coffee names &amp; roast types'!$E$2:$F$4,2,FALSE)</f>
        <v>Dark</v>
      </c>
      <c r="P666" t="str">
        <f>CONCATENATE(VLOOKUP(C666,customers!$A$2:$F$1001,5,FALSE),", ",VLOOKUP(C666,customers!$A$2:$F$1001,6,FALSE))</f>
        <v>68502 Stoughton Court, Erie</v>
      </c>
      <c r="Q666" t="str">
        <f t="shared" si="74"/>
        <v>No</v>
      </c>
      <c r="R666" t="str">
        <f t="shared" si="75"/>
        <v>Ira</v>
      </c>
      <c r="S666" t="str">
        <f t="shared" si="76"/>
        <v>Sjostrom</v>
      </c>
      <c r="T666" t="str">
        <f>_xlfn.XLOOKUP(C666,Table3[Customer ID],Table3[Loyalty Card],,0)</f>
        <v>No</v>
      </c>
      <c r="U666">
        <f t="shared" si="70"/>
        <v>6</v>
      </c>
      <c r="V666" t="str">
        <f t="shared" si="71"/>
        <v>Sunday</v>
      </c>
      <c r="W666" t="str">
        <f t="shared" si="72"/>
        <v>December</v>
      </c>
      <c r="X666">
        <f>E666*VLOOKUP(D666,products!$A$2:$G$49,7,FALSE)</f>
        <v>8.0190000000000001</v>
      </c>
    </row>
    <row r="667" spans="1:24" x14ac:dyDescent="0.25">
      <c r="A667" s="1" t="s">
        <v>4238</v>
      </c>
      <c r="B667" s="2">
        <v>44549</v>
      </c>
      <c r="C667" s="1" t="s">
        <v>4239</v>
      </c>
      <c r="D667" t="s">
        <v>6149</v>
      </c>
      <c r="E667" s="1">
        <v>2</v>
      </c>
      <c r="F667" s="1" t="str">
        <f>VLOOKUP(C667,customers!$A$2:$B$1001,2,FALSE)</f>
        <v>Ira Sjostrom</v>
      </c>
      <c r="G667" s="1" t="str">
        <f>VLOOKUP(C667,customers!$A$1:$C$1001,3,FALSE)</f>
        <v>isjostromig@pbs.org</v>
      </c>
      <c r="H667" s="1" t="str">
        <f>_xlfn.XLOOKUP(C667,customers!$A$2:$A$1001,customers!$G$2:$G$1001,,0,)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>
        <f>INDEX(products!$A$1:$G$49,MATCH(orders!$D667,products!$A$1:$A$49,0),MATCH(orders!K$1,products!$A$1:$G$1,0))</f>
        <v>0.2</v>
      </c>
      <c r="L667">
        <f>INDEX(products!$A$1:$G$49,MATCH(orders!$D667,products!$A$1:$A$49,0),MATCH(orders!L$1,products!$A$1:$G$1,0))</f>
        <v>3.8849999999999998</v>
      </c>
      <c r="M667">
        <f t="shared" si="73"/>
        <v>7.77</v>
      </c>
      <c r="N667" t="str">
        <f>VLOOKUP(I667,'coffee names &amp; roast types'!$A$2:$B$5,2,FALSE)</f>
        <v>Liberica</v>
      </c>
      <c r="O667" t="str">
        <f>VLOOKUP(J667,'coffee names &amp; roast types'!$E$2:$F$4,2,FALSE)</f>
        <v>Dark</v>
      </c>
      <c r="P667" t="str">
        <f>CONCATENATE(VLOOKUP(C667,customers!$A$2:$F$1001,5,FALSE),", ",VLOOKUP(C667,customers!$A$2:$F$1001,6,FALSE))</f>
        <v>68502 Stoughton Court, Erie</v>
      </c>
      <c r="Q667" t="str">
        <f t="shared" si="74"/>
        <v>No</v>
      </c>
      <c r="R667" t="str">
        <f t="shared" si="75"/>
        <v>Ira</v>
      </c>
      <c r="S667" t="str">
        <f t="shared" si="76"/>
        <v>Sjostrom</v>
      </c>
      <c r="T667" t="str">
        <f>_xlfn.XLOOKUP(C667,Table3[Customer ID],Table3[Loyalty Card],,0)</f>
        <v>No</v>
      </c>
      <c r="U667">
        <f t="shared" si="70"/>
        <v>0.4</v>
      </c>
      <c r="V667" t="str">
        <f t="shared" si="71"/>
        <v>Sunday</v>
      </c>
      <c r="W667" t="str">
        <f t="shared" si="72"/>
        <v>December</v>
      </c>
      <c r="X667">
        <f>E667*VLOOKUP(D667,products!$A$2:$G$49,7,FALSE)</f>
        <v>1.0101</v>
      </c>
    </row>
    <row r="668" spans="1:24" x14ac:dyDescent="0.25">
      <c r="A668" s="1" t="s">
        <v>4249</v>
      </c>
      <c r="B668" s="2">
        <v>43987</v>
      </c>
      <c r="C668" s="1" t="s">
        <v>4250</v>
      </c>
      <c r="D668" t="s">
        <v>6167</v>
      </c>
      <c r="E668" s="1">
        <v>4</v>
      </c>
      <c r="F668" s="1" t="str">
        <f>VLOOKUP(C668,customers!$A$2:$B$1001,2,FALSE)</f>
        <v>Jermaine Branchett</v>
      </c>
      <c r="G668" s="1" t="str">
        <f>VLOOKUP(C668,customers!$A$1:$C$1001,3,FALSE)</f>
        <v>jbranchettii@bravesites.com</v>
      </c>
      <c r="H668" s="1" t="str">
        <f>_xlfn.XLOOKUP(C668,customers!$A$2:$A$1001,customers!$G$2:$G$1001,,0,)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>
        <f>INDEX(products!$A$1:$G$49,MATCH(orders!$D668,products!$A$1:$A$49,0),MATCH(orders!K$1,products!$A$1:$G$1,0))</f>
        <v>2.5</v>
      </c>
      <c r="L668">
        <f>INDEX(products!$A$1:$G$49,MATCH(orders!$D668,products!$A$1:$A$49,0),MATCH(orders!L$1,products!$A$1:$G$1,0))</f>
        <v>22.884999999999998</v>
      </c>
      <c r="M668">
        <f t="shared" si="73"/>
        <v>91.539999999999992</v>
      </c>
      <c r="N668" t="str">
        <f>VLOOKUP(I668,'coffee names &amp; roast types'!$A$2:$B$5,2,FALSE)</f>
        <v>Arabica</v>
      </c>
      <c r="O668" t="str">
        <f>VLOOKUP(J668,'coffee names &amp; roast types'!$E$2:$F$4,2,FALSE)</f>
        <v>Dark</v>
      </c>
      <c r="P668" t="str">
        <f>CONCATENATE(VLOOKUP(C668,customers!$A$2:$F$1001,5,FALSE),", ",VLOOKUP(C668,customers!$A$2:$F$1001,6,FALSE))</f>
        <v>55287 Atwood Alley, Lubbock</v>
      </c>
      <c r="Q668" t="str">
        <f t="shared" si="74"/>
        <v>No</v>
      </c>
      <c r="R668" t="str">
        <f t="shared" si="75"/>
        <v>Jermaine</v>
      </c>
      <c r="S668" t="str">
        <f t="shared" si="76"/>
        <v>Branchett</v>
      </c>
      <c r="T668" t="str">
        <f>_xlfn.XLOOKUP(C668,Table3[Customer ID],Table3[Loyalty Card],,0)</f>
        <v>No</v>
      </c>
      <c r="U668">
        <f t="shared" si="70"/>
        <v>10</v>
      </c>
      <c r="V668" t="str">
        <f t="shared" si="71"/>
        <v>Friday</v>
      </c>
      <c r="W668" t="str">
        <f t="shared" si="72"/>
        <v>June</v>
      </c>
      <c r="X668">
        <f>E668*VLOOKUP(D668,products!$A$2:$G$49,7,FALSE)</f>
        <v>8.2385999999999981</v>
      </c>
    </row>
    <row r="669" spans="1:24" x14ac:dyDescent="0.25">
      <c r="A669" s="1" t="s">
        <v>4255</v>
      </c>
      <c r="B669" s="2">
        <v>44451</v>
      </c>
      <c r="C669" s="1" t="s">
        <v>4256</v>
      </c>
      <c r="D669" t="s">
        <v>6146</v>
      </c>
      <c r="E669" s="1">
        <v>6</v>
      </c>
      <c r="F669" s="1" t="str">
        <f>VLOOKUP(C669,customers!$A$2:$B$1001,2,FALSE)</f>
        <v>Nissie Rudland</v>
      </c>
      <c r="G669" s="1" t="str">
        <f>VLOOKUP(C669,customers!$A$1:$C$1001,3,FALSE)</f>
        <v>nrudlandij@blogs.com</v>
      </c>
      <c r="H669" s="1" t="str">
        <f>_xlfn.XLOOKUP(C669,customers!$A$2:$A$1001,customers!$G$2:$G$1001,,0,)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>
        <f>INDEX(products!$A$1:$G$49,MATCH(orders!$D669,products!$A$1:$A$49,0),MATCH(orders!K$1,products!$A$1:$G$1,0))</f>
        <v>1</v>
      </c>
      <c r="L669">
        <f>INDEX(products!$A$1:$G$49,MATCH(orders!$D669,products!$A$1:$A$49,0),MATCH(orders!L$1,products!$A$1:$G$1,0))</f>
        <v>9.9499999999999993</v>
      </c>
      <c r="M669">
        <f t="shared" si="73"/>
        <v>59.699999999999996</v>
      </c>
      <c r="N669" t="str">
        <f>VLOOKUP(I669,'coffee names &amp; roast types'!$A$2:$B$5,2,FALSE)</f>
        <v>Arabica</v>
      </c>
      <c r="O669" t="str">
        <f>VLOOKUP(J669,'coffee names &amp; roast types'!$E$2:$F$4,2,FALSE)</f>
        <v>Dark</v>
      </c>
      <c r="P669" t="str">
        <f>CONCATENATE(VLOOKUP(C669,customers!$A$2:$F$1001,5,FALSE),", ",VLOOKUP(C669,customers!$A$2:$F$1001,6,FALSE))</f>
        <v>60371 Doe Crossing Place, Gorey</v>
      </c>
      <c r="Q669" t="str">
        <f t="shared" si="74"/>
        <v>Yes</v>
      </c>
      <c r="R669" t="str">
        <f t="shared" si="75"/>
        <v>Nissie</v>
      </c>
      <c r="S669" t="str">
        <f t="shared" si="76"/>
        <v>Rudland</v>
      </c>
      <c r="T669" t="str">
        <f>_xlfn.XLOOKUP(C669,Table3[Customer ID],Table3[Loyalty Card],,0)</f>
        <v>No</v>
      </c>
      <c r="U669">
        <f t="shared" si="70"/>
        <v>6</v>
      </c>
      <c r="V669" t="str">
        <f t="shared" si="71"/>
        <v>Sunday</v>
      </c>
      <c r="W669" t="str">
        <f t="shared" si="72"/>
        <v>September</v>
      </c>
      <c r="X669">
        <f>E669*VLOOKUP(D669,products!$A$2:$G$49,7,FALSE)</f>
        <v>5.3729999999999993</v>
      </c>
    </row>
    <row r="670" spans="1:24" x14ac:dyDescent="0.25">
      <c r="A670" s="1" t="s">
        <v>4261</v>
      </c>
      <c r="B670" s="2">
        <v>44636</v>
      </c>
      <c r="C670" s="1" t="s">
        <v>4262</v>
      </c>
      <c r="D670" t="s">
        <v>6141</v>
      </c>
      <c r="E670" s="1">
        <v>5</v>
      </c>
      <c r="F670" s="1" t="str">
        <f>VLOOKUP(C670,customers!$A$2:$B$1001,2,FALSE)</f>
        <v>Janella Millett</v>
      </c>
      <c r="G670" s="1" t="str">
        <f>VLOOKUP(C670,customers!$A$1:$C$1001,3,FALSE)</f>
        <v>jmillettik@addtoany.com</v>
      </c>
      <c r="H670" s="1" t="str">
        <f>_xlfn.XLOOKUP(C670,customers!$A$2:$A$1001,customers!$G$2:$G$1001,,0,)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>
        <f>INDEX(products!$A$1:$G$49,MATCH(orders!$D670,products!$A$1:$A$49,0),MATCH(orders!K$1,products!$A$1:$G$1,0))</f>
        <v>2.5</v>
      </c>
      <c r="L670">
        <f>INDEX(products!$A$1:$G$49,MATCH(orders!$D670,products!$A$1:$A$49,0),MATCH(orders!L$1,products!$A$1:$G$1,0))</f>
        <v>27.484999999999996</v>
      </c>
      <c r="M670">
        <f t="shared" si="73"/>
        <v>137.42499999999998</v>
      </c>
      <c r="N670" t="str">
        <f>VLOOKUP(I670,'coffee names &amp; roast types'!$A$2:$B$5,2,FALSE)</f>
        <v>Robusta</v>
      </c>
      <c r="O670" t="str">
        <f>VLOOKUP(J670,'coffee names &amp; roast types'!$E$2:$F$4,2,FALSE)</f>
        <v>Light</v>
      </c>
      <c r="P670" t="str">
        <f>CONCATENATE(VLOOKUP(C670,customers!$A$2:$F$1001,5,FALSE),", ",VLOOKUP(C670,customers!$A$2:$F$1001,6,FALSE))</f>
        <v>3 Novick Alley, Durham</v>
      </c>
      <c r="Q670" t="str">
        <f t="shared" si="74"/>
        <v>No</v>
      </c>
      <c r="R670" t="str">
        <f t="shared" si="75"/>
        <v>Janella</v>
      </c>
      <c r="S670" t="str">
        <f t="shared" si="76"/>
        <v>Millett</v>
      </c>
      <c r="T670" t="str">
        <f>_xlfn.XLOOKUP(C670,Table3[Customer ID],Table3[Loyalty Card],,0)</f>
        <v>Yes</v>
      </c>
      <c r="U670">
        <f t="shared" si="70"/>
        <v>12.5</v>
      </c>
      <c r="V670" t="str">
        <f t="shared" si="71"/>
        <v>Wednesday</v>
      </c>
      <c r="W670" t="str">
        <f t="shared" si="72"/>
        <v>March</v>
      </c>
      <c r="X670">
        <f>E670*VLOOKUP(D670,products!$A$2:$G$49,7,FALSE)</f>
        <v>8.2454999999999998</v>
      </c>
    </row>
    <row r="671" spans="1:24" x14ac:dyDescent="0.25">
      <c r="A671" s="1" t="s">
        <v>4267</v>
      </c>
      <c r="B671" s="2">
        <v>44551</v>
      </c>
      <c r="C671" s="1" t="s">
        <v>4268</v>
      </c>
      <c r="D671" t="s">
        <v>6180</v>
      </c>
      <c r="E671" s="1">
        <v>2</v>
      </c>
      <c r="F671" s="1" t="str">
        <f>VLOOKUP(C671,customers!$A$2:$B$1001,2,FALSE)</f>
        <v>Ferdie Tourry</v>
      </c>
      <c r="G671" s="1" t="str">
        <f>VLOOKUP(C671,customers!$A$1:$C$1001,3,FALSE)</f>
        <v>ftourryil@google.de</v>
      </c>
      <c r="H671" s="1" t="str">
        <f>_xlfn.XLOOKUP(C671,customers!$A$2:$A$1001,customers!$G$2:$G$1001,,0,)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>
        <f>INDEX(products!$A$1:$G$49,MATCH(orders!$D671,products!$A$1:$A$49,0),MATCH(orders!K$1,products!$A$1:$G$1,0))</f>
        <v>2.5</v>
      </c>
      <c r="L671">
        <f>INDEX(products!$A$1:$G$49,MATCH(orders!$D671,products!$A$1:$A$49,0),MATCH(orders!L$1,products!$A$1:$G$1,0))</f>
        <v>33.464999999999996</v>
      </c>
      <c r="M671">
        <f t="shared" si="73"/>
        <v>66.929999999999993</v>
      </c>
      <c r="N671" t="str">
        <f>VLOOKUP(I671,'coffee names &amp; roast types'!$A$2:$B$5,2,FALSE)</f>
        <v>Liberica</v>
      </c>
      <c r="O671" t="str">
        <f>VLOOKUP(J671,'coffee names &amp; roast types'!$E$2:$F$4,2,FALSE)</f>
        <v>Medium</v>
      </c>
      <c r="P671" t="str">
        <f>CONCATENATE(VLOOKUP(C671,customers!$A$2:$F$1001,5,FALSE),", ",VLOOKUP(C671,customers!$A$2:$F$1001,6,FALSE))</f>
        <v>9422 Forest Dale Circle, Florence</v>
      </c>
      <c r="Q671" t="str">
        <f t="shared" si="74"/>
        <v>No</v>
      </c>
      <c r="R671" t="str">
        <f t="shared" si="75"/>
        <v>Ferdie</v>
      </c>
      <c r="S671" t="str">
        <f t="shared" si="76"/>
        <v>Tourry</v>
      </c>
      <c r="T671" t="str">
        <f>_xlfn.XLOOKUP(C671,Table3[Customer ID],Table3[Loyalty Card],,0)</f>
        <v>No</v>
      </c>
      <c r="U671">
        <f t="shared" si="70"/>
        <v>5</v>
      </c>
      <c r="V671" t="str">
        <f t="shared" si="71"/>
        <v>Tuesday</v>
      </c>
      <c r="W671" t="str">
        <f t="shared" si="72"/>
        <v>December</v>
      </c>
      <c r="X671">
        <f>E671*VLOOKUP(D671,products!$A$2:$G$49,7,FALSE)</f>
        <v>8.700899999999999</v>
      </c>
    </row>
    <row r="672" spans="1:24" x14ac:dyDescent="0.25">
      <c r="A672" s="1" t="s">
        <v>4273</v>
      </c>
      <c r="B672" s="2">
        <v>43606</v>
      </c>
      <c r="C672" s="1" t="s">
        <v>4274</v>
      </c>
      <c r="D672" t="s">
        <v>6158</v>
      </c>
      <c r="E672" s="1">
        <v>3</v>
      </c>
      <c r="F672" s="1" t="str">
        <f>VLOOKUP(C672,customers!$A$2:$B$1001,2,FALSE)</f>
        <v>Cecil Weatherall</v>
      </c>
      <c r="G672" s="1" t="str">
        <f>VLOOKUP(C672,customers!$A$1:$C$1001,3,FALSE)</f>
        <v>cweatherallim@toplist.cz</v>
      </c>
      <c r="H672" s="1" t="str">
        <f>_xlfn.XLOOKUP(C672,customers!$A$2:$A$1001,customers!$G$2:$G$1001,,0,)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>
        <f>INDEX(products!$A$1:$G$49,MATCH(orders!$D672,products!$A$1:$A$49,0),MATCH(orders!K$1,products!$A$1:$G$1,0))</f>
        <v>0.2</v>
      </c>
      <c r="L672">
        <f>INDEX(products!$A$1:$G$49,MATCH(orders!$D672,products!$A$1:$A$49,0),MATCH(orders!L$1,products!$A$1:$G$1,0))</f>
        <v>4.3650000000000002</v>
      </c>
      <c r="M672">
        <f t="shared" si="73"/>
        <v>13.095000000000001</v>
      </c>
      <c r="N672" t="str">
        <f>VLOOKUP(I672,'coffee names &amp; roast types'!$A$2:$B$5,2,FALSE)</f>
        <v>Liberica</v>
      </c>
      <c r="O672" t="str">
        <f>VLOOKUP(J672,'coffee names &amp; roast types'!$E$2:$F$4,2,FALSE)</f>
        <v>Medium</v>
      </c>
      <c r="P672" t="str">
        <f>CONCATENATE(VLOOKUP(C672,customers!$A$2:$F$1001,5,FALSE),", ",VLOOKUP(C672,customers!$A$2:$F$1001,6,FALSE))</f>
        <v>218 5th Plaza, Syracuse</v>
      </c>
      <c r="Q672" t="str">
        <f t="shared" si="74"/>
        <v>No</v>
      </c>
      <c r="R672" t="str">
        <f t="shared" si="75"/>
        <v>Cecil</v>
      </c>
      <c r="S672" t="str">
        <f t="shared" si="76"/>
        <v>Weatherall</v>
      </c>
      <c r="T672" t="str">
        <f>_xlfn.XLOOKUP(C672,Table3[Customer ID],Table3[Loyalty Card],,0)</f>
        <v>Yes</v>
      </c>
      <c r="U672">
        <f t="shared" si="70"/>
        <v>0.60000000000000009</v>
      </c>
      <c r="V672" t="str">
        <f t="shared" si="71"/>
        <v>Tuesday</v>
      </c>
      <c r="W672" t="str">
        <f t="shared" si="72"/>
        <v>May</v>
      </c>
      <c r="X672">
        <f>E672*VLOOKUP(D672,products!$A$2:$G$49,7,FALSE)</f>
        <v>1.70235</v>
      </c>
    </row>
    <row r="673" spans="1:24" x14ac:dyDescent="0.25">
      <c r="A673" s="1" t="s">
        <v>4279</v>
      </c>
      <c r="B673" s="2">
        <v>44495</v>
      </c>
      <c r="C673" s="1" t="s">
        <v>4280</v>
      </c>
      <c r="D673" t="s">
        <v>6178</v>
      </c>
      <c r="E673" s="1">
        <v>5</v>
      </c>
      <c r="F673" s="1" t="str">
        <f>VLOOKUP(C673,customers!$A$2:$B$1001,2,FALSE)</f>
        <v>Gale Heindrick</v>
      </c>
      <c r="G673" s="1" t="str">
        <f>VLOOKUP(C673,customers!$A$1:$C$1001,3,FALSE)</f>
        <v>gheindrickin@usda.gov</v>
      </c>
      <c r="H673" s="1" t="str">
        <f>_xlfn.XLOOKUP(C673,customers!$A$2:$A$1001,customers!$G$2:$G$1001,,0,)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>
        <f>INDEX(products!$A$1:$G$49,MATCH(orders!$D673,products!$A$1:$A$49,0),MATCH(orders!K$1,products!$A$1:$G$1,0))</f>
        <v>1</v>
      </c>
      <c r="L673">
        <f>INDEX(products!$A$1:$G$49,MATCH(orders!$D673,products!$A$1:$A$49,0),MATCH(orders!L$1,products!$A$1:$G$1,0))</f>
        <v>11.95</v>
      </c>
      <c r="M673">
        <f t="shared" si="73"/>
        <v>59.75</v>
      </c>
      <c r="N673" t="str">
        <f>VLOOKUP(I673,'coffee names &amp; roast types'!$A$2:$B$5,2,FALSE)</f>
        <v>Robusta</v>
      </c>
      <c r="O673" t="str">
        <f>VLOOKUP(J673,'coffee names &amp; roast types'!$E$2:$F$4,2,FALSE)</f>
        <v>Light</v>
      </c>
      <c r="P673" t="str">
        <f>CONCATENATE(VLOOKUP(C673,customers!$A$2:$F$1001,5,FALSE),", ",VLOOKUP(C673,customers!$A$2:$F$1001,6,FALSE))</f>
        <v>37 Schiller Place, Lawrenceville</v>
      </c>
      <c r="Q673" t="str">
        <f t="shared" si="74"/>
        <v>No</v>
      </c>
      <c r="R673" t="str">
        <f t="shared" si="75"/>
        <v>Gale</v>
      </c>
      <c r="S673" t="str">
        <f t="shared" si="76"/>
        <v>Heindrick</v>
      </c>
      <c r="T673" t="str">
        <f>_xlfn.XLOOKUP(C673,Table3[Customer ID],Table3[Loyalty Card],,0)</f>
        <v>No</v>
      </c>
      <c r="U673">
        <f t="shared" si="70"/>
        <v>5</v>
      </c>
      <c r="V673" t="str">
        <f t="shared" si="71"/>
        <v>Tuesday</v>
      </c>
      <c r="W673" t="str">
        <f t="shared" si="72"/>
        <v>October</v>
      </c>
      <c r="X673">
        <f>E673*VLOOKUP(D673,products!$A$2:$G$49,7,FALSE)</f>
        <v>3.585</v>
      </c>
    </row>
    <row r="674" spans="1:24" x14ac:dyDescent="0.25">
      <c r="A674" s="1" t="s">
        <v>4285</v>
      </c>
      <c r="B674" s="2">
        <v>43916</v>
      </c>
      <c r="C674" s="1" t="s">
        <v>4286</v>
      </c>
      <c r="D674" t="s">
        <v>6159</v>
      </c>
      <c r="E674" s="1">
        <v>5</v>
      </c>
      <c r="F674" s="1" t="str">
        <f>VLOOKUP(C674,customers!$A$2:$B$1001,2,FALSE)</f>
        <v>Layne Imason</v>
      </c>
      <c r="G674" s="1" t="str">
        <f>VLOOKUP(C674,customers!$A$1:$C$1001,3,FALSE)</f>
        <v>limasonio@discuz.net</v>
      </c>
      <c r="H674" s="1" t="str">
        <f>_xlfn.XLOOKUP(C674,customers!$A$2:$A$1001,customers!$G$2:$G$1001,,0,)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>
        <f>INDEX(products!$A$1:$G$49,MATCH(orders!$D674,products!$A$1:$A$49,0),MATCH(orders!K$1,products!$A$1:$G$1,0))</f>
        <v>0.5</v>
      </c>
      <c r="L674">
        <f>INDEX(products!$A$1:$G$49,MATCH(orders!$D674,products!$A$1:$A$49,0),MATCH(orders!L$1,products!$A$1:$G$1,0))</f>
        <v>8.73</v>
      </c>
      <c r="M674">
        <f t="shared" si="73"/>
        <v>43.650000000000006</v>
      </c>
      <c r="N674" t="str">
        <f>VLOOKUP(I674,'coffee names &amp; roast types'!$A$2:$B$5,2,FALSE)</f>
        <v>Liberica</v>
      </c>
      <c r="O674" t="str">
        <f>VLOOKUP(J674,'coffee names &amp; roast types'!$E$2:$F$4,2,FALSE)</f>
        <v>Medium</v>
      </c>
      <c r="P674" t="str">
        <f>CONCATENATE(VLOOKUP(C674,customers!$A$2:$F$1001,5,FALSE),", ",VLOOKUP(C674,customers!$A$2:$F$1001,6,FALSE))</f>
        <v>9 Village Green Parkway, Houston</v>
      </c>
      <c r="Q674" t="str">
        <f t="shared" si="74"/>
        <v>No</v>
      </c>
      <c r="R674" t="str">
        <f t="shared" si="75"/>
        <v>Layne</v>
      </c>
      <c r="S674" t="str">
        <f t="shared" si="76"/>
        <v>Imason</v>
      </c>
      <c r="T674" t="str">
        <f>_xlfn.XLOOKUP(C674,Table3[Customer ID],Table3[Loyalty Card],,0)</f>
        <v>Yes</v>
      </c>
      <c r="U674">
        <f t="shared" si="70"/>
        <v>2.5</v>
      </c>
      <c r="V674" t="str">
        <f t="shared" si="71"/>
        <v>Thursday</v>
      </c>
      <c r="W674" t="str">
        <f t="shared" si="72"/>
        <v>March</v>
      </c>
      <c r="X674">
        <f>E674*VLOOKUP(D674,products!$A$2:$G$49,7,FALSE)</f>
        <v>5.6745000000000001</v>
      </c>
    </row>
    <row r="675" spans="1:24" x14ac:dyDescent="0.25">
      <c r="A675" s="1" t="s">
        <v>4290</v>
      </c>
      <c r="B675" s="2">
        <v>44118</v>
      </c>
      <c r="C675" s="1" t="s">
        <v>4291</v>
      </c>
      <c r="D675" t="s">
        <v>6140</v>
      </c>
      <c r="E675" s="1">
        <v>6</v>
      </c>
      <c r="F675" s="1" t="str">
        <f>VLOOKUP(C675,customers!$A$2:$B$1001,2,FALSE)</f>
        <v>Hazel Saill</v>
      </c>
      <c r="G675" s="1" t="str">
        <f>VLOOKUP(C675,customers!$A$1:$C$1001,3,FALSE)</f>
        <v>hsaillip@odnoklassniki.ru</v>
      </c>
      <c r="H675" s="1" t="str">
        <f>_xlfn.XLOOKUP(C675,customers!$A$2:$A$1001,customers!$G$2:$G$1001,,0,)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>
        <f>INDEX(products!$A$1:$G$49,MATCH(orders!$D675,products!$A$1:$A$49,0),MATCH(orders!K$1,products!$A$1:$G$1,0))</f>
        <v>1</v>
      </c>
      <c r="L675">
        <f>INDEX(products!$A$1:$G$49,MATCH(orders!$D675,products!$A$1:$A$49,0),MATCH(orders!L$1,products!$A$1:$G$1,0))</f>
        <v>13.75</v>
      </c>
      <c r="M675">
        <f t="shared" si="73"/>
        <v>82.5</v>
      </c>
      <c r="N675" t="str">
        <f>VLOOKUP(I675,'coffee names &amp; roast types'!$A$2:$B$5,2,FALSE)</f>
        <v>Excelsa</v>
      </c>
      <c r="O675" t="str">
        <f>VLOOKUP(J675,'coffee names &amp; roast types'!$E$2:$F$4,2,FALSE)</f>
        <v>Medium</v>
      </c>
      <c r="P675" t="str">
        <f>CONCATENATE(VLOOKUP(C675,customers!$A$2:$F$1001,5,FALSE),", ",VLOOKUP(C675,customers!$A$2:$F$1001,6,FALSE))</f>
        <v>3186 Bay Lane, Kansas City</v>
      </c>
      <c r="Q675" t="str">
        <f t="shared" si="74"/>
        <v>No</v>
      </c>
      <c r="R675" t="str">
        <f t="shared" si="75"/>
        <v>Hazel</v>
      </c>
      <c r="S675" t="str">
        <f t="shared" si="76"/>
        <v>Saill</v>
      </c>
      <c r="T675" t="str">
        <f>_xlfn.XLOOKUP(C675,Table3[Customer ID],Table3[Loyalty Card],,0)</f>
        <v>Yes</v>
      </c>
      <c r="U675">
        <f t="shared" si="70"/>
        <v>6</v>
      </c>
      <c r="V675" t="str">
        <f t="shared" si="71"/>
        <v>Wednesday</v>
      </c>
      <c r="W675" t="str">
        <f t="shared" si="72"/>
        <v>October</v>
      </c>
      <c r="X675">
        <f>E675*VLOOKUP(D675,products!$A$2:$G$49,7,FALSE)</f>
        <v>9.0749999999999993</v>
      </c>
    </row>
    <row r="676" spans="1:24" x14ac:dyDescent="0.25">
      <c r="A676" s="1" t="s">
        <v>4296</v>
      </c>
      <c r="B676" s="2">
        <v>44543</v>
      </c>
      <c r="C676" s="1" t="s">
        <v>4297</v>
      </c>
      <c r="D676" t="s">
        <v>6181</v>
      </c>
      <c r="E676" s="1">
        <v>6</v>
      </c>
      <c r="F676" s="1" t="str">
        <f>VLOOKUP(C676,customers!$A$2:$B$1001,2,FALSE)</f>
        <v>Hermann Larvor</v>
      </c>
      <c r="G676" s="1" t="str">
        <f>VLOOKUP(C676,customers!$A$1:$C$1001,3,FALSE)</f>
        <v>hlarvoriq@last.fm</v>
      </c>
      <c r="H676" s="1" t="str">
        <f>_xlfn.XLOOKUP(C676,customers!$A$2:$A$1001,customers!$G$2:$G$1001,,0,)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>
        <f>INDEX(products!$A$1:$G$49,MATCH(orders!$D676,products!$A$1:$A$49,0),MATCH(orders!K$1,products!$A$1:$G$1,0))</f>
        <v>2.5</v>
      </c>
      <c r="L676">
        <f>INDEX(products!$A$1:$G$49,MATCH(orders!$D676,products!$A$1:$A$49,0),MATCH(orders!L$1,products!$A$1:$G$1,0))</f>
        <v>29.784999999999997</v>
      </c>
      <c r="M676">
        <f t="shared" si="73"/>
        <v>178.70999999999998</v>
      </c>
      <c r="N676" t="str">
        <f>VLOOKUP(I676,'coffee names &amp; roast types'!$A$2:$B$5,2,FALSE)</f>
        <v>Arabica</v>
      </c>
      <c r="O676" t="str">
        <f>VLOOKUP(J676,'coffee names &amp; roast types'!$E$2:$F$4,2,FALSE)</f>
        <v>Light</v>
      </c>
      <c r="P676" t="str">
        <f>CONCATENATE(VLOOKUP(C676,customers!$A$2:$F$1001,5,FALSE),", ",VLOOKUP(C676,customers!$A$2:$F$1001,6,FALSE))</f>
        <v>65129 Becker Drive, Bradenton</v>
      </c>
      <c r="Q676" t="str">
        <f t="shared" si="74"/>
        <v>No</v>
      </c>
      <c r="R676" t="str">
        <f t="shared" si="75"/>
        <v>Hermann</v>
      </c>
      <c r="S676" t="str">
        <f t="shared" si="76"/>
        <v>Larvor</v>
      </c>
      <c r="T676" t="str">
        <f>_xlfn.XLOOKUP(C676,Table3[Customer ID],Table3[Loyalty Card],,0)</f>
        <v>Yes</v>
      </c>
      <c r="U676">
        <f t="shared" si="70"/>
        <v>15</v>
      </c>
      <c r="V676" t="str">
        <f t="shared" si="71"/>
        <v>Monday</v>
      </c>
      <c r="W676" t="str">
        <f t="shared" si="72"/>
        <v>December</v>
      </c>
      <c r="X676">
        <f>E676*VLOOKUP(D676,products!$A$2:$G$49,7,FALSE)</f>
        <v>16.083899999999996</v>
      </c>
    </row>
    <row r="677" spans="1:24" x14ac:dyDescent="0.25">
      <c r="A677" s="1" t="s">
        <v>4302</v>
      </c>
      <c r="B677" s="2">
        <v>44263</v>
      </c>
      <c r="C677" s="1" t="s">
        <v>4303</v>
      </c>
      <c r="D677" t="s">
        <v>6164</v>
      </c>
      <c r="E677" s="1">
        <v>4</v>
      </c>
      <c r="F677" s="1" t="str">
        <f>VLOOKUP(C677,customers!$A$2:$B$1001,2,FALSE)</f>
        <v>Terri Lyford</v>
      </c>
      <c r="G677" s="1" t="str">
        <f>VLOOKUP(C677,customers!$A$1:$C$1001,3,FALSE)</f>
        <v>not provided</v>
      </c>
      <c r="H677" s="1" t="str">
        <f>_xlfn.XLOOKUP(C677,customers!$A$2:$A$1001,customers!$G$2:$G$1001,,0,)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>
        <f>INDEX(products!$A$1:$G$49,MATCH(orders!$D677,products!$A$1:$A$49,0),MATCH(orders!K$1,products!$A$1:$G$1,0))</f>
        <v>2.5</v>
      </c>
      <c r="L677">
        <f>INDEX(products!$A$1:$G$49,MATCH(orders!$D677,products!$A$1:$A$49,0),MATCH(orders!L$1,products!$A$1:$G$1,0))</f>
        <v>29.784999999999997</v>
      </c>
      <c r="M677">
        <f t="shared" si="73"/>
        <v>119.13999999999999</v>
      </c>
      <c r="N677" t="str">
        <f>VLOOKUP(I677,'coffee names &amp; roast types'!$A$2:$B$5,2,FALSE)</f>
        <v>Liberica</v>
      </c>
      <c r="O677" t="str">
        <f>VLOOKUP(J677,'coffee names &amp; roast types'!$E$2:$F$4,2,FALSE)</f>
        <v>Dark</v>
      </c>
      <c r="P677" t="str">
        <f>CONCATENATE(VLOOKUP(C677,customers!$A$2:$F$1001,5,FALSE),", ",VLOOKUP(C677,customers!$A$2:$F$1001,6,FALSE))</f>
        <v>00 Buell Avenue, Allentown</v>
      </c>
      <c r="Q677" t="str">
        <f t="shared" si="74"/>
        <v>No</v>
      </c>
      <c r="R677" t="str">
        <f t="shared" si="75"/>
        <v>Terri</v>
      </c>
      <c r="S677" t="str">
        <f t="shared" si="76"/>
        <v>Lyford</v>
      </c>
      <c r="T677" t="str">
        <f>_xlfn.XLOOKUP(C677,Table3[Customer ID],Table3[Loyalty Card],,0)</f>
        <v>Yes</v>
      </c>
      <c r="U677">
        <f t="shared" si="70"/>
        <v>10</v>
      </c>
      <c r="V677" t="str">
        <f t="shared" si="71"/>
        <v>Monday</v>
      </c>
      <c r="W677" t="str">
        <f t="shared" si="72"/>
        <v>March</v>
      </c>
      <c r="X677">
        <f>E677*VLOOKUP(D677,products!$A$2:$G$49,7,FALSE)</f>
        <v>15.488199999999999</v>
      </c>
    </row>
    <row r="678" spans="1:24" x14ac:dyDescent="0.25">
      <c r="A678" s="1" t="s">
        <v>4307</v>
      </c>
      <c r="B678" s="2">
        <v>44217</v>
      </c>
      <c r="C678" s="1" t="s">
        <v>4308</v>
      </c>
      <c r="D678" t="s">
        <v>6160</v>
      </c>
      <c r="E678" s="1">
        <v>5</v>
      </c>
      <c r="F678" s="1" t="str">
        <f>VLOOKUP(C678,customers!$A$2:$B$1001,2,FALSE)</f>
        <v>Gabey Cogan</v>
      </c>
      <c r="G678" s="1" t="str">
        <f>VLOOKUP(C678,customers!$A$1:$C$1001,3,FALSE)</f>
        <v>not provided</v>
      </c>
      <c r="H678" s="1" t="str">
        <f>_xlfn.XLOOKUP(C678,customers!$A$2:$A$1001,customers!$G$2:$G$1001,,0,)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>
        <f>INDEX(products!$A$1:$G$49,MATCH(orders!$D678,products!$A$1:$A$49,0),MATCH(orders!K$1,products!$A$1:$G$1,0))</f>
        <v>0.5</v>
      </c>
      <c r="L678">
        <f>INDEX(products!$A$1:$G$49,MATCH(orders!$D678,products!$A$1:$A$49,0),MATCH(orders!L$1,products!$A$1:$G$1,0))</f>
        <v>9.51</v>
      </c>
      <c r="M678">
        <f t="shared" si="73"/>
        <v>47.55</v>
      </c>
      <c r="N678" t="str">
        <f>VLOOKUP(I678,'coffee names &amp; roast types'!$A$2:$B$5,2,FALSE)</f>
        <v>Liberica</v>
      </c>
      <c r="O678" t="str">
        <f>VLOOKUP(J678,'coffee names &amp; roast types'!$E$2:$F$4,2,FALSE)</f>
        <v>Light</v>
      </c>
      <c r="P678" t="str">
        <f>CONCATENATE(VLOOKUP(C678,customers!$A$2:$F$1001,5,FALSE),", ",VLOOKUP(C678,customers!$A$2:$F$1001,6,FALSE))</f>
        <v>05001 Continental Crossing, Hampton</v>
      </c>
      <c r="Q678" t="str">
        <f t="shared" si="74"/>
        <v>No</v>
      </c>
      <c r="R678" t="str">
        <f t="shared" si="75"/>
        <v>Gabey</v>
      </c>
      <c r="S678" t="str">
        <f t="shared" si="76"/>
        <v>Cogan</v>
      </c>
      <c r="T678" t="str">
        <f>_xlfn.XLOOKUP(C678,Table3[Customer ID],Table3[Loyalty Card],,0)</f>
        <v>No</v>
      </c>
      <c r="U678">
        <f t="shared" si="70"/>
        <v>2.5</v>
      </c>
      <c r="V678" t="str">
        <f t="shared" si="71"/>
        <v>Thursday</v>
      </c>
      <c r="W678" t="str">
        <f t="shared" si="72"/>
        <v>January</v>
      </c>
      <c r="X678">
        <f>E678*VLOOKUP(D678,products!$A$2:$G$49,7,FALSE)</f>
        <v>6.1814999999999998</v>
      </c>
    </row>
    <row r="679" spans="1:24" x14ac:dyDescent="0.25">
      <c r="A679" s="1" t="s">
        <v>4312</v>
      </c>
      <c r="B679" s="2">
        <v>44206</v>
      </c>
      <c r="C679" s="1" t="s">
        <v>4313</v>
      </c>
      <c r="D679" t="s">
        <v>6159</v>
      </c>
      <c r="E679" s="1">
        <v>5</v>
      </c>
      <c r="F679" s="1" t="str">
        <f>VLOOKUP(C679,customers!$A$2:$B$1001,2,FALSE)</f>
        <v>Charin Penwarden</v>
      </c>
      <c r="G679" s="1" t="str">
        <f>VLOOKUP(C679,customers!$A$1:$C$1001,3,FALSE)</f>
        <v>cpenwardenit@mlb.com</v>
      </c>
      <c r="H679" s="1" t="str">
        <f>_xlfn.XLOOKUP(C679,customers!$A$2:$A$1001,customers!$G$2:$G$1001,,0,)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>
        <f>INDEX(products!$A$1:$G$49,MATCH(orders!$D679,products!$A$1:$A$49,0),MATCH(orders!K$1,products!$A$1:$G$1,0))</f>
        <v>0.5</v>
      </c>
      <c r="L679">
        <f>INDEX(products!$A$1:$G$49,MATCH(orders!$D679,products!$A$1:$A$49,0),MATCH(orders!L$1,products!$A$1:$G$1,0))</f>
        <v>8.73</v>
      </c>
      <c r="M679">
        <f t="shared" si="73"/>
        <v>43.650000000000006</v>
      </c>
      <c r="N679" t="str">
        <f>VLOOKUP(I679,'coffee names &amp; roast types'!$A$2:$B$5,2,FALSE)</f>
        <v>Liberica</v>
      </c>
      <c r="O679" t="str">
        <f>VLOOKUP(J679,'coffee names &amp; roast types'!$E$2:$F$4,2,FALSE)</f>
        <v>Medium</v>
      </c>
      <c r="P679" t="str">
        <f>CONCATENATE(VLOOKUP(C679,customers!$A$2:$F$1001,5,FALSE),", ",VLOOKUP(C679,customers!$A$2:$F$1001,6,FALSE))</f>
        <v>1 Nobel Terrace, Whitegate</v>
      </c>
      <c r="Q679" t="str">
        <f t="shared" si="74"/>
        <v>Yes</v>
      </c>
      <c r="R679" t="str">
        <f t="shared" si="75"/>
        <v>Charin</v>
      </c>
      <c r="S679" t="str">
        <f t="shared" si="76"/>
        <v>Penwarden</v>
      </c>
      <c r="T679" t="str">
        <f>_xlfn.XLOOKUP(C679,Table3[Customer ID],Table3[Loyalty Card],,0)</f>
        <v>No</v>
      </c>
      <c r="U679">
        <f t="shared" si="70"/>
        <v>2.5</v>
      </c>
      <c r="V679" t="str">
        <f t="shared" si="71"/>
        <v>Sunday</v>
      </c>
      <c r="W679" t="str">
        <f t="shared" si="72"/>
        <v>January</v>
      </c>
      <c r="X679">
        <f>E679*VLOOKUP(D679,products!$A$2:$G$49,7,FALSE)</f>
        <v>5.6745000000000001</v>
      </c>
    </row>
    <row r="680" spans="1:24" x14ac:dyDescent="0.25">
      <c r="A680" s="1" t="s">
        <v>4318</v>
      </c>
      <c r="B680" s="2">
        <v>44281</v>
      </c>
      <c r="C680" s="1" t="s">
        <v>4319</v>
      </c>
      <c r="D680" t="s">
        <v>6181</v>
      </c>
      <c r="E680" s="1">
        <v>6</v>
      </c>
      <c r="F680" s="1" t="str">
        <f>VLOOKUP(C680,customers!$A$2:$B$1001,2,FALSE)</f>
        <v>Milty Middis</v>
      </c>
      <c r="G680" s="1" t="str">
        <f>VLOOKUP(C680,customers!$A$1:$C$1001,3,FALSE)</f>
        <v>mmiddisiu@dmoz.org</v>
      </c>
      <c r="H680" s="1" t="str">
        <f>_xlfn.XLOOKUP(C680,customers!$A$2:$A$1001,customers!$G$2:$G$1001,,0,)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>
        <f>INDEX(products!$A$1:$G$49,MATCH(orders!$D680,products!$A$1:$A$49,0),MATCH(orders!K$1,products!$A$1:$G$1,0))</f>
        <v>2.5</v>
      </c>
      <c r="L680">
        <f>INDEX(products!$A$1:$G$49,MATCH(orders!$D680,products!$A$1:$A$49,0),MATCH(orders!L$1,products!$A$1:$G$1,0))</f>
        <v>29.784999999999997</v>
      </c>
      <c r="M680">
        <f t="shared" si="73"/>
        <v>178.70999999999998</v>
      </c>
      <c r="N680" t="str">
        <f>VLOOKUP(I680,'coffee names &amp; roast types'!$A$2:$B$5,2,FALSE)</f>
        <v>Arabica</v>
      </c>
      <c r="O680" t="str">
        <f>VLOOKUP(J680,'coffee names &amp; roast types'!$E$2:$F$4,2,FALSE)</f>
        <v>Light</v>
      </c>
      <c r="P680" t="str">
        <f>CONCATENATE(VLOOKUP(C680,customers!$A$2:$F$1001,5,FALSE),", ",VLOOKUP(C680,customers!$A$2:$F$1001,6,FALSE))</f>
        <v>8 Schiller Point, Wichita</v>
      </c>
      <c r="Q680" t="str">
        <f t="shared" si="74"/>
        <v>No</v>
      </c>
      <c r="R680" t="str">
        <f t="shared" si="75"/>
        <v>Milty</v>
      </c>
      <c r="S680" t="str">
        <f t="shared" si="76"/>
        <v>Middis</v>
      </c>
      <c r="T680" t="str">
        <f>_xlfn.XLOOKUP(C680,Table3[Customer ID],Table3[Loyalty Card],,0)</f>
        <v>Yes</v>
      </c>
      <c r="U680">
        <f t="shared" si="70"/>
        <v>15</v>
      </c>
      <c r="V680" t="str">
        <f t="shared" si="71"/>
        <v>Friday</v>
      </c>
      <c r="W680" t="str">
        <f t="shared" si="72"/>
        <v>March</v>
      </c>
      <c r="X680">
        <f>E680*VLOOKUP(D680,products!$A$2:$G$49,7,FALSE)</f>
        <v>16.083899999999996</v>
      </c>
    </row>
    <row r="681" spans="1:24" x14ac:dyDescent="0.25">
      <c r="A681" s="1" t="s">
        <v>4324</v>
      </c>
      <c r="B681" s="2">
        <v>44645</v>
      </c>
      <c r="C681" s="1" t="s">
        <v>4325</v>
      </c>
      <c r="D681" t="s">
        <v>6141</v>
      </c>
      <c r="E681" s="1">
        <v>1</v>
      </c>
      <c r="F681" s="1" t="str">
        <f>VLOOKUP(C681,customers!$A$2:$B$1001,2,FALSE)</f>
        <v>Adrianne Vairow</v>
      </c>
      <c r="G681" s="1" t="str">
        <f>VLOOKUP(C681,customers!$A$1:$C$1001,3,FALSE)</f>
        <v>avairowiv@studiopress.com</v>
      </c>
      <c r="H681" s="1" t="str">
        <f>_xlfn.XLOOKUP(C681,customers!$A$2:$A$1001,customers!$G$2:$G$1001,,0,)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>
        <f>INDEX(products!$A$1:$G$49,MATCH(orders!$D681,products!$A$1:$A$49,0),MATCH(orders!K$1,products!$A$1:$G$1,0))</f>
        <v>2.5</v>
      </c>
      <c r="L681">
        <f>INDEX(products!$A$1:$G$49,MATCH(orders!$D681,products!$A$1:$A$49,0),MATCH(orders!L$1,products!$A$1:$G$1,0))</f>
        <v>27.484999999999996</v>
      </c>
      <c r="M681">
        <f t="shared" si="73"/>
        <v>27.484999999999996</v>
      </c>
      <c r="N681" t="str">
        <f>VLOOKUP(I681,'coffee names &amp; roast types'!$A$2:$B$5,2,FALSE)</f>
        <v>Robusta</v>
      </c>
      <c r="O681" t="str">
        <f>VLOOKUP(J681,'coffee names &amp; roast types'!$E$2:$F$4,2,FALSE)</f>
        <v>Light</v>
      </c>
      <c r="P681" t="str">
        <f>CONCATENATE(VLOOKUP(C681,customers!$A$2:$F$1001,5,FALSE),", ",VLOOKUP(C681,customers!$A$2:$F$1001,6,FALSE))</f>
        <v>73486 Cardinal Terrace, Thorpe</v>
      </c>
      <c r="Q681" t="str">
        <f t="shared" si="74"/>
        <v>Yes</v>
      </c>
      <c r="R681" t="str">
        <f t="shared" si="75"/>
        <v>Adrianne</v>
      </c>
      <c r="S681" t="str">
        <f t="shared" si="76"/>
        <v>Vairow</v>
      </c>
      <c r="T681" t="str">
        <f>_xlfn.XLOOKUP(C681,Table3[Customer ID],Table3[Loyalty Card],,0)</f>
        <v>No</v>
      </c>
      <c r="U681">
        <f t="shared" si="70"/>
        <v>2.5</v>
      </c>
      <c r="V681" t="str">
        <f t="shared" si="71"/>
        <v>Friday</v>
      </c>
      <c r="W681" t="str">
        <f t="shared" si="72"/>
        <v>March</v>
      </c>
      <c r="X681">
        <f>E681*VLOOKUP(D681,products!$A$2:$G$49,7,FALSE)</f>
        <v>1.6490999999999998</v>
      </c>
    </row>
    <row r="682" spans="1:24" x14ac:dyDescent="0.25">
      <c r="A682" s="1" t="s">
        <v>4330</v>
      </c>
      <c r="B682" s="2">
        <v>44399</v>
      </c>
      <c r="C682" s="1" t="s">
        <v>4331</v>
      </c>
      <c r="D682" t="s">
        <v>6154</v>
      </c>
      <c r="E682" s="1">
        <v>5</v>
      </c>
      <c r="F682" s="1" t="str">
        <f>VLOOKUP(C682,customers!$A$2:$B$1001,2,FALSE)</f>
        <v>Anjanette Goldie</v>
      </c>
      <c r="G682" s="1" t="str">
        <f>VLOOKUP(C682,customers!$A$1:$C$1001,3,FALSE)</f>
        <v>agoldieiw@goo.gl</v>
      </c>
      <c r="H682" s="1" t="str">
        <f>_xlfn.XLOOKUP(C682,customers!$A$2:$A$1001,customers!$G$2:$G$1001,,0,)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>
        <f>INDEX(products!$A$1:$G$49,MATCH(orders!$D682,products!$A$1:$A$49,0),MATCH(orders!K$1,products!$A$1:$G$1,0))</f>
        <v>1</v>
      </c>
      <c r="L682">
        <f>INDEX(products!$A$1:$G$49,MATCH(orders!$D682,products!$A$1:$A$49,0),MATCH(orders!L$1,products!$A$1:$G$1,0))</f>
        <v>11.25</v>
      </c>
      <c r="M682">
        <f t="shared" si="73"/>
        <v>56.25</v>
      </c>
      <c r="N682" t="str">
        <f>VLOOKUP(I682,'coffee names &amp; roast types'!$A$2:$B$5,2,FALSE)</f>
        <v>Arabica</v>
      </c>
      <c r="O682" t="str">
        <f>VLOOKUP(J682,'coffee names &amp; roast types'!$E$2:$F$4,2,FALSE)</f>
        <v>Medium</v>
      </c>
      <c r="P682" t="str">
        <f>CONCATENATE(VLOOKUP(C682,customers!$A$2:$F$1001,5,FALSE),", ",VLOOKUP(C682,customers!$A$2:$F$1001,6,FALSE))</f>
        <v>3729 Susan Drive, Danbury</v>
      </c>
      <c r="Q682" t="str">
        <f t="shared" si="74"/>
        <v>No</v>
      </c>
      <c r="R682" t="str">
        <f t="shared" si="75"/>
        <v>Anjanette</v>
      </c>
      <c r="S682" t="str">
        <f t="shared" si="76"/>
        <v>Goldie</v>
      </c>
      <c r="T682" t="str">
        <f>_xlfn.XLOOKUP(C682,Table3[Customer ID],Table3[Loyalty Card],,0)</f>
        <v>No</v>
      </c>
      <c r="U682">
        <f t="shared" si="70"/>
        <v>5</v>
      </c>
      <c r="V682" t="str">
        <f t="shared" si="71"/>
        <v>Thursday</v>
      </c>
      <c r="W682" t="str">
        <f t="shared" si="72"/>
        <v>July</v>
      </c>
      <c r="X682">
        <f>E682*VLOOKUP(D682,products!$A$2:$G$49,7,FALSE)</f>
        <v>5.0625</v>
      </c>
    </row>
    <row r="683" spans="1:24" x14ac:dyDescent="0.25">
      <c r="A683" s="1" t="s">
        <v>4335</v>
      </c>
      <c r="B683" s="2">
        <v>44080</v>
      </c>
      <c r="C683" s="1" t="s">
        <v>4336</v>
      </c>
      <c r="D683" t="s">
        <v>6144</v>
      </c>
      <c r="E683" s="1">
        <v>2</v>
      </c>
      <c r="F683" s="1" t="str">
        <f>VLOOKUP(C683,customers!$A$2:$B$1001,2,FALSE)</f>
        <v>Nicky Ayris</v>
      </c>
      <c r="G683" s="1" t="str">
        <f>VLOOKUP(C683,customers!$A$1:$C$1001,3,FALSE)</f>
        <v>nayrisix@t-online.de</v>
      </c>
      <c r="H683" s="1" t="str">
        <f>_xlfn.XLOOKUP(C683,customers!$A$2:$A$1001,customers!$G$2:$G$1001,,0,)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>
        <f>INDEX(products!$A$1:$G$49,MATCH(orders!$D683,products!$A$1:$A$49,0),MATCH(orders!K$1,products!$A$1:$G$1,0))</f>
        <v>0.2</v>
      </c>
      <c r="L683">
        <f>INDEX(products!$A$1:$G$49,MATCH(orders!$D683,products!$A$1:$A$49,0),MATCH(orders!L$1,products!$A$1:$G$1,0))</f>
        <v>4.7549999999999999</v>
      </c>
      <c r="M683">
        <f t="shared" si="73"/>
        <v>9.51</v>
      </c>
      <c r="N683" t="str">
        <f>VLOOKUP(I683,'coffee names &amp; roast types'!$A$2:$B$5,2,FALSE)</f>
        <v>Liberica</v>
      </c>
      <c r="O683" t="str">
        <f>VLOOKUP(J683,'coffee names &amp; roast types'!$E$2:$F$4,2,FALSE)</f>
        <v>Light</v>
      </c>
      <c r="P683" t="str">
        <f>CONCATENATE(VLOOKUP(C683,customers!$A$2:$F$1001,5,FALSE),", ",VLOOKUP(C683,customers!$A$2:$F$1001,6,FALSE))</f>
        <v>7 Reinke Circle, Kinloch</v>
      </c>
      <c r="Q683" t="str">
        <f t="shared" si="74"/>
        <v>Yes</v>
      </c>
      <c r="R683" t="str">
        <f t="shared" si="75"/>
        <v>Nicky</v>
      </c>
      <c r="S683" t="str">
        <f t="shared" si="76"/>
        <v>Ayris</v>
      </c>
      <c r="T683" t="str">
        <f>_xlfn.XLOOKUP(C683,Table3[Customer ID],Table3[Loyalty Card],,0)</f>
        <v>Yes</v>
      </c>
      <c r="U683">
        <f t="shared" si="70"/>
        <v>0.4</v>
      </c>
      <c r="V683" t="str">
        <f t="shared" si="71"/>
        <v>Sunday</v>
      </c>
      <c r="W683" t="str">
        <f t="shared" si="72"/>
        <v>September</v>
      </c>
      <c r="X683">
        <f>E683*VLOOKUP(D683,products!$A$2:$G$49,7,FALSE)</f>
        <v>1.2363</v>
      </c>
    </row>
    <row r="684" spans="1:24" x14ac:dyDescent="0.25">
      <c r="A684" s="1" t="s">
        <v>4341</v>
      </c>
      <c r="B684" s="2">
        <v>43827</v>
      </c>
      <c r="C684" s="1" t="s">
        <v>4342</v>
      </c>
      <c r="D684" t="s">
        <v>6155</v>
      </c>
      <c r="E684" s="1">
        <v>2</v>
      </c>
      <c r="F684" s="1" t="str">
        <f>VLOOKUP(C684,customers!$A$2:$B$1001,2,FALSE)</f>
        <v>Laryssa Benediktovich</v>
      </c>
      <c r="G684" s="1" t="str">
        <f>VLOOKUP(C684,customers!$A$1:$C$1001,3,FALSE)</f>
        <v>lbenediktovichiy@wunderground.com</v>
      </c>
      <c r="H684" s="1" t="str">
        <f>_xlfn.XLOOKUP(C684,customers!$A$2:$A$1001,customers!$G$2:$G$1001,,0,)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>
        <f>INDEX(products!$A$1:$G$49,MATCH(orders!$D684,products!$A$1:$A$49,0),MATCH(orders!K$1,products!$A$1:$G$1,0))</f>
        <v>0.2</v>
      </c>
      <c r="L684">
        <f>INDEX(products!$A$1:$G$49,MATCH(orders!$D684,products!$A$1:$A$49,0),MATCH(orders!L$1,products!$A$1:$G$1,0))</f>
        <v>4.125</v>
      </c>
      <c r="M684">
        <f t="shared" si="73"/>
        <v>8.25</v>
      </c>
      <c r="N684" t="str">
        <f>VLOOKUP(I684,'coffee names &amp; roast types'!$A$2:$B$5,2,FALSE)</f>
        <v>Excelsa</v>
      </c>
      <c r="O684" t="str">
        <f>VLOOKUP(J684,'coffee names &amp; roast types'!$E$2:$F$4,2,FALSE)</f>
        <v>Medium</v>
      </c>
      <c r="P684" t="str">
        <f>CONCATENATE(VLOOKUP(C684,customers!$A$2:$F$1001,5,FALSE),", ",VLOOKUP(C684,customers!$A$2:$F$1001,6,FALSE))</f>
        <v>5 Prairieview Drive, Jacksonville</v>
      </c>
      <c r="Q684" t="str">
        <f t="shared" si="74"/>
        <v>No</v>
      </c>
      <c r="R684" t="str">
        <f t="shared" si="75"/>
        <v>Laryssa</v>
      </c>
      <c r="S684" t="str">
        <f t="shared" si="76"/>
        <v>Benediktovich</v>
      </c>
      <c r="T684" t="str">
        <f>_xlfn.XLOOKUP(C684,Table3[Customer ID],Table3[Loyalty Card],,0)</f>
        <v>Yes</v>
      </c>
      <c r="U684">
        <f t="shared" si="70"/>
        <v>0.4</v>
      </c>
      <c r="V684" t="str">
        <f t="shared" si="71"/>
        <v>Saturday</v>
      </c>
      <c r="W684" t="str">
        <f t="shared" si="72"/>
        <v>December</v>
      </c>
      <c r="X684">
        <f>E684*VLOOKUP(D684,products!$A$2:$G$49,7,FALSE)</f>
        <v>0.90749999999999997</v>
      </c>
    </row>
    <row r="685" spans="1:24" x14ac:dyDescent="0.25">
      <c r="A685" s="1" t="s">
        <v>4347</v>
      </c>
      <c r="B685" s="2">
        <v>43941</v>
      </c>
      <c r="C685" s="1" t="s">
        <v>4348</v>
      </c>
      <c r="D685" t="s">
        <v>6168</v>
      </c>
      <c r="E685" s="1">
        <v>6</v>
      </c>
      <c r="F685" s="1" t="str">
        <f>VLOOKUP(C685,customers!$A$2:$B$1001,2,FALSE)</f>
        <v>Theo Jacobovitz</v>
      </c>
      <c r="G685" s="1" t="str">
        <f>VLOOKUP(C685,customers!$A$1:$C$1001,3,FALSE)</f>
        <v>tjacobovitziz@cbc.ca</v>
      </c>
      <c r="H685" s="1" t="str">
        <f>_xlfn.XLOOKUP(C685,customers!$A$2:$A$1001,customers!$G$2:$G$1001,,0,)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>
        <f>INDEX(products!$A$1:$G$49,MATCH(orders!$D685,products!$A$1:$A$49,0),MATCH(orders!K$1,products!$A$1:$G$1,0))</f>
        <v>0.5</v>
      </c>
      <c r="L685">
        <f>INDEX(products!$A$1:$G$49,MATCH(orders!$D685,products!$A$1:$A$49,0),MATCH(orders!L$1,products!$A$1:$G$1,0))</f>
        <v>7.77</v>
      </c>
      <c r="M685">
        <f t="shared" si="73"/>
        <v>46.62</v>
      </c>
      <c r="N685" t="str">
        <f>VLOOKUP(I685,'coffee names &amp; roast types'!$A$2:$B$5,2,FALSE)</f>
        <v>Liberica</v>
      </c>
      <c r="O685" t="str">
        <f>VLOOKUP(J685,'coffee names &amp; roast types'!$E$2:$F$4,2,FALSE)</f>
        <v>Dark</v>
      </c>
      <c r="P685" t="str">
        <f>CONCATENATE(VLOOKUP(C685,customers!$A$2:$F$1001,5,FALSE),", ",VLOOKUP(C685,customers!$A$2:$F$1001,6,FALSE))</f>
        <v>21597 Bonner Pass, Houston</v>
      </c>
      <c r="Q685" t="str">
        <f t="shared" si="74"/>
        <v>No</v>
      </c>
      <c r="R685" t="str">
        <f t="shared" si="75"/>
        <v>Theo</v>
      </c>
      <c r="S685" t="str">
        <f t="shared" si="76"/>
        <v>Jacobovitz</v>
      </c>
      <c r="T685" t="str">
        <f>_xlfn.XLOOKUP(C685,Table3[Customer ID],Table3[Loyalty Card],,0)</f>
        <v>No</v>
      </c>
      <c r="U685">
        <f t="shared" si="70"/>
        <v>3</v>
      </c>
      <c r="V685" t="str">
        <f t="shared" si="71"/>
        <v>Monday</v>
      </c>
      <c r="W685" t="str">
        <f t="shared" si="72"/>
        <v>April</v>
      </c>
      <c r="X685">
        <f>E685*VLOOKUP(D685,products!$A$2:$G$49,7,FALSE)</f>
        <v>6.0606</v>
      </c>
    </row>
    <row r="686" spans="1:24" x14ac:dyDescent="0.25">
      <c r="A686" s="1" t="s">
        <v>4353</v>
      </c>
      <c r="B686" s="2">
        <v>43517</v>
      </c>
      <c r="C686" s="1" t="s">
        <v>4354</v>
      </c>
      <c r="D686" t="s">
        <v>6178</v>
      </c>
      <c r="E686" s="1">
        <v>6</v>
      </c>
      <c r="F686" s="1" t="str">
        <f>VLOOKUP(C686,customers!$A$2:$B$1001,2,FALSE)</f>
        <v>Becca Ableson</v>
      </c>
      <c r="G686" s="1" t="str">
        <f>VLOOKUP(C686,customers!$A$1:$C$1001,3,FALSE)</f>
        <v>not provided</v>
      </c>
      <c r="H686" s="1" t="str">
        <f>_xlfn.XLOOKUP(C686,customers!$A$2:$A$1001,customers!$G$2:$G$1001,,0,)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>
        <f>INDEX(products!$A$1:$G$49,MATCH(orders!$D686,products!$A$1:$A$49,0),MATCH(orders!K$1,products!$A$1:$G$1,0))</f>
        <v>1</v>
      </c>
      <c r="L686">
        <f>INDEX(products!$A$1:$G$49,MATCH(orders!$D686,products!$A$1:$A$49,0),MATCH(orders!L$1,products!$A$1:$G$1,0))</f>
        <v>11.95</v>
      </c>
      <c r="M686">
        <f t="shared" si="73"/>
        <v>71.699999999999989</v>
      </c>
      <c r="N686" t="str">
        <f>VLOOKUP(I686,'coffee names &amp; roast types'!$A$2:$B$5,2,FALSE)</f>
        <v>Robusta</v>
      </c>
      <c r="O686" t="str">
        <f>VLOOKUP(J686,'coffee names &amp; roast types'!$E$2:$F$4,2,FALSE)</f>
        <v>Light</v>
      </c>
      <c r="P686" t="str">
        <f>CONCATENATE(VLOOKUP(C686,customers!$A$2:$F$1001,5,FALSE),", ",VLOOKUP(C686,customers!$A$2:$F$1001,6,FALSE))</f>
        <v>69493 Hanson Place, Portland</v>
      </c>
      <c r="Q686" t="str">
        <f t="shared" si="74"/>
        <v>No</v>
      </c>
      <c r="R686" t="str">
        <f t="shared" si="75"/>
        <v>Becca</v>
      </c>
      <c r="S686" t="str">
        <f t="shared" si="76"/>
        <v>Ableson</v>
      </c>
      <c r="T686" t="str">
        <f>_xlfn.XLOOKUP(C686,Table3[Customer ID],Table3[Loyalty Card],,0)</f>
        <v>No</v>
      </c>
      <c r="U686">
        <f t="shared" si="70"/>
        <v>6</v>
      </c>
      <c r="V686" t="str">
        <f t="shared" si="71"/>
        <v>Thursday</v>
      </c>
      <c r="W686" t="str">
        <f t="shared" si="72"/>
        <v>February</v>
      </c>
      <c r="X686">
        <f>E686*VLOOKUP(D686,products!$A$2:$G$49,7,FALSE)</f>
        <v>4.3019999999999996</v>
      </c>
    </row>
    <row r="687" spans="1:24" x14ac:dyDescent="0.25">
      <c r="A687" s="1" t="s">
        <v>4358</v>
      </c>
      <c r="B687" s="2">
        <v>44637</v>
      </c>
      <c r="C687" s="1" t="s">
        <v>4359</v>
      </c>
      <c r="D687" t="s">
        <v>6163</v>
      </c>
      <c r="E687" s="1">
        <v>2</v>
      </c>
      <c r="F687" s="1" t="str">
        <f>VLOOKUP(C687,customers!$A$2:$B$1001,2,FALSE)</f>
        <v>Jeno Druitt</v>
      </c>
      <c r="G687" s="1" t="str">
        <f>VLOOKUP(C687,customers!$A$1:$C$1001,3,FALSE)</f>
        <v>jdruittj1@feedburner.com</v>
      </c>
      <c r="H687" s="1" t="str">
        <f>_xlfn.XLOOKUP(C687,customers!$A$2:$A$1001,customers!$G$2:$G$1001,,0,)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>
        <f>INDEX(products!$A$1:$G$49,MATCH(orders!$D687,products!$A$1:$A$49,0),MATCH(orders!K$1,products!$A$1:$G$1,0))</f>
        <v>2.5</v>
      </c>
      <c r="L687">
        <f>INDEX(products!$A$1:$G$49,MATCH(orders!$D687,products!$A$1:$A$49,0),MATCH(orders!L$1,products!$A$1:$G$1,0))</f>
        <v>36.454999999999998</v>
      </c>
      <c r="M687">
        <f t="shared" si="73"/>
        <v>72.91</v>
      </c>
      <c r="N687" t="str">
        <f>VLOOKUP(I687,'coffee names &amp; roast types'!$A$2:$B$5,2,FALSE)</f>
        <v>Liberica</v>
      </c>
      <c r="O687" t="str">
        <f>VLOOKUP(J687,'coffee names &amp; roast types'!$E$2:$F$4,2,FALSE)</f>
        <v>Light</v>
      </c>
      <c r="P687" t="str">
        <f>CONCATENATE(VLOOKUP(C687,customers!$A$2:$F$1001,5,FALSE),", ",VLOOKUP(C687,customers!$A$2:$F$1001,6,FALSE))</f>
        <v>1726 1st Drive, Pasadena</v>
      </c>
      <c r="Q687" t="str">
        <f t="shared" si="74"/>
        <v>No</v>
      </c>
      <c r="R687" t="str">
        <f t="shared" si="75"/>
        <v>Jeno</v>
      </c>
      <c r="S687" t="str">
        <f t="shared" si="76"/>
        <v>Druitt</v>
      </c>
      <c r="T687" t="str">
        <f>_xlfn.XLOOKUP(C687,Table3[Customer ID],Table3[Loyalty Card],,0)</f>
        <v>Yes</v>
      </c>
      <c r="U687">
        <f t="shared" si="70"/>
        <v>5</v>
      </c>
      <c r="V687" t="str">
        <f t="shared" si="71"/>
        <v>Thursday</v>
      </c>
      <c r="W687" t="str">
        <f t="shared" si="72"/>
        <v>March</v>
      </c>
      <c r="X687">
        <f>E687*VLOOKUP(D687,products!$A$2:$G$49,7,FALSE)</f>
        <v>9.4782999999999991</v>
      </c>
    </row>
    <row r="688" spans="1:24" x14ac:dyDescent="0.25">
      <c r="A688" s="1" t="s">
        <v>4364</v>
      </c>
      <c r="B688" s="2">
        <v>44330</v>
      </c>
      <c r="C688" s="1" t="s">
        <v>4365</v>
      </c>
      <c r="D688" t="s">
        <v>6162</v>
      </c>
      <c r="E688" s="1">
        <v>3</v>
      </c>
      <c r="F688" s="1" t="str">
        <f>VLOOKUP(C688,customers!$A$2:$B$1001,2,FALSE)</f>
        <v>Deonne Shortall</v>
      </c>
      <c r="G688" s="1" t="str">
        <f>VLOOKUP(C688,customers!$A$1:$C$1001,3,FALSE)</f>
        <v>dshortallj2@wikipedia.org</v>
      </c>
      <c r="H688" s="1" t="str">
        <f>_xlfn.XLOOKUP(C688,customers!$A$2:$A$1001,customers!$G$2:$G$1001,,0,)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>
        <f>INDEX(products!$A$1:$G$49,MATCH(orders!$D688,products!$A$1:$A$49,0),MATCH(orders!K$1,products!$A$1:$G$1,0))</f>
        <v>0.2</v>
      </c>
      <c r="L688">
        <f>INDEX(products!$A$1:$G$49,MATCH(orders!$D688,products!$A$1:$A$49,0),MATCH(orders!L$1,products!$A$1:$G$1,0))</f>
        <v>2.6849999999999996</v>
      </c>
      <c r="M688">
        <f t="shared" si="73"/>
        <v>8.0549999999999997</v>
      </c>
      <c r="N688" t="str">
        <f>VLOOKUP(I688,'coffee names &amp; roast types'!$A$2:$B$5,2,FALSE)</f>
        <v>Robusta</v>
      </c>
      <c r="O688" t="str">
        <f>VLOOKUP(J688,'coffee names &amp; roast types'!$E$2:$F$4,2,FALSE)</f>
        <v>Dark</v>
      </c>
      <c r="P688" t="str">
        <f>CONCATENATE(VLOOKUP(C688,customers!$A$2:$F$1001,5,FALSE),", ",VLOOKUP(C688,customers!$A$2:$F$1001,6,FALSE))</f>
        <v>0 Kropf Lane, Santa Ana</v>
      </c>
      <c r="Q688" t="str">
        <f t="shared" si="74"/>
        <v>No</v>
      </c>
      <c r="R688" t="str">
        <f t="shared" si="75"/>
        <v>Deonne</v>
      </c>
      <c r="S688" t="str">
        <f t="shared" si="76"/>
        <v>Shortall</v>
      </c>
      <c r="T688" t="str">
        <f>_xlfn.XLOOKUP(C688,Table3[Customer ID],Table3[Loyalty Card],,0)</f>
        <v>Yes</v>
      </c>
      <c r="U688">
        <f t="shared" si="70"/>
        <v>0.60000000000000009</v>
      </c>
      <c r="V688" t="str">
        <f t="shared" si="71"/>
        <v>Friday</v>
      </c>
      <c r="W688" t="str">
        <f t="shared" si="72"/>
        <v>May</v>
      </c>
      <c r="X688">
        <f>E688*VLOOKUP(D688,products!$A$2:$G$49,7,FALSE)</f>
        <v>0.4832999999999999</v>
      </c>
    </row>
    <row r="689" spans="1:24" x14ac:dyDescent="0.25">
      <c r="A689" s="1" t="s">
        <v>4370</v>
      </c>
      <c r="B689" s="2">
        <v>43471</v>
      </c>
      <c r="C689" s="1" t="s">
        <v>4371</v>
      </c>
      <c r="D689" t="s">
        <v>6138</v>
      </c>
      <c r="E689" s="1">
        <v>2</v>
      </c>
      <c r="F689" s="1" t="str">
        <f>VLOOKUP(C689,customers!$A$2:$B$1001,2,FALSE)</f>
        <v>Wilton Cottier</v>
      </c>
      <c r="G689" s="1" t="str">
        <f>VLOOKUP(C689,customers!$A$1:$C$1001,3,FALSE)</f>
        <v>wcottierj3@cafepress.com</v>
      </c>
      <c r="H689" s="1" t="str">
        <f>_xlfn.XLOOKUP(C689,customers!$A$2:$A$1001,customers!$G$2:$G$1001,,0,)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>
        <f>INDEX(products!$A$1:$G$49,MATCH(orders!$D689,products!$A$1:$A$49,0),MATCH(orders!K$1,products!$A$1:$G$1,0))</f>
        <v>0.5</v>
      </c>
      <c r="L689">
        <f>INDEX(products!$A$1:$G$49,MATCH(orders!$D689,products!$A$1:$A$49,0),MATCH(orders!L$1,products!$A$1:$G$1,0))</f>
        <v>8.25</v>
      </c>
      <c r="M689">
        <f t="shared" si="73"/>
        <v>16.5</v>
      </c>
      <c r="N689" t="str">
        <f>VLOOKUP(I689,'coffee names &amp; roast types'!$A$2:$B$5,2,FALSE)</f>
        <v>Excelsa</v>
      </c>
      <c r="O689" t="str">
        <f>VLOOKUP(J689,'coffee names &amp; roast types'!$E$2:$F$4,2,FALSE)</f>
        <v>Medium</v>
      </c>
      <c r="P689" t="str">
        <f>CONCATENATE(VLOOKUP(C689,customers!$A$2:$F$1001,5,FALSE),", ",VLOOKUP(C689,customers!$A$2:$F$1001,6,FALSE))</f>
        <v>341 Oak Point, San Jose</v>
      </c>
      <c r="Q689" t="str">
        <f t="shared" si="74"/>
        <v>No</v>
      </c>
      <c r="R689" t="str">
        <f t="shared" si="75"/>
        <v>Wilton</v>
      </c>
      <c r="S689" t="str">
        <f t="shared" si="76"/>
        <v>Cottier</v>
      </c>
      <c r="T689" t="str">
        <f>_xlfn.XLOOKUP(C689,Table3[Customer ID],Table3[Loyalty Card],,0)</f>
        <v>No</v>
      </c>
      <c r="U689">
        <f t="shared" si="70"/>
        <v>1</v>
      </c>
      <c r="V689" t="str">
        <f t="shared" si="71"/>
        <v>Sunday</v>
      </c>
      <c r="W689" t="str">
        <f t="shared" si="72"/>
        <v>January</v>
      </c>
      <c r="X689">
        <f>E689*VLOOKUP(D689,products!$A$2:$G$49,7,FALSE)</f>
        <v>1.8149999999999999</v>
      </c>
    </row>
    <row r="690" spans="1:24" x14ac:dyDescent="0.25">
      <c r="A690" s="1" t="s">
        <v>4376</v>
      </c>
      <c r="B690" s="2">
        <v>43579</v>
      </c>
      <c r="C690" s="1" t="s">
        <v>4377</v>
      </c>
      <c r="D690" t="s">
        <v>6139</v>
      </c>
      <c r="E690" s="1">
        <v>5</v>
      </c>
      <c r="F690" s="1" t="str">
        <f>VLOOKUP(C690,customers!$A$2:$B$1001,2,FALSE)</f>
        <v>Kevan Grinsted</v>
      </c>
      <c r="G690" s="1" t="str">
        <f>VLOOKUP(C690,customers!$A$1:$C$1001,3,FALSE)</f>
        <v>kgrinstedj4@google.com.br</v>
      </c>
      <c r="H690" s="1" t="str">
        <f>_xlfn.XLOOKUP(C690,customers!$A$2:$A$1001,customers!$G$2:$G$1001,,0,)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>
        <f>INDEX(products!$A$1:$G$49,MATCH(orders!$D690,products!$A$1:$A$49,0),MATCH(orders!K$1,products!$A$1:$G$1,0))</f>
        <v>1</v>
      </c>
      <c r="L690">
        <f>INDEX(products!$A$1:$G$49,MATCH(orders!$D690,products!$A$1:$A$49,0),MATCH(orders!L$1,products!$A$1:$G$1,0))</f>
        <v>12.95</v>
      </c>
      <c r="M690">
        <f t="shared" si="73"/>
        <v>64.75</v>
      </c>
      <c r="N690" t="str">
        <f>VLOOKUP(I690,'coffee names &amp; roast types'!$A$2:$B$5,2,FALSE)</f>
        <v>Arabica</v>
      </c>
      <c r="O690" t="str">
        <f>VLOOKUP(J690,'coffee names &amp; roast types'!$E$2:$F$4,2,FALSE)</f>
        <v>Light</v>
      </c>
      <c r="P690" t="str">
        <f>CONCATENATE(VLOOKUP(C690,customers!$A$2:$F$1001,5,FALSE),", ",VLOOKUP(C690,customers!$A$2:$F$1001,6,FALSE))</f>
        <v>3 Kennedy Plaza, Tallaght</v>
      </c>
      <c r="Q690" t="str">
        <f t="shared" si="74"/>
        <v>Yes</v>
      </c>
      <c r="R690" t="str">
        <f t="shared" si="75"/>
        <v>Kevan</v>
      </c>
      <c r="S690" t="str">
        <f t="shared" si="76"/>
        <v>Grinsted</v>
      </c>
      <c r="T690" t="str">
        <f>_xlfn.XLOOKUP(C690,Table3[Customer ID],Table3[Loyalty Card],,0)</f>
        <v>No</v>
      </c>
      <c r="U690">
        <f t="shared" si="70"/>
        <v>5</v>
      </c>
      <c r="V690" t="str">
        <f t="shared" si="71"/>
        <v>Wednesday</v>
      </c>
      <c r="W690" t="str">
        <f t="shared" si="72"/>
        <v>April</v>
      </c>
      <c r="X690">
        <f>E690*VLOOKUP(D690,products!$A$2:$G$49,7,FALSE)</f>
        <v>5.8274999999999997</v>
      </c>
    </row>
    <row r="691" spans="1:24" x14ac:dyDescent="0.25">
      <c r="A691" s="1" t="s">
        <v>4382</v>
      </c>
      <c r="B691" s="2">
        <v>44346</v>
      </c>
      <c r="C691" s="1" t="s">
        <v>4383</v>
      </c>
      <c r="D691" t="s">
        <v>6156</v>
      </c>
      <c r="E691" s="1">
        <v>5</v>
      </c>
      <c r="F691" s="1" t="str">
        <f>VLOOKUP(C691,customers!$A$2:$B$1001,2,FALSE)</f>
        <v>Dionne Skyner</v>
      </c>
      <c r="G691" s="1" t="str">
        <f>VLOOKUP(C691,customers!$A$1:$C$1001,3,FALSE)</f>
        <v>dskynerj5@hubpages.com</v>
      </c>
      <c r="H691" s="1" t="str">
        <f>_xlfn.XLOOKUP(C691,customers!$A$2:$A$1001,customers!$G$2:$G$1001,,0,)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>
        <f>INDEX(products!$A$1:$G$49,MATCH(orders!$D691,products!$A$1:$A$49,0),MATCH(orders!K$1,products!$A$1:$G$1,0))</f>
        <v>0.5</v>
      </c>
      <c r="L691">
        <f>INDEX(products!$A$1:$G$49,MATCH(orders!$D691,products!$A$1:$A$49,0),MATCH(orders!L$1,products!$A$1:$G$1,0))</f>
        <v>6.75</v>
      </c>
      <c r="M691">
        <f t="shared" si="73"/>
        <v>33.75</v>
      </c>
      <c r="N691" t="str">
        <f>VLOOKUP(I691,'coffee names &amp; roast types'!$A$2:$B$5,2,FALSE)</f>
        <v>Arabica</v>
      </c>
      <c r="O691" t="str">
        <f>VLOOKUP(J691,'coffee names &amp; roast types'!$E$2:$F$4,2,FALSE)</f>
        <v>Medium</v>
      </c>
      <c r="P691" t="str">
        <f>CONCATENATE(VLOOKUP(C691,customers!$A$2:$F$1001,5,FALSE),", ",VLOOKUP(C691,customers!$A$2:$F$1001,6,FALSE))</f>
        <v>39 Kings Junction, Colorado Springs</v>
      </c>
      <c r="Q691" t="str">
        <f t="shared" si="74"/>
        <v>No</v>
      </c>
      <c r="R691" t="str">
        <f t="shared" si="75"/>
        <v>Dionne</v>
      </c>
      <c r="S691" t="str">
        <f t="shared" si="76"/>
        <v>Skyner</v>
      </c>
      <c r="T691" t="str">
        <f>_xlfn.XLOOKUP(C691,Table3[Customer ID],Table3[Loyalty Card],,0)</f>
        <v>No</v>
      </c>
      <c r="U691">
        <f t="shared" si="70"/>
        <v>2.5</v>
      </c>
      <c r="V691" t="str">
        <f t="shared" si="71"/>
        <v>Sunday</v>
      </c>
      <c r="W691" t="str">
        <f t="shared" si="72"/>
        <v>May</v>
      </c>
      <c r="X691">
        <f>E691*VLOOKUP(D691,products!$A$2:$G$49,7,FALSE)</f>
        <v>3.0374999999999996</v>
      </c>
    </row>
    <row r="692" spans="1:24" x14ac:dyDescent="0.25">
      <c r="A692" s="1" t="s">
        <v>4388</v>
      </c>
      <c r="B692" s="2">
        <v>44754</v>
      </c>
      <c r="C692" s="1" t="s">
        <v>4389</v>
      </c>
      <c r="D692" t="s">
        <v>6164</v>
      </c>
      <c r="E692" s="1">
        <v>6</v>
      </c>
      <c r="F692" s="1" t="str">
        <f>VLOOKUP(C692,customers!$A$2:$B$1001,2,FALSE)</f>
        <v>Francesco Dressel</v>
      </c>
      <c r="G692" s="1" t="str">
        <f>VLOOKUP(C692,customers!$A$1:$C$1001,3,FALSE)</f>
        <v>not provided</v>
      </c>
      <c r="H692" s="1" t="str">
        <f>_xlfn.XLOOKUP(C692,customers!$A$2:$A$1001,customers!$G$2:$G$1001,,0,)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>
        <f>INDEX(products!$A$1:$G$49,MATCH(orders!$D692,products!$A$1:$A$49,0),MATCH(orders!K$1,products!$A$1:$G$1,0))</f>
        <v>2.5</v>
      </c>
      <c r="L692">
        <f>INDEX(products!$A$1:$G$49,MATCH(orders!$D692,products!$A$1:$A$49,0),MATCH(orders!L$1,products!$A$1:$G$1,0))</f>
        <v>29.784999999999997</v>
      </c>
      <c r="M692">
        <f t="shared" si="73"/>
        <v>178.70999999999998</v>
      </c>
      <c r="N692" t="str">
        <f>VLOOKUP(I692,'coffee names &amp; roast types'!$A$2:$B$5,2,FALSE)</f>
        <v>Liberica</v>
      </c>
      <c r="O692" t="str">
        <f>VLOOKUP(J692,'coffee names &amp; roast types'!$E$2:$F$4,2,FALSE)</f>
        <v>Dark</v>
      </c>
      <c r="P692" t="str">
        <f>CONCATENATE(VLOOKUP(C692,customers!$A$2:$F$1001,5,FALSE),", ",VLOOKUP(C692,customers!$A$2:$F$1001,6,FALSE))</f>
        <v>1 Fulton Road, Toledo</v>
      </c>
      <c r="Q692" t="str">
        <f t="shared" si="74"/>
        <v>No</v>
      </c>
      <c r="R692" t="str">
        <f t="shared" si="75"/>
        <v>Francesco</v>
      </c>
      <c r="S692" t="str">
        <f t="shared" si="76"/>
        <v>Dressel</v>
      </c>
      <c r="T692" t="str">
        <f>_xlfn.XLOOKUP(C692,Table3[Customer ID],Table3[Loyalty Card],,0)</f>
        <v>No</v>
      </c>
      <c r="U692">
        <f t="shared" si="70"/>
        <v>15</v>
      </c>
      <c r="V692" t="str">
        <f t="shared" si="71"/>
        <v>Tuesday</v>
      </c>
      <c r="W692" t="str">
        <f t="shared" si="72"/>
        <v>July</v>
      </c>
      <c r="X692">
        <f>E692*VLOOKUP(D692,products!$A$2:$G$49,7,FALSE)</f>
        <v>23.232299999999999</v>
      </c>
    </row>
    <row r="693" spans="1:24" x14ac:dyDescent="0.25">
      <c r="A693" s="1" t="s">
        <v>4392</v>
      </c>
      <c r="B693" s="2">
        <v>44227</v>
      </c>
      <c r="C693" s="1" t="s">
        <v>4433</v>
      </c>
      <c r="D693" t="s">
        <v>6154</v>
      </c>
      <c r="E693" s="1">
        <v>2</v>
      </c>
      <c r="F693" s="1" t="str">
        <f>VLOOKUP(C693,customers!$A$2:$B$1001,2,FALSE)</f>
        <v>Jimmy Dymoke</v>
      </c>
      <c r="G693" s="1" t="str">
        <f>VLOOKUP(C693,customers!$A$1:$C$1001,3,FALSE)</f>
        <v>jdymokeje@prnewswire.com</v>
      </c>
      <c r="H693" s="1" t="str">
        <f>_xlfn.XLOOKUP(C693,customers!$A$2:$A$1001,customers!$G$2:$G$1001,,0,)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>
        <f>INDEX(products!$A$1:$G$49,MATCH(orders!$D693,products!$A$1:$A$49,0),MATCH(orders!K$1,products!$A$1:$G$1,0))</f>
        <v>1</v>
      </c>
      <c r="L693">
        <f>INDEX(products!$A$1:$G$49,MATCH(orders!$D693,products!$A$1:$A$49,0),MATCH(orders!L$1,products!$A$1:$G$1,0))</f>
        <v>11.25</v>
      </c>
      <c r="M693">
        <f t="shared" si="73"/>
        <v>22.5</v>
      </c>
      <c r="N693" t="str">
        <f>VLOOKUP(I693,'coffee names &amp; roast types'!$A$2:$B$5,2,FALSE)</f>
        <v>Arabica</v>
      </c>
      <c r="O693" t="str">
        <f>VLOOKUP(J693,'coffee names &amp; roast types'!$E$2:$F$4,2,FALSE)</f>
        <v>Medium</v>
      </c>
      <c r="P693" t="str">
        <f>CONCATENATE(VLOOKUP(C693,customers!$A$2:$F$1001,5,FALSE),", ",VLOOKUP(C693,customers!$A$2:$F$1001,6,FALSE))</f>
        <v>8424 Milwaukee Court, Beaumont</v>
      </c>
      <c r="Q693" t="str">
        <f t="shared" si="74"/>
        <v>Yes</v>
      </c>
      <c r="R693" t="str">
        <f t="shared" si="75"/>
        <v>Jimmy</v>
      </c>
      <c r="S693" t="str">
        <f t="shared" si="76"/>
        <v>Dymoke</v>
      </c>
      <c r="T693" t="str">
        <f>_xlfn.XLOOKUP(C693,Table3[Customer ID],Table3[Loyalty Card],,0)</f>
        <v>No</v>
      </c>
      <c r="U693">
        <f t="shared" si="70"/>
        <v>2</v>
      </c>
      <c r="V693" t="str">
        <f t="shared" si="71"/>
        <v>Sunday</v>
      </c>
      <c r="W693" t="str">
        <f t="shared" si="72"/>
        <v>January</v>
      </c>
      <c r="X693">
        <f>E693*VLOOKUP(D693,products!$A$2:$G$49,7,FALSE)</f>
        <v>2.0249999999999999</v>
      </c>
    </row>
    <row r="694" spans="1:24" x14ac:dyDescent="0.25">
      <c r="A694" s="1" t="s">
        <v>4398</v>
      </c>
      <c r="B694" s="2">
        <v>43720</v>
      </c>
      <c r="C694" s="1" t="s">
        <v>4399</v>
      </c>
      <c r="D694" t="s">
        <v>6142</v>
      </c>
      <c r="E694" s="1">
        <v>1</v>
      </c>
      <c r="F694" s="1" t="str">
        <f>VLOOKUP(C694,customers!$A$2:$B$1001,2,FALSE)</f>
        <v>Ambrosio Weinmann</v>
      </c>
      <c r="G694" s="1" t="str">
        <f>VLOOKUP(C694,customers!$A$1:$C$1001,3,FALSE)</f>
        <v>aweinmannj8@shinystat.com</v>
      </c>
      <c r="H694" s="1" t="str">
        <f>_xlfn.XLOOKUP(C694,customers!$A$2:$A$1001,customers!$G$2:$G$1001,,0,)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>
        <f>INDEX(products!$A$1:$G$49,MATCH(orders!$D694,products!$A$1:$A$49,0),MATCH(orders!K$1,products!$A$1:$G$1,0))</f>
        <v>1</v>
      </c>
      <c r="L694">
        <f>INDEX(products!$A$1:$G$49,MATCH(orders!$D694,products!$A$1:$A$49,0),MATCH(orders!L$1,products!$A$1:$G$1,0))</f>
        <v>12.95</v>
      </c>
      <c r="M694">
        <f t="shared" si="73"/>
        <v>12.95</v>
      </c>
      <c r="N694" t="str">
        <f>VLOOKUP(I694,'coffee names &amp; roast types'!$A$2:$B$5,2,FALSE)</f>
        <v>Liberica</v>
      </c>
      <c r="O694" t="str">
        <f>VLOOKUP(J694,'coffee names &amp; roast types'!$E$2:$F$4,2,FALSE)</f>
        <v>Dark</v>
      </c>
      <c r="P694" t="str">
        <f>CONCATENATE(VLOOKUP(C694,customers!$A$2:$F$1001,5,FALSE),", ",VLOOKUP(C694,customers!$A$2:$F$1001,6,FALSE))</f>
        <v>8 Waywood Alley, Cincinnati</v>
      </c>
      <c r="Q694" t="str">
        <f t="shared" si="74"/>
        <v>No</v>
      </c>
      <c r="R694" t="str">
        <f t="shared" si="75"/>
        <v>Ambrosio</v>
      </c>
      <c r="S694" t="str">
        <f t="shared" si="76"/>
        <v>Weinmann</v>
      </c>
      <c r="T694" t="str">
        <f>_xlfn.XLOOKUP(C694,Table3[Customer ID],Table3[Loyalty Card],,0)</f>
        <v>No</v>
      </c>
      <c r="U694">
        <f t="shared" si="70"/>
        <v>1</v>
      </c>
      <c r="V694" t="str">
        <f t="shared" si="71"/>
        <v>Thursday</v>
      </c>
      <c r="W694" t="str">
        <f t="shared" si="72"/>
        <v>September</v>
      </c>
      <c r="X694">
        <f>E694*VLOOKUP(D694,products!$A$2:$G$49,7,FALSE)</f>
        <v>1.6835</v>
      </c>
    </row>
    <row r="695" spans="1:24" x14ac:dyDescent="0.25">
      <c r="A695" s="1" t="s">
        <v>4404</v>
      </c>
      <c r="B695" s="2">
        <v>44012</v>
      </c>
      <c r="C695" s="1" t="s">
        <v>4405</v>
      </c>
      <c r="D695" t="s">
        <v>6174</v>
      </c>
      <c r="E695" s="1">
        <v>2</v>
      </c>
      <c r="F695" s="1" t="str">
        <f>VLOOKUP(C695,customers!$A$2:$B$1001,2,FALSE)</f>
        <v>Elden Andriessen</v>
      </c>
      <c r="G695" s="1" t="str">
        <f>VLOOKUP(C695,customers!$A$1:$C$1001,3,FALSE)</f>
        <v>eandriessenj9@europa.eu</v>
      </c>
      <c r="H695" s="1" t="str">
        <f>_xlfn.XLOOKUP(C695,customers!$A$2:$A$1001,customers!$G$2:$G$1001,,0,)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>
        <f>INDEX(products!$A$1:$G$49,MATCH(orders!$D695,products!$A$1:$A$49,0),MATCH(orders!K$1,products!$A$1:$G$1,0))</f>
        <v>2.5</v>
      </c>
      <c r="L695">
        <f>INDEX(products!$A$1:$G$49,MATCH(orders!$D695,products!$A$1:$A$49,0),MATCH(orders!L$1,products!$A$1:$G$1,0))</f>
        <v>25.874999999999996</v>
      </c>
      <c r="M695">
        <f t="shared" si="73"/>
        <v>51.749999999999993</v>
      </c>
      <c r="N695" t="str">
        <f>VLOOKUP(I695,'coffee names &amp; roast types'!$A$2:$B$5,2,FALSE)</f>
        <v>Arabica</v>
      </c>
      <c r="O695" t="str">
        <f>VLOOKUP(J695,'coffee names &amp; roast types'!$E$2:$F$4,2,FALSE)</f>
        <v>Medium</v>
      </c>
      <c r="P695" t="str">
        <f>CONCATENATE(VLOOKUP(C695,customers!$A$2:$F$1001,5,FALSE),", ",VLOOKUP(C695,customers!$A$2:$F$1001,6,FALSE))</f>
        <v>64390 Sommers Road, Saint Louis</v>
      </c>
      <c r="Q695" t="str">
        <f t="shared" si="74"/>
        <v>No</v>
      </c>
      <c r="R695" t="str">
        <f t="shared" si="75"/>
        <v>Elden</v>
      </c>
      <c r="S695" t="str">
        <f t="shared" si="76"/>
        <v>Andriessen</v>
      </c>
      <c r="T695" t="str">
        <f>_xlfn.XLOOKUP(C695,Table3[Customer ID],Table3[Loyalty Card],,0)</f>
        <v>Yes</v>
      </c>
      <c r="U695">
        <f t="shared" si="70"/>
        <v>5</v>
      </c>
      <c r="V695" t="str">
        <f t="shared" si="71"/>
        <v>Tuesday</v>
      </c>
      <c r="W695" t="str">
        <f t="shared" si="72"/>
        <v>June</v>
      </c>
      <c r="X695">
        <f>E695*VLOOKUP(D695,products!$A$2:$G$49,7,FALSE)</f>
        <v>4.6574999999999989</v>
      </c>
    </row>
    <row r="696" spans="1:24" x14ac:dyDescent="0.25">
      <c r="A696" s="1" t="s">
        <v>4410</v>
      </c>
      <c r="B696" s="2">
        <v>43915</v>
      </c>
      <c r="C696" s="1" t="s">
        <v>4411</v>
      </c>
      <c r="D696" t="s">
        <v>6143</v>
      </c>
      <c r="E696" s="1">
        <v>5</v>
      </c>
      <c r="F696" s="1" t="str">
        <f>VLOOKUP(C696,customers!$A$2:$B$1001,2,FALSE)</f>
        <v>Roxie Deaconson</v>
      </c>
      <c r="G696" s="1" t="str">
        <f>VLOOKUP(C696,customers!$A$1:$C$1001,3,FALSE)</f>
        <v>rdeaconsonja@archive.org</v>
      </c>
      <c r="H696" s="1" t="str">
        <f>_xlfn.XLOOKUP(C696,customers!$A$2:$A$1001,customers!$G$2:$G$1001,,0,)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>
        <f>INDEX(products!$A$1:$G$49,MATCH(orders!$D696,products!$A$1:$A$49,0),MATCH(orders!K$1,products!$A$1:$G$1,0))</f>
        <v>0.5</v>
      </c>
      <c r="L696">
        <f>INDEX(products!$A$1:$G$49,MATCH(orders!$D696,products!$A$1:$A$49,0),MATCH(orders!L$1,products!$A$1:$G$1,0))</f>
        <v>7.29</v>
      </c>
      <c r="M696">
        <f t="shared" si="73"/>
        <v>36.450000000000003</v>
      </c>
      <c r="N696" t="str">
        <f>VLOOKUP(I696,'coffee names &amp; roast types'!$A$2:$B$5,2,FALSE)</f>
        <v>Excelsa</v>
      </c>
      <c r="O696" t="str">
        <f>VLOOKUP(J696,'coffee names &amp; roast types'!$E$2:$F$4,2,FALSE)</f>
        <v>Dark</v>
      </c>
      <c r="P696" t="str">
        <f>CONCATENATE(VLOOKUP(C696,customers!$A$2:$F$1001,5,FALSE),", ",VLOOKUP(C696,customers!$A$2:$F$1001,6,FALSE))</f>
        <v>70166 Marcy Center, Yonkers</v>
      </c>
      <c r="Q696" t="str">
        <f t="shared" si="74"/>
        <v>No</v>
      </c>
      <c r="R696" t="str">
        <f t="shared" si="75"/>
        <v>Roxie</v>
      </c>
      <c r="S696" t="str">
        <f t="shared" si="76"/>
        <v>Deaconson</v>
      </c>
      <c r="T696" t="str">
        <f>_xlfn.XLOOKUP(C696,Table3[Customer ID],Table3[Loyalty Card],,0)</f>
        <v>No</v>
      </c>
      <c r="U696">
        <f t="shared" si="70"/>
        <v>2.5</v>
      </c>
      <c r="V696" t="str">
        <f t="shared" si="71"/>
        <v>Wednesday</v>
      </c>
      <c r="W696" t="str">
        <f t="shared" si="72"/>
        <v>March</v>
      </c>
      <c r="X696">
        <f>E696*VLOOKUP(D696,products!$A$2:$G$49,7,FALSE)</f>
        <v>4.0095000000000001</v>
      </c>
    </row>
    <row r="697" spans="1:24" x14ac:dyDescent="0.25">
      <c r="A697" s="1" t="s">
        <v>4416</v>
      </c>
      <c r="B697" s="2">
        <v>44300</v>
      </c>
      <c r="C697" s="1" t="s">
        <v>4417</v>
      </c>
      <c r="D697" t="s">
        <v>6163</v>
      </c>
      <c r="E697" s="1">
        <v>5</v>
      </c>
      <c r="F697" s="1" t="str">
        <f>VLOOKUP(C697,customers!$A$2:$B$1001,2,FALSE)</f>
        <v>Davida Caro</v>
      </c>
      <c r="G697" s="1" t="str">
        <f>VLOOKUP(C697,customers!$A$1:$C$1001,3,FALSE)</f>
        <v>dcarojb@twitter.com</v>
      </c>
      <c r="H697" s="1" t="str">
        <f>_xlfn.XLOOKUP(C697,customers!$A$2:$A$1001,customers!$G$2:$G$1001,,0,)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>
        <f>INDEX(products!$A$1:$G$49,MATCH(orders!$D697,products!$A$1:$A$49,0),MATCH(orders!K$1,products!$A$1:$G$1,0))</f>
        <v>2.5</v>
      </c>
      <c r="L697">
        <f>INDEX(products!$A$1:$G$49,MATCH(orders!$D697,products!$A$1:$A$49,0),MATCH(orders!L$1,products!$A$1:$G$1,0))</f>
        <v>36.454999999999998</v>
      </c>
      <c r="M697">
        <f t="shared" si="73"/>
        <v>182.27499999999998</v>
      </c>
      <c r="N697" t="str">
        <f>VLOOKUP(I697,'coffee names &amp; roast types'!$A$2:$B$5,2,FALSE)</f>
        <v>Liberica</v>
      </c>
      <c r="O697" t="str">
        <f>VLOOKUP(J697,'coffee names &amp; roast types'!$E$2:$F$4,2,FALSE)</f>
        <v>Light</v>
      </c>
      <c r="P697" t="str">
        <f>CONCATENATE(VLOOKUP(C697,customers!$A$2:$F$1001,5,FALSE),", ",VLOOKUP(C697,customers!$A$2:$F$1001,6,FALSE))</f>
        <v>476 Hoepker Place, Baltimore</v>
      </c>
      <c r="Q697" t="str">
        <f t="shared" si="74"/>
        <v>No</v>
      </c>
      <c r="R697" t="str">
        <f t="shared" si="75"/>
        <v>Davida</v>
      </c>
      <c r="S697" t="str">
        <f t="shared" si="76"/>
        <v>Caro</v>
      </c>
      <c r="T697" t="str">
        <f>_xlfn.XLOOKUP(C697,Table3[Customer ID],Table3[Loyalty Card],,0)</f>
        <v>Yes</v>
      </c>
      <c r="U697">
        <f t="shared" si="70"/>
        <v>12.5</v>
      </c>
      <c r="V697" t="str">
        <f t="shared" si="71"/>
        <v>Wednesday</v>
      </c>
      <c r="W697" t="str">
        <f t="shared" si="72"/>
        <v>April</v>
      </c>
      <c r="X697">
        <f>E697*VLOOKUP(D697,products!$A$2:$G$49,7,FALSE)</f>
        <v>23.695749999999997</v>
      </c>
    </row>
    <row r="698" spans="1:24" x14ac:dyDescent="0.25">
      <c r="A698" s="1" t="s">
        <v>4422</v>
      </c>
      <c r="B698" s="2">
        <v>43693</v>
      </c>
      <c r="C698" s="1" t="s">
        <v>4423</v>
      </c>
      <c r="D698" t="s">
        <v>6168</v>
      </c>
      <c r="E698" s="1">
        <v>4</v>
      </c>
      <c r="F698" s="1" t="str">
        <f>VLOOKUP(C698,customers!$A$2:$B$1001,2,FALSE)</f>
        <v>Johna Bluck</v>
      </c>
      <c r="G698" s="1" t="str">
        <f>VLOOKUP(C698,customers!$A$1:$C$1001,3,FALSE)</f>
        <v>jbluckjc@imageshack.us</v>
      </c>
      <c r="H698" s="1" t="str">
        <f>_xlfn.XLOOKUP(C698,customers!$A$2:$A$1001,customers!$G$2:$G$1001,,0,)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>
        <f>INDEX(products!$A$1:$G$49,MATCH(orders!$D698,products!$A$1:$A$49,0),MATCH(orders!K$1,products!$A$1:$G$1,0))</f>
        <v>0.5</v>
      </c>
      <c r="L698">
        <f>INDEX(products!$A$1:$G$49,MATCH(orders!$D698,products!$A$1:$A$49,0),MATCH(orders!L$1,products!$A$1:$G$1,0))</f>
        <v>7.77</v>
      </c>
      <c r="M698">
        <f t="shared" si="73"/>
        <v>31.08</v>
      </c>
      <c r="N698" t="str">
        <f>VLOOKUP(I698,'coffee names &amp; roast types'!$A$2:$B$5,2,FALSE)</f>
        <v>Liberica</v>
      </c>
      <c r="O698" t="str">
        <f>VLOOKUP(J698,'coffee names &amp; roast types'!$E$2:$F$4,2,FALSE)</f>
        <v>Dark</v>
      </c>
      <c r="P698" t="str">
        <f>CONCATENATE(VLOOKUP(C698,customers!$A$2:$F$1001,5,FALSE),", ",VLOOKUP(C698,customers!$A$2:$F$1001,6,FALSE))</f>
        <v>8387 Del Sol Drive, Jacksonville</v>
      </c>
      <c r="Q698" t="str">
        <f t="shared" si="74"/>
        <v>No</v>
      </c>
      <c r="R698" t="str">
        <f t="shared" si="75"/>
        <v>Johna</v>
      </c>
      <c r="S698" t="str">
        <f t="shared" si="76"/>
        <v>Bluck</v>
      </c>
      <c r="T698" t="str">
        <f>_xlfn.XLOOKUP(C698,Table3[Customer ID],Table3[Loyalty Card],,0)</f>
        <v>No</v>
      </c>
      <c r="U698">
        <f t="shared" si="70"/>
        <v>2</v>
      </c>
      <c r="V698" t="str">
        <f t="shared" si="71"/>
        <v>Friday</v>
      </c>
      <c r="W698" t="str">
        <f t="shared" si="72"/>
        <v>August</v>
      </c>
      <c r="X698">
        <f>E698*VLOOKUP(D698,products!$A$2:$G$49,7,FALSE)</f>
        <v>4.0404</v>
      </c>
    </row>
    <row r="699" spans="1:24" x14ac:dyDescent="0.25">
      <c r="A699" s="1" t="s">
        <v>4428</v>
      </c>
      <c r="B699" s="2">
        <v>44547</v>
      </c>
      <c r="C699" s="1" t="s">
        <v>4429</v>
      </c>
      <c r="D699" t="s">
        <v>6156</v>
      </c>
      <c r="E699" s="1">
        <v>3</v>
      </c>
      <c r="F699" s="1" t="str">
        <f>VLOOKUP(C699,customers!$A$2:$B$1001,2,FALSE)</f>
        <v>Myrle Dearden</v>
      </c>
      <c r="G699" s="1" t="str">
        <f>VLOOKUP(C699,customers!$A$1:$C$1001,3,FALSE)</f>
        <v>not provided</v>
      </c>
      <c r="H699" s="1" t="str">
        <f>_xlfn.XLOOKUP(C699,customers!$A$2:$A$1001,customers!$G$2:$G$1001,,0,)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>
        <f>INDEX(products!$A$1:$G$49,MATCH(orders!$D699,products!$A$1:$A$49,0),MATCH(orders!K$1,products!$A$1:$G$1,0))</f>
        <v>0.5</v>
      </c>
      <c r="L699">
        <f>INDEX(products!$A$1:$G$49,MATCH(orders!$D699,products!$A$1:$A$49,0),MATCH(orders!L$1,products!$A$1:$G$1,0))</f>
        <v>6.75</v>
      </c>
      <c r="M699">
        <f t="shared" si="73"/>
        <v>20.25</v>
      </c>
      <c r="N699" t="str">
        <f>VLOOKUP(I699,'coffee names &amp; roast types'!$A$2:$B$5,2,FALSE)</f>
        <v>Arabica</v>
      </c>
      <c r="O699" t="str">
        <f>VLOOKUP(J699,'coffee names &amp; roast types'!$E$2:$F$4,2,FALSE)</f>
        <v>Medium</v>
      </c>
      <c r="P699" t="str">
        <f>CONCATENATE(VLOOKUP(C699,customers!$A$2:$F$1001,5,FALSE),", ",VLOOKUP(C699,customers!$A$2:$F$1001,6,FALSE))</f>
        <v>06 Scoville Alley, Bayside</v>
      </c>
      <c r="Q699" t="str">
        <f t="shared" si="74"/>
        <v>Yes</v>
      </c>
      <c r="R699" t="str">
        <f t="shared" si="75"/>
        <v>Myrle</v>
      </c>
      <c r="S699" t="str">
        <f t="shared" si="76"/>
        <v>Dearden</v>
      </c>
      <c r="T699" t="str">
        <f>_xlfn.XLOOKUP(C699,Table3[Customer ID],Table3[Loyalty Card],,0)</f>
        <v>No</v>
      </c>
      <c r="U699">
        <f t="shared" si="70"/>
        <v>1.5</v>
      </c>
      <c r="V699" t="str">
        <f t="shared" si="71"/>
        <v>Friday</v>
      </c>
      <c r="W699" t="str">
        <f t="shared" si="72"/>
        <v>December</v>
      </c>
      <c r="X699">
        <f>E699*VLOOKUP(D699,products!$A$2:$G$49,7,FALSE)</f>
        <v>1.8224999999999998</v>
      </c>
    </row>
    <row r="700" spans="1:24" x14ac:dyDescent="0.25">
      <c r="A700" s="1" t="s">
        <v>4432</v>
      </c>
      <c r="B700" s="2">
        <v>43830</v>
      </c>
      <c r="C700" s="1" t="s">
        <v>4433</v>
      </c>
      <c r="D700" t="s">
        <v>6142</v>
      </c>
      <c r="E700" s="1">
        <v>2</v>
      </c>
      <c r="F700" s="1" t="str">
        <f>VLOOKUP(C700,customers!$A$2:$B$1001,2,FALSE)</f>
        <v>Jimmy Dymoke</v>
      </c>
      <c r="G700" s="1" t="str">
        <f>VLOOKUP(C700,customers!$A$1:$C$1001,3,FALSE)</f>
        <v>jdymokeje@prnewswire.com</v>
      </c>
      <c r="H700" s="1" t="str">
        <f>_xlfn.XLOOKUP(C700,customers!$A$2:$A$1001,customers!$G$2:$G$1001,,0,)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>
        <f>INDEX(products!$A$1:$G$49,MATCH(orders!$D700,products!$A$1:$A$49,0),MATCH(orders!K$1,products!$A$1:$G$1,0))</f>
        <v>1</v>
      </c>
      <c r="L700">
        <f>INDEX(products!$A$1:$G$49,MATCH(orders!$D700,products!$A$1:$A$49,0),MATCH(orders!L$1,products!$A$1:$G$1,0))</f>
        <v>12.95</v>
      </c>
      <c r="M700">
        <f t="shared" si="73"/>
        <v>25.9</v>
      </c>
      <c r="N700" t="str">
        <f>VLOOKUP(I700,'coffee names &amp; roast types'!$A$2:$B$5,2,FALSE)</f>
        <v>Liberica</v>
      </c>
      <c r="O700" t="str">
        <f>VLOOKUP(J700,'coffee names &amp; roast types'!$E$2:$F$4,2,FALSE)</f>
        <v>Dark</v>
      </c>
      <c r="P700" t="str">
        <f>CONCATENATE(VLOOKUP(C700,customers!$A$2:$F$1001,5,FALSE),", ",VLOOKUP(C700,customers!$A$2:$F$1001,6,FALSE))</f>
        <v>8424 Milwaukee Court, Beaumont</v>
      </c>
      <c r="Q700" t="str">
        <f t="shared" si="74"/>
        <v>Yes</v>
      </c>
      <c r="R700" t="str">
        <f t="shared" si="75"/>
        <v>Jimmy</v>
      </c>
      <c r="S700" t="str">
        <f t="shared" si="76"/>
        <v>Dymoke</v>
      </c>
      <c r="T700" t="str">
        <f>_xlfn.XLOOKUP(C700,Table3[Customer ID],Table3[Loyalty Card],,0)</f>
        <v>No</v>
      </c>
      <c r="U700">
        <f t="shared" si="70"/>
        <v>2</v>
      </c>
      <c r="V700" t="str">
        <f t="shared" si="71"/>
        <v>Tuesday</v>
      </c>
      <c r="W700" t="str">
        <f t="shared" si="72"/>
        <v>December</v>
      </c>
      <c r="X700">
        <f>E700*VLOOKUP(D700,products!$A$2:$G$49,7,FALSE)</f>
        <v>3.367</v>
      </c>
    </row>
    <row r="701" spans="1:24" x14ac:dyDescent="0.25">
      <c r="A701" s="1" t="s">
        <v>4438</v>
      </c>
      <c r="B701" s="2">
        <v>44298</v>
      </c>
      <c r="C701" s="1" t="s">
        <v>4439</v>
      </c>
      <c r="D701" t="s">
        <v>6157</v>
      </c>
      <c r="E701" s="1">
        <v>4</v>
      </c>
      <c r="F701" s="1" t="str">
        <f>VLOOKUP(C701,customers!$A$2:$B$1001,2,FALSE)</f>
        <v>Orland Tadman</v>
      </c>
      <c r="G701" s="1" t="str">
        <f>VLOOKUP(C701,customers!$A$1:$C$1001,3,FALSE)</f>
        <v>otadmanjf@ft.com</v>
      </c>
      <c r="H701" s="1" t="str">
        <f>_xlfn.XLOOKUP(C701,customers!$A$2:$A$1001,customers!$G$2:$G$1001,,0,)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>
        <f>INDEX(products!$A$1:$G$49,MATCH(orders!$D701,products!$A$1:$A$49,0),MATCH(orders!K$1,products!$A$1:$G$1,0))</f>
        <v>0.5</v>
      </c>
      <c r="L701">
        <f>INDEX(products!$A$1:$G$49,MATCH(orders!$D701,products!$A$1:$A$49,0),MATCH(orders!L$1,products!$A$1:$G$1,0))</f>
        <v>5.97</v>
      </c>
      <c r="M701">
        <f t="shared" si="73"/>
        <v>23.88</v>
      </c>
      <c r="N701" t="str">
        <f>VLOOKUP(I701,'coffee names &amp; roast types'!$A$2:$B$5,2,FALSE)</f>
        <v>Arabica</v>
      </c>
      <c r="O701" t="str">
        <f>VLOOKUP(J701,'coffee names &amp; roast types'!$E$2:$F$4,2,FALSE)</f>
        <v>Dark</v>
      </c>
      <c r="P701" t="str">
        <f>CONCATENATE(VLOOKUP(C701,customers!$A$2:$F$1001,5,FALSE),", ",VLOOKUP(C701,customers!$A$2:$F$1001,6,FALSE))</f>
        <v>94 John Wall Terrace, Miami</v>
      </c>
      <c r="Q701" t="str">
        <f t="shared" si="74"/>
        <v>No</v>
      </c>
      <c r="R701" t="str">
        <f t="shared" si="75"/>
        <v>Orland</v>
      </c>
      <c r="S701" t="str">
        <f t="shared" si="76"/>
        <v>Tadman</v>
      </c>
      <c r="T701" t="str">
        <f>_xlfn.XLOOKUP(C701,Table3[Customer ID],Table3[Loyalty Card],,0)</f>
        <v>Yes</v>
      </c>
      <c r="U701">
        <f t="shared" si="70"/>
        <v>2</v>
      </c>
      <c r="V701" t="str">
        <f t="shared" si="71"/>
        <v>Monday</v>
      </c>
      <c r="W701" t="str">
        <f t="shared" si="72"/>
        <v>April</v>
      </c>
      <c r="X701">
        <f>E701*VLOOKUP(D701,products!$A$2:$G$49,7,FALSE)</f>
        <v>2.1492</v>
      </c>
    </row>
    <row r="702" spans="1:24" x14ac:dyDescent="0.25">
      <c r="A702" s="1" t="s">
        <v>4444</v>
      </c>
      <c r="B702" s="2">
        <v>43736</v>
      </c>
      <c r="C702" s="1" t="s">
        <v>4445</v>
      </c>
      <c r="D702" t="s">
        <v>6160</v>
      </c>
      <c r="E702" s="1">
        <v>2</v>
      </c>
      <c r="F702" s="1" t="str">
        <f>VLOOKUP(C702,customers!$A$2:$B$1001,2,FALSE)</f>
        <v>Barrett Gudde</v>
      </c>
      <c r="G702" s="1" t="str">
        <f>VLOOKUP(C702,customers!$A$1:$C$1001,3,FALSE)</f>
        <v>bguddejg@dailymotion.com</v>
      </c>
      <c r="H702" s="1" t="str">
        <f>_xlfn.XLOOKUP(C702,customers!$A$2:$A$1001,customers!$G$2:$G$1001,,0,)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>
        <f>INDEX(products!$A$1:$G$49,MATCH(orders!$D702,products!$A$1:$A$49,0),MATCH(orders!K$1,products!$A$1:$G$1,0))</f>
        <v>0.5</v>
      </c>
      <c r="L702">
        <f>INDEX(products!$A$1:$G$49,MATCH(orders!$D702,products!$A$1:$A$49,0),MATCH(orders!L$1,products!$A$1:$G$1,0))</f>
        <v>9.51</v>
      </c>
      <c r="M702">
        <f t="shared" si="73"/>
        <v>19.02</v>
      </c>
      <c r="N702" t="str">
        <f>VLOOKUP(I702,'coffee names &amp; roast types'!$A$2:$B$5,2,FALSE)</f>
        <v>Liberica</v>
      </c>
      <c r="O702" t="str">
        <f>VLOOKUP(J702,'coffee names &amp; roast types'!$E$2:$F$4,2,FALSE)</f>
        <v>Light</v>
      </c>
      <c r="P702" t="str">
        <f>CONCATENATE(VLOOKUP(C702,customers!$A$2:$F$1001,5,FALSE),", ",VLOOKUP(C702,customers!$A$2:$F$1001,6,FALSE))</f>
        <v>1 Buhler Trail, San Francisco</v>
      </c>
      <c r="Q702" t="str">
        <f t="shared" si="74"/>
        <v>No</v>
      </c>
      <c r="R702" t="str">
        <f t="shared" si="75"/>
        <v>Barrett</v>
      </c>
      <c r="S702" t="str">
        <f t="shared" si="76"/>
        <v>Gudde</v>
      </c>
      <c r="T702" t="str">
        <f>_xlfn.XLOOKUP(C702,Table3[Customer ID],Table3[Loyalty Card],,0)</f>
        <v>No</v>
      </c>
      <c r="U702">
        <f t="shared" si="70"/>
        <v>1</v>
      </c>
      <c r="V702" t="str">
        <f t="shared" si="71"/>
        <v>Saturday</v>
      </c>
      <c r="W702" t="str">
        <f t="shared" si="72"/>
        <v>September</v>
      </c>
      <c r="X702">
        <f>E702*VLOOKUP(D702,products!$A$2:$G$49,7,FALSE)</f>
        <v>2.4725999999999999</v>
      </c>
    </row>
    <row r="703" spans="1:24" x14ac:dyDescent="0.25">
      <c r="A703" s="1" t="s">
        <v>4449</v>
      </c>
      <c r="B703" s="2">
        <v>44727</v>
      </c>
      <c r="C703" s="1" t="s">
        <v>4450</v>
      </c>
      <c r="D703" t="s">
        <v>6157</v>
      </c>
      <c r="E703" s="1">
        <v>5</v>
      </c>
      <c r="F703" s="1" t="str">
        <f>VLOOKUP(C703,customers!$A$2:$B$1001,2,FALSE)</f>
        <v>Nathan Sictornes</v>
      </c>
      <c r="G703" s="1" t="str">
        <f>VLOOKUP(C703,customers!$A$1:$C$1001,3,FALSE)</f>
        <v>nsictornesjh@buzzfeed.com</v>
      </c>
      <c r="H703" s="1" t="str">
        <f>_xlfn.XLOOKUP(C703,customers!$A$2:$A$1001,customers!$G$2:$G$1001,,0,)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>
        <f>INDEX(products!$A$1:$G$49,MATCH(orders!$D703,products!$A$1:$A$49,0),MATCH(orders!K$1,products!$A$1:$G$1,0))</f>
        <v>0.5</v>
      </c>
      <c r="L703">
        <f>INDEX(products!$A$1:$G$49,MATCH(orders!$D703,products!$A$1:$A$49,0),MATCH(orders!L$1,products!$A$1:$G$1,0))</f>
        <v>5.97</v>
      </c>
      <c r="M703">
        <f t="shared" si="73"/>
        <v>29.849999999999998</v>
      </c>
      <c r="N703" t="str">
        <f>VLOOKUP(I703,'coffee names &amp; roast types'!$A$2:$B$5,2,FALSE)</f>
        <v>Arabica</v>
      </c>
      <c r="O703" t="str">
        <f>VLOOKUP(J703,'coffee names &amp; roast types'!$E$2:$F$4,2,FALSE)</f>
        <v>Dark</v>
      </c>
      <c r="P703" t="str">
        <f>CONCATENATE(VLOOKUP(C703,customers!$A$2:$F$1001,5,FALSE),", ",VLOOKUP(C703,customers!$A$2:$F$1001,6,FALSE))</f>
        <v>26 Little Fleur Trail, Sandyford</v>
      </c>
      <c r="Q703" t="str">
        <f t="shared" si="74"/>
        <v>Yes</v>
      </c>
      <c r="R703" t="str">
        <f t="shared" si="75"/>
        <v>Nathan</v>
      </c>
      <c r="S703" t="str">
        <f t="shared" si="76"/>
        <v>Sictornes</v>
      </c>
      <c r="T703" t="str">
        <f>_xlfn.XLOOKUP(C703,Table3[Customer ID],Table3[Loyalty Card],,0)</f>
        <v>Yes</v>
      </c>
      <c r="U703">
        <f t="shared" si="70"/>
        <v>2.5</v>
      </c>
      <c r="V703" t="str">
        <f t="shared" si="71"/>
        <v>Wednesday</v>
      </c>
      <c r="W703" t="str">
        <f t="shared" si="72"/>
        <v>June</v>
      </c>
      <c r="X703">
        <f>E703*VLOOKUP(D703,products!$A$2:$G$49,7,FALSE)</f>
        <v>2.6865000000000001</v>
      </c>
    </row>
    <row r="704" spans="1:24" x14ac:dyDescent="0.25">
      <c r="A704" s="1" t="s">
        <v>4455</v>
      </c>
      <c r="B704" s="2">
        <v>43661</v>
      </c>
      <c r="C704" s="1" t="s">
        <v>4456</v>
      </c>
      <c r="D704" t="s">
        <v>6179</v>
      </c>
      <c r="E704" s="1">
        <v>1</v>
      </c>
      <c r="F704" s="1" t="str">
        <f>VLOOKUP(C704,customers!$A$2:$B$1001,2,FALSE)</f>
        <v>Vivyan Dunning</v>
      </c>
      <c r="G704" s="1" t="str">
        <f>VLOOKUP(C704,customers!$A$1:$C$1001,3,FALSE)</f>
        <v>vdunningji@independent.co.uk</v>
      </c>
      <c r="H704" s="1" t="str">
        <f>_xlfn.XLOOKUP(C704,customers!$A$2:$A$1001,customers!$G$2:$G$1001,,0,)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>
        <f>INDEX(products!$A$1:$G$49,MATCH(orders!$D704,products!$A$1:$A$49,0),MATCH(orders!K$1,products!$A$1:$G$1,0))</f>
        <v>0.5</v>
      </c>
      <c r="L704">
        <f>INDEX(products!$A$1:$G$49,MATCH(orders!$D704,products!$A$1:$A$49,0),MATCH(orders!L$1,products!$A$1:$G$1,0))</f>
        <v>7.77</v>
      </c>
      <c r="M704">
        <f t="shared" si="73"/>
        <v>7.77</v>
      </c>
      <c r="N704" t="str">
        <f>VLOOKUP(I704,'coffee names &amp; roast types'!$A$2:$B$5,2,FALSE)</f>
        <v>Arabica</v>
      </c>
      <c r="O704" t="str">
        <f>VLOOKUP(J704,'coffee names &amp; roast types'!$E$2:$F$4,2,FALSE)</f>
        <v>Light</v>
      </c>
      <c r="P704" t="str">
        <f>CONCATENATE(VLOOKUP(C704,customers!$A$2:$F$1001,5,FALSE),", ",VLOOKUP(C704,customers!$A$2:$F$1001,6,FALSE))</f>
        <v>9681 Dapin Center, Punta Gorda</v>
      </c>
      <c r="Q704" t="str">
        <f t="shared" si="74"/>
        <v>No</v>
      </c>
      <c r="R704" t="str">
        <f t="shared" si="75"/>
        <v>Vivyan</v>
      </c>
      <c r="S704" t="str">
        <f t="shared" si="76"/>
        <v>Dunning</v>
      </c>
      <c r="T704" t="str">
        <f>_xlfn.XLOOKUP(C704,Table3[Customer ID],Table3[Loyalty Card],,0)</f>
        <v>Yes</v>
      </c>
      <c r="U704">
        <f t="shared" si="70"/>
        <v>0.5</v>
      </c>
      <c r="V704" t="str">
        <f t="shared" si="71"/>
        <v>Monday</v>
      </c>
      <c r="W704" t="str">
        <f t="shared" si="72"/>
        <v>July</v>
      </c>
      <c r="X704">
        <f>E704*VLOOKUP(D704,products!$A$2:$G$49,7,FALSE)</f>
        <v>0.69929999999999992</v>
      </c>
    </row>
    <row r="705" spans="1:24" x14ac:dyDescent="0.25">
      <c r="A705" s="1" t="s">
        <v>4460</v>
      </c>
      <c r="B705" s="2">
        <v>43506</v>
      </c>
      <c r="C705" s="1" t="s">
        <v>4461</v>
      </c>
      <c r="D705" t="s">
        <v>6164</v>
      </c>
      <c r="E705" s="1">
        <v>4</v>
      </c>
      <c r="F705" s="1" t="str">
        <f>VLOOKUP(C705,customers!$A$2:$B$1001,2,FALSE)</f>
        <v>Doralin Baison</v>
      </c>
      <c r="G705" s="1" t="str">
        <f>VLOOKUP(C705,customers!$A$1:$C$1001,3,FALSE)</f>
        <v>not provided</v>
      </c>
      <c r="H705" s="1" t="str">
        <f>_xlfn.XLOOKUP(C705,customers!$A$2:$A$1001,customers!$G$2:$G$1001,,0,)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>
        <f>INDEX(products!$A$1:$G$49,MATCH(orders!$D705,products!$A$1:$A$49,0),MATCH(orders!K$1,products!$A$1:$G$1,0))</f>
        <v>2.5</v>
      </c>
      <c r="L705">
        <f>INDEX(products!$A$1:$G$49,MATCH(orders!$D705,products!$A$1:$A$49,0),MATCH(orders!L$1,products!$A$1:$G$1,0))</f>
        <v>29.784999999999997</v>
      </c>
      <c r="M705">
        <f t="shared" si="73"/>
        <v>119.13999999999999</v>
      </c>
      <c r="N705" t="str">
        <f>VLOOKUP(I705,'coffee names &amp; roast types'!$A$2:$B$5,2,FALSE)</f>
        <v>Liberica</v>
      </c>
      <c r="O705" t="str">
        <f>VLOOKUP(J705,'coffee names &amp; roast types'!$E$2:$F$4,2,FALSE)</f>
        <v>Dark</v>
      </c>
      <c r="P705" t="str">
        <f>CONCATENATE(VLOOKUP(C705,customers!$A$2:$F$1001,5,FALSE),", ",VLOOKUP(C705,customers!$A$2:$F$1001,6,FALSE))</f>
        <v>9 Dayton Park, Ballivor</v>
      </c>
      <c r="Q705" t="str">
        <f t="shared" si="74"/>
        <v>Yes</v>
      </c>
      <c r="R705" t="str">
        <f t="shared" si="75"/>
        <v>Doralin</v>
      </c>
      <c r="S705" t="str">
        <f t="shared" si="76"/>
        <v>Baison</v>
      </c>
      <c r="T705" t="str">
        <f>_xlfn.XLOOKUP(C705,Table3[Customer ID],Table3[Loyalty Card],,0)</f>
        <v>Yes</v>
      </c>
      <c r="U705">
        <f t="shared" si="70"/>
        <v>10</v>
      </c>
      <c r="V705" t="str">
        <f t="shared" si="71"/>
        <v>Sunday</v>
      </c>
      <c r="W705" t="str">
        <f t="shared" si="72"/>
        <v>February</v>
      </c>
      <c r="X705">
        <f>E705*VLOOKUP(D705,products!$A$2:$G$49,7,FALSE)</f>
        <v>15.488199999999999</v>
      </c>
    </row>
    <row r="706" spans="1:24" x14ac:dyDescent="0.25">
      <c r="A706" s="1" t="s">
        <v>4465</v>
      </c>
      <c r="B706" s="2">
        <v>44716</v>
      </c>
      <c r="C706" s="1" t="s">
        <v>4466</v>
      </c>
      <c r="D706" t="s">
        <v>6152</v>
      </c>
      <c r="E706" s="1">
        <v>6</v>
      </c>
      <c r="F706" s="1" t="str">
        <f>VLOOKUP(C706,customers!$A$2:$B$1001,2,FALSE)</f>
        <v>Josefina Ferens</v>
      </c>
      <c r="G706" s="1" t="str">
        <f>VLOOKUP(C706,customers!$A$1:$C$1001,3,FALSE)</f>
        <v>not provided</v>
      </c>
      <c r="H706" s="1" t="str">
        <f>_xlfn.XLOOKUP(C706,customers!$A$2:$A$1001,customers!$G$2:$G$1001,,0,)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>
        <f>INDEX(products!$A$1:$G$49,MATCH(orders!$D706,products!$A$1:$A$49,0),MATCH(orders!K$1,products!$A$1:$G$1,0))</f>
        <v>0.2</v>
      </c>
      <c r="L706">
        <f>INDEX(products!$A$1:$G$49,MATCH(orders!$D706,products!$A$1:$A$49,0),MATCH(orders!L$1,products!$A$1:$G$1,0))</f>
        <v>3.645</v>
      </c>
      <c r="M706">
        <f t="shared" si="73"/>
        <v>21.87</v>
      </c>
      <c r="N706" t="str">
        <f>VLOOKUP(I706,'coffee names &amp; roast types'!$A$2:$B$5,2,FALSE)</f>
        <v>Excelsa</v>
      </c>
      <c r="O706" t="str">
        <f>VLOOKUP(J706,'coffee names &amp; roast types'!$E$2:$F$4,2,FALSE)</f>
        <v>Dark</v>
      </c>
      <c r="P706" t="str">
        <f>CONCATENATE(VLOOKUP(C706,customers!$A$2:$F$1001,5,FALSE),", ",VLOOKUP(C706,customers!$A$2:$F$1001,6,FALSE))</f>
        <v>51 Bluejay Point, New York City</v>
      </c>
      <c r="Q706" t="str">
        <f t="shared" si="74"/>
        <v>No</v>
      </c>
      <c r="R706" t="str">
        <f t="shared" si="75"/>
        <v>Josefina</v>
      </c>
      <c r="S706" t="str">
        <f t="shared" si="76"/>
        <v>Ferens</v>
      </c>
      <c r="T706" t="str">
        <f>_xlfn.XLOOKUP(C706,Table3[Customer ID],Table3[Loyalty Card],,0)</f>
        <v>Yes</v>
      </c>
      <c r="U706">
        <f t="shared" ref="U706:U769" si="77">E706*K706</f>
        <v>1.2000000000000002</v>
      </c>
      <c r="V706" t="str">
        <f t="shared" ref="V706:V769" si="78">TEXT(B706,"[$-409]dddd")</f>
        <v>Saturday</v>
      </c>
      <c r="W706" t="str">
        <f t="shared" ref="W706:W769" si="79">TEXT(B706,"[$-409]mmmm")</f>
        <v>June</v>
      </c>
      <c r="X706">
        <f>E706*VLOOKUP(D706,products!$A$2:$G$49,7,FALSE)</f>
        <v>2.4057000000000004</v>
      </c>
    </row>
    <row r="707" spans="1:24" x14ac:dyDescent="0.25">
      <c r="A707" s="1" t="s">
        <v>4470</v>
      </c>
      <c r="B707" s="2">
        <v>44114</v>
      </c>
      <c r="C707" s="1" t="s">
        <v>4471</v>
      </c>
      <c r="D707" t="s">
        <v>6175</v>
      </c>
      <c r="E707" s="1">
        <v>2</v>
      </c>
      <c r="F707" s="1" t="str">
        <f>VLOOKUP(C707,customers!$A$2:$B$1001,2,FALSE)</f>
        <v>Shelley Gehring</v>
      </c>
      <c r="G707" s="1" t="str">
        <f>VLOOKUP(C707,customers!$A$1:$C$1001,3,FALSE)</f>
        <v>sgehringjl@gnu.org</v>
      </c>
      <c r="H707" s="1" t="str">
        <f>_xlfn.XLOOKUP(C707,customers!$A$2:$A$1001,customers!$G$2:$G$1001,,0,)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>
        <f>INDEX(products!$A$1:$G$49,MATCH(orders!$D707,products!$A$1:$A$49,0),MATCH(orders!K$1,products!$A$1:$G$1,0))</f>
        <v>0.5</v>
      </c>
      <c r="L707">
        <f>INDEX(products!$A$1:$G$49,MATCH(orders!$D707,products!$A$1:$A$49,0),MATCH(orders!L$1,products!$A$1:$G$1,0))</f>
        <v>8.91</v>
      </c>
      <c r="M707">
        <f t="shared" ref="M707:M770" si="80">E707*L707</f>
        <v>17.82</v>
      </c>
      <c r="N707" t="str">
        <f>VLOOKUP(I707,'coffee names &amp; roast types'!$A$2:$B$5,2,FALSE)</f>
        <v>Excelsa</v>
      </c>
      <c r="O707" t="str">
        <f>VLOOKUP(J707,'coffee names &amp; roast types'!$E$2:$F$4,2,FALSE)</f>
        <v>Light</v>
      </c>
      <c r="P707" t="str">
        <f>CONCATENATE(VLOOKUP(C707,customers!$A$2:$F$1001,5,FALSE),", ",VLOOKUP(C707,customers!$A$2:$F$1001,6,FALSE))</f>
        <v>663 Westend Hill, Spartanburg</v>
      </c>
      <c r="Q707" t="str">
        <f t="shared" ref="Q707:Q770" si="81">IF(H707 = "United States", "No", "Yes")</f>
        <v>No</v>
      </c>
      <c r="R707" t="str">
        <f t="shared" ref="R707:R770" si="82">_xlfn.TEXTBEFORE(F707," ")</f>
        <v>Shelley</v>
      </c>
      <c r="S707" t="str">
        <f t="shared" ref="S707:S770" si="83">_xlfn.TEXTAFTER(F707," ")</f>
        <v>Gehring</v>
      </c>
      <c r="T707" t="str">
        <f>_xlfn.XLOOKUP(C707,Table3[Customer ID],Table3[Loyalty Card],,0)</f>
        <v>No</v>
      </c>
      <c r="U707">
        <f t="shared" si="77"/>
        <v>1</v>
      </c>
      <c r="V707" t="str">
        <f t="shared" si="78"/>
        <v>Saturday</v>
      </c>
      <c r="W707" t="str">
        <f t="shared" si="79"/>
        <v>October</v>
      </c>
      <c r="X707">
        <f>E707*VLOOKUP(D707,products!$A$2:$G$49,7,FALSE)</f>
        <v>1.9601999999999999</v>
      </c>
    </row>
    <row r="708" spans="1:24" x14ac:dyDescent="0.25">
      <c r="A708" s="1" t="s">
        <v>4476</v>
      </c>
      <c r="B708" s="2">
        <v>44353</v>
      </c>
      <c r="C708" s="1" t="s">
        <v>4477</v>
      </c>
      <c r="D708" t="s">
        <v>6155</v>
      </c>
      <c r="E708" s="1">
        <v>3</v>
      </c>
      <c r="F708" s="1" t="str">
        <f>VLOOKUP(C708,customers!$A$2:$B$1001,2,FALSE)</f>
        <v>Barrie Fallowes</v>
      </c>
      <c r="G708" s="1" t="str">
        <f>VLOOKUP(C708,customers!$A$1:$C$1001,3,FALSE)</f>
        <v>bfallowesjm@purevolume.com</v>
      </c>
      <c r="H708" s="1" t="str">
        <f>_xlfn.XLOOKUP(C708,customers!$A$2:$A$1001,customers!$G$2:$G$1001,,0,)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>
        <f>INDEX(products!$A$1:$G$49,MATCH(orders!$D708,products!$A$1:$A$49,0),MATCH(orders!K$1,products!$A$1:$G$1,0))</f>
        <v>0.2</v>
      </c>
      <c r="L708">
        <f>INDEX(products!$A$1:$G$49,MATCH(orders!$D708,products!$A$1:$A$49,0),MATCH(orders!L$1,products!$A$1:$G$1,0))</f>
        <v>4.125</v>
      </c>
      <c r="M708">
        <f t="shared" si="80"/>
        <v>12.375</v>
      </c>
      <c r="N708" t="str">
        <f>VLOOKUP(I708,'coffee names &amp; roast types'!$A$2:$B$5,2,FALSE)</f>
        <v>Excelsa</v>
      </c>
      <c r="O708" t="str">
        <f>VLOOKUP(J708,'coffee names &amp; roast types'!$E$2:$F$4,2,FALSE)</f>
        <v>Medium</v>
      </c>
      <c r="P708" t="str">
        <f>CONCATENATE(VLOOKUP(C708,customers!$A$2:$F$1001,5,FALSE),", ",VLOOKUP(C708,customers!$A$2:$F$1001,6,FALSE))</f>
        <v>1768 Hoepker Place, Bakersfield</v>
      </c>
      <c r="Q708" t="str">
        <f t="shared" si="81"/>
        <v>No</v>
      </c>
      <c r="R708" t="str">
        <f t="shared" si="82"/>
        <v>Barrie</v>
      </c>
      <c r="S708" t="str">
        <f t="shared" si="83"/>
        <v>Fallowes</v>
      </c>
      <c r="T708" t="str">
        <f>_xlfn.XLOOKUP(C708,Table3[Customer ID],Table3[Loyalty Card],,0)</f>
        <v>No</v>
      </c>
      <c r="U708">
        <f t="shared" si="77"/>
        <v>0.60000000000000009</v>
      </c>
      <c r="V708" t="str">
        <f t="shared" si="78"/>
        <v>Sunday</v>
      </c>
      <c r="W708" t="str">
        <f t="shared" si="79"/>
        <v>June</v>
      </c>
      <c r="X708">
        <f>E708*VLOOKUP(D708,products!$A$2:$G$49,7,FALSE)</f>
        <v>1.3612500000000001</v>
      </c>
    </row>
    <row r="709" spans="1:24" x14ac:dyDescent="0.25">
      <c r="A709" s="1" t="s">
        <v>4482</v>
      </c>
      <c r="B709" s="2">
        <v>43540</v>
      </c>
      <c r="C709" s="1" t="s">
        <v>4483</v>
      </c>
      <c r="D709" t="s">
        <v>6142</v>
      </c>
      <c r="E709" s="1">
        <v>2</v>
      </c>
      <c r="F709" s="1" t="str">
        <f>VLOOKUP(C709,customers!$A$2:$B$1001,2,FALSE)</f>
        <v>Nicolas Aiton</v>
      </c>
      <c r="G709" s="1" t="str">
        <f>VLOOKUP(C709,customers!$A$1:$C$1001,3,FALSE)</f>
        <v>not provided</v>
      </c>
      <c r="H709" s="1" t="str">
        <f>_xlfn.XLOOKUP(C709,customers!$A$2:$A$1001,customers!$G$2:$G$1001,,0,)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>
        <f>INDEX(products!$A$1:$G$49,MATCH(orders!$D709,products!$A$1:$A$49,0),MATCH(orders!K$1,products!$A$1:$G$1,0))</f>
        <v>1</v>
      </c>
      <c r="L709">
        <f>INDEX(products!$A$1:$G$49,MATCH(orders!$D709,products!$A$1:$A$49,0),MATCH(orders!L$1,products!$A$1:$G$1,0))</f>
        <v>12.95</v>
      </c>
      <c r="M709">
        <f t="shared" si="80"/>
        <v>25.9</v>
      </c>
      <c r="N709" t="str">
        <f>VLOOKUP(I709,'coffee names &amp; roast types'!$A$2:$B$5,2,FALSE)</f>
        <v>Liberica</v>
      </c>
      <c r="O709" t="str">
        <f>VLOOKUP(J709,'coffee names &amp; roast types'!$E$2:$F$4,2,FALSE)</f>
        <v>Dark</v>
      </c>
      <c r="P709" t="str">
        <f>CONCATENATE(VLOOKUP(C709,customers!$A$2:$F$1001,5,FALSE),", ",VLOOKUP(C709,customers!$A$2:$F$1001,6,FALSE))</f>
        <v>4 Colorado Center, Dungarvan</v>
      </c>
      <c r="Q709" t="str">
        <f t="shared" si="81"/>
        <v>Yes</v>
      </c>
      <c r="R709" t="str">
        <f t="shared" si="82"/>
        <v>Nicolas</v>
      </c>
      <c r="S709" t="str">
        <f t="shared" si="83"/>
        <v>Aiton</v>
      </c>
      <c r="T709" t="str">
        <f>_xlfn.XLOOKUP(C709,Table3[Customer ID],Table3[Loyalty Card],,0)</f>
        <v>No</v>
      </c>
      <c r="U709">
        <f t="shared" si="77"/>
        <v>2</v>
      </c>
      <c r="V709" t="str">
        <f t="shared" si="78"/>
        <v>Saturday</v>
      </c>
      <c r="W709" t="str">
        <f t="shared" si="79"/>
        <v>March</v>
      </c>
      <c r="X709">
        <f>E709*VLOOKUP(D709,products!$A$2:$G$49,7,FALSE)</f>
        <v>3.367</v>
      </c>
    </row>
    <row r="710" spans="1:24" x14ac:dyDescent="0.25">
      <c r="A710" s="1" t="s">
        <v>4487</v>
      </c>
      <c r="B710" s="2">
        <v>43804</v>
      </c>
      <c r="C710" s="1" t="s">
        <v>4488</v>
      </c>
      <c r="D710" t="s">
        <v>6156</v>
      </c>
      <c r="E710" s="1">
        <v>2</v>
      </c>
      <c r="F710" s="1" t="str">
        <f>VLOOKUP(C710,customers!$A$2:$B$1001,2,FALSE)</f>
        <v>Shelli De Banke</v>
      </c>
      <c r="G710" s="1" t="str">
        <f>VLOOKUP(C710,customers!$A$1:$C$1001,3,FALSE)</f>
        <v>sdejo@newsvine.com</v>
      </c>
      <c r="H710" s="1" t="str">
        <f>_xlfn.XLOOKUP(C710,customers!$A$2:$A$1001,customers!$G$2:$G$1001,,0,)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>
        <f>INDEX(products!$A$1:$G$49,MATCH(orders!$D710,products!$A$1:$A$49,0),MATCH(orders!K$1,products!$A$1:$G$1,0))</f>
        <v>0.5</v>
      </c>
      <c r="L710">
        <f>INDEX(products!$A$1:$G$49,MATCH(orders!$D710,products!$A$1:$A$49,0),MATCH(orders!L$1,products!$A$1:$G$1,0))</f>
        <v>6.75</v>
      </c>
      <c r="M710">
        <f t="shared" si="80"/>
        <v>13.5</v>
      </c>
      <c r="N710" t="str">
        <f>VLOOKUP(I710,'coffee names &amp; roast types'!$A$2:$B$5,2,FALSE)</f>
        <v>Arabica</v>
      </c>
      <c r="O710" t="str">
        <f>VLOOKUP(J710,'coffee names &amp; roast types'!$E$2:$F$4,2,FALSE)</f>
        <v>Medium</v>
      </c>
      <c r="P710" t="str">
        <f>CONCATENATE(VLOOKUP(C710,customers!$A$2:$F$1001,5,FALSE),", ",VLOOKUP(C710,customers!$A$2:$F$1001,6,FALSE))</f>
        <v>290 Ridgeview Way, Saint Louis</v>
      </c>
      <c r="Q710" t="str">
        <f t="shared" si="81"/>
        <v>No</v>
      </c>
      <c r="R710" t="str">
        <f t="shared" si="82"/>
        <v>Shelli</v>
      </c>
      <c r="S710" t="str">
        <f t="shared" si="83"/>
        <v>De Banke</v>
      </c>
      <c r="T710" t="str">
        <f>_xlfn.XLOOKUP(C710,Table3[Customer ID],Table3[Loyalty Card],,0)</f>
        <v>Yes</v>
      </c>
      <c r="U710">
        <f t="shared" si="77"/>
        <v>1</v>
      </c>
      <c r="V710" t="str">
        <f t="shared" si="78"/>
        <v>Thursday</v>
      </c>
      <c r="W710" t="str">
        <f t="shared" si="79"/>
        <v>December</v>
      </c>
      <c r="X710">
        <f>E710*VLOOKUP(D710,products!$A$2:$G$49,7,FALSE)</f>
        <v>1.2149999999999999</v>
      </c>
    </row>
    <row r="711" spans="1:24" x14ac:dyDescent="0.25">
      <c r="A711" s="1" t="s">
        <v>4493</v>
      </c>
      <c r="B711" s="2">
        <v>43485</v>
      </c>
      <c r="C711" s="1" t="s">
        <v>4494</v>
      </c>
      <c r="D711" t="s">
        <v>6175</v>
      </c>
      <c r="E711" s="1">
        <v>2</v>
      </c>
      <c r="F711" s="1" t="str">
        <f>VLOOKUP(C711,customers!$A$2:$B$1001,2,FALSE)</f>
        <v>Lyell Murch</v>
      </c>
      <c r="G711" s="1" t="str">
        <f>VLOOKUP(C711,customers!$A$1:$C$1001,3,FALSE)</f>
        <v>not provided</v>
      </c>
      <c r="H711" s="1" t="str">
        <f>_xlfn.XLOOKUP(C711,customers!$A$2:$A$1001,customers!$G$2:$G$1001,,0,)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>
        <f>INDEX(products!$A$1:$G$49,MATCH(orders!$D711,products!$A$1:$A$49,0),MATCH(orders!K$1,products!$A$1:$G$1,0))</f>
        <v>0.5</v>
      </c>
      <c r="L711">
        <f>INDEX(products!$A$1:$G$49,MATCH(orders!$D711,products!$A$1:$A$49,0),MATCH(orders!L$1,products!$A$1:$G$1,0))</f>
        <v>8.91</v>
      </c>
      <c r="M711">
        <f t="shared" si="80"/>
        <v>17.82</v>
      </c>
      <c r="N711" t="str">
        <f>VLOOKUP(I711,'coffee names &amp; roast types'!$A$2:$B$5,2,FALSE)</f>
        <v>Excelsa</v>
      </c>
      <c r="O711" t="str">
        <f>VLOOKUP(J711,'coffee names &amp; roast types'!$E$2:$F$4,2,FALSE)</f>
        <v>Light</v>
      </c>
      <c r="P711" t="str">
        <f>CONCATENATE(VLOOKUP(C711,customers!$A$2:$F$1001,5,FALSE),", ",VLOOKUP(C711,customers!$A$2:$F$1001,6,FALSE))</f>
        <v>18 Darwin Park, Fort Wayne</v>
      </c>
      <c r="Q711" t="str">
        <f t="shared" si="81"/>
        <v>No</v>
      </c>
      <c r="R711" t="str">
        <f t="shared" si="82"/>
        <v>Lyell</v>
      </c>
      <c r="S711" t="str">
        <f t="shared" si="83"/>
        <v>Murch</v>
      </c>
      <c r="T711" t="str">
        <f>_xlfn.XLOOKUP(C711,Table3[Customer ID],Table3[Loyalty Card],,0)</f>
        <v>Yes</v>
      </c>
      <c r="U711">
        <f t="shared" si="77"/>
        <v>1</v>
      </c>
      <c r="V711" t="str">
        <f t="shared" si="78"/>
        <v>Sunday</v>
      </c>
      <c r="W711" t="str">
        <f t="shared" si="79"/>
        <v>January</v>
      </c>
      <c r="X711">
        <f>E711*VLOOKUP(D711,products!$A$2:$G$49,7,FALSE)</f>
        <v>1.9601999999999999</v>
      </c>
    </row>
    <row r="712" spans="1:24" x14ac:dyDescent="0.25">
      <c r="A712" s="1" t="s">
        <v>4498</v>
      </c>
      <c r="B712" s="2">
        <v>44655</v>
      </c>
      <c r="C712" s="1" t="s">
        <v>4499</v>
      </c>
      <c r="D712" t="s">
        <v>6138</v>
      </c>
      <c r="E712" s="1">
        <v>3</v>
      </c>
      <c r="F712" s="1" t="str">
        <f>VLOOKUP(C712,customers!$A$2:$B$1001,2,FALSE)</f>
        <v>Stearne Count</v>
      </c>
      <c r="G712" s="1" t="str">
        <f>VLOOKUP(C712,customers!$A$1:$C$1001,3,FALSE)</f>
        <v>scountjq@nba.com</v>
      </c>
      <c r="H712" s="1" t="str">
        <f>_xlfn.XLOOKUP(C712,customers!$A$2:$A$1001,customers!$G$2:$G$1001,,0,)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>
        <f>INDEX(products!$A$1:$G$49,MATCH(orders!$D712,products!$A$1:$A$49,0),MATCH(orders!K$1,products!$A$1:$G$1,0))</f>
        <v>0.5</v>
      </c>
      <c r="L712">
        <f>INDEX(products!$A$1:$G$49,MATCH(orders!$D712,products!$A$1:$A$49,0),MATCH(orders!L$1,products!$A$1:$G$1,0))</f>
        <v>8.25</v>
      </c>
      <c r="M712">
        <f t="shared" si="80"/>
        <v>24.75</v>
      </c>
      <c r="N712" t="str">
        <f>VLOOKUP(I712,'coffee names &amp; roast types'!$A$2:$B$5,2,FALSE)</f>
        <v>Excelsa</v>
      </c>
      <c r="O712" t="str">
        <f>VLOOKUP(J712,'coffee names &amp; roast types'!$E$2:$F$4,2,FALSE)</f>
        <v>Medium</v>
      </c>
      <c r="P712" t="str">
        <f>CONCATENATE(VLOOKUP(C712,customers!$A$2:$F$1001,5,FALSE),", ",VLOOKUP(C712,customers!$A$2:$F$1001,6,FALSE))</f>
        <v>31 Holy Cross Lane, Young America</v>
      </c>
      <c r="Q712" t="str">
        <f t="shared" si="81"/>
        <v>No</v>
      </c>
      <c r="R712" t="str">
        <f t="shared" si="82"/>
        <v>Stearne</v>
      </c>
      <c r="S712" t="str">
        <f t="shared" si="83"/>
        <v>Count</v>
      </c>
      <c r="T712" t="str">
        <f>_xlfn.XLOOKUP(C712,Table3[Customer ID],Table3[Loyalty Card],,0)</f>
        <v>No</v>
      </c>
      <c r="U712">
        <f t="shared" si="77"/>
        <v>1.5</v>
      </c>
      <c r="V712" t="str">
        <f t="shared" si="78"/>
        <v>Monday</v>
      </c>
      <c r="W712" t="str">
        <f t="shared" si="79"/>
        <v>April</v>
      </c>
      <c r="X712">
        <f>E712*VLOOKUP(D712,products!$A$2:$G$49,7,FALSE)</f>
        <v>2.7225000000000001</v>
      </c>
    </row>
    <row r="713" spans="1:24" x14ac:dyDescent="0.25">
      <c r="A713" s="1" t="s">
        <v>4504</v>
      </c>
      <c r="B713" s="2">
        <v>44600</v>
      </c>
      <c r="C713" s="1" t="s">
        <v>4505</v>
      </c>
      <c r="D713" t="s">
        <v>6173</v>
      </c>
      <c r="E713" s="1">
        <v>6</v>
      </c>
      <c r="F713" s="1" t="str">
        <f>VLOOKUP(C713,customers!$A$2:$B$1001,2,FALSE)</f>
        <v>Selia Ragles</v>
      </c>
      <c r="G713" s="1" t="str">
        <f>VLOOKUP(C713,customers!$A$1:$C$1001,3,FALSE)</f>
        <v>sraglesjr@blogtalkradio.com</v>
      </c>
      <c r="H713" s="1" t="str">
        <f>_xlfn.XLOOKUP(C713,customers!$A$2:$A$1001,customers!$G$2:$G$1001,,0,)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>
        <f>INDEX(products!$A$1:$G$49,MATCH(orders!$D713,products!$A$1:$A$49,0),MATCH(orders!K$1,products!$A$1:$G$1,0))</f>
        <v>0.2</v>
      </c>
      <c r="L713">
        <f>INDEX(products!$A$1:$G$49,MATCH(orders!$D713,products!$A$1:$A$49,0),MATCH(orders!L$1,products!$A$1:$G$1,0))</f>
        <v>2.9849999999999999</v>
      </c>
      <c r="M713">
        <f t="shared" si="80"/>
        <v>17.91</v>
      </c>
      <c r="N713" t="str">
        <f>VLOOKUP(I713,'coffee names &amp; roast types'!$A$2:$B$5,2,FALSE)</f>
        <v>Robusta</v>
      </c>
      <c r="O713" t="str">
        <f>VLOOKUP(J713,'coffee names &amp; roast types'!$E$2:$F$4,2,FALSE)</f>
        <v>Medium</v>
      </c>
      <c r="P713" t="str">
        <f>CONCATENATE(VLOOKUP(C713,customers!$A$2:$F$1001,5,FALSE),", ",VLOOKUP(C713,customers!$A$2:$F$1001,6,FALSE))</f>
        <v>214 Dwight Hill, Fort Smith</v>
      </c>
      <c r="Q713" t="str">
        <f t="shared" si="81"/>
        <v>No</v>
      </c>
      <c r="R713" t="str">
        <f t="shared" si="82"/>
        <v>Selia</v>
      </c>
      <c r="S713" t="str">
        <f t="shared" si="83"/>
        <v>Ragles</v>
      </c>
      <c r="T713" t="str">
        <f>_xlfn.XLOOKUP(C713,Table3[Customer ID],Table3[Loyalty Card],,0)</f>
        <v>No</v>
      </c>
      <c r="U713">
        <f t="shared" si="77"/>
        <v>1.2000000000000002</v>
      </c>
      <c r="V713" t="str">
        <f t="shared" si="78"/>
        <v>Tuesday</v>
      </c>
      <c r="W713" t="str">
        <f t="shared" si="79"/>
        <v>February</v>
      </c>
      <c r="X713">
        <f>E713*VLOOKUP(D713,products!$A$2:$G$49,7,FALSE)</f>
        <v>1.0745999999999998</v>
      </c>
    </row>
    <row r="714" spans="1:24" x14ac:dyDescent="0.25">
      <c r="A714" s="1" t="s">
        <v>4511</v>
      </c>
      <c r="B714" s="2">
        <v>43646</v>
      </c>
      <c r="C714" s="1" t="s">
        <v>4512</v>
      </c>
      <c r="D714" t="s">
        <v>6138</v>
      </c>
      <c r="E714" s="1">
        <v>2</v>
      </c>
      <c r="F714" s="1" t="str">
        <f>VLOOKUP(C714,customers!$A$2:$B$1001,2,FALSE)</f>
        <v>Silas Deehan</v>
      </c>
      <c r="G714" s="1" t="str">
        <f>VLOOKUP(C714,customers!$A$1:$C$1001,3,FALSE)</f>
        <v>not provided</v>
      </c>
      <c r="H714" s="1" t="str">
        <f>_xlfn.XLOOKUP(C714,customers!$A$2:$A$1001,customers!$G$2:$G$1001,,0,)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>
        <f>INDEX(products!$A$1:$G$49,MATCH(orders!$D714,products!$A$1:$A$49,0),MATCH(orders!K$1,products!$A$1:$G$1,0))</f>
        <v>0.5</v>
      </c>
      <c r="L714">
        <f>INDEX(products!$A$1:$G$49,MATCH(orders!$D714,products!$A$1:$A$49,0),MATCH(orders!L$1,products!$A$1:$G$1,0))</f>
        <v>8.25</v>
      </c>
      <c r="M714">
        <f t="shared" si="80"/>
        <v>16.5</v>
      </c>
      <c r="N714" t="str">
        <f>VLOOKUP(I714,'coffee names &amp; roast types'!$A$2:$B$5,2,FALSE)</f>
        <v>Excelsa</v>
      </c>
      <c r="O714" t="str">
        <f>VLOOKUP(J714,'coffee names &amp; roast types'!$E$2:$F$4,2,FALSE)</f>
        <v>Medium</v>
      </c>
      <c r="P714" t="str">
        <f>CONCATENATE(VLOOKUP(C714,customers!$A$2:$F$1001,5,FALSE),", ",VLOOKUP(C714,customers!$A$2:$F$1001,6,FALSE))</f>
        <v>77 Sycamore Pass, Charlton</v>
      </c>
      <c r="Q714" t="str">
        <f t="shared" si="81"/>
        <v>Yes</v>
      </c>
      <c r="R714" t="str">
        <f t="shared" si="82"/>
        <v>Silas</v>
      </c>
      <c r="S714" t="str">
        <f t="shared" si="83"/>
        <v>Deehan</v>
      </c>
      <c r="T714" t="str">
        <f>_xlfn.XLOOKUP(C714,Table3[Customer ID],Table3[Loyalty Card],,0)</f>
        <v>No</v>
      </c>
      <c r="U714">
        <f t="shared" si="77"/>
        <v>1</v>
      </c>
      <c r="V714" t="str">
        <f t="shared" si="78"/>
        <v>Sunday</v>
      </c>
      <c r="W714" t="str">
        <f t="shared" si="79"/>
        <v>June</v>
      </c>
      <c r="X714">
        <f>E714*VLOOKUP(D714,products!$A$2:$G$49,7,FALSE)</f>
        <v>1.8149999999999999</v>
      </c>
    </row>
    <row r="715" spans="1:24" x14ac:dyDescent="0.25">
      <c r="A715" s="1" t="s">
        <v>4515</v>
      </c>
      <c r="B715" s="2">
        <v>43960</v>
      </c>
      <c r="C715" s="1" t="s">
        <v>4516</v>
      </c>
      <c r="D715" t="s">
        <v>6173</v>
      </c>
      <c r="E715" s="1">
        <v>1</v>
      </c>
      <c r="F715" s="1" t="str">
        <f>VLOOKUP(C715,customers!$A$2:$B$1001,2,FALSE)</f>
        <v>Sacha Bruun</v>
      </c>
      <c r="G715" s="1" t="str">
        <f>VLOOKUP(C715,customers!$A$1:$C$1001,3,FALSE)</f>
        <v>sbruunjt@blogtalkradio.com</v>
      </c>
      <c r="H715" s="1" t="str">
        <f>_xlfn.XLOOKUP(C715,customers!$A$2:$A$1001,customers!$G$2:$G$1001,,0,)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>
        <f>INDEX(products!$A$1:$G$49,MATCH(orders!$D715,products!$A$1:$A$49,0),MATCH(orders!K$1,products!$A$1:$G$1,0))</f>
        <v>0.2</v>
      </c>
      <c r="L715">
        <f>INDEX(products!$A$1:$G$49,MATCH(orders!$D715,products!$A$1:$A$49,0),MATCH(orders!L$1,products!$A$1:$G$1,0))</f>
        <v>2.9849999999999999</v>
      </c>
      <c r="M715">
        <f t="shared" si="80"/>
        <v>2.9849999999999999</v>
      </c>
      <c r="N715" t="str">
        <f>VLOOKUP(I715,'coffee names &amp; roast types'!$A$2:$B$5,2,FALSE)</f>
        <v>Robusta</v>
      </c>
      <c r="O715" t="str">
        <f>VLOOKUP(J715,'coffee names &amp; roast types'!$E$2:$F$4,2,FALSE)</f>
        <v>Medium</v>
      </c>
      <c r="P715" t="str">
        <f>CONCATENATE(VLOOKUP(C715,customers!$A$2:$F$1001,5,FALSE),", ",VLOOKUP(C715,customers!$A$2:$F$1001,6,FALSE))</f>
        <v>44 Northview Lane, Stockton</v>
      </c>
      <c r="Q715" t="str">
        <f t="shared" si="81"/>
        <v>No</v>
      </c>
      <c r="R715" t="str">
        <f t="shared" si="82"/>
        <v>Sacha</v>
      </c>
      <c r="S715" t="str">
        <f t="shared" si="83"/>
        <v>Bruun</v>
      </c>
      <c r="T715" t="str">
        <f>_xlfn.XLOOKUP(C715,Table3[Customer ID],Table3[Loyalty Card],,0)</f>
        <v>No</v>
      </c>
      <c r="U715">
        <f t="shared" si="77"/>
        <v>0.2</v>
      </c>
      <c r="V715" t="str">
        <f t="shared" si="78"/>
        <v>Saturday</v>
      </c>
      <c r="W715" t="str">
        <f t="shared" si="79"/>
        <v>May</v>
      </c>
      <c r="X715">
        <f>E715*VLOOKUP(D715,products!$A$2:$G$49,7,FALSE)</f>
        <v>0.17909999999999998</v>
      </c>
    </row>
    <row r="716" spans="1:24" x14ac:dyDescent="0.25">
      <c r="A716" s="1" t="s">
        <v>4521</v>
      </c>
      <c r="B716" s="2">
        <v>44358</v>
      </c>
      <c r="C716" s="1" t="s">
        <v>4522</v>
      </c>
      <c r="D716" t="s">
        <v>6152</v>
      </c>
      <c r="E716" s="1">
        <v>4</v>
      </c>
      <c r="F716" s="1" t="str">
        <f>VLOOKUP(C716,customers!$A$2:$B$1001,2,FALSE)</f>
        <v>Alon Pllu</v>
      </c>
      <c r="G716" s="1" t="str">
        <f>VLOOKUP(C716,customers!$A$1:$C$1001,3,FALSE)</f>
        <v>aplluju@dagondesign.com</v>
      </c>
      <c r="H716" s="1" t="str">
        <f>_xlfn.XLOOKUP(C716,customers!$A$2:$A$1001,customers!$G$2:$G$1001,,0,)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>
        <f>INDEX(products!$A$1:$G$49,MATCH(orders!$D716,products!$A$1:$A$49,0),MATCH(orders!K$1,products!$A$1:$G$1,0))</f>
        <v>0.2</v>
      </c>
      <c r="L716">
        <f>INDEX(products!$A$1:$G$49,MATCH(orders!$D716,products!$A$1:$A$49,0),MATCH(orders!L$1,products!$A$1:$G$1,0))</f>
        <v>3.645</v>
      </c>
      <c r="M716">
        <f t="shared" si="80"/>
        <v>14.58</v>
      </c>
      <c r="N716" t="str">
        <f>VLOOKUP(I716,'coffee names &amp; roast types'!$A$2:$B$5,2,FALSE)</f>
        <v>Excelsa</v>
      </c>
      <c r="O716" t="str">
        <f>VLOOKUP(J716,'coffee names &amp; roast types'!$E$2:$F$4,2,FALSE)</f>
        <v>Dark</v>
      </c>
      <c r="P716" t="str">
        <f>CONCATENATE(VLOOKUP(C716,customers!$A$2:$F$1001,5,FALSE),", ",VLOOKUP(C716,customers!$A$2:$F$1001,6,FALSE))</f>
        <v>043 American Circle, Navan</v>
      </c>
      <c r="Q716" t="str">
        <f t="shared" si="81"/>
        <v>Yes</v>
      </c>
      <c r="R716" t="str">
        <f t="shared" si="82"/>
        <v>Alon</v>
      </c>
      <c r="S716" t="str">
        <f t="shared" si="83"/>
        <v>Pllu</v>
      </c>
      <c r="T716" t="str">
        <f>_xlfn.XLOOKUP(C716,Table3[Customer ID],Table3[Loyalty Card],,0)</f>
        <v>Yes</v>
      </c>
      <c r="U716">
        <f t="shared" si="77"/>
        <v>0.8</v>
      </c>
      <c r="V716" t="str">
        <f t="shared" si="78"/>
        <v>Friday</v>
      </c>
      <c r="W716" t="str">
        <f t="shared" si="79"/>
        <v>June</v>
      </c>
      <c r="X716">
        <f>E716*VLOOKUP(D716,products!$A$2:$G$49,7,FALSE)</f>
        <v>1.6038000000000001</v>
      </c>
    </row>
    <row r="717" spans="1:24" x14ac:dyDescent="0.25">
      <c r="A717" s="1" t="s">
        <v>4527</v>
      </c>
      <c r="B717" s="2">
        <v>44504</v>
      </c>
      <c r="C717" s="1" t="s">
        <v>4528</v>
      </c>
      <c r="D717" t="s">
        <v>6170</v>
      </c>
      <c r="E717" s="1">
        <v>6</v>
      </c>
      <c r="F717" s="1" t="str">
        <f>VLOOKUP(C717,customers!$A$2:$B$1001,2,FALSE)</f>
        <v>Gilberto Cornier</v>
      </c>
      <c r="G717" s="1" t="str">
        <f>VLOOKUP(C717,customers!$A$1:$C$1001,3,FALSE)</f>
        <v>gcornierjv@techcrunch.com</v>
      </c>
      <c r="H717" s="1" t="str">
        <f>_xlfn.XLOOKUP(C717,customers!$A$2:$A$1001,customers!$G$2:$G$1001,,0,)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>
        <f>INDEX(products!$A$1:$G$49,MATCH(orders!$D717,products!$A$1:$A$49,0),MATCH(orders!K$1,products!$A$1:$G$1,0))</f>
        <v>1</v>
      </c>
      <c r="L717">
        <f>INDEX(products!$A$1:$G$49,MATCH(orders!$D717,products!$A$1:$A$49,0),MATCH(orders!L$1,products!$A$1:$G$1,0))</f>
        <v>14.85</v>
      </c>
      <c r="M717">
        <f t="shared" si="80"/>
        <v>89.1</v>
      </c>
      <c r="N717" t="str">
        <f>VLOOKUP(I717,'coffee names &amp; roast types'!$A$2:$B$5,2,FALSE)</f>
        <v>Excelsa</v>
      </c>
      <c r="O717" t="str">
        <f>VLOOKUP(J717,'coffee names &amp; roast types'!$E$2:$F$4,2,FALSE)</f>
        <v>Light</v>
      </c>
      <c r="P717" t="str">
        <f>CONCATENATE(VLOOKUP(C717,customers!$A$2:$F$1001,5,FALSE),", ",VLOOKUP(C717,customers!$A$2:$F$1001,6,FALSE))</f>
        <v>39353 Northview Avenue, Tampa</v>
      </c>
      <c r="Q717" t="str">
        <f t="shared" si="81"/>
        <v>No</v>
      </c>
      <c r="R717" t="str">
        <f t="shared" si="82"/>
        <v>Gilberto</v>
      </c>
      <c r="S717" t="str">
        <f t="shared" si="83"/>
        <v>Cornier</v>
      </c>
      <c r="T717" t="str">
        <f>_xlfn.XLOOKUP(C717,Table3[Customer ID],Table3[Loyalty Card],,0)</f>
        <v>No</v>
      </c>
      <c r="U717">
        <f t="shared" si="77"/>
        <v>6</v>
      </c>
      <c r="V717" t="str">
        <f t="shared" si="78"/>
        <v>Thursday</v>
      </c>
      <c r="W717" t="str">
        <f t="shared" si="79"/>
        <v>November</v>
      </c>
      <c r="X717">
        <f>E717*VLOOKUP(D717,products!$A$2:$G$49,7,FALSE)</f>
        <v>9.8010000000000002</v>
      </c>
    </row>
    <row r="718" spans="1:24" x14ac:dyDescent="0.25">
      <c r="A718" s="1" t="s">
        <v>4532</v>
      </c>
      <c r="B718" s="2">
        <v>44612</v>
      </c>
      <c r="C718" s="1" t="s">
        <v>4433</v>
      </c>
      <c r="D718" t="s">
        <v>6178</v>
      </c>
      <c r="E718" s="1">
        <v>3</v>
      </c>
      <c r="F718" s="1" t="str">
        <f>VLOOKUP(C718,customers!$A$2:$B$1001,2,FALSE)</f>
        <v>Jimmy Dymoke</v>
      </c>
      <c r="G718" s="1" t="str">
        <f>VLOOKUP(C718,customers!$A$1:$C$1001,3,FALSE)</f>
        <v>jdymokeje@prnewswire.com</v>
      </c>
      <c r="H718" s="1" t="str">
        <f>_xlfn.XLOOKUP(C718,customers!$A$2:$A$1001,customers!$G$2:$G$1001,,0,)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>
        <f>INDEX(products!$A$1:$G$49,MATCH(orders!$D718,products!$A$1:$A$49,0),MATCH(orders!K$1,products!$A$1:$G$1,0))</f>
        <v>1</v>
      </c>
      <c r="L718">
        <f>INDEX(products!$A$1:$G$49,MATCH(orders!$D718,products!$A$1:$A$49,0),MATCH(orders!L$1,products!$A$1:$G$1,0))</f>
        <v>11.95</v>
      </c>
      <c r="M718">
        <f t="shared" si="80"/>
        <v>35.849999999999994</v>
      </c>
      <c r="N718" t="str">
        <f>VLOOKUP(I718,'coffee names &amp; roast types'!$A$2:$B$5,2,FALSE)</f>
        <v>Robusta</v>
      </c>
      <c r="O718" t="str">
        <f>VLOOKUP(J718,'coffee names &amp; roast types'!$E$2:$F$4,2,FALSE)</f>
        <v>Light</v>
      </c>
      <c r="P718" t="str">
        <f>CONCATENATE(VLOOKUP(C718,customers!$A$2:$F$1001,5,FALSE),", ",VLOOKUP(C718,customers!$A$2:$F$1001,6,FALSE))</f>
        <v>8424 Milwaukee Court, Beaumont</v>
      </c>
      <c r="Q718" t="str">
        <f t="shared" si="81"/>
        <v>Yes</v>
      </c>
      <c r="R718" t="str">
        <f t="shared" si="82"/>
        <v>Jimmy</v>
      </c>
      <c r="S718" t="str">
        <f t="shared" si="83"/>
        <v>Dymoke</v>
      </c>
      <c r="T718" t="str">
        <f>_xlfn.XLOOKUP(C718,Table3[Customer ID],Table3[Loyalty Card],,0)</f>
        <v>No</v>
      </c>
      <c r="U718">
        <f t="shared" si="77"/>
        <v>3</v>
      </c>
      <c r="V718" t="str">
        <f t="shared" si="78"/>
        <v>Sunday</v>
      </c>
      <c r="W718" t="str">
        <f t="shared" si="79"/>
        <v>February</v>
      </c>
      <c r="X718">
        <f>E718*VLOOKUP(D718,products!$A$2:$G$49,7,FALSE)</f>
        <v>2.1509999999999998</v>
      </c>
    </row>
    <row r="719" spans="1:24" x14ac:dyDescent="0.25">
      <c r="A719" s="1" t="s">
        <v>4538</v>
      </c>
      <c r="B719" s="2">
        <v>43649</v>
      </c>
      <c r="C719" s="1" t="s">
        <v>4539</v>
      </c>
      <c r="D719" t="s">
        <v>6167</v>
      </c>
      <c r="E719" s="1">
        <v>3</v>
      </c>
      <c r="F719" s="1" t="str">
        <f>VLOOKUP(C719,customers!$A$2:$B$1001,2,FALSE)</f>
        <v>Willabella Harvison</v>
      </c>
      <c r="G719" s="1" t="str">
        <f>VLOOKUP(C719,customers!$A$1:$C$1001,3,FALSE)</f>
        <v>wharvisonjx@gizmodo.com</v>
      </c>
      <c r="H719" s="1" t="str">
        <f>_xlfn.XLOOKUP(C719,customers!$A$2:$A$1001,customers!$G$2:$G$1001,,0,)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>
        <f>INDEX(products!$A$1:$G$49,MATCH(orders!$D719,products!$A$1:$A$49,0),MATCH(orders!K$1,products!$A$1:$G$1,0))</f>
        <v>2.5</v>
      </c>
      <c r="L719">
        <f>INDEX(products!$A$1:$G$49,MATCH(orders!$D719,products!$A$1:$A$49,0),MATCH(orders!L$1,products!$A$1:$G$1,0))</f>
        <v>22.884999999999998</v>
      </c>
      <c r="M719">
        <f t="shared" si="80"/>
        <v>68.655000000000001</v>
      </c>
      <c r="N719" t="str">
        <f>VLOOKUP(I719,'coffee names &amp; roast types'!$A$2:$B$5,2,FALSE)</f>
        <v>Arabica</v>
      </c>
      <c r="O719" t="str">
        <f>VLOOKUP(J719,'coffee names &amp; roast types'!$E$2:$F$4,2,FALSE)</f>
        <v>Dark</v>
      </c>
      <c r="P719" t="str">
        <f>CONCATENATE(VLOOKUP(C719,customers!$A$2:$F$1001,5,FALSE),", ",VLOOKUP(C719,customers!$A$2:$F$1001,6,FALSE))</f>
        <v>0 Sachs Way, Philadelphia</v>
      </c>
      <c r="Q719" t="str">
        <f t="shared" si="81"/>
        <v>No</v>
      </c>
      <c r="R719" t="str">
        <f t="shared" si="82"/>
        <v>Willabella</v>
      </c>
      <c r="S719" t="str">
        <f t="shared" si="83"/>
        <v>Harvison</v>
      </c>
      <c r="T719" t="str">
        <f>_xlfn.XLOOKUP(C719,Table3[Customer ID],Table3[Loyalty Card],,0)</f>
        <v>No</v>
      </c>
      <c r="U719">
        <f t="shared" si="77"/>
        <v>7.5</v>
      </c>
      <c r="V719" t="str">
        <f t="shared" si="78"/>
        <v>Wednesday</v>
      </c>
      <c r="W719" t="str">
        <f t="shared" si="79"/>
        <v>July</v>
      </c>
      <c r="X719">
        <f>E719*VLOOKUP(D719,products!$A$2:$G$49,7,FALSE)</f>
        <v>6.1789499999999986</v>
      </c>
    </row>
    <row r="720" spans="1:24" x14ac:dyDescent="0.25">
      <c r="A720" s="1" t="s">
        <v>4544</v>
      </c>
      <c r="B720" s="2">
        <v>44348</v>
      </c>
      <c r="C720" s="1" t="s">
        <v>4545</v>
      </c>
      <c r="D720" t="s">
        <v>6142</v>
      </c>
      <c r="E720" s="1">
        <v>3</v>
      </c>
      <c r="F720" s="1" t="str">
        <f>VLOOKUP(C720,customers!$A$2:$B$1001,2,FALSE)</f>
        <v>Darice Heaford</v>
      </c>
      <c r="G720" s="1" t="str">
        <f>VLOOKUP(C720,customers!$A$1:$C$1001,3,FALSE)</f>
        <v>dheafordjy@twitpic.com</v>
      </c>
      <c r="H720" s="1" t="str">
        <f>_xlfn.XLOOKUP(C720,customers!$A$2:$A$1001,customers!$G$2:$G$1001,,0,)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>
        <f>INDEX(products!$A$1:$G$49,MATCH(orders!$D720,products!$A$1:$A$49,0),MATCH(orders!K$1,products!$A$1:$G$1,0))</f>
        <v>1</v>
      </c>
      <c r="L720">
        <f>INDEX(products!$A$1:$G$49,MATCH(orders!$D720,products!$A$1:$A$49,0),MATCH(orders!L$1,products!$A$1:$G$1,0))</f>
        <v>12.95</v>
      </c>
      <c r="M720">
        <f t="shared" si="80"/>
        <v>38.849999999999994</v>
      </c>
      <c r="N720" t="str">
        <f>VLOOKUP(I720,'coffee names &amp; roast types'!$A$2:$B$5,2,FALSE)</f>
        <v>Liberica</v>
      </c>
      <c r="O720" t="str">
        <f>VLOOKUP(J720,'coffee names &amp; roast types'!$E$2:$F$4,2,FALSE)</f>
        <v>Dark</v>
      </c>
      <c r="P720" t="str">
        <f>CONCATENATE(VLOOKUP(C720,customers!$A$2:$F$1001,5,FALSE),", ",VLOOKUP(C720,customers!$A$2:$F$1001,6,FALSE))</f>
        <v>43 Grasskamp Junction, San Angelo</v>
      </c>
      <c r="Q720" t="str">
        <f t="shared" si="81"/>
        <v>No</v>
      </c>
      <c r="R720" t="str">
        <f t="shared" si="82"/>
        <v>Darice</v>
      </c>
      <c r="S720" t="str">
        <f t="shared" si="83"/>
        <v>Heaford</v>
      </c>
      <c r="T720" t="str">
        <f>_xlfn.XLOOKUP(C720,Table3[Customer ID],Table3[Loyalty Card],,0)</f>
        <v>No</v>
      </c>
      <c r="U720">
        <f t="shared" si="77"/>
        <v>3</v>
      </c>
      <c r="V720" t="str">
        <f t="shared" si="78"/>
        <v>Tuesday</v>
      </c>
      <c r="W720" t="str">
        <f t="shared" si="79"/>
        <v>June</v>
      </c>
      <c r="X720">
        <f>E720*VLOOKUP(D720,products!$A$2:$G$49,7,FALSE)</f>
        <v>5.0504999999999995</v>
      </c>
    </row>
    <row r="721" spans="1:24" x14ac:dyDescent="0.25">
      <c r="A721" s="1" t="s">
        <v>4550</v>
      </c>
      <c r="B721" s="2">
        <v>44150</v>
      </c>
      <c r="C721" s="1" t="s">
        <v>4551</v>
      </c>
      <c r="D721" t="s">
        <v>6169</v>
      </c>
      <c r="E721" s="1">
        <v>5</v>
      </c>
      <c r="F721" s="1" t="str">
        <f>VLOOKUP(C721,customers!$A$2:$B$1001,2,FALSE)</f>
        <v>Granger Fantham</v>
      </c>
      <c r="G721" s="1" t="str">
        <f>VLOOKUP(C721,customers!$A$1:$C$1001,3,FALSE)</f>
        <v>gfanthamjz@hexun.com</v>
      </c>
      <c r="H721" s="1" t="str">
        <f>_xlfn.XLOOKUP(C721,customers!$A$2:$A$1001,customers!$G$2:$G$1001,,0,)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>
        <f>INDEX(products!$A$1:$G$49,MATCH(orders!$D721,products!$A$1:$A$49,0),MATCH(orders!K$1,products!$A$1:$G$1,0))</f>
        <v>1</v>
      </c>
      <c r="L721">
        <f>INDEX(products!$A$1:$G$49,MATCH(orders!$D721,products!$A$1:$A$49,0),MATCH(orders!L$1,products!$A$1:$G$1,0))</f>
        <v>15.85</v>
      </c>
      <c r="M721">
        <f t="shared" si="80"/>
        <v>79.25</v>
      </c>
      <c r="N721" t="str">
        <f>VLOOKUP(I721,'coffee names &amp; roast types'!$A$2:$B$5,2,FALSE)</f>
        <v>Liberica</v>
      </c>
      <c r="O721" t="str">
        <f>VLOOKUP(J721,'coffee names &amp; roast types'!$E$2:$F$4,2,FALSE)</f>
        <v>Light</v>
      </c>
      <c r="P721" t="str">
        <f>CONCATENATE(VLOOKUP(C721,customers!$A$2:$F$1001,5,FALSE),", ",VLOOKUP(C721,customers!$A$2:$F$1001,6,FALSE))</f>
        <v>46555 Graceland Court, Los Angeles</v>
      </c>
      <c r="Q721" t="str">
        <f t="shared" si="81"/>
        <v>No</v>
      </c>
      <c r="R721" t="str">
        <f t="shared" si="82"/>
        <v>Granger</v>
      </c>
      <c r="S721" t="str">
        <f t="shared" si="83"/>
        <v>Fantham</v>
      </c>
      <c r="T721" t="str">
        <f>_xlfn.XLOOKUP(C721,Table3[Customer ID],Table3[Loyalty Card],,0)</f>
        <v>Yes</v>
      </c>
      <c r="U721">
        <f t="shared" si="77"/>
        <v>5</v>
      </c>
      <c r="V721" t="str">
        <f t="shared" si="78"/>
        <v>Sunday</v>
      </c>
      <c r="W721" t="str">
        <f t="shared" si="79"/>
        <v>November</v>
      </c>
      <c r="X721">
        <f>E721*VLOOKUP(D721,products!$A$2:$G$49,7,FALSE)</f>
        <v>10.302500000000002</v>
      </c>
    </row>
    <row r="722" spans="1:24" x14ac:dyDescent="0.25">
      <c r="A722" s="1" t="s">
        <v>4556</v>
      </c>
      <c r="B722" s="2">
        <v>44215</v>
      </c>
      <c r="C722" s="1" t="s">
        <v>4557</v>
      </c>
      <c r="D722" t="s">
        <v>6143</v>
      </c>
      <c r="E722" s="1">
        <v>5</v>
      </c>
      <c r="F722" s="1" t="str">
        <f>VLOOKUP(C722,customers!$A$2:$B$1001,2,FALSE)</f>
        <v>Reynolds Crookshanks</v>
      </c>
      <c r="G722" s="1" t="str">
        <f>VLOOKUP(C722,customers!$A$1:$C$1001,3,FALSE)</f>
        <v>rcrookshanksk0@unc.edu</v>
      </c>
      <c r="H722" s="1" t="str">
        <f>_xlfn.XLOOKUP(C722,customers!$A$2:$A$1001,customers!$G$2:$G$1001,,0,)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>
        <f>INDEX(products!$A$1:$G$49,MATCH(orders!$D722,products!$A$1:$A$49,0),MATCH(orders!K$1,products!$A$1:$G$1,0))</f>
        <v>0.5</v>
      </c>
      <c r="L722">
        <f>INDEX(products!$A$1:$G$49,MATCH(orders!$D722,products!$A$1:$A$49,0),MATCH(orders!L$1,products!$A$1:$G$1,0))</f>
        <v>7.29</v>
      </c>
      <c r="M722">
        <f t="shared" si="80"/>
        <v>36.450000000000003</v>
      </c>
      <c r="N722" t="str">
        <f>VLOOKUP(I722,'coffee names &amp; roast types'!$A$2:$B$5,2,FALSE)</f>
        <v>Excelsa</v>
      </c>
      <c r="O722" t="str">
        <f>VLOOKUP(J722,'coffee names &amp; roast types'!$E$2:$F$4,2,FALSE)</f>
        <v>Dark</v>
      </c>
      <c r="P722" t="str">
        <f>CONCATENATE(VLOOKUP(C722,customers!$A$2:$F$1001,5,FALSE),", ",VLOOKUP(C722,customers!$A$2:$F$1001,6,FALSE))</f>
        <v>52495 Pawling Place, Lansing</v>
      </c>
      <c r="Q722" t="str">
        <f t="shared" si="81"/>
        <v>No</v>
      </c>
      <c r="R722" t="str">
        <f t="shared" si="82"/>
        <v>Reynolds</v>
      </c>
      <c r="S722" t="str">
        <f t="shared" si="83"/>
        <v>Crookshanks</v>
      </c>
      <c r="T722" t="str">
        <f>_xlfn.XLOOKUP(C722,Table3[Customer ID],Table3[Loyalty Card],,0)</f>
        <v>Yes</v>
      </c>
      <c r="U722">
        <f t="shared" si="77"/>
        <v>2.5</v>
      </c>
      <c r="V722" t="str">
        <f t="shared" si="78"/>
        <v>Tuesday</v>
      </c>
      <c r="W722" t="str">
        <f t="shared" si="79"/>
        <v>January</v>
      </c>
      <c r="X722">
        <f>E722*VLOOKUP(D722,products!$A$2:$G$49,7,FALSE)</f>
        <v>4.0095000000000001</v>
      </c>
    </row>
    <row r="723" spans="1:24" x14ac:dyDescent="0.25">
      <c r="A723" s="1" t="s">
        <v>4562</v>
      </c>
      <c r="B723" s="2">
        <v>44479</v>
      </c>
      <c r="C723" s="1" t="s">
        <v>4563</v>
      </c>
      <c r="D723" t="s">
        <v>6173</v>
      </c>
      <c r="E723" s="1">
        <v>3</v>
      </c>
      <c r="F723" s="1" t="str">
        <f>VLOOKUP(C723,customers!$A$2:$B$1001,2,FALSE)</f>
        <v>Niels Leake</v>
      </c>
      <c r="G723" s="1" t="str">
        <f>VLOOKUP(C723,customers!$A$1:$C$1001,3,FALSE)</f>
        <v>nleakek1@cmu.edu</v>
      </c>
      <c r="H723" s="1" t="str">
        <f>_xlfn.XLOOKUP(C723,customers!$A$2:$A$1001,customers!$G$2:$G$1001,,0,)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>
        <f>INDEX(products!$A$1:$G$49,MATCH(orders!$D723,products!$A$1:$A$49,0),MATCH(orders!K$1,products!$A$1:$G$1,0))</f>
        <v>0.2</v>
      </c>
      <c r="L723">
        <f>INDEX(products!$A$1:$G$49,MATCH(orders!$D723,products!$A$1:$A$49,0),MATCH(orders!L$1,products!$A$1:$G$1,0))</f>
        <v>2.9849999999999999</v>
      </c>
      <c r="M723">
        <f t="shared" si="80"/>
        <v>8.9550000000000001</v>
      </c>
      <c r="N723" t="str">
        <f>VLOOKUP(I723,'coffee names &amp; roast types'!$A$2:$B$5,2,FALSE)</f>
        <v>Robusta</v>
      </c>
      <c r="O723" t="str">
        <f>VLOOKUP(J723,'coffee names &amp; roast types'!$E$2:$F$4,2,FALSE)</f>
        <v>Medium</v>
      </c>
      <c r="P723" t="str">
        <f>CONCATENATE(VLOOKUP(C723,customers!$A$2:$F$1001,5,FALSE),", ",VLOOKUP(C723,customers!$A$2:$F$1001,6,FALSE))</f>
        <v>1138 Vermont Alley, Clearwater</v>
      </c>
      <c r="Q723" t="str">
        <f t="shared" si="81"/>
        <v>No</v>
      </c>
      <c r="R723" t="str">
        <f t="shared" si="82"/>
        <v>Niels</v>
      </c>
      <c r="S723" t="str">
        <f t="shared" si="83"/>
        <v>Leake</v>
      </c>
      <c r="T723" t="str">
        <f>_xlfn.XLOOKUP(C723,Table3[Customer ID],Table3[Loyalty Card],,0)</f>
        <v>Yes</v>
      </c>
      <c r="U723">
        <f t="shared" si="77"/>
        <v>0.60000000000000009</v>
      </c>
      <c r="V723" t="str">
        <f t="shared" si="78"/>
        <v>Sunday</v>
      </c>
      <c r="W723" t="str">
        <f t="shared" si="79"/>
        <v>October</v>
      </c>
      <c r="X723">
        <f>E723*VLOOKUP(D723,products!$A$2:$G$49,7,FALSE)</f>
        <v>0.53729999999999989</v>
      </c>
    </row>
    <row r="724" spans="1:24" x14ac:dyDescent="0.25">
      <c r="A724" s="1" t="s">
        <v>4568</v>
      </c>
      <c r="B724" s="2">
        <v>44620</v>
      </c>
      <c r="C724" s="1" t="s">
        <v>4569</v>
      </c>
      <c r="D724" t="s">
        <v>6182</v>
      </c>
      <c r="E724" s="1">
        <v>2</v>
      </c>
      <c r="F724" s="1" t="str">
        <f>VLOOKUP(C724,customers!$A$2:$B$1001,2,FALSE)</f>
        <v>Hetti Measures</v>
      </c>
      <c r="G724" s="1" t="str">
        <f>VLOOKUP(C724,customers!$A$1:$C$1001,3,FALSE)</f>
        <v>not provided</v>
      </c>
      <c r="H724" s="1" t="str">
        <f>_xlfn.XLOOKUP(C724,customers!$A$2:$A$1001,customers!$G$2:$G$1001,,0,)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>
        <f>INDEX(products!$A$1:$G$49,MATCH(orders!$D724,products!$A$1:$A$49,0),MATCH(orders!K$1,products!$A$1:$G$1,0))</f>
        <v>1</v>
      </c>
      <c r="L724">
        <f>INDEX(products!$A$1:$G$49,MATCH(orders!$D724,products!$A$1:$A$49,0),MATCH(orders!L$1,products!$A$1:$G$1,0))</f>
        <v>12.15</v>
      </c>
      <c r="M724">
        <f t="shared" si="80"/>
        <v>24.3</v>
      </c>
      <c r="N724" t="str">
        <f>VLOOKUP(I724,'coffee names &amp; roast types'!$A$2:$B$5,2,FALSE)</f>
        <v>Excelsa</v>
      </c>
      <c r="O724" t="str">
        <f>VLOOKUP(J724,'coffee names &amp; roast types'!$E$2:$F$4,2,FALSE)</f>
        <v>Dark</v>
      </c>
      <c r="P724" t="str">
        <f>CONCATENATE(VLOOKUP(C724,customers!$A$2:$F$1001,5,FALSE),", ",VLOOKUP(C724,customers!$A$2:$F$1001,6,FALSE))</f>
        <v>3287 Corry Plaza, Whittier</v>
      </c>
      <c r="Q724" t="str">
        <f t="shared" si="81"/>
        <v>No</v>
      </c>
      <c r="R724" t="str">
        <f t="shared" si="82"/>
        <v>Hetti</v>
      </c>
      <c r="S724" t="str">
        <f t="shared" si="83"/>
        <v>Measures</v>
      </c>
      <c r="T724" t="str">
        <f>_xlfn.XLOOKUP(C724,Table3[Customer ID],Table3[Loyalty Card],,0)</f>
        <v>No</v>
      </c>
      <c r="U724">
        <f t="shared" si="77"/>
        <v>2</v>
      </c>
      <c r="V724" t="str">
        <f t="shared" si="78"/>
        <v>Monday</v>
      </c>
      <c r="W724" t="str">
        <f t="shared" si="79"/>
        <v>February</v>
      </c>
      <c r="X724">
        <f>E724*VLOOKUP(D724,products!$A$2:$G$49,7,FALSE)</f>
        <v>2.673</v>
      </c>
    </row>
    <row r="725" spans="1:24" x14ac:dyDescent="0.25">
      <c r="A725" s="1" t="s">
        <v>4573</v>
      </c>
      <c r="B725" s="2">
        <v>44470</v>
      </c>
      <c r="C725" s="1" t="s">
        <v>4574</v>
      </c>
      <c r="D725" t="s">
        <v>6165</v>
      </c>
      <c r="E725" s="1">
        <v>2</v>
      </c>
      <c r="F725" s="1" t="str">
        <f>VLOOKUP(C725,customers!$A$2:$B$1001,2,FALSE)</f>
        <v>Gay Eilhersen</v>
      </c>
      <c r="G725" s="1" t="str">
        <f>VLOOKUP(C725,customers!$A$1:$C$1001,3,FALSE)</f>
        <v>geilhersenk3@networksolutions.com</v>
      </c>
      <c r="H725" s="1" t="str">
        <f>_xlfn.XLOOKUP(C725,customers!$A$2:$A$1001,customers!$G$2:$G$1001,,0,)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>
        <f>INDEX(products!$A$1:$G$49,MATCH(orders!$D725,products!$A$1:$A$49,0),MATCH(orders!K$1,products!$A$1:$G$1,0))</f>
        <v>2.5</v>
      </c>
      <c r="L725">
        <f>INDEX(products!$A$1:$G$49,MATCH(orders!$D725,products!$A$1:$A$49,0),MATCH(orders!L$1,products!$A$1:$G$1,0))</f>
        <v>31.624999999999996</v>
      </c>
      <c r="M725">
        <f t="shared" si="80"/>
        <v>63.249999999999993</v>
      </c>
      <c r="N725" t="str">
        <f>VLOOKUP(I725,'coffee names &amp; roast types'!$A$2:$B$5,2,FALSE)</f>
        <v>Excelsa</v>
      </c>
      <c r="O725" t="str">
        <f>VLOOKUP(J725,'coffee names &amp; roast types'!$E$2:$F$4,2,FALSE)</f>
        <v>Medium</v>
      </c>
      <c r="P725" t="str">
        <f>CONCATENATE(VLOOKUP(C725,customers!$A$2:$F$1001,5,FALSE),", ",VLOOKUP(C725,customers!$A$2:$F$1001,6,FALSE))</f>
        <v>60707 Hallows Point, Fresno</v>
      </c>
      <c r="Q725" t="str">
        <f t="shared" si="81"/>
        <v>No</v>
      </c>
      <c r="R725" t="str">
        <f t="shared" si="82"/>
        <v>Gay</v>
      </c>
      <c r="S725" t="str">
        <f t="shared" si="83"/>
        <v>Eilhersen</v>
      </c>
      <c r="T725" t="str">
        <f>_xlfn.XLOOKUP(C725,Table3[Customer ID],Table3[Loyalty Card],,0)</f>
        <v>No</v>
      </c>
      <c r="U725">
        <f t="shared" si="77"/>
        <v>5</v>
      </c>
      <c r="V725" t="str">
        <f t="shared" si="78"/>
        <v>Friday</v>
      </c>
      <c r="W725" t="str">
        <f t="shared" si="79"/>
        <v>October</v>
      </c>
      <c r="X725">
        <f>E725*VLOOKUP(D725,products!$A$2:$G$49,7,FALSE)</f>
        <v>6.9574999999999996</v>
      </c>
    </row>
    <row r="726" spans="1:24" x14ac:dyDescent="0.25">
      <c r="A726" s="1" t="s">
        <v>4579</v>
      </c>
      <c r="B726" s="2">
        <v>44076</v>
      </c>
      <c r="C726" s="1" t="s">
        <v>4580</v>
      </c>
      <c r="D726" t="s">
        <v>6151</v>
      </c>
      <c r="E726" s="1">
        <v>2</v>
      </c>
      <c r="F726" s="1" t="str">
        <f>VLOOKUP(C726,customers!$A$2:$B$1001,2,FALSE)</f>
        <v>Nico Hubert</v>
      </c>
      <c r="G726" s="1" t="str">
        <f>VLOOKUP(C726,customers!$A$1:$C$1001,3,FALSE)</f>
        <v>not provided</v>
      </c>
      <c r="H726" s="1" t="str">
        <f>_xlfn.XLOOKUP(C726,customers!$A$2:$A$1001,customers!$G$2:$G$1001,,0,)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>
        <f>INDEX(products!$A$1:$G$49,MATCH(orders!$D726,products!$A$1:$A$49,0),MATCH(orders!K$1,products!$A$1:$G$1,0))</f>
        <v>0.2</v>
      </c>
      <c r="L726">
        <f>INDEX(products!$A$1:$G$49,MATCH(orders!$D726,products!$A$1:$A$49,0),MATCH(orders!L$1,products!$A$1:$G$1,0))</f>
        <v>3.375</v>
      </c>
      <c r="M726">
        <f t="shared" si="80"/>
        <v>6.75</v>
      </c>
      <c r="N726" t="str">
        <f>VLOOKUP(I726,'coffee names &amp; roast types'!$A$2:$B$5,2,FALSE)</f>
        <v>Arabica</v>
      </c>
      <c r="O726" t="str">
        <f>VLOOKUP(J726,'coffee names &amp; roast types'!$E$2:$F$4,2,FALSE)</f>
        <v>Medium</v>
      </c>
      <c r="P726" t="str">
        <f>CONCATENATE(VLOOKUP(C726,customers!$A$2:$F$1001,5,FALSE),", ",VLOOKUP(C726,customers!$A$2:$F$1001,6,FALSE))</f>
        <v>027 Village Avenue, New York City</v>
      </c>
      <c r="Q726" t="str">
        <f t="shared" si="81"/>
        <v>No</v>
      </c>
      <c r="R726" t="str">
        <f t="shared" si="82"/>
        <v>Nico</v>
      </c>
      <c r="S726" t="str">
        <f t="shared" si="83"/>
        <v>Hubert</v>
      </c>
      <c r="T726" t="str">
        <f>_xlfn.XLOOKUP(C726,Table3[Customer ID],Table3[Loyalty Card],,0)</f>
        <v>Yes</v>
      </c>
      <c r="U726">
        <f t="shared" si="77"/>
        <v>0.4</v>
      </c>
      <c r="V726" t="str">
        <f t="shared" si="78"/>
        <v>Wednesday</v>
      </c>
      <c r="W726" t="str">
        <f t="shared" si="79"/>
        <v>September</v>
      </c>
      <c r="X726">
        <f>E726*VLOOKUP(D726,products!$A$2:$G$49,7,FALSE)</f>
        <v>0.60749999999999993</v>
      </c>
    </row>
    <row r="727" spans="1:24" x14ac:dyDescent="0.25">
      <c r="A727" s="1" t="s">
        <v>4584</v>
      </c>
      <c r="B727" s="2">
        <v>44043</v>
      </c>
      <c r="C727" s="1" t="s">
        <v>4585</v>
      </c>
      <c r="D727" t="s">
        <v>6166</v>
      </c>
      <c r="E727" s="1">
        <v>6</v>
      </c>
      <c r="F727" s="1" t="str">
        <f>VLOOKUP(C727,customers!$A$2:$B$1001,2,FALSE)</f>
        <v>Cristina Aleixo</v>
      </c>
      <c r="G727" s="1" t="str">
        <f>VLOOKUP(C727,customers!$A$1:$C$1001,3,FALSE)</f>
        <v>caleixok5@globo.com</v>
      </c>
      <c r="H727" s="1" t="str">
        <f>_xlfn.XLOOKUP(C727,customers!$A$2:$A$1001,customers!$G$2:$G$1001,,0,)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>
        <f>INDEX(products!$A$1:$G$49,MATCH(orders!$D727,products!$A$1:$A$49,0),MATCH(orders!K$1,products!$A$1:$G$1,0))</f>
        <v>0.2</v>
      </c>
      <c r="L727">
        <f>INDEX(products!$A$1:$G$49,MATCH(orders!$D727,products!$A$1:$A$49,0),MATCH(orders!L$1,products!$A$1:$G$1,0))</f>
        <v>3.8849999999999998</v>
      </c>
      <c r="M727">
        <f t="shared" si="80"/>
        <v>23.31</v>
      </c>
      <c r="N727" t="str">
        <f>VLOOKUP(I727,'coffee names &amp; roast types'!$A$2:$B$5,2,FALSE)</f>
        <v>Arabica</v>
      </c>
      <c r="O727" t="str">
        <f>VLOOKUP(J727,'coffee names &amp; roast types'!$E$2:$F$4,2,FALSE)</f>
        <v>Light</v>
      </c>
      <c r="P727" t="str">
        <f>CONCATENATE(VLOOKUP(C727,customers!$A$2:$F$1001,5,FALSE),", ",VLOOKUP(C727,customers!$A$2:$F$1001,6,FALSE))</f>
        <v>9 Lindbergh Center, Colorado Springs</v>
      </c>
      <c r="Q727" t="str">
        <f t="shared" si="81"/>
        <v>No</v>
      </c>
      <c r="R727" t="str">
        <f t="shared" si="82"/>
        <v>Cristina</v>
      </c>
      <c r="S727" t="str">
        <f t="shared" si="83"/>
        <v>Aleixo</v>
      </c>
      <c r="T727" t="str">
        <f>_xlfn.XLOOKUP(C727,Table3[Customer ID],Table3[Loyalty Card],,0)</f>
        <v>No</v>
      </c>
      <c r="U727">
        <f t="shared" si="77"/>
        <v>1.2000000000000002</v>
      </c>
      <c r="V727" t="str">
        <f t="shared" si="78"/>
        <v>Friday</v>
      </c>
      <c r="W727" t="str">
        <f t="shared" si="79"/>
        <v>July</v>
      </c>
      <c r="X727">
        <f>E727*VLOOKUP(D727,products!$A$2:$G$49,7,FALSE)</f>
        <v>2.0978999999999997</v>
      </c>
    </row>
    <row r="728" spans="1:24" x14ac:dyDescent="0.25">
      <c r="A728" s="1" t="s">
        <v>4590</v>
      </c>
      <c r="B728" s="2">
        <v>44571</v>
      </c>
      <c r="C728" s="1" t="s">
        <v>4591</v>
      </c>
      <c r="D728" t="s">
        <v>6163</v>
      </c>
      <c r="E728" s="1">
        <v>4</v>
      </c>
      <c r="F728" s="1" t="str">
        <f>VLOOKUP(C728,customers!$A$2:$B$1001,2,FALSE)</f>
        <v>Derrek Allpress</v>
      </c>
      <c r="G728" s="1" t="str">
        <f>VLOOKUP(C728,customers!$A$1:$C$1001,3,FALSE)</f>
        <v>not provided</v>
      </c>
      <c r="H728" s="1" t="str">
        <f>_xlfn.XLOOKUP(C728,customers!$A$2:$A$1001,customers!$G$2:$G$1001,,0,)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>
        <f>INDEX(products!$A$1:$G$49,MATCH(orders!$D728,products!$A$1:$A$49,0),MATCH(orders!K$1,products!$A$1:$G$1,0))</f>
        <v>2.5</v>
      </c>
      <c r="L728">
        <f>INDEX(products!$A$1:$G$49,MATCH(orders!$D728,products!$A$1:$A$49,0),MATCH(orders!L$1,products!$A$1:$G$1,0))</f>
        <v>36.454999999999998</v>
      </c>
      <c r="M728">
        <f t="shared" si="80"/>
        <v>145.82</v>
      </c>
      <c r="N728" t="str">
        <f>VLOOKUP(I728,'coffee names &amp; roast types'!$A$2:$B$5,2,FALSE)</f>
        <v>Liberica</v>
      </c>
      <c r="O728" t="str">
        <f>VLOOKUP(J728,'coffee names &amp; roast types'!$E$2:$F$4,2,FALSE)</f>
        <v>Light</v>
      </c>
      <c r="P728" t="str">
        <f>CONCATENATE(VLOOKUP(C728,customers!$A$2:$F$1001,5,FALSE),", ",VLOOKUP(C728,customers!$A$2:$F$1001,6,FALSE))</f>
        <v>66 Lakeland Trail, Long Beach</v>
      </c>
      <c r="Q728" t="str">
        <f t="shared" si="81"/>
        <v>No</v>
      </c>
      <c r="R728" t="str">
        <f t="shared" si="82"/>
        <v>Derrek</v>
      </c>
      <c r="S728" t="str">
        <f t="shared" si="83"/>
        <v>Allpress</v>
      </c>
      <c r="T728" t="str">
        <f>_xlfn.XLOOKUP(C728,Table3[Customer ID],Table3[Loyalty Card],,0)</f>
        <v>No</v>
      </c>
      <c r="U728">
        <f t="shared" si="77"/>
        <v>10</v>
      </c>
      <c r="V728" t="str">
        <f t="shared" si="78"/>
        <v>Monday</v>
      </c>
      <c r="W728" t="str">
        <f t="shared" si="79"/>
        <v>January</v>
      </c>
      <c r="X728">
        <f>E728*VLOOKUP(D728,products!$A$2:$G$49,7,FALSE)</f>
        <v>18.956599999999998</v>
      </c>
    </row>
    <row r="729" spans="1:24" x14ac:dyDescent="0.25">
      <c r="A729" s="1" t="s">
        <v>4595</v>
      </c>
      <c r="B729" s="2">
        <v>44264</v>
      </c>
      <c r="C729" s="1" t="s">
        <v>4596</v>
      </c>
      <c r="D729" t="s">
        <v>6145</v>
      </c>
      <c r="E729" s="1">
        <v>5</v>
      </c>
      <c r="F729" s="1" t="str">
        <f>VLOOKUP(C729,customers!$A$2:$B$1001,2,FALSE)</f>
        <v>Rikki Tomkowicz</v>
      </c>
      <c r="G729" s="1" t="str">
        <f>VLOOKUP(C729,customers!$A$1:$C$1001,3,FALSE)</f>
        <v>rtomkowiczk7@bravesites.com</v>
      </c>
      <c r="H729" s="1" t="str">
        <f>_xlfn.XLOOKUP(C729,customers!$A$2:$A$1001,customers!$G$2:$G$1001,,0,)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>
        <f>INDEX(products!$A$1:$G$49,MATCH(orders!$D729,products!$A$1:$A$49,0),MATCH(orders!K$1,products!$A$1:$G$1,0))</f>
        <v>0.5</v>
      </c>
      <c r="L729">
        <f>INDEX(products!$A$1:$G$49,MATCH(orders!$D729,products!$A$1:$A$49,0),MATCH(orders!L$1,products!$A$1:$G$1,0))</f>
        <v>5.97</v>
      </c>
      <c r="M729">
        <f t="shared" si="80"/>
        <v>29.849999999999998</v>
      </c>
      <c r="N729" t="str">
        <f>VLOOKUP(I729,'coffee names &amp; roast types'!$A$2:$B$5,2,FALSE)</f>
        <v>Robusta</v>
      </c>
      <c r="O729" t="str">
        <f>VLOOKUP(J729,'coffee names &amp; roast types'!$E$2:$F$4,2,FALSE)</f>
        <v>Medium</v>
      </c>
      <c r="P729" t="str">
        <f>CONCATENATE(VLOOKUP(C729,customers!$A$2:$F$1001,5,FALSE),", ",VLOOKUP(C729,customers!$A$2:$F$1001,6,FALSE))</f>
        <v>76 Larry Junction, Lusk</v>
      </c>
      <c r="Q729" t="str">
        <f t="shared" si="81"/>
        <v>Yes</v>
      </c>
      <c r="R729" t="str">
        <f t="shared" si="82"/>
        <v>Rikki</v>
      </c>
      <c r="S729" t="str">
        <f t="shared" si="83"/>
        <v>Tomkowicz</v>
      </c>
      <c r="T729" t="str">
        <f>_xlfn.XLOOKUP(C729,Table3[Customer ID],Table3[Loyalty Card],,0)</f>
        <v>Yes</v>
      </c>
      <c r="U729">
        <f t="shared" si="77"/>
        <v>2.5</v>
      </c>
      <c r="V729" t="str">
        <f t="shared" si="78"/>
        <v>Tuesday</v>
      </c>
      <c r="W729" t="str">
        <f t="shared" si="79"/>
        <v>March</v>
      </c>
      <c r="X729">
        <f>E729*VLOOKUP(D729,products!$A$2:$G$49,7,FALSE)</f>
        <v>1.7909999999999999</v>
      </c>
    </row>
    <row r="730" spans="1:24" x14ac:dyDescent="0.25">
      <c r="A730" s="1" t="s">
        <v>4601</v>
      </c>
      <c r="B730" s="2">
        <v>44155</v>
      </c>
      <c r="C730" s="1" t="s">
        <v>4602</v>
      </c>
      <c r="D730" t="s">
        <v>6143</v>
      </c>
      <c r="E730" s="1">
        <v>3</v>
      </c>
      <c r="F730" s="1" t="str">
        <f>VLOOKUP(C730,customers!$A$2:$B$1001,2,FALSE)</f>
        <v>Rochette Huscroft</v>
      </c>
      <c r="G730" s="1" t="str">
        <f>VLOOKUP(C730,customers!$A$1:$C$1001,3,FALSE)</f>
        <v>rhuscroftk8@jimdo.com</v>
      </c>
      <c r="H730" s="1" t="str">
        <f>_xlfn.XLOOKUP(C730,customers!$A$2:$A$1001,customers!$G$2:$G$1001,,0,)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>
        <f>INDEX(products!$A$1:$G$49,MATCH(orders!$D730,products!$A$1:$A$49,0),MATCH(orders!K$1,products!$A$1:$G$1,0))</f>
        <v>0.5</v>
      </c>
      <c r="L730">
        <f>INDEX(products!$A$1:$G$49,MATCH(orders!$D730,products!$A$1:$A$49,0),MATCH(orders!L$1,products!$A$1:$G$1,0))</f>
        <v>7.29</v>
      </c>
      <c r="M730">
        <f t="shared" si="80"/>
        <v>21.87</v>
      </c>
      <c r="N730" t="str">
        <f>VLOOKUP(I730,'coffee names &amp; roast types'!$A$2:$B$5,2,FALSE)</f>
        <v>Excelsa</v>
      </c>
      <c r="O730" t="str">
        <f>VLOOKUP(J730,'coffee names &amp; roast types'!$E$2:$F$4,2,FALSE)</f>
        <v>Dark</v>
      </c>
      <c r="P730" t="str">
        <f>CONCATENATE(VLOOKUP(C730,customers!$A$2:$F$1001,5,FALSE),", ",VLOOKUP(C730,customers!$A$2:$F$1001,6,FALSE))</f>
        <v>6111 Bobwhite Way, Reno</v>
      </c>
      <c r="Q730" t="str">
        <f t="shared" si="81"/>
        <v>No</v>
      </c>
      <c r="R730" t="str">
        <f t="shared" si="82"/>
        <v>Rochette</v>
      </c>
      <c r="S730" t="str">
        <f t="shared" si="83"/>
        <v>Huscroft</v>
      </c>
      <c r="T730" t="str">
        <f>_xlfn.XLOOKUP(C730,Table3[Customer ID],Table3[Loyalty Card],,0)</f>
        <v>Yes</v>
      </c>
      <c r="U730">
        <f t="shared" si="77"/>
        <v>1.5</v>
      </c>
      <c r="V730" t="str">
        <f t="shared" si="78"/>
        <v>Friday</v>
      </c>
      <c r="W730" t="str">
        <f t="shared" si="79"/>
        <v>November</v>
      </c>
      <c r="X730">
        <f>E730*VLOOKUP(D730,products!$A$2:$G$49,7,FALSE)</f>
        <v>2.4057000000000004</v>
      </c>
    </row>
    <row r="731" spans="1:24" x14ac:dyDescent="0.25">
      <c r="A731" s="1" t="s">
        <v>4607</v>
      </c>
      <c r="B731" s="2">
        <v>44634</v>
      </c>
      <c r="C731" s="1" t="s">
        <v>4608</v>
      </c>
      <c r="D731" t="s">
        <v>6158</v>
      </c>
      <c r="E731" s="1">
        <v>1</v>
      </c>
      <c r="F731" s="1" t="str">
        <f>VLOOKUP(C731,customers!$A$2:$B$1001,2,FALSE)</f>
        <v>Selle Scurrer</v>
      </c>
      <c r="G731" s="1" t="str">
        <f>VLOOKUP(C731,customers!$A$1:$C$1001,3,FALSE)</f>
        <v>sscurrerk9@flavors.me</v>
      </c>
      <c r="H731" s="1" t="str">
        <f>_xlfn.XLOOKUP(C731,customers!$A$2:$A$1001,customers!$G$2:$G$1001,,0,)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>
        <f>INDEX(products!$A$1:$G$49,MATCH(orders!$D731,products!$A$1:$A$49,0),MATCH(orders!K$1,products!$A$1:$G$1,0))</f>
        <v>0.2</v>
      </c>
      <c r="L731">
        <f>INDEX(products!$A$1:$G$49,MATCH(orders!$D731,products!$A$1:$A$49,0),MATCH(orders!L$1,products!$A$1:$G$1,0))</f>
        <v>4.3650000000000002</v>
      </c>
      <c r="M731">
        <f t="shared" si="80"/>
        <v>4.3650000000000002</v>
      </c>
      <c r="N731" t="str">
        <f>VLOOKUP(I731,'coffee names &amp; roast types'!$A$2:$B$5,2,FALSE)</f>
        <v>Liberica</v>
      </c>
      <c r="O731" t="str">
        <f>VLOOKUP(J731,'coffee names &amp; roast types'!$E$2:$F$4,2,FALSE)</f>
        <v>Medium</v>
      </c>
      <c r="P731" t="str">
        <f>CONCATENATE(VLOOKUP(C731,customers!$A$2:$F$1001,5,FALSE),", ",VLOOKUP(C731,customers!$A$2:$F$1001,6,FALSE))</f>
        <v>99 Mariners Cove Trail, Upton</v>
      </c>
      <c r="Q731" t="str">
        <f t="shared" si="81"/>
        <v>Yes</v>
      </c>
      <c r="R731" t="str">
        <f t="shared" si="82"/>
        <v>Selle</v>
      </c>
      <c r="S731" t="str">
        <f t="shared" si="83"/>
        <v>Scurrer</v>
      </c>
      <c r="T731" t="str">
        <f>_xlfn.XLOOKUP(C731,Table3[Customer ID],Table3[Loyalty Card],,0)</f>
        <v>No</v>
      </c>
      <c r="U731">
        <f t="shared" si="77"/>
        <v>0.2</v>
      </c>
      <c r="V731" t="str">
        <f t="shared" si="78"/>
        <v>Monday</v>
      </c>
      <c r="W731" t="str">
        <f t="shared" si="79"/>
        <v>March</v>
      </c>
      <c r="X731">
        <f>E731*VLOOKUP(D731,products!$A$2:$G$49,7,FALSE)</f>
        <v>0.56745000000000001</v>
      </c>
    </row>
    <row r="732" spans="1:24" x14ac:dyDescent="0.25">
      <c r="A732" s="1" t="s">
        <v>4613</v>
      </c>
      <c r="B732" s="2">
        <v>43475</v>
      </c>
      <c r="C732" s="1" t="s">
        <v>4614</v>
      </c>
      <c r="D732" t="s">
        <v>6163</v>
      </c>
      <c r="E732" s="1">
        <v>1</v>
      </c>
      <c r="F732" s="1" t="str">
        <f>VLOOKUP(C732,customers!$A$2:$B$1001,2,FALSE)</f>
        <v>Andie Rudram</v>
      </c>
      <c r="G732" s="1" t="str">
        <f>VLOOKUP(C732,customers!$A$1:$C$1001,3,FALSE)</f>
        <v>arudramka@prnewswire.com</v>
      </c>
      <c r="H732" s="1" t="str">
        <f>_xlfn.XLOOKUP(C732,customers!$A$2:$A$1001,customers!$G$2:$G$1001,,0,)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>
        <f>INDEX(products!$A$1:$G$49,MATCH(orders!$D732,products!$A$1:$A$49,0),MATCH(orders!K$1,products!$A$1:$G$1,0))</f>
        <v>2.5</v>
      </c>
      <c r="L732">
        <f>INDEX(products!$A$1:$G$49,MATCH(orders!$D732,products!$A$1:$A$49,0),MATCH(orders!L$1,products!$A$1:$G$1,0))</f>
        <v>36.454999999999998</v>
      </c>
      <c r="M732">
        <f t="shared" si="80"/>
        <v>36.454999999999998</v>
      </c>
      <c r="N732" t="str">
        <f>VLOOKUP(I732,'coffee names &amp; roast types'!$A$2:$B$5,2,FALSE)</f>
        <v>Liberica</v>
      </c>
      <c r="O732" t="str">
        <f>VLOOKUP(J732,'coffee names &amp; roast types'!$E$2:$F$4,2,FALSE)</f>
        <v>Light</v>
      </c>
      <c r="P732" t="str">
        <f>CONCATENATE(VLOOKUP(C732,customers!$A$2:$F$1001,5,FALSE),", ",VLOOKUP(C732,customers!$A$2:$F$1001,6,FALSE))</f>
        <v>5600 Bultman Court, Las Vegas</v>
      </c>
      <c r="Q732" t="str">
        <f t="shared" si="81"/>
        <v>No</v>
      </c>
      <c r="R732" t="str">
        <f t="shared" si="82"/>
        <v>Andie</v>
      </c>
      <c r="S732" t="str">
        <f t="shared" si="83"/>
        <v>Rudram</v>
      </c>
      <c r="T732" t="str">
        <f>_xlfn.XLOOKUP(C732,Table3[Customer ID],Table3[Loyalty Card],,0)</f>
        <v>No</v>
      </c>
      <c r="U732">
        <f t="shared" si="77"/>
        <v>2.5</v>
      </c>
      <c r="V732" t="str">
        <f t="shared" si="78"/>
        <v>Thursday</v>
      </c>
      <c r="W732" t="str">
        <f t="shared" si="79"/>
        <v>January</v>
      </c>
      <c r="X732">
        <f>E732*VLOOKUP(D732,products!$A$2:$G$49,7,FALSE)</f>
        <v>4.7391499999999995</v>
      </c>
    </row>
    <row r="733" spans="1:24" x14ac:dyDescent="0.25">
      <c r="A733" s="1" t="s">
        <v>4619</v>
      </c>
      <c r="B733" s="2">
        <v>44222</v>
      </c>
      <c r="C733" s="1" t="s">
        <v>4620</v>
      </c>
      <c r="D733" t="s">
        <v>6149</v>
      </c>
      <c r="E733" s="1">
        <v>4</v>
      </c>
      <c r="F733" s="1" t="str">
        <f>VLOOKUP(C733,customers!$A$2:$B$1001,2,FALSE)</f>
        <v>Leta Clarricoates</v>
      </c>
      <c r="G733" s="1" t="str">
        <f>VLOOKUP(C733,customers!$A$1:$C$1001,3,FALSE)</f>
        <v>not provided</v>
      </c>
      <c r="H733" s="1" t="str">
        <f>_xlfn.XLOOKUP(C733,customers!$A$2:$A$1001,customers!$G$2:$G$1001,,0,)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>
        <f>INDEX(products!$A$1:$G$49,MATCH(orders!$D733,products!$A$1:$A$49,0),MATCH(orders!K$1,products!$A$1:$G$1,0))</f>
        <v>0.2</v>
      </c>
      <c r="L733">
        <f>INDEX(products!$A$1:$G$49,MATCH(orders!$D733,products!$A$1:$A$49,0),MATCH(orders!L$1,products!$A$1:$G$1,0))</f>
        <v>3.8849999999999998</v>
      </c>
      <c r="M733">
        <f t="shared" si="80"/>
        <v>15.54</v>
      </c>
      <c r="N733" t="str">
        <f>VLOOKUP(I733,'coffee names &amp; roast types'!$A$2:$B$5,2,FALSE)</f>
        <v>Liberica</v>
      </c>
      <c r="O733" t="str">
        <f>VLOOKUP(J733,'coffee names &amp; roast types'!$E$2:$F$4,2,FALSE)</f>
        <v>Dark</v>
      </c>
      <c r="P733" t="str">
        <f>CONCATENATE(VLOOKUP(C733,customers!$A$2:$F$1001,5,FALSE),", ",VLOOKUP(C733,customers!$A$2:$F$1001,6,FALSE))</f>
        <v>12504 Westport Hill, Wilmington</v>
      </c>
      <c r="Q733" t="str">
        <f t="shared" si="81"/>
        <v>No</v>
      </c>
      <c r="R733" t="str">
        <f t="shared" si="82"/>
        <v>Leta</v>
      </c>
      <c r="S733" t="str">
        <f t="shared" si="83"/>
        <v>Clarricoates</v>
      </c>
      <c r="T733" t="str">
        <f>_xlfn.XLOOKUP(C733,Table3[Customer ID],Table3[Loyalty Card],,0)</f>
        <v>Yes</v>
      </c>
      <c r="U733">
        <f t="shared" si="77"/>
        <v>0.8</v>
      </c>
      <c r="V733" t="str">
        <f t="shared" si="78"/>
        <v>Tuesday</v>
      </c>
      <c r="W733" t="str">
        <f t="shared" si="79"/>
        <v>January</v>
      </c>
      <c r="X733">
        <f>E733*VLOOKUP(D733,products!$A$2:$G$49,7,FALSE)</f>
        <v>2.0202</v>
      </c>
    </row>
    <row r="734" spans="1:24" x14ac:dyDescent="0.25">
      <c r="A734" s="1" t="s">
        <v>4624</v>
      </c>
      <c r="B734" s="2">
        <v>44312</v>
      </c>
      <c r="C734" s="1" t="s">
        <v>4625</v>
      </c>
      <c r="D734" t="s">
        <v>6183</v>
      </c>
      <c r="E734" s="1">
        <v>2</v>
      </c>
      <c r="F734" s="1" t="str">
        <f>VLOOKUP(C734,customers!$A$2:$B$1001,2,FALSE)</f>
        <v>Jacquelyn Maha</v>
      </c>
      <c r="G734" s="1" t="str">
        <f>VLOOKUP(C734,customers!$A$1:$C$1001,3,FALSE)</f>
        <v>jmahakc@cyberchimps.com</v>
      </c>
      <c r="H734" s="1" t="str">
        <f>_xlfn.XLOOKUP(C734,customers!$A$2:$A$1001,customers!$G$2:$G$1001,,0,)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>
        <f>INDEX(products!$A$1:$G$49,MATCH(orders!$D734,products!$A$1:$A$49,0),MATCH(orders!K$1,products!$A$1:$G$1,0))</f>
        <v>0.2</v>
      </c>
      <c r="L734">
        <f>INDEX(products!$A$1:$G$49,MATCH(orders!$D734,products!$A$1:$A$49,0),MATCH(orders!L$1,products!$A$1:$G$1,0))</f>
        <v>4.4550000000000001</v>
      </c>
      <c r="M734">
        <f t="shared" si="80"/>
        <v>8.91</v>
      </c>
      <c r="N734" t="str">
        <f>VLOOKUP(I734,'coffee names &amp; roast types'!$A$2:$B$5,2,FALSE)</f>
        <v>Excelsa</v>
      </c>
      <c r="O734" t="str">
        <f>VLOOKUP(J734,'coffee names &amp; roast types'!$E$2:$F$4,2,FALSE)</f>
        <v>Light</v>
      </c>
      <c r="P734" t="str">
        <f>CONCATENATE(VLOOKUP(C734,customers!$A$2:$F$1001,5,FALSE),", ",VLOOKUP(C734,customers!$A$2:$F$1001,6,FALSE))</f>
        <v>604 Hintze Place, Reno</v>
      </c>
      <c r="Q734" t="str">
        <f t="shared" si="81"/>
        <v>No</v>
      </c>
      <c r="R734" t="str">
        <f t="shared" si="82"/>
        <v>Jacquelyn</v>
      </c>
      <c r="S734" t="str">
        <f t="shared" si="83"/>
        <v>Maha</v>
      </c>
      <c r="T734" t="str">
        <f>_xlfn.XLOOKUP(C734,Table3[Customer ID],Table3[Loyalty Card],,0)</f>
        <v>No</v>
      </c>
      <c r="U734">
        <f t="shared" si="77"/>
        <v>0.4</v>
      </c>
      <c r="V734" t="str">
        <f t="shared" si="78"/>
        <v>Monday</v>
      </c>
      <c r="W734" t="str">
        <f t="shared" si="79"/>
        <v>April</v>
      </c>
      <c r="X734">
        <f>E734*VLOOKUP(D734,products!$A$2:$G$49,7,FALSE)</f>
        <v>0.98009999999999997</v>
      </c>
    </row>
    <row r="735" spans="1:24" x14ac:dyDescent="0.25">
      <c r="A735" s="1" t="s">
        <v>4630</v>
      </c>
      <c r="B735" s="2">
        <v>44565</v>
      </c>
      <c r="C735" s="1" t="s">
        <v>4631</v>
      </c>
      <c r="D735" t="s">
        <v>6180</v>
      </c>
      <c r="E735" s="1">
        <v>3</v>
      </c>
      <c r="F735" s="1" t="str">
        <f>VLOOKUP(C735,customers!$A$2:$B$1001,2,FALSE)</f>
        <v>Glory Clemon</v>
      </c>
      <c r="G735" s="1" t="str">
        <f>VLOOKUP(C735,customers!$A$1:$C$1001,3,FALSE)</f>
        <v>gclemonkd@networksolutions.com</v>
      </c>
      <c r="H735" s="1" t="str">
        <f>_xlfn.XLOOKUP(C735,customers!$A$2:$A$1001,customers!$G$2:$G$1001,,0,)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>
        <f>INDEX(products!$A$1:$G$49,MATCH(orders!$D735,products!$A$1:$A$49,0),MATCH(orders!K$1,products!$A$1:$G$1,0))</f>
        <v>2.5</v>
      </c>
      <c r="L735">
        <f>INDEX(products!$A$1:$G$49,MATCH(orders!$D735,products!$A$1:$A$49,0),MATCH(orders!L$1,products!$A$1:$G$1,0))</f>
        <v>33.464999999999996</v>
      </c>
      <c r="M735">
        <f t="shared" si="80"/>
        <v>100.39499999999998</v>
      </c>
      <c r="N735" t="str">
        <f>VLOOKUP(I735,'coffee names &amp; roast types'!$A$2:$B$5,2,FALSE)</f>
        <v>Liberica</v>
      </c>
      <c r="O735" t="str">
        <f>VLOOKUP(J735,'coffee names &amp; roast types'!$E$2:$F$4,2,FALSE)</f>
        <v>Medium</v>
      </c>
      <c r="P735" t="str">
        <f>CONCATENATE(VLOOKUP(C735,customers!$A$2:$F$1001,5,FALSE),", ",VLOOKUP(C735,customers!$A$2:$F$1001,6,FALSE))</f>
        <v>5 Pleasure Point, Tuscaloosa</v>
      </c>
      <c r="Q735" t="str">
        <f t="shared" si="81"/>
        <v>No</v>
      </c>
      <c r="R735" t="str">
        <f t="shared" si="82"/>
        <v>Glory</v>
      </c>
      <c r="S735" t="str">
        <f t="shared" si="83"/>
        <v>Clemon</v>
      </c>
      <c r="T735" t="str">
        <f>_xlfn.XLOOKUP(C735,Table3[Customer ID],Table3[Loyalty Card],,0)</f>
        <v>Yes</v>
      </c>
      <c r="U735">
        <f t="shared" si="77"/>
        <v>7.5</v>
      </c>
      <c r="V735" t="str">
        <f t="shared" si="78"/>
        <v>Tuesday</v>
      </c>
      <c r="W735" t="str">
        <f t="shared" si="79"/>
        <v>January</v>
      </c>
      <c r="X735">
        <f>E735*VLOOKUP(D735,products!$A$2:$G$49,7,FALSE)</f>
        <v>13.051349999999999</v>
      </c>
    </row>
    <row r="736" spans="1:24" x14ac:dyDescent="0.25">
      <c r="A736" s="1" t="s">
        <v>4636</v>
      </c>
      <c r="B736" s="2">
        <v>43697</v>
      </c>
      <c r="C736" s="1" t="s">
        <v>4637</v>
      </c>
      <c r="D736" t="s">
        <v>6162</v>
      </c>
      <c r="E736" s="1">
        <v>5</v>
      </c>
      <c r="F736" s="1" t="str">
        <f>VLOOKUP(C736,customers!$A$2:$B$1001,2,FALSE)</f>
        <v>Alica Kift</v>
      </c>
      <c r="G736" s="1" t="str">
        <f>VLOOKUP(C736,customers!$A$1:$C$1001,3,FALSE)</f>
        <v>not provided</v>
      </c>
      <c r="H736" s="1" t="str">
        <f>_xlfn.XLOOKUP(C736,customers!$A$2:$A$1001,customers!$G$2:$G$1001,,0,)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>
        <f>INDEX(products!$A$1:$G$49,MATCH(orders!$D736,products!$A$1:$A$49,0),MATCH(orders!K$1,products!$A$1:$G$1,0))</f>
        <v>0.2</v>
      </c>
      <c r="L736">
        <f>INDEX(products!$A$1:$G$49,MATCH(orders!$D736,products!$A$1:$A$49,0),MATCH(orders!L$1,products!$A$1:$G$1,0))</f>
        <v>2.6849999999999996</v>
      </c>
      <c r="M736">
        <f t="shared" si="80"/>
        <v>13.424999999999997</v>
      </c>
      <c r="N736" t="str">
        <f>VLOOKUP(I736,'coffee names &amp; roast types'!$A$2:$B$5,2,FALSE)</f>
        <v>Robusta</v>
      </c>
      <c r="O736" t="str">
        <f>VLOOKUP(J736,'coffee names &amp; roast types'!$E$2:$F$4,2,FALSE)</f>
        <v>Dark</v>
      </c>
      <c r="P736" t="str">
        <f>CONCATENATE(VLOOKUP(C736,customers!$A$2:$F$1001,5,FALSE),", ",VLOOKUP(C736,customers!$A$2:$F$1001,6,FALSE))</f>
        <v>4214 Amoth Avenue, Garden Grove</v>
      </c>
      <c r="Q736" t="str">
        <f t="shared" si="81"/>
        <v>No</v>
      </c>
      <c r="R736" t="str">
        <f t="shared" si="82"/>
        <v>Alica</v>
      </c>
      <c r="S736" t="str">
        <f t="shared" si="83"/>
        <v>Kift</v>
      </c>
      <c r="T736" t="str">
        <f>_xlfn.XLOOKUP(C736,Table3[Customer ID],Table3[Loyalty Card],,0)</f>
        <v>No</v>
      </c>
      <c r="U736">
        <f t="shared" si="77"/>
        <v>1</v>
      </c>
      <c r="V736" t="str">
        <f t="shared" si="78"/>
        <v>Tuesday</v>
      </c>
      <c r="W736" t="str">
        <f t="shared" si="79"/>
        <v>August</v>
      </c>
      <c r="X736">
        <f>E736*VLOOKUP(D736,products!$A$2:$G$49,7,FALSE)</f>
        <v>0.80549999999999988</v>
      </c>
    </row>
    <row r="737" spans="1:24" x14ac:dyDescent="0.25">
      <c r="A737" s="1" t="s">
        <v>4641</v>
      </c>
      <c r="B737" s="2">
        <v>44757</v>
      </c>
      <c r="C737" s="1" t="s">
        <v>4642</v>
      </c>
      <c r="D737" t="s">
        <v>6152</v>
      </c>
      <c r="E737" s="1">
        <v>6</v>
      </c>
      <c r="F737" s="1" t="str">
        <f>VLOOKUP(C737,customers!$A$2:$B$1001,2,FALSE)</f>
        <v>Babb Pollins</v>
      </c>
      <c r="G737" s="1" t="str">
        <f>VLOOKUP(C737,customers!$A$1:$C$1001,3,FALSE)</f>
        <v>bpollinskf@shinystat.com</v>
      </c>
      <c r="H737" s="1" t="str">
        <f>_xlfn.XLOOKUP(C737,customers!$A$2:$A$1001,customers!$G$2:$G$1001,,0,)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>
        <f>INDEX(products!$A$1:$G$49,MATCH(orders!$D737,products!$A$1:$A$49,0),MATCH(orders!K$1,products!$A$1:$G$1,0))</f>
        <v>0.2</v>
      </c>
      <c r="L737">
        <f>INDEX(products!$A$1:$G$49,MATCH(orders!$D737,products!$A$1:$A$49,0),MATCH(orders!L$1,products!$A$1:$G$1,0))</f>
        <v>3.645</v>
      </c>
      <c r="M737">
        <f t="shared" si="80"/>
        <v>21.87</v>
      </c>
      <c r="N737" t="str">
        <f>VLOOKUP(I737,'coffee names &amp; roast types'!$A$2:$B$5,2,FALSE)</f>
        <v>Excelsa</v>
      </c>
      <c r="O737" t="str">
        <f>VLOOKUP(J737,'coffee names &amp; roast types'!$E$2:$F$4,2,FALSE)</f>
        <v>Dark</v>
      </c>
      <c r="P737" t="str">
        <f>CONCATENATE(VLOOKUP(C737,customers!$A$2:$F$1001,5,FALSE),", ",VLOOKUP(C737,customers!$A$2:$F$1001,6,FALSE))</f>
        <v>76 Ilene Way, Shawnee Mission</v>
      </c>
      <c r="Q737" t="str">
        <f t="shared" si="81"/>
        <v>No</v>
      </c>
      <c r="R737" t="str">
        <f t="shared" si="82"/>
        <v>Babb</v>
      </c>
      <c r="S737" t="str">
        <f t="shared" si="83"/>
        <v>Pollins</v>
      </c>
      <c r="T737" t="str">
        <f>_xlfn.XLOOKUP(C737,Table3[Customer ID],Table3[Loyalty Card],,0)</f>
        <v>No</v>
      </c>
      <c r="U737">
        <f t="shared" si="77"/>
        <v>1.2000000000000002</v>
      </c>
      <c r="V737" t="str">
        <f t="shared" si="78"/>
        <v>Friday</v>
      </c>
      <c r="W737" t="str">
        <f t="shared" si="79"/>
        <v>July</v>
      </c>
      <c r="X737">
        <f>E737*VLOOKUP(D737,products!$A$2:$G$49,7,FALSE)</f>
        <v>2.4057000000000004</v>
      </c>
    </row>
    <row r="738" spans="1:24" x14ac:dyDescent="0.25">
      <c r="A738" s="1" t="s">
        <v>4646</v>
      </c>
      <c r="B738" s="2">
        <v>43508</v>
      </c>
      <c r="C738" s="1" t="s">
        <v>4647</v>
      </c>
      <c r="D738" t="s">
        <v>6142</v>
      </c>
      <c r="E738" s="1">
        <v>2</v>
      </c>
      <c r="F738" s="1" t="str">
        <f>VLOOKUP(C738,customers!$A$2:$B$1001,2,FALSE)</f>
        <v>Jarret Toye</v>
      </c>
      <c r="G738" s="1" t="str">
        <f>VLOOKUP(C738,customers!$A$1:$C$1001,3,FALSE)</f>
        <v>jtoyekg@pinterest.com</v>
      </c>
      <c r="H738" s="1" t="str">
        <f>_xlfn.XLOOKUP(C738,customers!$A$2:$A$1001,customers!$G$2:$G$1001,,0,)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>
        <f>INDEX(products!$A$1:$G$49,MATCH(orders!$D738,products!$A$1:$A$49,0),MATCH(orders!K$1,products!$A$1:$G$1,0))</f>
        <v>1</v>
      </c>
      <c r="L738">
        <f>INDEX(products!$A$1:$G$49,MATCH(orders!$D738,products!$A$1:$A$49,0),MATCH(orders!L$1,products!$A$1:$G$1,0))</f>
        <v>12.95</v>
      </c>
      <c r="M738">
        <f t="shared" si="80"/>
        <v>25.9</v>
      </c>
      <c r="N738" t="str">
        <f>VLOOKUP(I738,'coffee names &amp; roast types'!$A$2:$B$5,2,FALSE)</f>
        <v>Liberica</v>
      </c>
      <c r="O738" t="str">
        <f>VLOOKUP(J738,'coffee names &amp; roast types'!$E$2:$F$4,2,FALSE)</f>
        <v>Dark</v>
      </c>
      <c r="P738" t="str">
        <f>CONCATENATE(VLOOKUP(C738,customers!$A$2:$F$1001,5,FALSE),", ",VLOOKUP(C738,customers!$A$2:$F$1001,6,FALSE))</f>
        <v>89789 Sachtjen Hill, Ballivor</v>
      </c>
      <c r="Q738" t="str">
        <f t="shared" si="81"/>
        <v>Yes</v>
      </c>
      <c r="R738" t="str">
        <f t="shared" si="82"/>
        <v>Jarret</v>
      </c>
      <c r="S738" t="str">
        <f t="shared" si="83"/>
        <v>Toye</v>
      </c>
      <c r="T738" t="str">
        <f>_xlfn.XLOOKUP(C738,Table3[Customer ID],Table3[Loyalty Card],,0)</f>
        <v>Yes</v>
      </c>
      <c r="U738">
        <f t="shared" si="77"/>
        <v>2</v>
      </c>
      <c r="V738" t="str">
        <f t="shared" si="78"/>
        <v>Tuesday</v>
      </c>
      <c r="W738" t="str">
        <f t="shared" si="79"/>
        <v>February</v>
      </c>
      <c r="X738">
        <f>E738*VLOOKUP(D738,products!$A$2:$G$49,7,FALSE)</f>
        <v>3.367</v>
      </c>
    </row>
    <row r="739" spans="1:24" x14ac:dyDescent="0.25">
      <c r="A739" s="1" t="s">
        <v>4652</v>
      </c>
      <c r="B739" s="2">
        <v>44447</v>
      </c>
      <c r="C739" s="1" t="s">
        <v>4653</v>
      </c>
      <c r="D739" t="s">
        <v>6154</v>
      </c>
      <c r="E739" s="1">
        <v>5</v>
      </c>
      <c r="F739" s="1" t="str">
        <f>VLOOKUP(C739,customers!$A$2:$B$1001,2,FALSE)</f>
        <v>Carlie Linskill</v>
      </c>
      <c r="G739" s="1" t="str">
        <f>VLOOKUP(C739,customers!$A$1:$C$1001,3,FALSE)</f>
        <v>clinskillkh@sphinn.com</v>
      </c>
      <c r="H739" s="1" t="str">
        <f>_xlfn.XLOOKUP(C739,customers!$A$2:$A$1001,customers!$G$2:$G$1001,,0,)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>
        <f>INDEX(products!$A$1:$G$49,MATCH(orders!$D739,products!$A$1:$A$49,0),MATCH(orders!K$1,products!$A$1:$G$1,0))</f>
        <v>1</v>
      </c>
      <c r="L739">
        <f>INDEX(products!$A$1:$G$49,MATCH(orders!$D739,products!$A$1:$A$49,0),MATCH(orders!L$1,products!$A$1:$G$1,0))</f>
        <v>11.25</v>
      </c>
      <c r="M739">
        <f t="shared" si="80"/>
        <v>56.25</v>
      </c>
      <c r="N739" t="str">
        <f>VLOOKUP(I739,'coffee names &amp; roast types'!$A$2:$B$5,2,FALSE)</f>
        <v>Arabica</v>
      </c>
      <c r="O739" t="str">
        <f>VLOOKUP(J739,'coffee names &amp; roast types'!$E$2:$F$4,2,FALSE)</f>
        <v>Medium</v>
      </c>
      <c r="P739" t="str">
        <f>CONCATENATE(VLOOKUP(C739,customers!$A$2:$F$1001,5,FALSE),", ",VLOOKUP(C739,customers!$A$2:$F$1001,6,FALSE))</f>
        <v>05296 Debra Alley, Cincinnati</v>
      </c>
      <c r="Q739" t="str">
        <f t="shared" si="81"/>
        <v>No</v>
      </c>
      <c r="R739" t="str">
        <f t="shared" si="82"/>
        <v>Carlie</v>
      </c>
      <c r="S739" t="str">
        <f t="shared" si="83"/>
        <v>Linskill</v>
      </c>
      <c r="T739" t="str">
        <f>_xlfn.XLOOKUP(C739,Table3[Customer ID],Table3[Loyalty Card],,0)</f>
        <v>No</v>
      </c>
      <c r="U739">
        <f t="shared" si="77"/>
        <v>5</v>
      </c>
      <c r="V739" t="str">
        <f t="shared" si="78"/>
        <v>Wednesday</v>
      </c>
      <c r="W739" t="str">
        <f t="shared" si="79"/>
        <v>September</v>
      </c>
      <c r="X739">
        <f>E739*VLOOKUP(D739,products!$A$2:$G$49,7,FALSE)</f>
        <v>5.0625</v>
      </c>
    </row>
    <row r="740" spans="1:24" x14ac:dyDescent="0.25">
      <c r="A740" s="1" t="s">
        <v>4658</v>
      </c>
      <c r="B740" s="2">
        <v>43812</v>
      </c>
      <c r="C740" s="1" t="s">
        <v>4659</v>
      </c>
      <c r="D740" t="s">
        <v>6177</v>
      </c>
      <c r="E740" s="1">
        <v>3</v>
      </c>
      <c r="F740" s="1" t="str">
        <f>VLOOKUP(C740,customers!$A$2:$B$1001,2,FALSE)</f>
        <v>Natal Vigrass</v>
      </c>
      <c r="G740" s="1" t="str">
        <f>VLOOKUP(C740,customers!$A$1:$C$1001,3,FALSE)</f>
        <v>nvigrasski@ezinearticles.com</v>
      </c>
      <c r="H740" s="1" t="str">
        <f>_xlfn.XLOOKUP(C740,customers!$A$2:$A$1001,customers!$G$2:$G$1001,,0,)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>
        <f>INDEX(products!$A$1:$G$49,MATCH(orders!$D740,products!$A$1:$A$49,0),MATCH(orders!K$1,products!$A$1:$G$1,0))</f>
        <v>0.2</v>
      </c>
      <c r="L740">
        <f>INDEX(products!$A$1:$G$49,MATCH(orders!$D740,products!$A$1:$A$49,0),MATCH(orders!L$1,products!$A$1:$G$1,0))</f>
        <v>3.5849999999999995</v>
      </c>
      <c r="M740">
        <f t="shared" si="80"/>
        <v>10.754999999999999</v>
      </c>
      <c r="N740" t="str">
        <f>VLOOKUP(I740,'coffee names &amp; roast types'!$A$2:$B$5,2,FALSE)</f>
        <v>Robusta</v>
      </c>
      <c r="O740" t="str">
        <f>VLOOKUP(J740,'coffee names &amp; roast types'!$E$2:$F$4,2,FALSE)</f>
        <v>Light</v>
      </c>
      <c r="P740" t="str">
        <f>CONCATENATE(VLOOKUP(C740,customers!$A$2:$F$1001,5,FALSE),", ",VLOOKUP(C740,customers!$A$2:$F$1001,6,FALSE))</f>
        <v>1375 Parkside Junction, Whitwell</v>
      </c>
      <c r="Q740" t="str">
        <f t="shared" si="81"/>
        <v>Yes</v>
      </c>
      <c r="R740" t="str">
        <f t="shared" si="82"/>
        <v>Natal</v>
      </c>
      <c r="S740" t="str">
        <f t="shared" si="83"/>
        <v>Vigrass</v>
      </c>
      <c r="T740" t="str">
        <f>_xlfn.XLOOKUP(C740,Table3[Customer ID],Table3[Loyalty Card],,0)</f>
        <v>No</v>
      </c>
      <c r="U740">
        <f t="shared" si="77"/>
        <v>0.60000000000000009</v>
      </c>
      <c r="V740" t="str">
        <f t="shared" si="78"/>
        <v>Friday</v>
      </c>
      <c r="W740" t="str">
        <f t="shared" si="79"/>
        <v>December</v>
      </c>
      <c r="X740">
        <f>E740*VLOOKUP(D740,products!$A$2:$G$49,7,FALSE)</f>
        <v>0.64529999999999987</v>
      </c>
    </row>
    <row r="741" spans="1:24" x14ac:dyDescent="0.25">
      <c r="A741" s="1" t="s">
        <v>4664</v>
      </c>
      <c r="B741" s="2">
        <v>44433</v>
      </c>
      <c r="C741" s="1" t="s">
        <v>4433</v>
      </c>
      <c r="D741" t="s">
        <v>6152</v>
      </c>
      <c r="E741" s="1">
        <v>5</v>
      </c>
      <c r="F741" s="1" t="str">
        <f>VLOOKUP(C741,customers!$A$2:$B$1001,2,FALSE)</f>
        <v>Jimmy Dymoke</v>
      </c>
      <c r="G741" s="1" t="str">
        <f>VLOOKUP(C741,customers!$A$1:$C$1001,3,FALSE)</f>
        <v>jdymokeje@prnewswire.com</v>
      </c>
      <c r="H741" s="1" t="str">
        <f>_xlfn.XLOOKUP(C741,customers!$A$2:$A$1001,customers!$G$2:$G$1001,,0,)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>
        <f>INDEX(products!$A$1:$G$49,MATCH(orders!$D741,products!$A$1:$A$49,0),MATCH(orders!K$1,products!$A$1:$G$1,0))</f>
        <v>0.2</v>
      </c>
      <c r="L741">
        <f>INDEX(products!$A$1:$G$49,MATCH(orders!$D741,products!$A$1:$A$49,0),MATCH(orders!L$1,products!$A$1:$G$1,0))</f>
        <v>3.645</v>
      </c>
      <c r="M741">
        <f t="shared" si="80"/>
        <v>18.225000000000001</v>
      </c>
      <c r="N741" t="str">
        <f>VLOOKUP(I741,'coffee names &amp; roast types'!$A$2:$B$5,2,FALSE)</f>
        <v>Excelsa</v>
      </c>
      <c r="O741" t="str">
        <f>VLOOKUP(J741,'coffee names &amp; roast types'!$E$2:$F$4,2,FALSE)</f>
        <v>Dark</v>
      </c>
      <c r="P741" t="str">
        <f>CONCATENATE(VLOOKUP(C741,customers!$A$2:$F$1001,5,FALSE),", ",VLOOKUP(C741,customers!$A$2:$F$1001,6,FALSE))</f>
        <v>8424 Milwaukee Court, Beaumont</v>
      </c>
      <c r="Q741" t="str">
        <f t="shared" si="81"/>
        <v>Yes</v>
      </c>
      <c r="R741" t="str">
        <f t="shared" si="82"/>
        <v>Jimmy</v>
      </c>
      <c r="S741" t="str">
        <f t="shared" si="83"/>
        <v>Dymoke</v>
      </c>
      <c r="T741" t="str">
        <f>_xlfn.XLOOKUP(C741,Table3[Customer ID],Table3[Loyalty Card],,0)</f>
        <v>No</v>
      </c>
      <c r="U741">
        <f t="shared" si="77"/>
        <v>1</v>
      </c>
      <c r="V741" t="str">
        <f t="shared" si="78"/>
        <v>Wednesday</v>
      </c>
      <c r="W741" t="str">
        <f t="shared" si="79"/>
        <v>August</v>
      </c>
      <c r="X741">
        <f>E741*VLOOKUP(D741,products!$A$2:$G$49,7,FALSE)</f>
        <v>2.00475</v>
      </c>
    </row>
    <row r="742" spans="1:24" x14ac:dyDescent="0.25">
      <c r="A742" s="1" t="s">
        <v>4669</v>
      </c>
      <c r="B742" s="2">
        <v>44643</v>
      </c>
      <c r="C742" s="1" t="s">
        <v>4670</v>
      </c>
      <c r="D742" t="s">
        <v>6172</v>
      </c>
      <c r="E742" s="1">
        <v>4</v>
      </c>
      <c r="F742" s="1" t="str">
        <f>VLOOKUP(C742,customers!$A$2:$B$1001,2,FALSE)</f>
        <v>Kandace Cragell</v>
      </c>
      <c r="G742" s="1" t="str">
        <f>VLOOKUP(C742,customers!$A$1:$C$1001,3,FALSE)</f>
        <v>kcragellkk@google.com</v>
      </c>
      <c r="H742" s="1" t="str">
        <f>_xlfn.XLOOKUP(C742,customers!$A$2:$A$1001,customers!$G$2:$G$1001,,0,)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>
        <f>INDEX(products!$A$1:$G$49,MATCH(orders!$D742,products!$A$1:$A$49,0),MATCH(orders!K$1,products!$A$1:$G$1,0))</f>
        <v>0.5</v>
      </c>
      <c r="L742">
        <f>INDEX(products!$A$1:$G$49,MATCH(orders!$D742,products!$A$1:$A$49,0),MATCH(orders!L$1,products!$A$1:$G$1,0))</f>
        <v>7.169999999999999</v>
      </c>
      <c r="M742">
        <f t="shared" si="80"/>
        <v>28.679999999999996</v>
      </c>
      <c r="N742" t="str">
        <f>VLOOKUP(I742,'coffee names &amp; roast types'!$A$2:$B$5,2,FALSE)</f>
        <v>Robusta</v>
      </c>
      <c r="O742" t="str">
        <f>VLOOKUP(J742,'coffee names &amp; roast types'!$E$2:$F$4,2,FALSE)</f>
        <v>Light</v>
      </c>
      <c r="P742" t="str">
        <f>CONCATENATE(VLOOKUP(C742,customers!$A$2:$F$1001,5,FALSE),", ",VLOOKUP(C742,customers!$A$2:$F$1001,6,FALSE))</f>
        <v>772 Buhler Point, Dungarvan</v>
      </c>
      <c r="Q742" t="str">
        <f t="shared" si="81"/>
        <v>Yes</v>
      </c>
      <c r="R742" t="str">
        <f t="shared" si="82"/>
        <v>Kandace</v>
      </c>
      <c r="S742" t="str">
        <f t="shared" si="83"/>
        <v>Cragell</v>
      </c>
      <c r="T742" t="str">
        <f>_xlfn.XLOOKUP(C742,Table3[Customer ID],Table3[Loyalty Card],,0)</f>
        <v>No</v>
      </c>
      <c r="U742">
        <f t="shared" si="77"/>
        <v>2</v>
      </c>
      <c r="V742" t="str">
        <f t="shared" si="78"/>
        <v>Wednesday</v>
      </c>
      <c r="W742" t="str">
        <f t="shared" si="79"/>
        <v>March</v>
      </c>
      <c r="X742">
        <f>E742*VLOOKUP(D742,products!$A$2:$G$49,7,FALSE)</f>
        <v>1.7207999999999997</v>
      </c>
    </row>
    <row r="743" spans="1:24" x14ac:dyDescent="0.25">
      <c r="A743" s="1" t="s">
        <v>4675</v>
      </c>
      <c r="B743" s="2">
        <v>43566</v>
      </c>
      <c r="C743" s="1" t="s">
        <v>4676</v>
      </c>
      <c r="D743" t="s">
        <v>6158</v>
      </c>
      <c r="E743" s="1">
        <v>2</v>
      </c>
      <c r="F743" s="1" t="str">
        <f>VLOOKUP(C743,customers!$A$2:$B$1001,2,FALSE)</f>
        <v>Lyon Ibert</v>
      </c>
      <c r="G743" s="1" t="str">
        <f>VLOOKUP(C743,customers!$A$1:$C$1001,3,FALSE)</f>
        <v>libertkl@huffingtonpost.com</v>
      </c>
      <c r="H743" s="1" t="str">
        <f>_xlfn.XLOOKUP(C743,customers!$A$2:$A$1001,customers!$G$2:$G$1001,,0,)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>
        <f>INDEX(products!$A$1:$G$49,MATCH(orders!$D743,products!$A$1:$A$49,0),MATCH(orders!K$1,products!$A$1:$G$1,0))</f>
        <v>0.2</v>
      </c>
      <c r="L743">
        <f>INDEX(products!$A$1:$G$49,MATCH(orders!$D743,products!$A$1:$A$49,0),MATCH(orders!L$1,products!$A$1:$G$1,0))</f>
        <v>4.3650000000000002</v>
      </c>
      <c r="M743">
        <f t="shared" si="80"/>
        <v>8.73</v>
      </c>
      <c r="N743" t="str">
        <f>VLOOKUP(I743,'coffee names &amp; roast types'!$A$2:$B$5,2,FALSE)</f>
        <v>Liberica</v>
      </c>
      <c r="O743" t="str">
        <f>VLOOKUP(J743,'coffee names &amp; roast types'!$E$2:$F$4,2,FALSE)</f>
        <v>Medium</v>
      </c>
      <c r="P743" t="str">
        <f>CONCATENATE(VLOOKUP(C743,customers!$A$2:$F$1001,5,FALSE),", ",VLOOKUP(C743,customers!$A$2:$F$1001,6,FALSE))</f>
        <v>623 Paget Crossing, Sunnyvale</v>
      </c>
      <c r="Q743" t="str">
        <f t="shared" si="81"/>
        <v>No</v>
      </c>
      <c r="R743" t="str">
        <f t="shared" si="82"/>
        <v>Lyon</v>
      </c>
      <c r="S743" t="str">
        <f t="shared" si="83"/>
        <v>Ibert</v>
      </c>
      <c r="T743" t="str">
        <f>_xlfn.XLOOKUP(C743,Table3[Customer ID],Table3[Loyalty Card],,0)</f>
        <v>No</v>
      </c>
      <c r="U743">
        <f t="shared" si="77"/>
        <v>0.4</v>
      </c>
      <c r="V743" t="str">
        <f t="shared" si="78"/>
        <v>Thursday</v>
      </c>
      <c r="W743" t="str">
        <f t="shared" si="79"/>
        <v>April</v>
      </c>
      <c r="X743">
        <f>E743*VLOOKUP(D743,products!$A$2:$G$49,7,FALSE)</f>
        <v>1.1349</v>
      </c>
    </row>
    <row r="744" spans="1:24" x14ac:dyDescent="0.25">
      <c r="A744" s="1" t="s">
        <v>4681</v>
      </c>
      <c r="B744" s="2">
        <v>44133</v>
      </c>
      <c r="C744" s="1" t="s">
        <v>4682</v>
      </c>
      <c r="D744" t="s">
        <v>6161</v>
      </c>
      <c r="E744" s="1">
        <v>4</v>
      </c>
      <c r="F744" s="1" t="str">
        <f>VLOOKUP(C744,customers!$A$2:$B$1001,2,FALSE)</f>
        <v>Reese Lidgey</v>
      </c>
      <c r="G744" s="1" t="str">
        <f>VLOOKUP(C744,customers!$A$1:$C$1001,3,FALSE)</f>
        <v>rlidgeykm@vimeo.com</v>
      </c>
      <c r="H744" s="1" t="str">
        <f>_xlfn.XLOOKUP(C744,customers!$A$2:$A$1001,customers!$G$2:$G$1001,,0,)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>
        <f>INDEX(products!$A$1:$G$49,MATCH(orders!$D744,products!$A$1:$A$49,0),MATCH(orders!K$1,products!$A$1:$G$1,0))</f>
        <v>1</v>
      </c>
      <c r="L744">
        <f>INDEX(products!$A$1:$G$49,MATCH(orders!$D744,products!$A$1:$A$49,0),MATCH(orders!L$1,products!$A$1:$G$1,0))</f>
        <v>14.55</v>
      </c>
      <c r="M744">
        <f t="shared" si="80"/>
        <v>58.2</v>
      </c>
      <c r="N744" t="str">
        <f>VLOOKUP(I744,'coffee names &amp; roast types'!$A$2:$B$5,2,FALSE)</f>
        <v>Liberica</v>
      </c>
      <c r="O744" t="str">
        <f>VLOOKUP(J744,'coffee names &amp; roast types'!$E$2:$F$4,2,FALSE)</f>
        <v>Medium</v>
      </c>
      <c r="P744" t="str">
        <f>CONCATENATE(VLOOKUP(C744,customers!$A$2:$F$1001,5,FALSE),", ",VLOOKUP(C744,customers!$A$2:$F$1001,6,FALSE))</f>
        <v>22 Northwestern Alley, Memphis</v>
      </c>
      <c r="Q744" t="str">
        <f t="shared" si="81"/>
        <v>No</v>
      </c>
      <c r="R744" t="str">
        <f t="shared" si="82"/>
        <v>Reese</v>
      </c>
      <c r="S744" t="str">
        <f t="shared" si="83"/>
        <v>Lidgey</v>
      </c>
      <c r="T744" t="str">
        <f>_xlfn.XLOOKUP(C744,Table3[Customer ID],Table3[Loyalty Card],,0)</f>
        <v>No</v>
      </c>
      <c r="U744">
        <f t="shared" si="77"/>
        <v>4</v>
      </c>
      <c r="V744" t="str">
        <f t="shared" si="78"/>
        <v>Thursday</v>
      </c>
      <c r="W744" t="str">
        <f t="shared" si="79"/>
        <v>October</v>
      </c>
      <c r="X744">
        <f>E744*VLOOKUP(D744,products!$A$2:$G$49,7,FALSE)</f>
        <v>7.5660000000000007</v>
      </c>
    </row>
    <row r="745" spans="1:24" x14ac:dyDescent="0.25">
      <c r="A745" s="1" t="s">
        <v>4687</v>
      </c>
      <c r="B745" s="2">
        <v>44042</v>
      </c>
      <c r="C745" s="1" t="s">
        <v>4688</v>
      </c>
      <c r="D745" t="s">
        <v>6157</v>
      </c>
      <c r="E745" s="1">
        <v>3</v>
      </c>
      <c r="F745" s="1" t="str">
        <f>VLOOKUP(C745,customers!$A$2:$B$1001,2,FALSE)</f>
        <v>Tersina Castagne</v>
      </c>
      <c r="G745" s="1" t="str">
        <f>VLOOKUP(C745,customers!$A$1:$C$1001,3,FALSE)</f>
        <v>tcastagnekn@wikia.com</v>
      </c>
      <c r="H745" s="1" t="str">
        <f>_xlfn.XLOOKUP(C745,customers!$A$2:$A$1001,customers!$G$2:$G$1001,,0,)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>
        <f>INDEX(products!$A$1:$G$49,MATCH(orders!$D745,products!$A$1:$A$49,0),MATCH(orders!K$1,products!$A$1:$G$1,0))</f>
        <v>0.5</v>
      </c>
      <c r="L745">
        <f>INDEX(products!$A$1:$G$49,MATCH(orders!$D745,products!$A$1:$A$49,0),MATCH(orders!L$1,products!$A$1:$G$1,0))</f>
        <v>5.97</v>
      </c>
      <c r="M745">
        <f t="shared" si="80"/>
        <v>17.91</v>
      </c>
      <c r="N745" t="str">
        <f>VLOOKUP(I745,'coffee names &amp; roast types'!$A$2:$B$5,2,FALSE)</f>
        <v>Arabica</v>
      </c>
      <c r="O745" t="str">
        <f>VLOOKUP(J745,'coffee names &amp; roast types'!$E$2:$F$4,2,FALSE)</f>
        <v>Dark</v>
      </c>
      <c r="P745" t="str">
        <f>CONCATENATE(VLOOKUP(C745,customers!$A$2:$F$1001,5,FALSE),", ",VLOOKUP(C745,customers!$A$2:$F$1001,6,FALSE))</f>
        <v>403 Mifflin Pass, Orlando</v>
      </c>
      <c r="Q745" t="str">
        <f t="shared" si="81"/>
        <v>No</v>
      </c>
      <c r="R745" t="str">
        <f t="shared" si="82"/>
        <v>Tersina</v>
      </c>
      <c r="S745" t="str">
        <f t="shared" si="83"/>
        <v>Castagne</v>
      </c>
      <c r="T745" t="str">
        <f>_xlfn.XLOOKUP(C745,Table3[Customer ID],Table3[Loyalty Card],,0)</f>
        <v>No</v>
      </c>
      <c r="U745">
        <f t="shared" si="77"/>
        <v>1.5</v>
      </c>
      <c r="V745" t="str">
        <f t="shared" si="78"/>
        <v>Thursday</v>
      </c>
      <c r="W745" t="str">
        <f t="shared" si="79"/>
        <v>July</v>
      </c>
      <c r="X745">
        <f>E745*VLOOKUP(D745,products!$A$2:$G$49,7,FALSE)</f>
        <v>1.6118999999999999</v>
      </c>
    </row>
    <row r="746" spans="1:24" x14ac:dyDescent="0.25">
      <c r="A746" s="1" t="s">
        <v>4693</v>
      </c>
      <c r="B746" s="2">
        <v>43539</v>
      </c>
      <c r="C746" s="1" t="s">
        <v>4694</v>
      </c>
      <c r="D746" t="s">
        <v>6173</v>
      </c>
      <c r="E746" s="1">
        <v>6</v>
      </c>
      <c r="F746" s="1" t="str">
        <f>VLOOKUP(C746,customers!$A$2:$B$1001,2,FALSE)</f>
        <v>Samuele Klaaassen</v>
      </c>
      <c r="G746" s="1" t="str">
        <f>VLOOKUP(C746,customers!$A$1:$C$1001,3,FALSE)</f>
        <v>not provided</v>
      </c>
      <c r="H746" s="1" t="str">
        <f>_xlfn.XLOOKUP(C746,customers!$A$2:$A$1001,customers!$G$2:$G$1001,,0,)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>
        <f>INDEX(products!$A$1:$G$49,MATCH(orders!$D746,products!$A$1:$A$49,0),MATCH(orders!K$1,products!$A$1:$G$1,0))</f>
        <v>0.2</v>
      </c>
      <c r="L746">
        <f>INDEX(products!$A$1:$G$49,MATCH(orders!$D746,products!$A$1:$A$49,0),MATCH(orders!L$1,products!$A$1:$G$1,0))</f>
        <v>2.9849999999999999</v>
      </c>
      <c r="M746">
        <f t="shared" si="80"/>
        <v>17.91</v>
      </c>
      <c r="N746" t="str">
        <f>VLOOKUP(I746,'coffee names &amp; roast types'!$A$2:$B$5,2,FALSE)</f>
        <v>Robusta</v>
      </c>
      <c r="O746" t="str">
        <f>VLOOKUP(J746,'coffee names &amp; roast types'!$E$2:$F$4,2,FALSE)</f>
        <v>Medium</v>
      </c>
      <c r="P746" t="str">
        <f>CONCATENATE(VLOOKUP(C746,customers!$A$2:$F$1001,5,FALSE),", ",VLOOKUP(C746,customers!$A$2:$F$1001,6,FALSE))</f>
        <v>52 2nd Road, Detroit</v>
      </c>
      <c r="Q746" t="str">
        <f t="shared" si="81"/>
        <v>No</v>
      </c>
      <c r="R746" t="str">
        <f t="shared" si="82"/>
        <v>Samuele</v>
      </c>
      <c r="S746" t="str">
        <f t="shared" si="83"/>
        <v>Klaaassen</v>
      </c>
      <c r="T746" t="str">
        <f>_xlfn.XLOOKUP(C746,Table3[Customer ID],Table3[Loyalty Card],,0)</f>
        <v>Yes</v>
      </c>
      <c r="U746">
        <f t="shared" si="77"/>
        <v>1.2000000000000002</v>
      </c>
      <c r="V746" t="str">
        <f t="shared" si="78"/>
        <v>Friday</v>
      </c>
      <c r="W746" t="str">
        <f t="shared" si="79"/>
        <v>March</v>
      </c>
      <c r="X746">
        <f>E746*VLOOKUP(D746,products!$A$2:$G$49,7,FALSE)</f>
        <v>1.0745999999999998</v>
      </c>
    </row>
    <row r="747" spans="1:24" x14ac:dyDescent="0.25">
      <c r="A747" s="1" t="s">
        <v>4698</v>
      </c>
      <c r="B747" s="2">
        <v>44557</v>
      </c>
      <c r="C747" s="1" t="s">
        <v>4699</v>
      </c>
      <c r="D747" t="s">
        <v>6143</v>
      </c>
      <c r="E747" s="1">
        <v>2</v>
      </c>
      <c r="F747" s="1" t="str">
        <f>VLOOKUP(C747,customers!$A$2:$B$1001,2,FALSE)</f>
        <v>Jordana Halden</v>
      </c>
      <c r="G747" s="1" t="str">
        <f>VLOOKUP(C747,customers!$A$1:$C$1001,3,FALSE)</f>
        <v>jhaldenkp@comcast.net</v>
      </c>
      <c r="H747" s="1" t="str">
        <f>_xlfn.XLOOKUP(C747,customers!$A$2:$A$1001,customers!$G$2:$G$1001,,0,)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>
        <f>INDEX(products!$A$1:$G$49,MATCH(orders!$D747,products!$A$1:$A$49,0),MATCH(orders!K$1,products!$A$1:$G$1,0))</f>
        <v>0.5</v>
      </c>
      <c r="L747">
        <f>INDEX(products!$A$1:$G$49,MATCH(orders!$D747,products!$A$1:$A$49,0),MATCH(orders!L$1,products!$A$1:$G$1,0))</f>
        <v>7.29</v>
      </c>
      <c r="M747">
        <f t="shared" si="80"/>
        <v>14.58</v>
      </c>
      <c r="N747" t="str">
        <f>VLOOKUP(I747,'coffee names &amp; roast types'!$A$2:$B$5,2,FALSE)</f>
        <v>Excelsa</v>
      </c>
      <c r="O747" t="str">
        <f>VLOOKUP(J747,'coffee names &amp; roast types'!$E$2:$F$4,2,FALSE)</f>
        <v>Dark</v>
      </c>
      <c r="P747" t="str">
        <f>CONCATENATE(VLOOKUP(C747,customers!$A$2:$F$1001,5,FALSE),", ",VLOOKUP(C747,customers!$A$2:$F$1001,6,FALSE))</f>
        <v>70 Oriole Lane, Clones</v>
      </c>
      <c r="Q747" t="str">
        <f t="shared" si="81"/>
        <v>Yes</v>
      </c>
      <c r="R747" t="str">
        <f t="shared" si="82"/>
        <v>Jordana</v>
      </c>
      <c r="S747" t="str">
        <f t="shared" si="83"/>
        <v>Halden</v>
      </c>
      <c r="T747" t="str">
        <f>_xlfn.XLOOKUP(C747,Table3[Customer ID],Table3[Loyalty Card],,0)</f>
        <v>No</v>
      </c>
      <c r="U747">
        <f t="shared" si="77"/>
        <v>1</v>
      </c>
      <c r="V747" t="str">
        <f t="shared" si="78"/>
        <v>Monday</v>
      </c>
      <c r="W747" t="str">
        <f t="shared" si="79"/>
        <v>December</v>
      </c>
      <c r="X747">
        <f>E747*VLOOKUP(D747,products!$A$2:$G$49,7,FALSE)</f>
        <v>1.6038000000000001</v>
      </c>
    </row>
    <row r="748" spans="1:24" x14ac:dyDescent="0.25">
      <c r="A748" s="1" t="s">
        <v>4704</v>
      </c>
      <c r="B748" s="2">
        <v>43741</v>
      </c>
      <c r="C748" s="1" t="s">
        <v>4705</v>
      </c>
      <c r="D748" t="s">
        <v>6154</v>
      </c>
      <c r="E748" s="1">
        <v>3</v>
      </c>
      <c r="F748" s="1" t="str">
        <f>VLOOKUP(C748,customers!$A$2:$B$1001,2,FALSE)</f>
        <v>Hussein Olliff</v>
      </c>
      <c r="G748" s="1" t="str">
        <f>VLOOKUP(C748,customers!$A$1:$C$1001,3,FALSE)</f>
        <v>holliffkq@sciencedirect.com</v>
      </c>
      <c r="H748" s="1" t="str">
        <f>_xlfn.XLOOKUP(C748,customers!$A$2:$A$1001,customers!$G$2:$G$1001,,0,)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>
        <f>INDEX(products!$A$1:$G$49,MATCH(orders!$D748,products!$A$1:$A$49,0),MATCH(orders!K$1,products!$A$1:$G$1,0))</f>
        <v>1</v>
      </c>
      <c r="L748">
        <f>INDEX(products!$A$1:$G$49,MATCH(orders!$D748,products!$A$1:$A$49,0),MATCH(orders!L$1,products!$A$1:$G$1,0))</f>
        <v>11.25</v>
      </c>
      <c r="M748">
        <f t="shared" si="80"/>
        <v>33.75</v>
      </c>
      <c r="N748" t="str">
        <f>VLOOKUP(I748,'coffee names &amp; roast types'!$A$2:$B$5,2,FALSE)</f>
        <v>Arabica</v>
      </c>
      <c r="O748" t="str">
        <f>VLOOKUP(J748,'coffee names &amp; roast types'!$E$2:$F$4,2,FALSE)</f>
        <v>Medium</v>
      </c>
      <c r="P748" t="str">
        <f>CONCATENATE(VLOOKUP(C748,customers!$A$2:$F$1001,5,FALSE),", ",VLOOKUP(C748,customers!$A$2:$F$1001,6,FALSE))</f>
        <v>251 Shoshone Terrace, Stradbally</v>
      </c>
      <c r="Q748" t="str">
        <f t="shared" si="81"/>
        <v>Yes</v>
      </c>
      <c r="R748" t="str">
        <f t="shared" si="82"/>
        <v>Hussein</v>
      </c>
      <c r="S748" t="str">
        <f t="shared" si="83"/>
        <v>Olliff</v>
      </c>
      <c r="T748" t="str">
        <f>_xlfn.XLOOKUP(C748,Table3[Customer ID],Table3[Loyalty Card],,0)</f>
        <v>No</v>
      </c>
      <c r="U748">
        <f t="shared" si="77"/>
        <v>3</v>
      </c>
      <c r="V748" t="str">
        <f t="shared" si="78"/>
        <v>Thursday</v>
      </c>
      <c r="W748" t="str">
        <f t="shared" si="79"/>
        <v>October</v>
      </c>
      <c r="X748">
        <f>E748*VLOOKUP(D748,products!$A$2:$G$49,7,FALSE)</f>
        <v>3.0374999999999996</v>
      </c>
    </row>
    <row r="749" spans="1:24" x14ac:dyDescent="0.25">
      <c r="A749" s="1" t="s">
        <v>4710</v>
      </c>
      <c r="B749" s="2">
        <v>43501</v>
      </c>
      <c r="C749" s="1" t="s">
        <v>4711</v>
      </c>
      <c r="D749" t="s">
        <v>6159</v>
      </c>
      <c r="E749" s="1">
        <v>4</v>
      </c>
      <c r="F749" s="1" t="str">
        <f>VLOOKUP(C749,customers!$A$2:$B$1001,2,FALSE)</f>
        <v>Teddi Quadri</v>
      </c>
      <c r="G749" s="1" t="str">
        <f>VLOOKUP(C749,customers!$A$1:$C$1001,3,FALSE)</f>
        <v>tquadrikr@opensource.org</v>
      </c>
      <c r="H749" s="1" t="str">
        <f>_xlfn.XLOOKUP(C749,customers!$A$2:$A$1001,customers!$G$2:$G$1001,,0,)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>
        <f>INDEX(products!$A$1:$G$49,MATCH(orders!$D749,products!$A$1:$A$49,0),MATCH(orders!K$1,products!$A$1:$G$1,0))</f>
        <v>0.5</v>
      </c>
      <c r="L749">
        <f>INDEX(products!$A$1:$G$49,MATCH(orders!$D749,products!$A$1:$A$49,0),MATCH(orders!L$1,products!$A$1:$G$1,0))</f>
        <v>8.73</v>
      </c>
      <c r="M749">
        <f t="shared" si="80"/>
        <v>34.92</v>
      </c>
      <c r="N749" t="str">
        <f>VLOOKUP(I749,'coffee names &amp; roast types'!$A$2:$B$5,2,FALSE)</f>
        <v>Liberica</v>
      </c>
      <c r="O749" t="str">
        <f>VLOOKUP(J749,'coffee names &amp; roast types'!$E$2:$F$4,2,FALSE)</f>
        <v>Medium</v>
      </c>
      <c r="P749" t="str">
        <f>CONCATENATE(VLOOKUP(C749,customers!$A$2:$F$1001,5,FALSE),", ",VLOOKUP(C749,customers!$A$2:$F$1001,6,FALSE))</f>
        <v>35 Meadow Vale Circle, Ballina</v>
      </c>
      <c r="Q749" t="str">
        <f t="shared" si="81"/>
        <v>Yes</v>
      </c>
      <c r="R749" t="str">
        <f t="shared" si="82"/>
        <v>Teddi</v>
      </c>
      <c r="S749" t="str">
        <f t="shared" si="83"/>
        <v>Quadri</v>
      </c>
      <c r="T749" t="str">
        <f>_xlfn.XLOOKUP(C749,Table3[Customer ID],Table3[Loyalty Card],,0)</f>
        <v>Yes</v>
      </c>
      <c r="U749">
        <f t="shared" si="77"/>
        <v>2</v>
      </c>
      <c r="V749" t="str">
        <f t="shared" si="78"/>
        <v>Tuesday</v>
      </c>
      <c r="W749" t="str">
        <f t="shared" si="79"/>
        <v>February</v>
      </c>
      <c r="X749">
        <f>E749*VLOOKUP(D749,products!$A$2:$G$49,7,FALSE)</f>
        <v>4.5396000000000001</v>
      </c>
    </row>
    <row r="750" spans="1:24" x14ac:dyDescent="0.25">
      <c r="A750" s="1" t="s">
        <v>4716</v>
      </c>
      <c r="B750" s="2">
        <v>44074</v>
      </c>
      <c r="C750" s="1" t="s">
        <v>4717</v>
      </c>
      <c r="D750" t="s">
        <v>6143</v>
      </c>
      <c r="E750" s="1">
        <v>2</v>
      </c>
      <c r="F750" s="1" t="str">
        <f>VLOOKUP(C750,customers!$A$2:$B$1001,2,FALSE)</f>
        <v>Felita Eshmade</v>
      </c>
      <c r="G750" s="1" t="str">
        <f>VLOOKUP(C750,customers!$A$1:$C$1001,3,FALSE)</f>
        <v>feshmadeks@umn.edu</v>
      </c>
      <c r="H750" s="1" t="str">
        <f>_xlfn.XLOOKUP(C750,customers!$A$2:$A$1001,customers!$G$2:$G$1001,,0,)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>
        <f>INDEX(products!$A$1:$G$49,MATCH(orders!$D750,products!$A$1:$A$49,0),MATCH(orders!K$1,products!$A$1:$G$1,0))</f>
        <v>0.5</v>
      </c>
      <c r="L750">
        <f>INDEX(products!$A$1:$G$49,MATCH(orders!$D750,products!$A$1:$A$49,0),MATCH(orders!L$1,products!$A$1:$G$1,0))</f>
        <v>7.29</v>
      </c>
      <c r="M750">
        <f t="shared" si="80"/>
        <v>14.58</v>
      </c>
      <c r="N750" t="str">
        <f>VLOOKUP(I750,'coffee names &amp; roast types'!$A$2:$B$5,2,FALSE)</f>
        <v>Excelsa</v>
      </c>
      <c r="O750" t="str">
        <f>VLOOKUP(J750,'coffee names &amp; roast types'!$E$2:$F$4,2,FALSE)</f>
        <v>Dark</v>
      </c>
      <c r="P750" t="str">
        <f>CONCATENATE(VLOOKUP(C750,customers!$A$2:$F$1001,5,FALSE),", ",VLOOKUP(C750,customers!$A$2:$F$1001,6,FALSE))</f>
        <v>08 Shopko Park, Richmond</v>
      </c>
      <c r="Q750" t="str">
        <f t="shared" si="81"/>
        <v>No</v>
      </c>
      <c r="R750" t="str">
        <f t="shared" si="82"/>
        <v>Felita</v>
      </c>
      <c r="S750" t="str">
        <f t="shared" si="83"/>
        <v>Eshmade</v>
      </c>
      <c r="T750" t="str">
        <f>_xlfn.XLOOKUP(C750,Table3[Customer ID],Table3[Loyalty Card],,0)</f>
        <v>No</v>
      </c>
      <c r="U750">
        <f t="shared" si="77"/>
        <v>1</v>
      </c>
      <c r="V750" t="str">
        <f t="shared" si="78"/>
        <v>Monday</v>
      </c>
      <c r="W750" t="str">
        <f t="shared" si="79"/>
        <v>August</v>
      </c>
      <c r="X750">
        <f>E750*VLOOKUP(D750,products!$A$2:$G$49,7,FALSE)</f>
        <v>1.6038000000000001</v>
      </c>
    </row>
    <row r="751" spans="1:24" x14ac:dyDescent="0.25">
      <c r="A751" s="1" t="s">
        <v>4722</v>
      </c>
      <c r="B751" s="2">
        <v>44209</v>
      </c>
      <c r="C751" s="1" t="s">
        <v>4723</v>
      </c>
      <c r="D751" t="s">
        <v>6162</v>
      </c>
      <c r="E751" s="1">
        <v>2</v>
      </c>
      <c r="F751" s="1" t="str">
        <f>VLOOKUP(C751,customers!$A$2:$B$1001,2,FALSE)</f>
        <v>Melodie OIlier</v>
      </c>
      <c r="G751" s="1" t="str">
        <f>VLOOKUP(C751,customers!$A$1:$C$1001,3,FALSE)</f>
        <v>moilierkt@paginegialle.it</v>
      </c>
      <c r="H751" s="1" t="str">
        <f>_xlfn.XLOOKUP(C751,customers!$A$2:$A$1001,customers!$G$2:$G$1001,,0,)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>
        <f>INDEX(products!$A$1:$G$49,MATCH(orders!$D751,products!$A$1:$A$49,0),MATCH(orders!K$1,products!$A$1:$G$1,0))</f>
        <v>0.2</v>
      </c>
      <c r="L751">
        <f>INDEX(products!$A$1:$G$49,MATCH(orders!$D751,products!$A$1:$A$49,0),MATCH(orders!L$1,products!$A$1:$G$1,0))</f>
        <v>2.6849999999999996</v>
      </c>
      <c r="M751">
        <f t="shared" si="80"/>
        <v>5.3699999999999992</v>
      </c>
      <c r="N751" t="str">
        <f>VLOOKUP(I751,'coffee names &amp; roast types'!$A$2:$B$5,2,FALSE)</f>
        <v>Robusta</v>
      </c>
      <c r="O751" t="str">
        <f>VLOOKUP(J751,'coffee names &amp; roast types'!$E$2:$F$4,2,FALSE)</f>
        <v>Dark</v>
      </c>
      <c r="P751" t="str">
        <f>CONCATENATE(VLOOKUP(C751,customers!$A$2:$F$1001,5,FALSE),", ",VLOOKUP(C751,customers!$A$2:$F$1001,6,FALSE))</f>
        <v>146 Waxwing Point, Glasnevin</v>
      </c>
      <c r="Q751" t="str">
        <f t="shared" si="81"/>
        <v>Yes</v>
      </c>
      <c r="R751" t="str">
        <f t="shared" si="82"/>
        <v>Melodie</v>
      </c>
      <c r="S751" t="str">
        <f t="shared" si="83"/>
        <v>OIlier</v>
      </c>
      <c r="T751" t="str">
        <f>_xlfn.XLOOKUP(C751,Table3[Customer ID],Table3[Loyalty Card],,0)</f>
        <v>Yes</v>
      </c>
      <c r="U751">
        <f t="shared" si="77"/>
        <v>0.4</v>
      </c>
      <c r="V751" t="str">
        <f t="shared" si="78"/>
        <v>Wednesday</v>
      </c>
      <c r="W751" t="str">
        <f t="shared" si="79"/>
        <v>January</v>
      </c>
      <c r="X751">
        <f>E751*VLOOKUP(D751,products!$A$2:$G$49,7,FALSE)</f>
        <v>0.32219999999999993</v>
      </c>
    </row>
    <row r="752" spans="1:24" x14ac:dyDescent="0.25">
      <c r="A752" s="1" t="s">
        <v>4729</v>
      </c>
      <c r="B752" s="2">
        <v>44277</v>
      </c>
      <c r="C752" s="1" t="s">
        <v>4730</v>
      </c>
      <c r="D752" t="s">
        <v>6145</v>
      </c>
      <c r="E752" s="1">
        <v>1</v>
      </c>
      <c r="F752" s="1" t="str">
        <f>VLOOKUP(C752,customers!$A$2:$B$1001,2,FALSE)</f>
        <v>Hazel Iacopini</v>
      </c>
      <c r="G752" s="1" t="str">
        <f>VLOOKUP(C752,customers!$A$1:$C$1001,3,FALSE)</f>
        <v>not provided</v>
      </c>
      <c r="H752" s="1" t="str">
        <f>_xlfn.XLOOKUP(C752,customers!$A$2:$A$1001,customers!$G$2:$G$1001,,0,)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>
        <f>INDEX(products!$A$1:$G$49,MATCH(orders!$D752,products!$A$1:$A$49,0),MATCH(orders!K$1,products!$A$1:$G$1,0))</f>
        <v>0.5</v>
      </c>
      <c r="L752">
        <f>INDEX(products!$A$1:$G$49,MATCH(orders!$D752,products!$A$1:$A$49,0),MATCH(orders!L$1,products!$A$1:$G$1,0))</f>
        <v>5.97</v>
      </c>
      <c r="M752">
        <f t="shared" si="80"/>
        <v>5.97</v>
      </c>
      <c r="N752" t="str">
        <f>VLOOKUP(I752,'coffee names &amp; roast types'!$A$2:$B$5,2,FALSE)</f>
        <v>Robusta</v>
      </c>
      <c r="O752" t="str">
        <f>VLOOKUP(J752,'coffee names &amp; roast types'!$E$2:$F$4,2,FALSE)</f>
        <v>Medium</v>
      </c>
      <c r="P752" t="str">
        <f>CONCATENATE(VLOOKUP(C752,customers!$A$2:$F$1001,5,FALSE),", ",VLOOKUP(C752,customers!$A$2:$F$1001,6,FALSE))</f>
        <v>7594 Hollow Ridge Road, Fort Worth</v>
      </c>
      <c r="Q752" t="str">
        <f t="shared" si="81"/>
        <v>No</v>
      </c>
      <c r="R752" t="str">
        <f t="shared" si="82"/>
        <v>Hazel</v>
      </c>
      <c r="S752" t="str">
        <f t="shared" si="83"/>
        <v>Iacopini</v>
      </c>
      <c r="T752" t="str">
        <f>_xlfn.XLOOKUP(C752,Table3[Customer ID],Table3[Loyalty Card],,0)</f>
        <v>Yes</v>
      </c>
      <c r="U752">
        <f t="shared" si="77"/>
        <v>0.5</v>
      </c>
      <c r="V752" t="str">
        <f t="shared" si="78"/>
        <v>Monday</v>
      </c>
      <c r="W752" t="str">
        <f t="shared" si="79"/>
        <v>March</v>
      </c>
      <c r="X752">
        <f>E752*VLOOKUP(D752,products!$A$2:$G$49,7,FALSE)</f>
        <v>0.35819999999999996</v>
      </c>
    </row>
    <row r="753" spans="1:24" x14ac:dyDescent="0.25">
      <c r="A753" s="1" t="s">
        <v>4734</v>
      </c>
      <c r="B753" s="2">
        <v>43847</v>
      </c>
      <c r="C753" s="1" t="s">
        <v>4735</v>
      </c>
      <c r="D753" t="s">
        <v>6160</v>
      </c>
      <c r="E753" s="1">
        <v>2</v>
      </c>
      <c r="F753" s="1" t="str">
        <f>VLOOKUP(C753,customers!$A$2:$B$1001,2,FALSE)</f>
        <v>Vinny Shoebotham</v>
      </c>
      <c r="G753" s="1" t="str">
        <f>VLOOKUP(C753,customers!$A$1:$C$1001,3,FALSE)</f>
        <v>vshoebothamkv@redcross.org</v>
      </c>
      <c r="H753" s="1" t="str">
        <f>_xlfn.XLOOKUP(C753,customers!$A$2:$A$1001,customers!$G$2:$G$1001,,0,)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>
        <f>INDEX(products!$A$1:$G$49,MATCH(orders!$D753,products!$A$1:$A$49,0),MATCH(orders!K$1,products!$A$1:$G$1,0))</f>
        <v>0.5</v>
      </c>
      <c r="L753">
        <f>INDEX(products!$A$1:$G$49,MATCH(orders!$D753,products!$A$1:$A$49,0),MATCH(orders!L$1,products!$A$1:$G$1,0))</f>
        <v>9.51</v>
      </c>
      <c r="M753">
        <f t="shared" si="80"/>
        <v>19.02</v>
      </c>
      <c r="N753" t="str">
        <f>VLOOKUP(I753,'coffee names &amp; roast types'!$A$2:$B$5,2,FALSE)</f>
        <v>Liberica</v>
      </c>
      <c r="O753" t="str">
        <f>VLOOKUP(J753,'coffee names &amp; roast types'!$E$2:$F$4,2,FALSE)</f>
        <v>Light</v>
      </c>
      <c r="P753" t="str">
        <f>CONCATENATE(VLOOKUP(C753,customers!$A$2:$F$1001,5,FALSE),", ",VLOOKUP(C753,customers!$A$2:$F$1001,6,FALSE))</f>
        <v>93569 Hintze Way, Brooklyn</v>
      </c>
      <c r="Q753" t="str">
        <f t="shared" si="81"/>
        <v>No</v>
      </c>
      <c r="R753" t="str">
        <f t="shared" si="82"/>
        <v>Vinny</v>
      </c>
      <c r="S753" t="str">
        <f t="shared" si="83"/>
        <v>Shoebotham</v>
      </c>
      <c r="T753" t="str">
        <f>_xlfn.XLOOKUP(C753,Table3[Customer ID],Table3[Loyalty Card],,0)</f>
        <v>No</v>
      </c>
      <c r="U753">
        <f t="shared" si="77"/>
        <v>1</v>
      </c>
      <c r="V753" t="str">
        <f t="shared" si="78"/>
        <v>Friday</v>
      </c>
      <c r="W753" t="str">
        <f t="shared" si="79"/>
        <v>January</v>
      </c>
      <c r="X753">
        <f>E753*VLOOKUP(D753,products!$A$2:$G$49,7,FALSE)</f>
        <v>2.4725999999999999</v>
      </c>
    </row>
    <row r="754" spans="1:24" x14ac:dyDescent="0.25">
      <c r="A754" s="1" t="s">
        <v>4740</v>
      </c>
      <c r="B754" s="2">
        <v>43648</v>
      </c>
      <c r="C754" s="1" t="s">
        <v>4741</v>
      </c>
      <c r="D754" t="s">
        <v>6140</v>
      </c>
      <c r="E754" s="1">
        <v>2</v>
      </c>
      <c r="F754" s="1" t="str">
        <f>VLOOKUP(C754,customers!$A$2:$B$1001,2,FALSE)</f>
        <v>Bran Sterke</v>
      </c>
      <c r="G754" s="1" t="str">
        <f>VLOOKUP(C754,customers!$A$1:$C$1001,3,FALSE)</f>
        <v>bsterkekw@biblegateway.com</v>
      </c>
      <c r="H754" s="1" t="str">
        <f>_xlfn.XLOOKUP(C754,customers!$A$2:$A$1001,customers!$G$2:$G$1001,,0,)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>
        <f>INDEX(products!$A$1:$G$49,MATCH(orders!$D754,products!$A$1:$A$49,0),MATCH(orders!K$1,products!$A$1:$G$1,0))</f>
        <v>1</v>
      </c>
      <c r="L754">
        <f>INDEX(products!$A$1:$G$49,MATCH(orders!$D754,products!$A$1:$A$49,0),MATCH(orders!L$1,products!$A$1:$G$1,0))</f>
        <v>13.75</v>
      </c>
      <c r="M754">
        <f t="shared" si="80"/>
        <v>27.5</v>
      </c>
      <c r="N754" t="str">
        <f>VLOOKUP(I754,'coffee names &amp; roast types'!$A$2:$B$5,2,FALSE)</f>
        <v>Excelsa</v>
      </c>
      <c r="O754" t="str">
        <f>VLOOKUP(J754,'coffee names &amp; roast types'!$E$2:$F$4,2,FALSE)</f>
        <v>Medium</v>
      </c>
      <c r="P754" t="str">
        <f>CONCATENATE(VLOOKUP(C754,customers!$A$2:$F$1001,5,FALSE),", ",VLOOKUP(C754,customers!$A$2:$F$1001,6,FALSE))</f>
        <v>0066 Hanover Avenue, Fort Worth</v>
      </c>
      <c r="Q754" t="str">
        <f t="shared" si="81"/>
        <v>No</v>
      </c>
      <c r="R754" t="str">
        <f t="shared" si="82"/>
        <v>Bran</v>
      </c>
      <c r="S754" t="str">
        <f t="shared" si="83"/>
        <v>Sterke</v>
      </c>
      <c r="T754" t="str">
        <f>_xlfn.XLOOKUP(C754,Table3[Customer ID],Table3[Loyalty Card],,0)</f>
        <v>Yes</v>
      </c>
      <c r="U754">
        <f t="shared" si="77"/>
        <v>2</v>
      </c>
      <c r="V754" t="str">
        <f t="shared" si="78"/>
        <v>Tuesday</v>
      </c>
      <c r="W754" t="str">
        <f t="shared" si="79"/>
        <v>July</v>
      </c>
      <c r="X754">
        <f>E754*VLOOKUP(D754,products!$A$2:$G$49,7,FALSE)</f>
        <v>3.0249999999999999</v>
      </c>
    </row>
    <row r="755" spans="1:24" x14ac:dyDescent="0.25">
      <c r="A755" s="1" t="s">
        <v>4746</v>
      </c>
      <c r="B755" s="2">
        <v>44704</v>
      </c>
      <c r="C755" s="1" t="s">
        <v>4747</v>
      </c>
      <c r="D755" t="s">
        <v>6157</v>
      </c>
      <c r="E755" s="1">
        <v>5</v>
      </c>
      <c r="F755" s="1" t="str">
        <f>VLOOKUP(C755,customers!$A$2:$B$1001,2,FALSE)</f>
        <v>Simone Capon</v>
      </c>
      <c r="G755" s="1" t="str">
        <f>VLOOKUP(C755,customers!$A$1:$C$1001,3,FALSE)</f>
        <v>scaponkx@craigslist.org</v>
      </c>
      <c r="H755" s="1" t="str">
        <f>_xlfn.XLOOKUP(C755,customers!$A$2:$A$1001,customers!$G$2:$G$1001,,0,)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>
        <f>INDEX(products!$A$1:$G$49,MATCH(orders!$D755,products!$A$1:$A$49,0),MATCH(orders!K$1,products!$A$1:$G$1,0))</f>
        <v>0.5</v>
      </c>
      <c r="L755">
        <f>INDEX(products!$A$1:$G$49,MATCH(orders!$D755,products!$A$1:$A$49,0),MATCH(orders!L$1,products!$A$1:$G$1,0))</f>
        <v>5.97</v>
      </c>
      <c r="M755">
        <f t="shared" si="80"/>
        <v>29.849999999999998</v>
      </c>
      <c r="N755" t="str">
        <f>VLOOKUP(I755,'coffee names &amp; roast types'!$A$2:$B$5,2,FALSE)</f>
        <v>Arabica</v>
      </c>
      <c r="O755" t="str">
        <f>VLOOKUP(J755,'coffee names &amp; roast types'!$E$2:$F$4,2,FALSE)</f>
        <v>Dark</v>
      </c>
      <c r="P755" t="str">
        <f>CONCATENATE(VLOOKUP(C755,customers!$A$2:$F$1001,5,FALSE),", ",VLOOKUP(C755,customers!$A$2:$F$1001,6,FALSE))</f>
        <v>0616 Utah Parkway, Phoenix</v>
      </c>
      <c r="Q755" t="str">
        <f t="shared" si="81"/>
        <v>No</v>
      </c>
      <c r="R755" t="str">
        <f t="shared" si="82"/>
        <v>Simone</v>
      </c>
      <c r="S755" t="str">
        <f t="shared" si="83"/>
        <v>Capon</v>
      </c>
      <c r="T755" t="str">
        <f>_xlfn.XLOOKUP(C755,Table3[Customer ID],Table3[Loyalty Card],,0)</f>
        <v>No</v>
      </c>
      <c r="U755">
        <f t="shared" si="77"/>
        <v>2.5</v>
      </c>
      <c r="V755" t="str">
        <f t="shared" si="78"/>
        <v>Monday</v>
      </c>
      <c r="W755" t="str">
        <f t="shared" si="79"/>
        <v>May</v>
      </c>
      <c r="X755">
        <f>E755*VLOOKUP(D755,products!$A$2:$G$49,7,FALSE)</f>
        <v>2.6865000000000001</v>
      </c>
    </row>
    <row r="756" spans="1:24" x14ac:dyDescent="0.25">
      <c r="A756" s="1" t="s">
        <v>4752</v>
      </c>
      <c r="B756" s="2">
        <v>44726</v>
      </c>
      <c r="C756" s="1" t="s">
        <v>4433</v>
      </c>
      <c r="D756" t="s">
        <v>6153</v>
      </c>
      <c r="E756" s="1">
        <v>6</v>
      </c>
      <c r="F756" s="1" t="str">
        <f>VLOOKUP(C756,customers!$A$2:$B$1001,2,FALSE)</f>
        <v>Jimmy Dymoke</v>
      </c>
      <c r="G756" s="1" t="str">
        <f>VLOOKUP(C756,customers!$A$1:$C$1001,3,FALSE)</f>
        <v>jdymokeje@prnewswire.com</v>
      </c>
      <c r="H756" s="1" t="str">
        <f>_xlfn.XLOOKUP(C756,customers!$A$2:$A$1001,customers!$G$2:$G$1001,,0,)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>
        <f>INDEX(products!$A$1:$G$49,MATCH(orders!$D756,products!$A$1:$A$49,0),MATCH(orders!K$1,products!$A$1:$G$1,0))</f>
        <v>0.2</v>
      </c>
      <c r="L756">
        <f>INDEX(products!$A$1:$G$49,MATCH(orders!$D756,products!$A$1:$A$49,0),MATCH(orders!L$1,products!$A$1:$G$1,0))</f>
        <v>2.9849999999999999</v>
      </c>
      <c r="M756">
        <f t="shared" si="80"/>
        <v>17.91</v>
      </c>
      <c r="N756" t="str">
        <f>VLOOKUP(I756,'coffee names &amp; roast types'!$A$2:$B$5,2,FALSE)</f>
        <v>Arabica</v>
      </c>
      <c r="O756" t="str">
        <f>VLOOKUP(J756,'coffee names &amp; roast types'!$E$2:$F$4,2,FALSE)</f>
        <v>Dark</v>
      </c>
      <c r="P756" t="str">
        <f>CONCATENATE(VLOOKUP(C756,customers!$A$2:$F$1001,5,FALSE),", ",VLOOKUP(C756,customers!$A$2:$F$1001,6,FALSE))</f>
        <v>8424 Milwaukee Court, Beaumont</v>
      </c>
      <c r="Q756" t="str">
        <f t="shared" si="81"/>
        <v>Yes</v>
      </c>
      <c r="R756" t="str">
        <f t="shared" si="82"/>
        <v>Jimmy</v>
      </c>
      <c r="S756" t="str">
        <f t="shared" si="83"/>
        <v>Dymoke</v>
      </c>
      <c r="T756" t="str">
        <f>_xlfn.XLOOKUP(C756,Table3[Customer ID],Table3[Loyalty Card],,0)</f>
        <v>No</v>
      </c>
      <c r="U756">
        <f t="shared" si="77"/>
        <v>1.2000000000000002</v>
      </c>
      <c r="V756" t="str">
        <f t="shared" si="78"/>
        <v>Tuesday</v>
      </c>
      <c r="W756" t="str">
        <f t="shared" si="79"/>
        <v>June</v>
      </c>
      <c r="X756">
        <f>E756*VLOOKUP(D756,products!$A$2:$G$49,7,FALSE)</f>
        <v>1.6118999999999999</v>
      </c>
    </row>
    <row r="757" spans="1:24" x14ac:dyDescent="0.25">
      <c r="A757" s="1" t="s">
        <v>4757</v>
      </c>
      <c r="B757" s="2">
        <v>44397</v>
      </c>
      <c r="C757" s="1" t="s">
        <v>4758</v>
      </c>
      <c r="D757" t="s">
        <v>6144</v>
      </c>
      <c r="E757" s="1">
        <v>6</v>
      </c>
      <c r="F757" s="1" t="str">
        <f>VLOOKUP(C757,customers!$A$2:$B$1001,2,FALSE)</f>
        <v>Foster Constance</v>
      </c>
      <c r="G757" s="1" t="str">
        <f>VLOOKUP(C757,customers!$A$1:$C$1001,3,FALSE)</f>
        <v>fconstancekz@ifeng.com</v>
      </c>
      <c r="H757" s="1" t="str">
        <f>_xlfn.XLOOKUP(C757,customers!$A$2:$A$1001,customers!$G$2:$G$1001,,0,)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>
        <f>INDEX(products!$A$1:$G$49,MATCH(orders!$D757,products!$A$1:$A$49,0),MATCH(orders!K$1,products!$A$1:$G$1,0))</f>
        <v>0.2</v>
      </c>
      <c r="L757">
        <f>INDEX(products!$A$1:$G$49,MATCH(orders!$D757,products!$A$1:$A$49,0),MATCH(orders!L$1,products!$A$1:$G$1,0))</f>
        <v>4.7549999999999999</v>
      </c>
      <c r="M757">
        <f t="shared" si="80"/>
        <v>28.53</v>
      </c>
      <c r="N757" t="str">
        <f>VLOOKUP(I757,'coffee names &amp; roast types'!$A$2:$B$5,2,FALSE)</f>
        <v>Liberica</v>
      </c>
      <c r="O757" t="str">
        <f>VLOOKUP(J757,'coffee names &amp; roast types'!$E$2:$F$4,2,FALSE)</f>
        <v>Light</v>
      </c>
      <c r="P757" t="str">
        <f>CONCATENATE(VLOOKUP(C757,customers!$A$2:$F$1001,5,FALSE),", ",VLOOKUP(C757,customers!$A$2:$F$1001,6,FALSE))</f>
        <v>2236 Mitchell Trail, Dallas</v>
      </c>
      <c r="Q757" t="str">
        <f t="shared" si="81"/>
        <v>No</v>
      </c>
      <c r="R757" t="str">
        <f t="shared" si="82"/>
        <v>Foster</v>
      </c>
      <c r="S757" t="str">
        <f t="shared" si="83"/>
        <v>Constance</v>
      </c>
      <c r="T757" t="str">
        <f>_xlfn.XLOOKUP(C757,Table3[Customer ID],Table3[Loyalty Card],,0)</f>
        <v>No</v>
      </c>
      <c r="U757">
        <f t="shared" si="77"/>
        <v>1.2000000000000002</v>
      </c>
      <c r="V757" t="str">
        <f t="shared" si="78"/>
        <v>Tuesday</v>
      </c>
      <c r="W757" t="str">
        <f t="shared" si="79"/>
        <v>July</v>
      </c>
      <c r="X757">
        <f>E757*VLOOKUP(D757,products!$A$2:$G$49,7,FALSE)</f>
        <v>3.7088999999999999</v>
      </c>
    </row>
    <row r="758" spans="1:24" x14ac:dyDescent="0.25">
      <c r="A758" s="1" t="s">
        <v>4763</v>
      </c>
      <c r="B758" s="2">
        <v>44715</v>
      </c>
      <c r="C758" s="1" t="s">
        <v>4764</v>
      </c>
      <c r="D758" t="s">
        <v>6176</v>
      </c>
      <c r="E758" s="1">
        <v>4</v>
      </c>
      <c r="F758" s="1" t="str">
        <f>VLOOKUP(C758,customers!$A$2:$B$1001,2,FALSE)</f>
        <v>Fernando Sulman</v>
      </c>
      <c r="G758" s="1" t="str">
        <f>VLOOKUP(C758,customers!$A$1:$C$1001,3,FALSE)</f>
        <v>fsulmanl0@washington.edu</v>
      </c>
      <c r="H758" s="1" t="str">
        <f>_xlfn.XLOOKUP(C758,customers!$A$2:$A$1001,customers!$G$2:$G$1001,,0,)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>
        <f>INDEX(products!$A$1:$G$49,MATCH(orders!$D758,products!$A$1:$A$49,0),MATCH(orders!K$1,products!$A$1:$G$1,0))</f>
        <v>1</v>
      </c>
      <c r="L758">
        <f>INDEX(products!$A$1:$G$49,MATCH(orders!$D758,products!$A$1:$A$49,0),MATCH(orders!L$1,products!$A$1:$G$1,0))</f>
        <v>8.9499999999999993</v>
      </c>
      <c r="M758">
        <f t="shared" si="80"/>
        <v>35.799999999999997</v>
      </c>
      <c r="N758" t="str">
        <f>VLOOKUP(I758,'coffee names &amp; roast types'!$A$2:$B$5,2,FALSE)</f>
        <v>Robusta</v>
      </c>
      <c r="O758" t="str">
        <f>VLOOKUP(J758,'coffee names &amp; roast types'!$E$2:$F$4,2,FALSE)</f>
        <v>Dark</v>
      </c>
      <c r="P758" t="str">
        <f>CONCATENATE(VLOOKUP(C758,customers!$A$2:$F$1001,5,FALSE),", ",VLOOKUP(C758,customers!$A$2:$F$1001,6,FALSE))</f>
        <v>45 Village Terrace, Asheville</v>
      </c>
      <c r="Q758" t="str">
        <f t="shared" si="81"/>
        <v>No</v>
      </c>
      <c r="R758" t="str">
        <f t="shared" si="82"/>
        <v>Fernando</v>
      </c>
      <c r="S758" t="str">
        <f t="shared" si="83"/>
        <v>Sulman</v>
      </c>
      <c r="T758" t="str">
        <f>_xlfn.XLOOKUP(C758,Table3[Customer ID],Table3[Loyalty Card],,0)</f>
        <v>Yes</v>
      </c>
      <c r="U758">
        <f t="shared" si="77"/>
        <v>4</v>
      </c>
      <c r="V758" t="str">
        <f t="shared" si="78"/>
        <v>Friday</v>
      </c>
      <c r="W758" t="str">
        <f t="shared" si="79"/>
        <v>June</v>
      </c>
      <c r="X758">
        <f>E758*VLOOKUP(D758,products!$A$2:$G$49,7,FALSE)</f>
        <v>2.1479999999999997</v>
      </c>
    </row>
    <row r="759" spans="1:24" x14ac:dyDescent="0.25">
      <c r="A759" s="1" t="s">
        <v>4769</v>
      </c>
      <c r="B759" s="2">
        <v>43977</v>
      </c>
      <c r="C759" s="1" t="s">
        <v>4770</v>
      </c>
      <c r="D759" t="s">
        <v>6157</v>
      </c>
      <c r="E759" s="1">
        <v>3</v>
      </c>
      <c r="F759" s="1" t="str">
        <f>VLOOKUP(C759,customers!$A$2:$B$1001,2,FALSE)</f>
        <v>Dorotea Hollyman</v>
      </c>
      <c r="G759" s="1" t="str">
        <f>VLOOKUP(C759,customers!$A$1:$C$1001,3,FALSE)</f>
        <v>dhollymanl1@ibm.com</v>
      </c>
      <c r="H759" s="1" t="str">
        <f>_xlfn.XLOOKUP(C759,customers!$A$2:$A$1001,customers!$G$2:$G$1001,,0,)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>
        <f>INDEX(products!$A$1:$G$49,MATCH(orders!$D759,products!$A$1:$A$49,0),MATCH(orders!K$1,products!$A$1:$G$1,0))</f>
        <v>0.5</v>
      </c>
      <c r="L759">
        <f>INDEX(products!$A$1:$G$49,MATCH(orders!$D759,products!$A$1:$A$49,0),MATCH(orders!L$1,products!$A$1:$G$1,0))</f>
        <v>5.97</v>
      </c>
      <c r="M759">
        <f t="shared" si="80"/>
        <v>17.91</v>
      </c>
      <c r="N759" t="str">
        <f>VLOOKUP(I759,'coffee names &amp; roast types'!$A$2:$B$5,2,FALSE)</f>
        <v>Arabica</v>
      </c>
      <c r="O759" t="str">
        <f>VLOOKUP(J759,'coffee names &amp; roast types'!$E$2:$F$4,2,FALSE)</f>
        <v>Dark</v>
      </c>
      <c r="P759" t="str">
        <f>CONCATENATE(VLOOKUP(C759,customers!$A$2:$F$1001,5,FALSE),", ",VLOOKUP(C759,customers!$A$2:$F$1001,6,FALSE))</f>
        <v>46861 Esker Avenue, Billings</v>
      </c>
      <c r="Q759" t="str">
        <f t="shared" si="81"/>
        <v>No</v>
      </c>
      <c r="R759" t="str">
        <f t="shared" si="82"/>
        <v>Dorotea</v>
      </c>
      <c r="S759" t="str">
        <f t="shared" si="83"/>
        <v>Hollyman</v>
      </c>
      <c r="T759" t="str">
        <f>_xlfn.XLOOKUP(C759,Table3[Customer ID],Table3[Loyalty Card],,0)</f>
        <v>Yes</v>
      </c>
      <c r="U759">
        <f t="shared" si="77"/>
        <v>1.5</v>
      </c>
      <c r="V759" t="str">
        <f t="shared" si="78"/>
        <v>Tuesday</v>
      </c>
      <c r="W759" t="str">
        <f t="shared" si="79"/>
        <v>May</v>
      </c>
      <c r="X759">
        <f>E759*VLOOKUP(D759,products!$A$2:$G$49,7,FALSE)</f>
        <v>1.6118999999999999</v>
      </c>
    </row>
    <row r="760" spans="1:24" x14ac:dyDescent="0.25">
      <c r="A760" s="1" t="s">
        <v>4775</v>
      </c>
      <c r="B760" s="2">
        <v>43672</v>
      </c>
      <c r="C760" s="1" t="s">
        <v>4776</v>
      </c>
      <c r="D760" t="s">
        <v>6176</v>
      </c>
      <c r="E760" s="1">
        <v>1</v>
      </c>
      <c r="F760" s="1" t="str">
        <f>VLOOKUP(C760,customers!$A$2:$B$1001,2,FALSE)</f>
        <v>Lorelei Nardoni</v>
      </c>
      <c r="G760" s="1" t="str">
        <f>VLOOKUP(C760,customers!$A$1:$C$1001,3,FALSE)</f>
        <v>lnardonil2@hao123.com</v>
      </c>
      <c r="H760" s="1" t="str">
        <f>_xlfn.XLOOKUP(C760,customers!$A$2:$A$1001,customers!$G$2:$G$1001,,0,)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>
        <f>INDEX(products!$A$1:$G$49,MATCH(orders!$D760,products!$A$1:$A$49,0),MATCH(orders!K$1,products!$A$1:$G$1,0))</f>
        <v>1</v>
      </c>
      <c r="L760">
        <f>INDEX(products!$A$1:$G$49,MATCH(orders!$D760,products!$A$1:$A$49,0),MATCH(orders!L$1,products!$A$1:$G$1,0))</f>
        <v>8.9499999999999993</v>
      </c>
      <c r="M760">
        <f t="shared" si="80"/>
        <v>8.9499999999999993</v>
      </c>
      <c r="N760" t="str">
        <f>VLOOKUP(I760,'coffee names &amp; roast types'!$A$2:$B$5,2,FALSE)</f>
        <v>Robusta</v>
      </c>
      <c r="O760" t="str">
        <f>VLOOKUP(J760,'coffee names &amp; roast types'!$E$2:$F$4,2,FALSE)</f>
        <v>Dark</v>
      </c>
      <c r="P760" t="str">
        <f>CONCATENATE(VLOOKUP(C760,customers!$A$2:$F$1001,5,FALSE),", ",VLOOKUP(C760,customers!$A$2:$F$1001,6,FALSE))</f>
        <v>77724 Roxbury Road, Saint Louis</v>
      </c>
      <c r="Q760" t="str">
        <f t="shared" si="81"/>
        <v>No</v>
      </c>
      <c r="R760" t="str">
        <f t="shared" si="82"/>
        <v>Lorelei</v>
      </c>
      <c r="S760" t="str">
        <f t="shared" si="83"/>
        <v>Nardoni</v>
      </c>
      <c r="T760" t="str">
        <f>_xlfn.XLOOKUP(C760,Table3[Customer ID],Table3[Loyalty Card],,0)</f>
        <v>No</v>
      </c>
      <c r="U760">
        <f t="shared" si="77"/>
        <v>1</v>
      </c>
      <c r="V760" t="str">
        <f t="shared" si="78"/>
        <v>Friday</v>
      </c>
      <c r="W760" t="str">
        <f t="shared" si="79"/>
        <v>July</v>
      </c>
      <c r="X760">
        <f>E760*VLOOKUP(D760,products!$A$2:$G$49,7,FALSE)</f>
        <v>0.53699999999999992</v>
      </c>
    </row>
    <row r="761" spans="1:24" x14ac:dyDescent="0.25">
      <c r="A761" s="1" t="s">
        <v>4780</v>
      </c>
      <c r="B761" s="2">
        <v>44126</v>
      </c>
      <c r="C761" s="1" t="s">
        <v>4781</v>
      </c>
      <c r="D761" t="s">
        <v>6164</v>
      </c>
      <c r="E761" s="1">
        <v>1</v>
      </c>
      <c r="F761" s="1" t="str">
        <f>VLOOKUP(C761,customers!$A$2:$B$1001,2,FALSE)</f>
        <v>Dallas Yarham</v>
      </c>
      <c r="G761" s="1" t="str">
        <f>VLOOKUP(C761,customers!$A$1:$C$1001,3,FALSE)</f>
        <v>dyarhaml3@moonfruit.com</v>
      </c>
      <c r="H761" s="1" t="str">
        <f>_xlfn.XLOOKUP(C761,customers!$A$2:$A$1001,customers!$G$2:$G$1001,,0,)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>
        <f>INDEX(products!$A$1:$G$49,MATCH(orders!$D761,products!$A$1:$A$49,0),MATCH(orders!K$1,products!$A$1:$G$1,0))</f>
        <v>2.5</v>
      </c>
      <c r="L761">
        <f>INDEX(products!$A$1:$G$49,MATCH(orders!$D761,products!$A$1:$A$49,0),MATCH(orders!L$1,products!$A$1:$G$1,0))</f>
        <v>29.784999999999997</v>
      </c>
      <c r="M761">
        <f t="shared" si="80"/>
        <v>29.784999999999997</v>
      </c>
      <c r="N761" t="str">
        <f>VLOOKUP(I761,'coffee names &amp; roast types'!$A$2:$B$5,2,FALSE)</f>
        <v>Liberica</v>
      </c>
      <c r="O761" t="str">
        <f>VLOOKUP(J761,'coffee names &amp; roast types'!$E$2:$F$4,2,FALSE)</f>
        <v>Dark</v>
      </c>
      <c r="P761" t="str">
        <f>CONCATENATE(VLOOKUP(C761,customers!$A$2:$F$1001,5,FALSE),", ",VLOOKUP(C761,customers!$A$2:$F$1001,6,FALSE))</f>
        <v>689 8th Hill, Independence</v>
      </c>
      <c r="Q761" t="str">
        <f t="shared" si="81"/>
        <v>No</v>
      </c>
      <c r="R761" t="str">
        <f t="shared" si="82"/>
        <v>Dallas</v>
      </c>
      <c r="S761" t="str">
        <f t="shared" si="83"/>
        <v>Yarham</v>
      </c>
      <c r="T761" t="str">
        <f>_xlfn.XLOOKUP(C761,Table3[Customer ID],Table3[Loyalty Card],,0)</f>
        <v>Yes</v>
      </c>
      <c r="U761">
        <f t="shared" si="77"/>
        <v>2.5</v>
      </c>
      <c r="V761" t="str">
        <f t="shared" si="78"/>
        <v>Thursday</v>
      </c>
      <c r="W761" t="str">
        <f t="shared" si="79"/>
        <v>October</v>
      </c>
      <c r="X761">
        <f>E761*VLOOKUP(D761,products!$A$2:$G$49,7,FALSE)</f>
        <v>3.8720499999999998</v>
      </c>
    </row>
    <row r="762" spans="1:24" x14ac:dyDescent="0.25">
      <c r="A762" s="1" t="s">
        <v>4786</v>
      </c>
      <c r="B762" s="2">
        <v>44189</v>
      </c>
      <c r="C762" s="1" t="s">
        <v>4787</v>
      </c>
      <c r="D762" t="s">
        <v>6175</v>
      </c>
      <c r="E762" s="1">
        <v>5</v>
      </c>
      <c r="F762" s="1" t="str">
        <f>VLOOKUP(C762,customers!$A$2:$B$1001,2,FALSE)</f>
        <v>Arlana Ferrea</v>
      </c>
      <c r="G762" s="1" t="str">
        <f>VLOOKUP(C762,customers!$A$1:$C$1001,3,FALSE)</f>
        <v>aferreal4@wikia.com</v>
      </c>
      <c r="H762" s="1" t="str">
        <f>_xlfn.XLOOKUP(C762,customers!$A$2:$A$1001,customers!$G$2:$G$1001,,0,)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>
        <f>INDEX(products!$A$1:$G$49,MATCH(orders!$D762,products!$A$1:$A$49,0),MATCH(orders!K$1,products!$A$1:$G$1,0))</f>
        <v>0.5</v>
      </c>
      <c r="L762">
        <f>INDEX(products!$A$1:$G$49,MATCH(orders!$D762,products!$A$1:$A$49,0),MATCH(orders!L$1,products!$A$1:$G$1,0))</f>
        <v>8.91</v>
      </c>
      <c r="M762">
        <f t="shared" si="80"/>
        <v>44.55</v>
      </c>
      <c r="N762" t="str">
        <f>VLOOKUP(I762,'coffee names &amp; roast types'!$A$2:$B$5,2,FALSE)</f>
        <v>Excelsa</v>
      </c>
      <c r="O762" t="str">
        <f>VLOOKUP(J762,'coffee names &amp; roast types'!$E$2:$F$4,2,FALSE)</f>
        <v>Light</v>
      </c>
      <c r="P762" t="str">
        <f>CONCATENATE(VLOOKUP(C762,customers!$A$2:$F$1001,5,FALSE),", ",VLOOKUP(C762,customers!$A$2:$F$1001,6,FALSE))</f>
        <v>5299 Springs Park, Greensboro</v>
      </c>
      <c r="Q762" t="str">
        <f t="shared" si="81"/>
        <v>No</v>
      </c>
      <c r="R762" t="str">
        <f t="shared" si="82"/>
        <v>Arlana</v>
      </c>
      <c r="S762" t="str">
        <f t="shared" si="83"/>
        <v>Ferrea</v>
      </c>
      <c r="T762" t="str">
        <f>_xlfn.XLOOKUP(C762,Table3[Customer ID],Table3[Loyalty Card],,0)</f>
        <v>No</v>
      </c>
      <c r="U762">
        <f t="shared" si="77"/>
        <v>2.5</v>
      </c>
      <c r="V762" t="str">
        <f t="shared" si="78"/>
        <v>Thursday</v>
      </c>
      <c r="W762" t="str">
        <f t="shared" si="79"/>
        <v>December</v>
      </c>
      <c r="X762">
        <f>E762*VLOOKUP(D762,products!$A$2:$G$49,7,FALSE)</f>
        <v>4.9005000000000001</v>
      </c>
    </row>
    <row r="763" spans="1:24" x14ac:dyDescent="0.25">
      <c r="A763" s="1" t="s">
        <v>4791</v>
      </c>
      <c r="B763" s="2">
        <v>43714</v>
      </c>
      <c r="C763" s="1" t="s">
        <v>4792</v>
      </c>
      <c r="D763" t="s">
        <v>6170</v>
      </c>
      <c r="E763" s="1">
        <v>6</v>
      </c>
      <c r="F763" s="1" t="str">
        <f>VLOOKUP(C763,customers!$A$2:$B$1001,2,FALSE)</f>
        <v>Chuck Kendrick</v>
      </c>
      <c r="G763" s="1" t="str">
        <f>VLOOKUP(C763,customers!$A$1:$C$1001,3,FALSE)</f>
        <v>ckendrickl5@webnode.com</v>
      </c>
      <c r="H763" s="1" t="str">
        <f>_xlfn.XLOOKUP(C763,customers!$A$2:$A$1001,customers!$G$2:$G$1001,,0,)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>
        <f>INDEX(products!$A$1:$G$49,MATCH(orders!$D763,products!$A$1:$A$49,0),MATCH(orders!K$1,products!$A$1:$G$1,0))</f>
        <v>1</v>
      </c>
      <c r="L763">
        <f>INDEX(products!$A$1:$G$49,MATCH(orders!$D763,products!$A$1:$A$49,0),MATCH(orders!L$1,products!$A$1:$G$1,0))</f>
        <v>14.85</v>
      </c>
      <c r="M763">
        <f t="shared" si="80"/>
        <v>89.1</v>
      </c>
      <c r="N763" t="str">
        <f>VLOOKUP(I763,'coffee names &amp; roast types'!$A$2:$B$5,2,FALSE)</f>
        <v>Excelsa</v>
      </c>
      <c r="O763" t="str">
        <f>VLOOKUP(J763,'coffee names &amp; roast types'!$E$2:$F$4,2,FALSE)</f>
        <v>Light</v>
      </c>
      <c r="P763" t="str">
        <f>CONCATENATE(VLOOKUP(C763,customers!$A$2:$F$1001,5,FALSE),", ",VLOOKUP(C763,customers!$A$2:$F$1001,6,FALSE))</f>
        <v>74028 Hansons Crossing, Monroe</v>
      </c>
      <c r="Q763" t="str">
        <f t="shared" si="81"/>
        <v>No</v>
      </c>
      <c r="R763" t="str">
        <f t="shared" si="82"/>
        <v>Chuck</v>
      </c>
      <c r="S763" t="str">
        <f t="shared" si="83"/>
        <v>Kendrick</v>
      </c>
      <c r="T763" t="str">
        <f>_xlfn.XLOOKUP(C763,Table3[Customer ID],Table3[Loyalty Card],,0)</f>
        <v>Yes</v>
      </c>
      <c r="U763">
        <f t="shared" si="77"/>
        <v>6</v>
      </c>
      <c r="V763" t="str">
        <f t="shared" si="78"/>
        <v>Friday</v>
      </c>
      <c r="W763" t="str">
        <f t="shared" si="79"/>
        <v>September</v>
      </c>
      <c r="X763">
        <f>E763*VLOOKUP(D763,products!$A$2:$G$49,7,FALSE)</f>
        <v>9.8010000000000002</v>
      </c>
    </row>
    <row r="764" spans="1:24" x14ac:dyDescent="0.25">
      <c r="A764" s="1" t="s">
        <v>4796</v>
      </c>
      <c r="B764" s="2">
        <v>43563</v>
      </c>
      <c r="C764" s="1" t="s">
        <v>4797</v>
      </c>
      <c r="D764" t="s">
        <v>6159</v>
      </c>
      <c r="E764" s="1">
        <v>5</v>
      </c>
      <c r="F764" s="1" t="str">
        <f>VLOOKUP(C764,customers!$A$2:$B$1001,2,FALSE)</f>
        <v>Sharona Danilchik</v>
      </c>
      <c r="G764" s="1" t="str">
        <f>VLOOKUP(C764,customers!$A$1:$C$1001,3,FALSE)</f>
        <v>sdanilchikl6@mit.edu</v>
      </c>
      <c r="H764" s="1" t="str">
        <f>_xlfn.XLOOKUP(C764,customers!$A$2:$A$1001,customers!$G$2:$G$1001,,0,)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>
        <f>INDEX(products!$A$1:$G$49,MATCH(orders!$D764,products!$A$1:$A$49,0),MATCH(orders!K$1,products!$A$1:$G$1,0))</f>
        <v>0.5</v>
      </c>
      <c r="L764">
        <f>INDEX(products!$A$1:$G$49,MATCH(orders!$D764,products!$A$1:$A$49,0),MATCH(orders!L$1,products!$A$1:$G$1,0))</f>
        <v>8.73</v>
      </c>
      <c r="M764">
        <f t="shared" si="80"/>
        <v>43.650000000000006</v>
      </c>
      <c r="N764" t="str">
        <f>VLOOKUP(I764,'coffee names &amp; roast types'!$A$2:$B$5,2,FALSE)</f>
        <v>Liberica</v>
      </c>
      <c r="O764" t="str">
        <f>VLOOKUP(J764,'coffee names &amp; roast types'!$E$2:$F$4,2,FALSE)</f>
        <v>Medium</v>
      </c>
      <c r="P764" t="str">
        <f>CONCATENATE(VLOOKUP(C764,customers!$A$2:$F$1001,5,FALSE),", ",VLOOKUP(C764,customers!$A$2:$F$1001,6,FALSE))</f>
        <v>273 Nelson Parkway, Halton</v>
      </c>
      <c r="Q764" t="str">
        <f t="shared" si="81"/>
        <v>Yes</v>
      </c>
      <c r="R764" t="str">
        <f t="shared" si="82"/>
        <v>Sharona</v>
      </c>
      <c r="S764" t="str">
        <f t="shared" si="83"/>
        <v>Danilchik</v>
      </c>
      <c r="T764" t="str">
        <f>_xlfn.XLOOKUP(C764,Table3[Customer ID],Table3[Loyalty Card],,0)</f>
        <v>No</v>
      </c>
      <c r="U764">
        <f t="shared" si="77"/>
        <v>2.5</v>
      </c>
      <c r="V764" t="str">
        <f t="shared" si="78"/>
        <v>Monday</v>
      </c>
      <c r="W764" t="str">
        <f t="shared" si="79"/>
        <v>April</v>
      </c>
      <c r="X764">
        <f>E764*VLOOKUP(D764,products!$A$2:$G$49,7,FALSE)</f>
        <v>5.6745000000000001</v>
      </c>
    </row>
    <row r="765" spans="1:24" x14ac:dyDescent="0.25">
      <c r="A765" s="1" t="s">
        <v>4802</v>
      </c>
      <c r="B765" s="2">
        <v>44587</v>
      </c>
      <c r="C765" s="1" t="s">
        <v>4803</v>
      </c>
      <c r="D765" t="s">
        <v>6179</v>
      </c>
      <c r="E765" s="1">
        <v>3</v>
      </c>
      <c r="F765" s="1" t="str">
        <f>VLOOKUP(C765,customers!$A$2:$B$1001,2,FALSE)</f>
        <v>Sarajane Potter</v>
      </c>
      <c r="G765" s="1" t="str">
        <f>VLOOKUP(C765,customers!$A$1:$C$1001,3,FALSE)</f>
        <v>not provided</v>
      </c>
      <c r="H765" s="1" t="str">
        <f>_xlfn.XLOOKUP(C765,customers!$A$2:$A$1001,customers!$G$2:$G$1001,,0,)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>
        <f>INDEX(products!$A$1:$G$49,MATCH(orders!$D765,products!$A$1:$A$49,0),MATCH(orders!K$1,products!$A$1:$G$1,0))</f>
        <v>0.5</v>
      </c>
      <c r="L765">
        <f>INDEX(products!$A$1:$G$49,MATCH(orders!$D765,products!$A$1:$A$49,0),MATCH(orders!L$1,products!$A$1:$G$1,0))</f>
        <v>7.77</v>
      </c>
      <c r="M765">
        <f t="shared" si="80"/>
        <v>23.31</v>
      </c>
      <c r="N765" t="str">
        <f>VLOOKUP(I765,'coffee names &amp; roast types'!$A$2:$B$5,2,FALSE)</f>
        <v>Arabica</v>
      </c>
      <c r="O765" t="str">
        <f>VLOOKUP(J765,'coffee names &amp; roast types'!$E$2:$F$4,2,FALSE)</f>
        <v>Light</v>
      </c>
      <c r="P765" t="str">
        <f>CONCATENATE(VLOOKUP(C765,customers!$A$2:$F$1001,5,FALSE),", ",VLOOKUP(C765,customers!$A$2:$F$1001,6,FALSE))</f>
        <v>5 Hermina Drive, Fort Worth</v>
      </c>
      <c r="Q765" t="str">
        <f t="shared" si="81"/>
        <v>No</v>
      </c>
      <c r="R765" t="str">
        <f t="shared" si="82"/>
        <v>Sarajane</v>
      </c>
      <c r="S765" t="str">
        <f t="shared" si="83"/>
        <v>Potter</v>
      </c>
      <c r="T765" t="str">
        <f>_xlfn.XLOOKUP(C765,Table3[Customer ID],Table3[Loyalty Card],,0)</f>
        <v>No</v>
      </c>
      <c r="U765">
        <f t="shared" si="77"/>
        <v>1.5</v>
      </c>
      <c r="V765" t="str">
        <f t="shared" si="78"/>
        <v>Wednesday</v>
      </c>
      <c r="W765" t="str">
        <f t="shared" si="79"/>
        <v>January</v>
      </c>
      <c r="X765">
        <f>E765*VLOOKUP(D765,products!$A$2:$G$49,7,FALSE)</f>
        <v>2.0978999999999997</v>
      </c>
    </row>
    <row r="766" spans="1:24" x14ac:dyDescent="0.25">
      <c r="A766" s="1" t="s">
        <v>4807</v>
      </c>
      <c r="B766" s="2">
        <v>43797</v>
      </c>
      <c r="C766" s="1" t="s">
        <v>4808</v>
      </c>
      <c r="D766" t="s">
        <v>6181</v>
      </c>
      <c r="E766" s="1">
        <v>6</v>
      </c>
      <c r="F766" s="1" t="str">
        <f>VLOOKUP(C766,customers!$A$2:$B$1001,2,FALSE)</f>
        <v>Bobby Folomkin</v>
      </c>
      <c r="G766" s="1" t="str">
        <f>VLOOKUP(C766,customers!$A$1:$C$1001,3,FALSE)</f>
        <v>bfolomkinl8@yolasite.com</v>
      </c>
      <c r="H766" s="1" t="str">
        <f>_xlfn.XLOOKUP(C766,customers!$A$2:$A$1001,customers!$G$2:$G$1001,,0,)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>
        <f>INDEX(products!$A$1:$G$49,MATCH(orders!$D766,products!$A$1:$A$49,0),MATCH(orders!K$1,products!$A$1:$G$1,0))</f>
        <v>2.5</v>
      </c>
      <c r="L766">
        <f>INDEX(products!$A$1:$G$49,MATCH(orders!$D766,products!$A$1:$A$49,0),MATCH(orders!L$1,products!$A$1:$G$1,0))</f>
        <v>29.784999999999997</v>
      </c>
      <c r="M766">
        <f t="shared" si="80"/>
        <v>178.70999999999998</v>
      </c>
      <c r="N766" t="str">
        <f>VLOOKUP(I766,'coffee names &amp; roast types'!$A$2:$B$5,2,FALSE)</f>
        <v>Arabica</v>
      </c>
      <c r="O766" t="str">
        <f>VLOOKUP(J766,'coffee names &amp; roast types'!$E$2:$F$4,2,FALSE)</f>
        <v>Light</v>
      </c>
      <c r="P766" t="str">
        <f>CONCATENATE(VLOOKUP(C766,customers!$A$2:$F$1001,5,FALSE),", ",VLOOKUP(C766,customers!$A$2:$F$1001,6,FALSE))</f>
        <v>2676 Alpine Lane, Fargo</v>
      </c>
      <c r="Q766" t="str">
        <f t="shared" si="81"/>
        <v>No</v>
      </c>
      <c r="R766" t="str">
        <f t="shared" si="82"/>
        <v>Bobby</v>
      </c>
      <c r="S766" t="str">
        <f t="shared" si="83"/>
        <v>Folomkin</v>
      </c>
      <c r="T766" t="str">
        <f>_xlfn.XLOOKUP(C766,Table3[Customer ID],Table3[Loyalty Card],,0)</f>
        <v>Yes</v>
      </c>
      <c r="U766">
        <f t="shared" si="77"/>
        <v>15</v>
      </c>
      <c r="V766" t="str">
        <f t="shared" si="78"/>
        <v>Thursday</v>
      </c>
      <c r="W766" t="str">
        <f t="shared" si="79"/>
        <v>November</v>
      </c>
      <c r="X766">
        <f>E766*VLOOKUP(D766,products!$A$2:$G$49,7,FALSE)</f>
        <v>16.083899999999996</v>
      </c>
    </row>
    <row r="767" spans="1:24" x14ac:dyDescent="0.25">
      <c r="A767" s="1" t="s">
        <v>4813</v>
      </c>
      <c r="B767" s="2">
        <v>43667</v>
      </c>
      <c r="C767" s="1" t="s">
        <v>4814</v>
      </c>
      <c r="D767" t="s">
        <v>6137</v>
      </c>
      <c r="E767" s="1">
        <v>6</v>
      </c>
      <c r="F767" s="1" t="str">
        <f>VLOOKUP(C767,customers!$A$2:$B$1001,2,FALSE)</f>
        <v>Rafferty Pursglove</v>
      </c>
      <c r="G767" s="1" t="str">
        <f>VLOOKUP(C767,customers!$A$1:$C$1001,3,FALSE)</f>
        <v>rpursglovel9@biblegateway.com</v>
      </c>
      <c r="H767" s="1" t="str">
        <f>_xlfn.XLOOKUP(C767,customers!$A$2:$A$1001,customers!$G$2:$G$1001,,0,)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>
        <f>INDEX(products!$A$1:$G$49,MATCH(orders!$D767,products!$A$1:$A$49,0),MATCH(orders!K$1,products!$A$1:$G$1,0))</f>
        <v>1</v>
      </c>
      <c r="L767">
        <f>INDEX(products!$A$1:$G$49,MATCH(orders!$D767,products!$A$1:$A$49,0),MATCH(orders!L$1,products!$A$1:$G$1,0))</f>
        <v>9.9499999999999993</v>
      </c>
      <c r="M767">
        <f t="shared" si="80"/>
        <v>59.699999999999996</v>
      </c>
      <c r="N767" t="str">
        <f>VLOOKUP(I767,'coffee names &amp; roast types'!$A$2:$B$5,2,FALSE)</f>
        <v>Robusta</v>
      </c>
      <c r="O767" t="str">
        <f>VLOOKUP(J767,'coffee names &amp; roast types'!$E$2:$F$4,2,FALSE)</f>
        <v>Medium</v>
      </c>
      <c r="P767" t="str">
        <f>CONCATENATE(VLOOKUP(C767,customers!$A$2:$F$1001,5,FALSE),", ",VLOOKUP(C767,customers!$A$2:$F$1001,6,FALSE))</f>
        <v>4 Buena Vista Circle, Garland</v>
      </c>
      <c r="Q767" t="str">
        <f t="shared" si="81"/>
        <v>No</v>
      </c>
      <c r="R767" t="str">
        <f t="shared" si="82"/>
        <v>Rafferty</v>
      </c>
      <c r="S767" t="str">
        <f t="shared" si="83"/>
        <v>Pursglove</v>
      </c>
      <c r="T767" t="str">
        <f>_xlfn.XLOOKUP(C767,Table3[Customer ID],Table3[Loyalty Card],,0)</f>
        <v>Yes</v>
      </c>
      <c r="U767">
        <f t="shared" si="77"/>
        <v>6</v>
      </c>
      <c r="V767" t="str">
        <f t="shared" si="78"/>
        <v>Sunday</v>
      </c>
      <c r="W767" t="str">
        <f t="shared" si="79"/>
        <v>July</v>
      </c>
      <c r="X767">
        <f>E767*VLOOKUP(D767,products!$A$2:$G$49,7,FALSE)</f>
        <v>3.5819999999999999</v>
      </c>
    </row>
    <row r="768" spans="1:24" x14ac:dyDescent="0.25">
      <c r="A768" s="1" t="s">
        <v>4813</v>
      </c>
      <c r="B768" s="2">
        <v>43667</v>
      </c>
      <c r="C768" s="1" t="s">
        <v>4814</v>
      </c>
      <c r="D768" t="s">
        <v>6179</v>
      </c>
      <c r="E768" s="1">
        <v>2</v>
      </c>
      <c r="F768" s="1" t="str">
        <f>VLOOKUP(C768,customers!$A$2:$B$1001,2,FALSE)</f>
        <v>Rafferty Pursglove</v>
      </c>
      <c r="G768" s="1" t="str">
        <f>VLOOKUP(C768,customers!$A$1:$C$1001,3,FALSE)</f>
        <v>rpursglovel9@biblegateway.com</v>
      </c>
      <c r="H768" s="1" t="str">
        <f>_xlfn.XLOOKUP(C768,customers!$A$2:$A$1001,customers!$G$2:$G$1001,,0,)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>
        <f>INDEX(products!$A$1:$G$49,MATCH(orders!$D768,products!$A$1:$A$49,0),MATCH(orders!K$1,products!$A$1:$G$1,0))</f>
        <v>0.5</v>
      </c>
      <c r="L768">
        <f>INDEX(products!$A$1:$G$49,MATCH(orders!$D768,products!$A$1:$A$49,0),MATCH(orders!L$1,products!$A$1:$G$1,0))</f>
        <v>7.77</v>
      </c>
      <c r="M768">
        <f t="shared" si="80"/>
        <v>15.54</v>
      </c>
      <c r="N768" t="str">
        <f>VLOOKUP(I768,'coffee names &amp; roast types'!$A$2:$B$5,2,FALSE)</f>
        <v>Arabica</v>
      </c>
      <c r="O768" t="str">
        <f>VLOOKUP(J768,'coffee names &amp; roast types'!$E$2:$F$4,2,FALSE)</f>
        <v>Light</v>
      </c>
      <c r="P768" t="str">
        <f>CONCATENATE(VLOOKUP(C768,customers!$A$2:$F$1001,5,FALSE),", ",VLOOKUP(C768,customers!$A$2:$F$1001,6,FALSE))</f>
        <v>4 Buena Vista Circle, Garland</v>
      </c>
      <c r="Q768" t="str">
        <f t="shared" si="81"/>
        <v>No</v>
      </c>
      <c r="R768" t="str">
        <f t="shared" si="82"/>
        <v>Rafferty</v>
      </c>
      <c r="S768" t="str">
        <f t="shared" si="83"/>
        <v>Pursglove</v>
      </c>
      <c r="T768" t="str">
        <f>_xlfn.XLOOKUP(C768,Table3[Customer ID],Table3[Loyalty Card],,0)</f>
        <v>Yes</v>
      </c>
      <c r="U768">
        <f t="shared" si="77"/>
        <v>1</v>
      </c>
      <c r="V768" t="str">
        <f t="shared" si="78"/>
        <v>Sunday</v>
      </c>
      <c r="W768" t="str">
        <f t="shared" si="79"/>
        <v>July</v>
      </c>
      <c r="X768">
        <f>E768*VLOOKUP(D768,products!$A$2:$G$49,7,FALSE)</f>
        <v>1.3985999999999998</v>
      </c>
    </row>
    <row r="769" spans="1:24" x14ac:dyDescent="0.25">
      <c r="A769" s="1" t="s">
        <v>4824</v>
      </c>
      <c r="B769" s="2">
        <v>44267</v>
      </c>
      <c r="C769" s="1" t="s">
        <v>4758</v>
      </c>
      <c r="D769" t="s">
        <v>6181</v>
      </c>
      <c r="E769" s="1">
        <v>3</v>
      </c>
      <c r="F769" s="1" t="str">
        <f>VLOOKUP(C769,customers!$A$2:$B$1001,2,FALSE)</f>
        <v>Foster Constance</v>
      </c>
      <c r="G769" s="1" t="str">
        <f>VLOOKUP(C769,customers!$A$1:$C$1001,3,FALSE)</f>
        <v>fconstancekz@ifeng.com</v>
      </c>
      <c r="H769" s="1" t="str">
        <f>_xlfn.XLOOKUP(C769,customers!$A$2:$A$1001,customers!$G$2:$G$1001,,0,)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>
        <f>INDEX(products!$A$1:$G$49,MATCH(orders!$D769,products!$A$1:$A$49,0),MATCH(orders!K$1,products!$A$1:$G$1,0))</f>
        <v>2.5</v>
      </c>
      <c r="L769">
        <f>INDEX(products!$A$1:$G$49,MATCH(orders!$D769,products!$A$1:$A$49,0),MATCH(orders!L$1,products!$A$1:$G$1,0))</f>
        <v>29.784999999999997</v>
      </c>
      <c r="M769">
        <f t="shared" si="80"/>
        <v>89.35499999999999</v>
      </c>
      <c r="N769" t="str">
        <f>VLOOKUP(I769,'coffee names &amp; roast types'!$A$2:$B$5,2,FALSE)</f>
        <v>Arabica</v>
      </c>
      <c r="O769" t="str">
        <f>VLOOKUP(J769,'coffee names &amp; roast types'!$E$2:$F$4,2,FALSE)</f>
        <v>Light</v>
      </c>
      <c r="P769" t="str">
        <f>CONCATENATE(VLOOKUP(C769,customers!$A$2:$F$1001,5,FALSE),", ",VLOOKUP(C769,customers!$A$2:$F$1001,6,FALSE))</f>
        <v>2236 Mitchell Trail, Dallas</v>
      </c>
      <c r="Q769" t="str">
        <f t="shared" si="81"/>
        <v>No</v>
      </c>
      <c r="R769" t="str">
        <f t="shared" si="82"/>
        <v>Foster</v>
      </c>
      <c r="S769" t="str">
        <f t="shared" si="83"/>
        <v>Constance</v>
      </c>
      <c r="T769" t="str">
        <f>_xlfn.XLOOKUP(C769,Table3[Customer ID],Table3[Loyalty Card],,0)</f>
        <v>No</v>
      </c>
      <c r="U769">
        <f t="shared" si="77"/>
        <v>7.5</v>
      </c>
      <c r="V769" t="str">
        <f t="shared" si="78"/>
        <v>Friday</v>
      </c>
      <c r="W769" t="str">
        <f t="shared" si="79"/>
        <v>March</v>
      </c>
      <c r="X769">
        <f>E769*VLOOKUP(D769,products!$A$2:$G$49,7,FALSE)</f>
        <v>8.0419499999999982</v>
      </c>
    </row>
    <row r="770" spans="1:24" x14ac:dyDescent="0.25">
      <c r="A770" s="1" t="s">
        <v>4830</v>
      </c>
      <c r="B770" s="2">
        <v>44562</v>
      </c>
      <c r="C770" s="1" t="s">
        <v>4758</v>
      </c>
      <c r="D770" t="s">
        <v>6178</v>
      </c>
      <c r="E770" s="1">
        <v>2</v>
      </c>
      <c r="F770" s="1" t="str">
        <f>VLOOKUP(C770,customers!$A$2:$B$1001,2,FALSE)</f>
        <v>Foster Constance</v>
      </c>
      <c r="G770" s="1" t="str">
        <f>VLOOKUP(C770,customers!$A$1:$C$1001,3,FALSE)</f>
        <v>fconstancekz@ifeng.com</v>
      </c>
      <c r="H770" s="1" t="str">
        <f>_xlfn.XLOOKUP(C770,customers!$A$2:$A$1001,customers!$G$2:$G$1001,,0,)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>
        <f>INDEX(products!$A$1:$G$49,MATCH(orders!$D770,products!$A$1:$A$49,0),MATCH(orders!K$1,products!$A$1:$G$1,0))</f>
        <v>1</v>
      </c>
      <c r="L770">
        <f>INDEX(products!$A$1:$G$49,MATCH(orders!$D770,products!$A$1:$A$49,0),MATCH(orders!L$1,products!$A$1:$G$1,0))</f>
        <v>11.95</v>
      </c>
      <c r="M770">
        <f t="shared" si="80"/>
        <v>23.9</v>
      </c>
      <c r="N770" t="str">
        <f>VLOOKUP(I770,'coffee names &amp; roast types'!$A$2:$B$5,2,FALSE)</f>
        <v>Robusta</v>
      </c>
      <c r="O770" t="str">
        <f>VLOOKUP(J770,'coffee names &amp; roast types'!$E$2:$F$4,2,FALSE)</f>
        <v>Light</v>
      </c>
      <c r="P770" t="str">
        <f>CONCATENATE(VLOOKUP(C770,customers!$A$2:$F$1001,5,FALSE),", ",VLOOKUP(C770,customers!$A$2:$F$1001,6,FALSE))</f>
        <v>2236 Mitchell Trail, Dallas</v>
      </c>
      <c r="Q770" t="str">
        <f t="shared" si="81"/>
        <v>No</v>
      </c>
      <c r="R770" t="str">
        <f t="shared" si="82"/>
        <v>Foster</v>
      </c>
      <c r="S770" t="str">
        <f t="shared" si="83"/>
        <v>Constance</v>
      </c>
      <c r="T770" t="str">
        <f>_xlfn.XLOOKUP(C770,Table3[Customer ID],Table3[Loyalty Card],,0)</f>
        <v>No</v>
      </c>
      <c r="U770">
        <f t="shared" ref="U770:U833" si="84">E770*K770</f>
        <v>2</v>
      </c>
      <c r="V770" t="str">
        <f t="shared" ref="V770:V833" si="85">TEXT(B770,"[$-409]dddd")</f>
        <v>Saturday</v>
      </c>
      <c r="W770" t="str">
        <f t="shared" ref="W770:W833" si="86">TEXT(B770,"[$-409]mmmm")</f>
        <v>January</v>
      </c>
      <c r="X770">
        <f>E770*VLOOKUP(D770,products!$A$2:$G$49,7,FALSE)</f>
        <v>1.4339999999999999</v>
      </c>
    </row>
    <row r="771" spans="1:24" x14ac:dyDescent="0.25">
      <c r="A771" s="1" t="s">
        <v>4835</v>
      </c>
      <c r="B771" s="2">
        <v>43912</v>
      </c>
      <c r="C771" s="1" t="s">
        <v>4836</v>
      </c>
      <c r="D771" t="s">
        <v>6150</v>
      </c>
      <c r="E771" s="1">
        <v>6</v>
      </c>
      <c r="F771" s="1" t="str">
        <f>VLOOKUP(C771,customers!$A$2:$B$1001,2,FALSE)</f>
        <v>Dalia Eburah</v>
      </c>
      <c r="G771" s="1" t="str">
        <f>VLOOKUP(C771,customers!$A$1:$C$1001,3,FALSE)</f>
        <v>deburahld@google.co.jp</v>
      </c>
      <c r="H771" s="1" t="str">
        <f>_xlfn.XLOOKUP(C771,customers!$A$2:$A$1001,customers!$G$2:$G$1001,,0,)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>
        <f>INDEX(products!$A$1:$G$49,MATCH(orders!$D771,products!$A$1:$A$49,0),MATCH(orders!K$1,products!$A$1:$G$1,0))</f>
        <v>2.5</v>
      </c>
      <c r="L771">
        <f>INDEX(products!$A$1:$G$49,MATCH(orders!$D771,products!$A$1:$A$49,0),MATCH(orders!L$1,products!$A$1:$G$1,0))</f>
        <v>22.884999999999998</v>
      </c>
      <c r="M771">
        <f t="shared" ref="M771:M834" si="87">E771*L771</f>
        <v>137.31</v>
      </c>
      <c r="N771" t="str">
        <f>VLOOKUP(I771,'coffee names &amp; roast types'!$A$2:$B$5,2,FALSE)</f>
        <v>Robusta</v>
      </c>
      <c r="O771" t="str">
        <f>VLOOKUP(J771,'coffee names &amp; roast types'!$E$2:$F$4,2,FALSE)</f>
        <v>Medium</v>
      </c>
      <c r="P771" t="str">
        <f>CONCATENATE(VLOOKUP(C771,customers!$A$2:$F$1001,5,FALSE),", ",VLOOKUP(C771,customers!$A$2:$F$1001,6,FALSE))</f>
        <v>23 Summerview Place, Birmingham</v>
      </c>
      <c r="Q771" t="str">
        <f t="shared" ref="Q771:Q834" si="88">IF(H771 = "United States", "No", "Yes")</f>
        <v>Yes</v>
      </c>
      <c r="R771" t="str">
        <f t="shared" ref="R771:R834" si="89">_xlfn.TEXTBEFORE(F771," ")</f>
        <v>Dalia</v>
      </c>
      <c r="S771" t="str">
        <f t="shared" ref="S771:S834" si="90">_xlfn.TEXTAFTER(F771," ")</f>
        <v>Eburah</v>
      </c>
      <c r="T771" t="str">
        <f>_xlfn.XLOOKUP(C771,Table3[Customer ID],Table3[Loyalty Card],,0)</f>
        <v>No</v>
      </c>
      <c r="U771">
        <f t="shared" si="84"/>
        <v>15</v>
      </c>
      <c r="V771" t="str">
        <f t="shared" si="85"/>
        <v>Sunday</v>
      </c>
      <c r="W771" t="str">
        <f t="shared" si="86"/>
        <v>March</v>
      </c>
      <c r="X771">
        <f>E771*VLOOKUP(D771,products!$A$2:$G$49,7,FALSE)</f>
        <v>8.2385999999999981</v>
      </c>
    </row>
    <row r="772" spans="1:24" x14ac:dyDescent="0.25">
      <c r="A772" s="1" t="s">
        <v>4841</v>
      </c>
      <c r="B772" s="2">
        <v>44092</v>
      </c>
      <c r="C772" s="1" t="s">
        <v>4842</v>
      </c>
      <c r="D772" t="s">
        <v>6146</v>
      </c>
      <c r="E772" s="1">
        <v>1</v>
      </c>
      <c r="F772" s="1" t="str">
        <f>VLOOKUP(C772,customers!$A$2:$B$1001,2,FALSE)</f>
        <v>Martie Brimilcombe</v>
      </c>
      <c r="G772" s="1" t="str">
        <f>VLOOKUP(C772,customers!$A$1:$C$1001,3,FALSE)</f>
        <v>mbrimilcombele@cnn.com</v>
      </c>
      <c r="H772" s="1" t="str">
        <f>_xlfn.XLOOKUP(C772,customers!$A$2:$A$1001,customers!$G$2:$G$1001,,0,)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>
        <f>INDEX(products!$A$1:$G$49,MATCH(orders!$D772,products!$A$1:$A$49,0),MATCH(orders!K$1,products!$A$1:$G$1,0))</f>
        <v>1</v>
      </c>
      <c r="L772">
        <f>INDEX(products!$A$1:$G$49,MATCH(orders!$D772,products!$A$1:$A$49,0),MATCH(orders!L$1,products!$A$1:$G$1,0))</f>
        <v>9.9499999999999993</v>
      </c>
      <c r="M772">
        <f t="shared" si="87"/>
        <v>9.9499999999999993</v>
      </c>
      <c r="N772" t="str">
        <f>VLOOKUP(I772,'coffee names &amp; roast types'!$A$2:$B$5,2,FALSE)</f>
        <v>Arabica</v>
      </c>
      <c r="O772" t="str">
        <f>VLOOKUP(J772,'coffee names &amp; roast types'!$E$2:$F$4,2,FALSE)</f>
        <v>Dark</v>
      </c>
      <c r="P772" t="str">
        <f>CONCATENATE(VLOOKUP(C772,customers!$A$2:$F$1001,5,FALSE),", ",VLOOKUP(C772,customers!$A$2:$F$1001,6,FALSE))</f>
        <v>2260 Kinsman Junction, Springfield</v>
      </c>
      <c r="Q772" t="str">
        <f t="shared" si="88"/>
        <v>No</v>
      </c>
      <c r="R772" t="str">
        <f t="shared" si="89"/>
        <v>Martie</v>
      </c>
      <c r="S772" t="str">
        <f t="shared" si="90"/>
        <v>Brimilcombe</v>
      </c>
      <c r="T772" t="str">
        <f>_xlfn.XLOOKUP(C772,Table3[Customer ID],Table3[Loyalty Card],,0)</f>
        <v>No</v>
      </c>
      <c r="U772">
        <f t="shared" si="84"/>
        <v>1</v>
      </c>
      <c r="V772" t="str">
        <f t="shared" si="85"/>
        <v>Friday</v>
      </c>
      <c r="W772" t="str">
        <f t="shared" si="86"/>
        <v>September</v>
      </c>
      <c r="X772">
        <f>E772*VLOOKUP(D772,products!$A$2:$G$49,7,FALSE)</f>
        <v>0.89549999999999985</v>
      </c>
    </row>
    <row r="773" spans="1:24" x14ac:dyDescent="0.25">
      <c r="A773" s="1" t="s">
        <v>4846</v>
      </c>
      <c r="B773" s="2">
        <v>43468</v>
      </c>
      <c r="C773" s="1" t="s">
        <v>4847</v>
      </c>
      <c r="D773" t="s">
        <v>6172</v>
      </c>
      <c r="E773" s="1">
        <v>3</v>
      </c>
      <c r="F773" s="1" t="str">
        <f>VLOOKUP(C773,customers!$A$2:$B$1001,2,FALSE)</f>
        <v>Suzanna Bollam</v>
      </c>
      <c r="G773" s="1" t="str">
        <f>VLOOKUP(C773,customers!$A$1:$C$1001,3,FALSE)</f>
        <v>sbollamlf@list-manage.com</v>
      </c>
      <c r="H773" s="1" t="str">
        <f>_xlfn.XLOOKUP(C773,customers!$A$2:$A$1001,customers!$G$2:$G$1001,,0,)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>
        <f>INDEX(products!$A$1:$G$49,MATCH(orders!$D773,products!$A$1:$A$49,0),MATCH(orders!K$1,products!$A$1:$G$1,0))</f>
        <v>0.5</v>
      </c>
      <c r="L773">
        <f>INDEX(products!$A$1:$G$49,MATCH(orders!$D773,products!$A$1:$A$49,0),MATCH(orders!L$1,products!$A$1:$G$1,0))</f>
        <v>7.169999999999999</v>
      </c>
      <c r="M773">
        <f t="shared" si="87"/>
        <v>21.509999999999998</v>
      </c>
      <c r="N773" t="str">
        <f>VLOOKUP(I773,'coffee names &amp; roast types'!$A$2:$B$5,2,FALSE)</f>
        <v>Robusta</v>
      </c>
      <c r="O773" t="str">
        <f>VLOOKUP(J773,'coffee names &amp; roast types'!$E$2:$F$4,2,FALSE)</f>
        <v>Light</v>
      </c>
      <c r="P773" t="str">
        <f>CONCATENATE(VLOOKUP(C773,customers!$A$2:$F$1001,5,FALSE),", ",VLOOKUP(C773,customers!$A$2:$F$1001,6,FALSE))</f>
        <v>5 Buhler Center, Littleton</v>
      </c>
      <c r="Q773" t="str">
        <f t="shared" si="88"/>
        <v>No</v>
      </c>
      <c r="R773" t="str">
        <f t="shared" si="89"/>
        <v>Suzanna</v>
      </c>
      <c r="S773" t="str">
        <f t="shared" si="90"/>
        <v>Bollam</v>
      </c>
      <c r="T773" t="str">
        <f>_xlfn.XLOOKUP(C773,Table3[Customer ID],Table3[Loyalty Card],,0)</f>
        <v>No</v>
      </c>
      <c r="U773">
        <f t="shared" si="84"/>
        <v>1.5</v>
      </c>
      <c r="V773" t="str">
        <f t="shared" si="85"/>
        <v>Thursday</v>
      </c>
      <c r="W773" t="str">
        <f t="shared" si="86"/>
        <v>January</v>
      </c>
      <c r="X773">
        <f>E773*VLOOKUP(D773,products!$A$2:$G$49,7,FALSE)</f>
        <v>1.2905999999999997</v>
      </c>
    </row>
    <row r="774" spans="1:24" x14ac:dyDescent="0.25">
      <c r="A774" s="1" t="s">
        <v>4852</v>
      </c>
      <c r="B774" s="2">
        <v>44468</v>
      </c>
      <c r="C774" s="1" t="s">
        <v>4853</v>
      </c>
      <c r="D774" t="s">
        <v>6140</v>
      </c>
      <c r="E774" s="1">
        <v>6</v>
      </c>
      <c r="F774" s="1" t="str">
        <f>VLOOKUP(C774,customers!$A$2:$B$1001,2,FALSE)</f>
        <v>Mellisa Mebes</v>
      </c>
      <c r="G774" s="1" t="str">
        <f>VLOOKUP(C774,customers!$A$1:$C$1001,3,FALSE)</f>
        <v>not provided</v>
      </c>
      <c r="H774" s="1" t="str">
        <f>_xlfn.XLOOKUP(C774,customers!$A$2:$A$1001,customers!$G$2:$G$1001,,0,)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>
        <f>INDEX(products!$A$1:$G$49,MATCH(orders!$D774,products!$A$1:$A$49,0),MATCH(orders!K$1,products!$A$1:$G$1,0))</f>
        <v>1</v>
      </c>
      <c r="L774">
        <f>INDEX(products!$A$1:$G$49,MATCH(orders!$D774,products!$A$1:$A$49,0),MATCH(orders!L$1,products!$A$1:$G$1,0))</f>
        <v>13.75</v>
      </c>
      <c r="M774">
        <f t="shared" si="87"/>
        <v>82.5</v>
      </c>
      <c r="N774" t="str">
        <f>VLOOKUP(I774,'coffee names &amp; roast types'!$A$2:$B$5,2,FALSE)</f>
        <v>Excelsa</v>
      </c>
      <c r="O774" t="str">
        <f>VLOOKUP(J774,'coffee names &amp; roast types'!$E$2:$F$4,2,FALSE)</f>
        <v>Medium</v>
      </c>
      <c r="P774" t="str">
        <f>CONCATENATE(VLOOKUP(C774,customers!$A$2:$F$1001,5,FALSE),", ",VLOOKUP(C774,customers!$A$2:$F$1001,6,FALSE))</f>
        <v>803 Crest Line Parkway, Baltimore</v>
      </c>
      <c r="Q774" t="str">
        <f t="shared" si="88"/>
        <v>No</v>
      </c>
      <c r="R774" t="str">
        <f t="shared" si="89"/>
        <v>Mellisa</v>
      </c>
      <c r="S774" t="str">
        <f t="shared" si="90"/>
        <v>Mebes</v>
      </c>
      <c r="T774" t="str">
        <f>_xlfn.XLOOKUP(C774,Table3[Customer ID],Table3[Loyalty Card],,0)</f>
        <v>No</v>
      </c>
      <c r="U774">
        <f t="shared" si="84"/>
        <v>6</v>
      </c>
      <c r="V774" t="str">
        <f t="shared" si="85"/>
        <v>Wednesday</v>
      </c>
      <c r="W774" t="str">
        <f t="shared" si="86"/>
        <v>September</v>
      </c>
      <c r="X774">
        <f>E774*VLOOKUP(D774,products!$A$2:$G$49,7,FALSE)</f>
        <v>9.0749999999999993</v>
      </c>
    </row>
    <row r="775" spans="1:24" x14ac:dyDescent="0.25">
      <c r="A775" s="1" t="s">
        <v>4857</v>
      </c>
      <c r="B775" s="2">
        <v>44488</v>
      </c>
      <c r="C775" s="1" t="s">
        <v>4858</v>
      </c>
      <c r="D775" t="s">
        <v>6158</v>
      </c>
      <c r="E775" s="1">
        <v>2</v>
      </c>
      <c r="F775" s="1" t="str">
        <f>VLOOKUP(C775,customers!$A$2:$B$1001,2,FALSE)</f>
        <v>Alva Filipczak</v>
      </c>
      <c r="G775" s="1" t="str">
        <f>VLOOKUP(C775,customers!$A$1:$C$1001,3,FALSE)</f>
        <v>afilipczaklh@ning.com</v>
      </c>
      <c r="H775" s="1" t="str">
        <f>_xlfn.XLOOKUP(C775,customers!$A$2:$A$1001,customers!$G$2:$G$1001,,0,)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>
        <f>INDEX(products!$A$1:$G$49,MATCH(orders!$D775,products!$A$1:$A$49,0),MATCH(orders!K$1,products!$A$1:$G$1,0))</f>
        <v>0.2</v>
      </c>
      <c r="L775">
        <f>INDEX(products!$A$1:$G$49,MATCH(orders!$D775,products!$A$1:$A$49,0),MATCH(orders!L$1,products!$A$1:$G$1,0))</f>
        <v>4.3650000000000002</v>
      </c>
      <c r="M775">
        <f t="shared" si="87"/>
        <v>8.73</v>
      </c>
      <c r="N775" t="str">
        <f>VLOOKUP(I775,'coffee names &amp; roast types'!$A$2:$B$5,2,FALSE)</f>
        <v>Liberica</v>
      </c>
      <c r="O775" t="str">
        <f>VLOOKUP(J775,'coffee names &amp; roast types'!$E$2:$F$4,2,FALSE)</f>
        <v>Medium</v>
      </c>
      <c r="P775" t="str">
        <f>CONCATENATE(VLOOKUP(C775,customers!$A$2:$F$1001,5,FALSE),", ",VLOOKUP(C775,customers!$A$2:$F$1001,6,FALSE))</f>
        <v>4847 Vera Crossing, Moycullen</v>
      </c>
      <c r="Q775" t="str">
        <f t="shared" si="88"/>
        <v>Yes</v>
      </c>
      <c r="R775" t="str">
        <f t="shared" si="89"/>
        <v>Alva</v>
      </c>
      <c r="S775" t="str">
        <f t="shared" si="90"/>
        <v>Filipczak</v>
      </c>
      <c r="T775" t="str">
        <f>_xlfn.XLOOKUP(C775,Table3[Customer ID],Table3[Loyalty Card],,0)</f>
        <v>No</v>
      </c>
      <c r="U775">
        <f t="shared" si="84"/>
        <v>0.4</v>
      </c>
      <c r="V775" t="str">
        <f t="shared" si="85"/>
        <v>Tuesday</v>
      </c>
      <c r="W775" t="str">
        <f t="shared" si="86"/>
        <v>October</v>
      </c>
      <c r="X775">
        <f>E775*VLOOKUP(D775,products!$A$2:$G$49,7,FALSE)</f>
        <v>1.1349</v>
      </c>
    </row>
    <row r="776" spans="1:24" x14ac:dyDescent="0.25">
      <c r="A776" s="1" t="s">
        <v>4863</v>
      </c>
      <c r="B776" s="2">
        <v>44756</v>
      </c>
      <c r="C776" s="1" t="s">
        <v>4864</v>
      </c>
      <c r="D776" t="s">
        <v>6137</v>
      </c>
      <c r="E776" s="1">
        <v>2</v>
      </c>
      <c r="F776" s="1" t="str">
        <f>VLOOKUP(C776,customers!$A$2:$B$1001,2,FALSE)</f>
        <v>Dorette Hinemoor</v>
      </c>
      <c r="G776" s="1" t="str">
        <f>VLOOKUP(C776,customers!$A$1:$C$1001,3,FALSE)</f>
        <v>not provided</v>
      </c>
      <c r="H776" s="1" t="str">
        <f>_xlfn.XLOOKUP(C776,customers!$A$2:$A$1001,customers!$G$2:$G$1001,,0,)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>
        <f>INDEX(products!$A$1:$G$49,MATCH(orders!$D776,products!$A$1:$A$49,0),MATCH(orders!K$1,products!$A$1:$G$1,0))</f>
        <v>1</v>
      </c>
      <c r="L776">
        <f>INDEX(products!$A$1:$G$49,MATCH(orders!$D776,products!$A$1:$A$49,0),MATCH(orders!L$1,products!$A$1:$G$1,0))</f>
        <v>9.9499999999999993</v>
      </c>
      <c r="M776">
        <f t="shared" si="87"/>
        <v>19.899999999999999</v>
      </c>
      <c r="N776" t="str">
        <f>VLOOKUP(I776,'coffee names &amp; roast types'!$A$2:$B$5,2,FALSE)</f>
        <v>Robusta</v>
      </c>
      <c r="O776" t="str">
        <f>VLOOKUP(J776,'coffee names &amp; roast types'!$E$2:$F$4,2,FALSE)</f>
        <v>Medium</v>
      </c>
      <c r="P776" t="str">
        <f>CONCATENATE(VLOOKUP(C776,customers!$A$2:$F$1001,5,FALSE),", ",VLOOKUP(C776,customers!$A$2:$F$1001,6,FALSE))</f>
        <v>121 Union Point, Fort Lauderdale</v>
      </c>
      <c r="Q776" t="str">
        <f t="shared" si="88"/>
        <v>No</v>
      </c>
      <c r="R776" t="str">
        <f t="shared" si="89"/>
        <v>Dorette</v>
      </c>
      <c r="S776" t="str">
        <f t="shared" si="90"/>
        <v>Hinemoor</v>
      </c>
      <c r="T776" t="str">
        <f>_xlfn.XLOOKUP(C776,Table3[Customer ID],Table3[Loyalty Card],,0)</f>
        <v>Yes</v>
      </c>
      <c r="U776">
        <f t="shared" si="84"/>
        <v>2</v>
      </c>
      <c r="V776" t="str">
        <f t="shared" si="85"/>
        <v>Thursday</v>
      </c>
      <c r="W776" t="str">
        <f t="shared" si="86"/>
        <v>July</v>
      </c>
      <c r="X776">
        <f>E776*VLOOKUP(D776,products!$A$2:$G$49,7,FALSE)</f>
        <v>1.194</v>
      </c>
    </row>
    <row r="777" spans="1:24" x14ac:dyDescent="0.25">
      <c r="A777" s="1" t="s">
        <v>4868</v>
      </c>
      <c r="B777" s="2">
        <v>44396</v>
      </c>
      <c r="C777" s="1" t="s">
        <v>4869</v>
      </c>
      <c r="D777" t="s">
        <v>6175</v>
      </c>
      <c r="E777" s="1">
        <v>2</v>
      </c>
      <c r="F777" s="1" t="str">
        <f>VLOOKUP(C777,customers!$A$2:$B$1001,2,FALSE)</f>
        <v>Rhetta Elnaugh</v>
      </c>
      <c r="G777" s="1" t="str">
        <f>VLOOKUP(C777,customers!$A$1:$C$1001,3,FALSE)</f>
        <v>relnaughlj@comsenz.com</v>
      </c>
      <c r="H777" s="1" t="str">
        <f>_xlfn.XLOOKUP(C777,customers!$A$2:$A$1001,customers!$G$2:$G$1001,,0,)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>
        <f>INDEX(products!$A$1:$G$49,MATCH(orders!$D777,products!$A$1:$A$49,0),MATCH(orders!K$1,products!$A$1:$G$1,0))</f>
        <v>0.5</v>
      </c>
      <c r="L777">
        <f>INDEX(products!$A$1:$G$49,MATCH(orders!$D777,products!$A$1:$A$49,0),MATCH(orders!L$1,products!$A$1:$G$1,0))</f>
        <v>8.91</v>
      </c>
      <c r="M777">
        <f t="shared" si="87"/>
        <v>17.82</v>
      </c>
      <c r="N777" t="str">
        <f>VLOOKUP(I777,'coffee names &amp; roast types'!$A$2:$B$5,2,FALSE)</f>
        <v>Excelsa</v>
      </c>
      <c r="O777" t="str">
        <f>VLOOKUP(J777,'coffee names &amp; roast types'!$E$2:$F$4,2,FALSE)</f>
        <v>Light</v>
      </c>
      <c r="P777" t="str">
        <f>CONCATENATE(VLOOKUP(C777,customers!$A$2:$F$1001,5,FALSE),", ",VLOOKUP(C777,customers!$A$2:$F$1001,6,FALSE))</f>
        <v>48 Randy Street, San Diego</v>
      </c>
      <c r="Q777" t="str">
        <f t="shared" si="88"/>
        <v>No</v>
      </c>
      <c r="R777" t="str">
        <f t="shared" si="89"/>
        <v>Rhetta</v>
      </c>
      <c r="S777" t="str">
        <f t="shared" si="90"/>
        <v>Elnaugh</v>
      </c>
      <c r="T777" t="str">
        <f>_xlfn.XLOOKUP(C777,Table3[Customer ID],Table3[Loyalty Card],,0)</f>
        <v>Yes</v>
      </c>
      <c r="U777">
        <f t="shared" si="84"/>
        <v>1</v>
      </c>
      <c r="V777" t="str">
        <f t="shared" si="85"/>
        <v>Monday</v>
      </c>
      <c r="W777" t="str">
        <f t="shared" si="86"/>
        <v>July</v>
      </c>
      <c r="X777">
        <f>E777*VLOOKUP(D777,products!$A$2:$G$49,7,FALSE)</f>
        <v>1.9601999999999999</v>
      </c>
    </row>
    <row r="778" spans="1:24" x14ac:dyDescent="0.25">
      <c r="A778" s="1" t="s">
        <v>4874</v>
      </c>
      <c r="B778" s="2">
        <v>44540</v>
      </c>
      <c r="C778" s="1" t="s">
        <v>4875</v>
      </c>
      <c r="D778" t="s">
        <v>6156</v>
      </c>
      <c r="E778" s="1">
        <v>3</v>
      </c>
      <c r="F778" s="1" t="str">
        <f>VLOOKUP(C778,customers!$A$2:$B$1001,2,FALSE)</f>
        <v>Jule Deehan</v>
      </c>
      <c r="G778" s="1" t="str">
        <f>VLOOKUP(C778,customers!$A$1:$C$1001,3,FALSE)</f>
        <v>jdeehanlk@about.me</v>
      </c>
      <c r="H778" s="1" t="str">
        <f>_xlfn.XLOOKUP(C778,customers!$A$2:$A$1001,customers!$G$2:$G$1001,,0,)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>
        <f>INDEX(products!$A$1:$G$49,MATCH(orders!$D778,products!$A$1:$A$49,0),MATCH(orders!K$1,products!$A$1:$G$1,0))</f>
        <v>0.5</v>
      </c>
      <c r="L778">
        <f>INDEX(products!$A$1:$G$49,MATCH(orders!$D778,products!$A$1:$A$49,0),MATCH(orders!L$1,products!$A$1:$G$1,0))</f>
        <v>6.75</v>
      </c>
      <c r="M778">
        <f t="shared" si="87"/>
        <v>20.25</v>
      </c>
      <c r="N778" t="str">
        <f>VLOOKUP(I778,'coffee names &amp; roast types'!$A$2:$B$5,2,FALSE)</f>
        <v>Arabica</v>
      </c>
      <c r="O778" t="str">
        <f>VLOOKUP(J778,'coffee names &amp; roast types'!$E$2:$F$4,2,FALSE)</f>
        <v>Medium</v>
      </c>
      <c r="P778" t="str">
        <f>CONCATENATE(VLOOKUP(C778,customers!$A$2:$F$1001,5,FALSE),", ",VLOOKUP(C778,customers!$A$2:$F$1001,6,FALSE))</f>
        <v>11217 Maywood Terrace, Dallas</v>
      </c>
      <c r="Q778" t="str">
        <f t="shared" si="88"/>
        <v>No</v>
      </c>
      <c r="R778" t="str">
        <f t="shared" si="89"/>
        <v>Jule</v>
      </c>
      <c r="S778" t="str">
        <f t="shared" si="90"/>
        <v>Deehan</v>
      </c>
      <c r="T778" t="str">
        <f>_xlfn.XLOOKUP(C778,Table3[Customer ID],Table3[Loyalty Card],,0)</f>
        <v>No</v>
      </c>
      <c r="U778">
        <f t="shared" si="84"/>
        <v>1.5</v>
      </c>
      <c r="V778" t="str">
        <f t="shared" si="85"/>
        <v>Friday</v>
      </c>
      <c r="W778" t="str">
        <f t="shared" si="86"/>
        <v>December</v>
      </c>
      <c r="X778">
        <f>E778*VLOOKUP(D778,products!$A$2:$G$49,7,FALSE)</f>
        <v>1.8224999999999998</v>
      </c>
    </row>
    <row r="779" spans="1:24" x14ac:dyDescent="0.25">
      <c r="A779" s="1" t="s">
        <v>4880</v>
      </c>
      <c r="B779" s="2">
        <v>43541</v>
      </c>
      <c r="C779" s="1" t="s">
        <v>4881</v>
      </c>
      <c r="D779" t="s">
        <v>6181</v>
      </c>
      <c r="E779" s="1">
        <v>2</v>
      </c>
      <c r="F779" s="1" t="str">
        <f>VLOOKUP(C779,customers!$A$2:$B$1001,2,FALSE)</f>
        <v>Janella Eden</v>
      </c>
      <c r="G779" s="1" t="str">
        <f>VLOOKUP(C779,customers!$A$1:$C$1001,3,FALSE)</f>
        <v>jedenll@e-recht24.de</v>
      </c>
      <c r="H779" s="1" t="str">
        <f>_xlfn.XLOOKUP(C779,customers!$A$2:$A$1001,customers!$G$2:$G$1001,,0,)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>
        <f>INDEX(products!$A$1:$G$49,MATCH(orders!$D779,products!$A$1:$A$49,0),MATCH(orders!K$1,products!$A$1:$G$1,0))</f>
        <v>2.5</v>
      </c>
      <c r="L779">
        <f>INDEX(products!$A$1:$G$49,MATCH(orders!$D779,products!$A$1:$A$49,0),MATCH(orders!L$1,products!$A$1:$G$1,0))</f>
        <v>29.784999999999997</v>
      </c>
      <c r="M779">
        <f t="shared" si="87"/>
        <v>59.569999999999993</v>
      </c>
      <c r="N779" t="str">
        <f>VLOOKUP(I779,'coffee names &amp; roast types'!$A$2:$B$5,2,FALSE)</f>
        <v>Arabica</v>
      </c>
      <c r="O779" t="str">
        <f>VLOOKUP(J779,'coffee names &amp; roast types'!$E$2:$F$4,2,FALSE)</f>
        <v>Light</v>
      </c>
      <c r="P779" t="str">
        <f>CONCATENATE(VLOOKUP(C779,customers!$A$2:$F$1001,5,FALSE),", ",VLOOKUP(C779,customers!$A$2:$F$1001,6,FALSE))</f>
        <v>613 Merrick Way, Joliet</v>
      </c>
      <c r="Q779" t="str">
        <f t="shared" si="88"/>
        <v>No</v>
      </c>
      <c r="R779" t="str">
        <f t="shared" si="89"/>
        <v>Janella</v>
      </c>
      <c r="S779" t="str">
        <f t="shared" si="90"/>
        <v>Eden</v>
      </c>
      <c r="T779" t="str">
        <f>_xlfn.XLOOKUP(C779,Table3[Customer ID],Table3[Loyalty Card],,0)</f>
        <v>No</v>
      </c>
      <c r="U779">
        <f t="shared" si="84"/>
        <v>5</v>
      </c>
      <c r="V779" t="str">
        <f t="shared" si="85"/>
        <v>Sunday</v>
      </c>
      <c r="W779" t="str">
        <f t="shared" si="86"/>
        <v>March</v>
      </c>
      <c r="X779">
        <f>E779*VLOOKUP(D779,products!$A$2:$G$49,7,FALSE)</f>
        <v>5.3612999999999991</v>
      </c>
    </row>
    <row r="780" spans="1:24" x14ac:dyDescent="0.25">
      <c r="A780" s="1" t="s">
        <v>4885</v>
      </c>
      <c r="B780" s="2">
        <v>43889</v>
      </c>
      <c r="C780" s="1" t="s">
        <v>4932</v>
      </c>
      <c r="D780" t="s">
        <v>6160</v>
      </c>
      <c r="E780" s="1">
        <v>2</v>
      </c>
      <c r="F780" s="1" t="str">
        <f>VLOOKUP(C780,customers!$A$2:$B$1001,2,FALSE)</f>
        <v>Cam Jewster</v>
      </c>
      <c r="G780" s="1" t="str">
        <f>VLOOKUP(C780,customers!$A$1:$C$1001,3,FALSE)</f>
        <v>cjewsterlu@moonfruit.com</v>
      </c>
      <c r="H780" s="1" t="str">
        <f>_xlfn.XLOOKUP(C780,customers!$A$2:$A$1001,customers!$G$2:$G$1001,,0,)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>
        <f>INDEX(products!$A$1:$G$49,MATCH(orders!$D780,products!$A$1:$A$49,0),MATCH(orders!K$1,products!$A$1:$G$1,0))</f>
        <v>0.5</v>
      </c>
      <c r="L780">
        <f>INDEX(products!$A$1:$G$49,MATCH(orders!$D780,products!$A$1:$A$49,0),MATCH(orders!L$1,products!$A$1:$G$1,0))</f>
        <v>9.51</v>
      </c>
      <c r="M780">
        <f t="shared" si="87"/>
        <v>19.02</v>
      </c>
      <c r="N780" t="str">
        <f>VLOOKUP(I780,'coffee names &amp; roast types'!$A$2:$B$5,2,FALSE)</f>
        <v>Liberica</v>
      </c>
      <c r="O780" t="str">
        <f>VLOOKUP(J780,'coffee names &amp; roast types'!$E$2:$F$4,2,FALSE)</f>
        <v>Light</v>
      </c>
      <c r="P780" t="str">
        <f>CONCATENATE(VLOOKUP(C780,customers!$A$2:$F$1001,5,FALSE),", ",VLOOKUP(C780,customers!$A$2:$F$1001,6,FALSE))</f>
        <v>24010 Sunnyside Drive, Dayton</v>
      </c>
      <c r="Q780" t="str">
        <f t="shared" si="88"/>
        <v>No</v>
      </c>
      <c r="R780" t="str">
        <f t="shared" si="89"/>
        <v>Cam</v>
      </c>
      <c r="S780" t="str">
        <f t="shared" si="90"/>
        <v>Jewster</v>
      </c>
      <c r="T780" t="str">
        <f>_xlfn.XLOOKUP(C780,Table3[Customer ID],Table3[Loyalty Card],,0)</f>
        <v>Yes</v>
      </c>
      <c r="U780">
        <f t="shared" si="84"/>
        <v>1</v>
      </c>
      <c r="V780" t="str">
        <f t="shared" si="85"/>
        <v>Friday</v>
      </c>
      <c r="W780" t="str">
        <f t="shared" si="86"/>
        <v>February</v>
      </c>
      <c r="X780">
        <f>E780*VLOOKUP(D780,products!$A$2:$G$49,7,FALSE)</f>
        <v>2.4725999999999999</v>
      </c>
    </row>
    <row r="781" spans="1:24" x14ac:dyDescent="0.25">
      <c r="A781" s="1" t="s">
        <v>4891</v>
      </c>
      <c r="B781" s="2">
        <v>43985</v>
      </c>
      <c r="C781" s="1" t="s">
        <v>4892</v>
      </c>
      <c r="D781" t="s">
        <v>6142</v>
      </c>
      <c r="E781" s="1">
        <v>6</v>
      </c>
      <c r="F781" s="1" t="str">
        <f>VLOOKUP(C781,customers!$A$2:$B$1001,2,FALSE)</f>
        <v>Ugo Southerden</v>
      </c>
      <c r="G781" s="1" t="str">
        <f>VLOOKUP(C781,customers!$A$1:$C$1001,3,FALSE)</f>
        <v>usoutherdenln@hao123.com</v>
      </c>
      <c r="H781" s="1" t="str">
        <f>_xlfn.XLOOKUP(C781,customers!$A$2:$A$1001,customers!$G$2:$G$1001,,0,)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>
        <f>INDEX(products!$A$1:$G$49,MATCH(orders!$D781,products!$A$1:$A$49,0),MATCH(orders!K$1,products!$A$1:$G$1,0))</f>
        <v>1</v>
      </c>
      <c r="L781">
        <f>INDEX(products!$A$1:$G$49,MATCH(orders!$D781,products!$A$1:$A$49,0),MATCH(orders!L$1,products!$A$1:$G$1,0))</f>
        <v>12.95</v>
      </c>
      <c r="M781">
        <f t="shared" si="87"/>
        <v>77.699999999999989</v>
      </c>
      <c r="N781" t="str">
        <f>VLOOKUP(I781,'coffee names &amp; roast types'!$A$2:$B$5,2,FALSE)</f>
        <v>Liberica</v>
      </c>
      <c r="O781" t="str">
        <f>VLOOKUP(J781,'coffee names &amp; roast types'!$E$2:$F$4,2,FALSE)</f>
        <v>Dark</v>
      </c>
      <c r="P781" t="str">
        <f>CONCATENATE(VLOOKUP(C781,customers!$A$2:$F$1001,5,FALSE),", ",VLOOKUP(C781,customers!$A$2:$F$1001,6,FALSE))</f>
        <v>63 Holmberg Avenue, Clearwater</v>
      </c>
      <c r="Q781" t="str">
        <f t="shared" si="88"/>
        <v>No</v>
      </c>
      <c r="R781" t="str">
        <f t="shared" si="89"/>
        <v>Ugo</v>
      </c>
      <c r="S781" t="str">
        <f t="shared" si="90"/>
        <v>Southerden</v>
      </c>
      <c r="T781" t="str">
        <f>_xlfn.XLOOKUP(C781,Table3[Customer ID],Table3[Loyalty Card],,0)</f>
        <v>Yes</v>
      </c>
      <c r="U781">
        <f t="shared" si="84"/>
        <v>6</v>
      </c>
      <c r="V781" t="str">
        <f t="shared" si="85"/>
        <v>Wednesday</v>
      </c>
      <c r="W781" t="str">
        <f t="shared" si="86"/>
        <v>June</v>
      </c>
      <c r="X781">
        <f>E781*VLOOKUP(D781,products!$A$2:$G$49,7,FALSE)</f>
        <v>10.100999999999999</v>
      </c>
    </row>
    <row r="782" spans="1:24" x14ac:dyDescent="0.25">
      <c r="A782" s="1" t="s">
        <v>4897</v>
      </c>
      <c r="B782" s="2">
        <v>43883</v>
      </c>
      <c r="C782" s="1" t="s">
        <v>4898</v>
      </c>
      <c r="D782" t="s">
        <v>6140</v>
      </c>
      <c r="E782" s="1">
        <v>3</v>
      </c>
      <c r="F782" s="1" t="str">
        <f>VLOOKUP(C782,customers!$A$2:$B$1001,2,FALSE)</f>
        <v>Verne Dunkerley</v>
      </c>
      <c r="G782" s="1" t="str">
        <f>VLOOKUP(C782,customers!$A$1:$C$1001,3,FALSE)</f>
        <v>not provided</v>
      </c>
      <c r="H782" s="1" t="str">
        <f>_xlfn.XLOOKUP(C782,customers!$A$2:$A$1001,customers!$G$2:$G$1001,,0,)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>
        <f>INDEX(products!$A$1:$G$49,MATCH(orders!$D782,products!$A$1:$A$49,0),MATCH(orders!K$1,products!$A$1:$G$1,0))</f>
        <v>1</v>
      </c>
      <c r="L782">
        <f>INDEX(products!$A$1:$G$49,MATCH(orders!$D782,products!$A$1:$A$49,0),MATCH(orders!L$1,products!$A$1:$G$1,0))</f>
        <v>13.75</v>
      </c>
      <c r="M782">
        <f t="shared" si="87"/>
        <v>41.25</v>
      </c>
      <c r="N782" t="str">
        <f>VLOOKUP(I782,'coffee names &amp; roast types'!$A$2:$B$5,2,FALSE)</f>
        <v>Excelsa</v>
      </c>
      <c r="O782" t="str">
        <f>VLOOKUP(J782,'coffee names &amp; roast types'!$E$2:$F$4,2,FALSE)</f>
        <v>Medium</v>
      </c>
      <c r="P782" t="str">
        <f>CONCATENATE(VLOOKUP(C782,customers!$A$2:$F$1001,5,FALSE),", ",VLOOKUP(C782,customers!$A$2:$F$1001,6,FALSE))</f>
        <v>5770 Crest Line Place, Minneapolis</v>
      </c>
      <c r="Q782" t="str">
        <f t="shared" si="88"/>
        <v>No</v>
      </c>
      <c r="R782" t="str">
        <f t="shared" si="89"/>
        <v>Verne</v>
      </c>
      <c r="S782" t="str">
        <f t="shared" si="90"/>
        <v>Dunkerley</v>
      </c>
      <c r="T782" t="str">
        <f>_xlfn.XLOOKUP(C782,Table3[Customer ID],Table3[Loyalty Card],,0)</f>
        <v>No</v>
      </c>
      <c r="U782">
        <f t="shared" si="84"/>
        <v>3</v>
      </c>
      <c r="V782" t="str">
        <f t="shared" si="85"/>
        <v>Saturday</v>
      </c>
      <c r="W782" t="str">
        <f t="shared" si="86"/>
        <v>February</v>
      </c>
      <c r="X782">
        <f>E782*VLOOKUP(D782,products!$A$2:$G$49,7,FALSE)</f>
        <v>4.5374999999999996</v>
      </c>
    </row>
    <row r="783" spans="1:24" x14ac:dyDescent="0.25">
      <c r="A783" s="1" t="s">
        <v>4902</v>
      </c>
      <c r="B783" s="2">
        <v>43778</v>
      </c>
      <c r="C783" s="1" t="s">
        <v>4903</v>
      </c>
      <c r="D783" t="s">
        <v>6163</v>
      </c>
      <c r="E783" s="1">
        <v>4</v>
      </c>
      <c r="F783" s="1" t="str">
        <f>VLOOKUP(C783,customers!$A$2:$B$1001,2,FALSE)</f>
        <v>Lacee Burtenshaw</v>
      </c>
      <c r="G783" s="1" t="str">
        <f>VLOOKUP(C783,customers!$A$1:$C$1001,3,FALSE)</f>
        <v>lburtenshawlp@shinystat.com</v>
      </c>
      <c r="H783" s="1" t="str">
        <f>_xlfn.XLOOKUP(C783,customers!$A$2:$A$1001,customers!$G$2:$G$1001,,0,)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>
        <f>INDEX(products!$A$1:$G$49,MATCH(orders!$D783,products!$A$1:$A$49,0),MATCH(orders!K$1,products!$A$1:$G$1,0))</f>
        <v>2.5</v>
      </c>
      <c r="L783">
        <f>INDEX(products!$A$1:$G$49,MATCH(orders!$D783,products!$A$1:$A$49,0),MATCH(orders!L$1,products!$A$1:$G$1,0))</f>
        <v>36.454999999999998</v>
      </c>
      <c r="M783">
        <f t="shared" si="87"/>
        <v>145.82</v>
      </c>
      <c r="N783" t="str">
        <f>VLOOKUP(I783,'coffee names &amp; roast types'!$A$2:$B$5,2,FALSE)</f>
        <v>Liberica</v>
      </c>
      <c r="O783" t="str">
        <f>VLOOKUP(J783,'coffee names &amp; roast types'!$E$2:$F$4,2,FALSE)</f>
        <v>Light</v>
      </c>
      <c r="P783" t="str">
        <f>CONCATENATE(VLOOKUP(C783,customers!$A$2:$F$1001,5,FALSE),", ",VLOOKUP(C783,customers!$A$2:$F$1001,6,FALSE))</f>
        <v>8 Prentice Way, Lawrenceville</v>
      </c>
      <c r="Q783" t="str">
        <f t="shared" si="88"/>
        <v>No</v>
      </c>
      <c r="R783" t="str">
        <f t="shared" si="89"/>
        <v>Lacee</v>
      </c>
      <c r="S783" t="str">
        <f t="shared" si="90"/>
        <v>Burtenshaw</v>
      </c>
      <c r="T783" t="str">
        <f>_xlfn.XLOOKUP(C783,Table3[Customer ID],Table3[Loyalty Card],,0)</f>
        <v>No</v>
      </c>
      <c r="U783">
        <f t="shared" si="84"/>
        <v>10</v>
      </c>
      <c r="V783" t="str">
        <f t="shared" si="85"/>
        <v>Saturday</v>
      </c>
      <c r="W783" t="str">
        <f t="shared" si="86"/>
        <v>November</v>
      </c>
      <c r="X783">
        <f>E783*VLOOKUP(D783,products!$A$2:$G$49,7,FALSE)</f>
        <v>18.956599999999998</v>
      </c>
    </row>
    <row r="784" spans="1:24" x14ac:dyDescent="0.25">
      <c r="A784" s="1" t="s">
        <v>4908</v>
      </c>
      <c r="B784" s="2">
        <v>43897</v>
      </c>
      <c r="C784" s="1" t="s">
        <v>4909</v>
      </c>
      <c r="D784" t="s">
        <v>6183</v>
      </c>
      <c r="E784" s="1">
        <v>6</v>
      </c>
      <c r="F784" s="1" t="str">
        <f>VLOOKUP(C784,customers!$A$2:$B$1001,2,FALSE)</f>
        <v>Adorne Gregoratti</v>
      </c>
      <c r="G784" s="1" t="str">
        <f>VLOOKUP(C784,customers!$A$1:$C$1001,3,FALSE)</f>
        <v>agregorattilq@vistaprint.com</v>
      </c>
      <c r="H784" s="1" t="str">
        <f>_xlfn.XLOOKUP(C784,customers!$A$2:$A$1001,customers!$G$2:$G$1001,,0,)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>
        <f>INDEX(products!$A$1:$G$49,MATCH(orders!$D784,products!$A$1:$A$49,0),MATCH(orders!K$1,products!$A$1:$G$1,0))</f>
        <v>0.2</v>
      </c>
      <c r="L784">
        <f>INDEX(products!$A$1:$G$49,MATCH(orders!$D784,products!$A$1:$A$49,0),MATCH(orders!L$1,products!$A$1:$G$1,0))</f>
        <v>4.4550000000000001</v>
      </c>
      <c r="M784">
        <f t="shared" si="87"/>
        <v>26.73</v>
      </c>
      <c r="N784" t="str">
        <f>VLOOKUP(I784,'coffee names &amp; roast types'!$A$2:$B$5,2,FALSE)</f>
        <v>Excelsa</v>
      </c>
      <c r="O784" t="str">
        <f>VLOOKUP(J784,'coffee names &amp; roast types'!$E$2:$F$4,2,FALSE)</f>
        <v>Light</v>
      </c>
      <c r="P784" t="str">
        <f>CONCATENATE(VLOOKUP(C784,customers!$A$2:$F$1001,5,FALSE),", ",VLOOKUP(C784,customers!$A$2:$F$1001,6,FALSE))</f>
        <v>27208 Maple Avenue, Malahide</v>
      </c>
      <c r="Q784" t="str">
        <f t="shared" si="88"/>
        <v>Yes</v>
      </c>
      <c r="R784" t="str">
        <f t="shared" si="89"/>
        <v>Adorne</v>
      </c>
      <c r="S784" t="str">
        <f t="shared" si="90"/>
        <v>Gregoratti</v>
      </c>
      <c r="T784" t="str">
        <f>_xlfn.XLOOKUP(C784,Table3[Customer ID],Table3[Loyalty Card],,0)</f>
        <v>No</v>
      </c>
      <c r="U784">
        <f t="shared" si="84"/>
        <v>1.2000000000000002</v>
      </c>
      <c r="V784" t="str">
        <f t="shared" si="85"/>
        <v>Saturday</v>
      </c>
      <c r="W784" t="str">
        <f t="shared" si="86"/>
        <v>March</v>
      </c>
      <c r="X784">
        <f>E784*VLOOKUP(D784,products!$A$2:$G$49,7,FALSE)</f>
        <v>2.9402999999999997</v>
      </c>
    </row>
    <row r="785" spans="1:24" x14ac:dyDescent="0.25">
      <c r="A785" s="1" t="s">
        <v>4914</v>
      </c>
      <c r="B785" s="2">
        <v>44312</v>
      </c>
      <c r="C785" s="1" t="s">
        <v>4915</v>
      </c>
      <c r="D785" t="s">
        <v>6159</v>
      </c>
      <c r="E785" s="1">
        <v>5</v>
      </c>
      <c r="F785" s="1" t="str">
        <f>VLOOKUP(C785,customers!$A$2:$B$1001,2,FALSE)</f>
        <v>Chris Croster</v>
      </c>
      <c r="G785" s="1" t="str">
        <f>VLOOKUP(C785,customers!$A$1:$C$1001,3,FALSE)</f>
        <v>ccrosterlr@gov.uk</v>
      </c>
      <c r="H785" s="1" t="str">
        <f>_xlfn.XLOOKUP(C785,customers!$A$2:$A$1001,customers!$G$2:$G$1001,,0,)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>
        <f>INDEX(products!$A$1:$G$49,MATCH(orders!$D785,products!$A$1:$A$49,0),MATCH(orders!K$1,products!$A$1:$G$1,0))</f>
        <v>0.5</v>
      </c>
      <c r="L785">
        <f>INDEX(products!$A$1:$G$49,MATCH(orders!$D785,products!$A$1:$A$49,0),MATCH(orders!L$1,products!$A$1:$G$1,0))</f>
        <v>8.73</v>
      </c>
      <c r="M785">
        <f t="shared" si="87"/>
        <v>43.650000000000006</v>
      </c>
      <c r="N785" t="str">
        <f>VLOOKUP(I785,'coffee names &amp; roast types'!$A$2:$B$5,2,FALSE)</f>
        <v>Liberica</v>
      </c>
      <c r="O785" t="str">
        <f>VLOOKUP(J785,'coffee names &amp; roast types'!$E$2:$F$4,2,FALSE)</f>
        <v>Medium</v>
      </c>
      <c r="P785" t="str">
        <f>CONCATENATE(VLOOKUP(C785,customers!$A$2:$F$1001,5,FALSE),", ",VLOOKUP(C785,customers!$A$2:$F$1001,6,FALSE))</f>
        <v>9 Brickson Park Street, Tampa</v>
      </c>
      <c r="Q785" t="str">
        <f t="shared" si="88"/>
        <v>No</v>
      </c>
      <c r="R785" t="str">
        <f t="shared" si="89"/>
        <v>Chris</v>
      </c>
      <c r="S785" t="str">
        <f t="shared" si="90"/>
        <v>Croster</v>
      </c>
      <c r="T785" t="str">
        <f>_xlfn.XLOOKUP(C785,Table3[Customer ID],Table3[Loyalty Card],,0)</f>
        <v>Yes</v>
      </c>
      <c r="U785">
        <f t="shared" si="84"/>
        <v>2.5</v>
      </c>
      <c r="V785" t="str">
        <f t="shared" si="85"/>
        <v>Monday</v>
      </c>
      <c r="W785" t="str">
        <f t="shared" si="86"/>
        <v>April</v>
      </c>
      <c r="X785">
        <f>E785*VLOOKUP(D785,products!$A$2:$G$49,7,FALSE)</f>
        <v>5.6745000000000001</v>
      </c>
    </row>
    <row r="786" spans="1:24" x14ac:dyDescent="0.25">
      <c r="A786" s="1" t="s">
        <v>4920</v>
      </c>
      <c r="B786" s="2">
        <v>44511</v>
      </c>
      <c r="C786" s="1" t="s">
        <v>4921</v>
      </c>
      <c r="D786" t="s">
        <v>6169</v>
      </c>
      <c r="E786" s="1">
        <v>2</v>
      </c>
      <c r="F786" s="1" t="str">
        <f>VLOOKUP(C786,customers!$A$2:$B$1001,2,FALSE)</f>
        <v>Graeme Whitehead</v>
      </c>
      <c r="G786" s="1" t="str">
        <f>VLOOKUP(C786,customers!$A$1:$C$1001,3,FALSE)</f>
        <v>gwhiteheadls@hp.com</v>
      </c>
      <c r="H786" s="1" t="str">
        <f>_xlfn.XLOOKUP(C786,customers!$A$2:$A$1001,customers!$G$2:$G$1001,,0,)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>
        <f>INDEX(products!$A$1:$G$49,MATCH(orders!$D786,products!$A$1:$A$49,0),MATCH(orders!K$1,products!$A$1:$G$1,0))</f>
        <v>1</v>
      </c>
      <c r="L786">
        <f>INDEX(products!$A$1:$G$49,MATCH(orders!$D786,products!$A$1:$A$49,0),MATCH(orders!L$1,products!$A$1:$G$1,0))</f>
        <v>15.85</v>
      </c>
      <c r="M786">
        <f t="shared" si="87"/>
        <v>31.7</v>
      </c>
      <c r="N786" t="str">
        <f>VLOOKUP(I786,'coffee names &amp; roast types'!$A$2:$B$5,2,FALSE)</f>
        <v>Liberica</v>
      </c>
      <c r="O786" t="str">
        <f>VLOOKUP(J786,'coffee names &amp; roast types'!$E$2:$F$4,2,FALSE)</f>
        <v>Light</v>
      </c>
      <c r="P786" t="str">
        <f>CONCATENATE(VLOOKUP(C786,customers!$A$2:$F$1001,5,FALSE),", ",VLOOKUP(C786,customers!$A$2:$F$1001,6,FALSE))</f>
        <v>39 Pawling Place, Nashville</v>
      </c>
      <c r="Q786" t="str">
        <f t="shared" si="88"/>
        <v>No</v>
      </c>
      <c r="R786" t="str">
        <f t="shared" si="89"/>
        <v>Graeme</v>
      </c>
      <c r="S786" t="str">
        <f t="shared" si="90"/>
        <v>Whitehead</v>
      </c>
      <c r="T786" t="str">
        <f>_xlfn.XLOOKUP(C786,Table3[Customer ID],Table3[Loyalty Card],,0)</f>
        <v>No</v>
      </c>
      <c r="U786">
        <f t="shared" si="84"/>
        <v>2</v>
      </c>
      <c r="V786" t="str">
        <f t="shared" si="85"/>
        <v>Thursday</v>
      </c>
      <c r="W786" t="str">
        <f t="shared" si="86"/>
        <v>November</v>
      </c>
      <c r="X786">
        <f>E786*VLOOKUP(D786,products!$A$2:$G$49,7,FALSE)</f>
        <v>4.1210000000000004</v>
      </c>
    </row>
    <row r="787" spans="1:24" x14ac:dyDescent="0.25">
      <c r="A787" s="1" t="s">
        <v>4925</v>
      </c>
      <c r="B787" s="2">
        <v>44362</v>
      </c>
      <c r="C787" s="1" t="s">
        <v>4926</v>
      </c>
      <c r="D787" t="s">
        <v>6167</v>
      </c>
      <c r="E787" s="1">
        <v>1</v>
      </c>
      <c r="F787" s="1" t="str">
        <f>VLOOKUP(C787,customers!$A$2:$B$1001,2,FALSE)</f>
        <v>Haslett Jodrelle</v>
      </c>
      <c r="G787" s="1" t="str">
        <f>VLOOKUP(C787,customers!$A$1:$C$1001,3,FALSE)</f>
        <v>hjodrellelt@samsung.com</v>
      </c>
      <c r="H787" s="1" t="str">
        <f>_xlfn.XLOOKUP(C787,customers!$A$2:$A$1001,customers!$G$2:$G$1001,,0,)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>
        <f>INDEX(products!$A$1:$G$49,MATCH(orders!$D787,products!$A$1:$A$49,0),MATCH(orders!K$1,products!$A$1:$G$1,0))</f>
        <v>2.5</v>
      </c>
      <c r="L787">
        <f>INDEX(products!$A$1:$G$49,MATCH(orders!$D787,products!$A$1:$A$49,0),MATCH(orders!L$1,products!$A$1:$G$1,0))</f>
        <v>22.884999999999998</v>
      </c>
      <c r="M787">
        <f t="shared" si="87"/>
        <v>22.884999999999998</v>
      </c>
      <c r="N787" t="str">
        <f>VLOOKUP(I787,'coffee names &amp; roast types'!$A$2:$B$5,2,FALSE)</f>
        <v>Arabica</v>
      </c>
      <c r="O787" t="str">
        <f>VLOOKUP(J787,'coffee names &amp; roast types'!$E$2:$F$4,2,FALSE)</f>
        <v>Dark</v>
      </c>
      <c r="P787" t="str">
        <f>CONCATENATE(VLOOKUP(C787,customers!$A$2:$F$1001,5,FALSE),", ",VLOOKUP(C787,customers!$A$2:$F$1001,6,FALSE))</f>
        <v>9 Macpherson Avenue, Miami</v>
      </c>
      <c r="Q787" t="str">
        <f t="shared" si="88"/>
        <v>No</v>
      </c>
      <c r="R787" t="str">
        <f t="shared" si="89"/>
        <v>Haslett</v>
      </c>
      <c r="S787" t="str">
        <f t="shared" si="90"/>
        <v>Jodrelle</v>
      </c>
      <c r="T787" t="str">
        <f>_xlfn.XLOOKUP(C787,Table3[Customer ID],Table3[Loyalty Card],,0)</f>
        <v>No</v>
      </c>
      <c r="U787">
        <f t="shared" si="84"/>
        <v>2.5</v>
      </c>
      <c r="V787" t="str">
        <f t="shared" si="85"/>
        <v>Tuesday</v>
      </c>
      <c r="W787" t="str">
        <f t="shared" si="86"/>
        <v>June</v>
      </c>
      <c r="X787">
        <f>E787*VLOOKUP(D787,products!$A$2:$G$49,7,FALSE)</f>
        <v>2.0596499999999995</v>
      </c>
    </row>
    <row r="788" spans="1:24" x14ac:dyDescent="0.25">
      <c r="A788" s="1" t="s">
        <v>4931</v>
      </c>
      <c r="B788" s="2">
        <v>43888</v>
      </c>
      <c r="C788" s="1" t="s">
        <v>4932</v>
      </c>
      <c r="D788" t="s">
        <v>6184</v>
      </c>
      <c r="E788" s="1">
        <v>1</v>
      </c>
      <c r="F788" s="1" t="str">
        <f>VLOOKUP(C788,customers!$A$2:$B$1001,2,FALSE)</f>
        <v>Cam Jewster</v>
      </c>
      <c r="G788" s="1" t="str">
        <f>VLOOKUP(C788,customers!$A$1:$C$1001,3,FALSE)</f>
        <v>cjewsterlu@moonfruit.com</v>
      </c>
      <c r="H788" s="1" t="str">
        <f>_xlfn.XLOOKUP(C788,customers!$A$2:$A$1001,customers!$G$2:$G$1001,,0,)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>
        <f>INDEX(products!$A$1:$G$49,MATCH(orders!$D788,products!$A$1:$A$49,0),MATCH(orders!K$1,products!$A$1:$G$1,0))</f>
        <v>2.5</v>
      </c>
      <c r="L788">
        <f>INDEX(products!$A$1:$G$49,MATCH(orders!$D788,products!$A$1:$A$49,0),MATCH(orders!L$1,products!$A$1:$G$1,0))</f>
        <v>27.945</v>
      </c>
      <c r="M788">
        <f t="shared" si="87"/>
        <v>27.945</v>
      </c>
      <c r="N788" t="str">
        <f>VLOOKUP(I788,'coffee names &amp; roast types'!$A$2:$B$5,2,FALSE)</f>
        <v>Excelsa</v>
      </c>
      <c r="O788" t="str">
        <f>VLOOKUP(J788,'coffee names &amp; roast types'!$E$2:$F$4,2,FALSE)</f>
        <v>Dark</v>
      </c>
      <c r="P788" t="str">
        <f>CONCATENATE(VLOOKUP(C788,customers!$A$2:$F$1001,5,FALSE),", ",VLOOKUP(C788,customers!$A$2:$F$1001,6,FALSE))</f>
        <v>24010 Sunnyside Drive, Dayton</v>
      </c>
      <c r="Q788" t="str">
        <f t="shared" si="88"/>
        <v>No</v>
      </c>
      <c r="R788" t="str">
        <f t="shared" si="89"/>
        <v>Cam</v>
      </c>
      <c r="S788" t="str">
        <f t="shared" si="90"/>
        <v>Jewster</v>
      </c>
      <c r="T788" t="str">
        <f>_xlfn.XLOOKUP(C788,Table3[Customer ID],Table3[Loyalty Card],,0)</f>
        <v>Yes</v>
      </c>
      <c r="U788">
        <f t="shared" si="84"/>
        <v>2.5</v>
      </c>
      <c r="V788" t="str">
        <f t="shared" si="85"/>
        <v>Thursday</v>
      </c>
      <c r="W788" t="str">
        <f t="shared" si="86"/>
        <v>February</v>
      </c>
      <c r="X788">
        <f>E788*VLOOKUP(D788,products!$A$2:$G$49,7,FALSE)</f>
        <v>3.07395</v>
      </c>
    </row>
    <row r="789" spans="1:24" x14ac:dyDescent="0.25">
      <c r="A789" s="1" t="s">
        <v>4937</v>
      </c>
      <c r="B789" s="2">
        <v>44305</v>
      </c>
      <c r="C789" s="1" t="s">
        <v>4938</v>
      </c>
      <c r="D789" t="s">
        <v>6140</v>
      </c>
      <c r="E789" s="1">
        <v>6</v>
      </c>
      <c r="F789" s="1" t="str">
        <f>VLOOKUP(C789,customers!$A$2:$B$1001,2,FALSE)</f>
        <v>Beryl Osborn</v>
      </c>
      <c r="G789" s="1" t="str">
        <f>VLOOKUP(C789,customers!$A$1:$C$1001,3,FALSE)</f>
        <v>not provided</v>
      </c>
      <c r="H789" s="1" t="str">
        <f>_xlfn.XLOOKUP(C789,customers!$A$2:$A$1001,customers!$G$2:$G$1001,,0,)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>
        <f>INDEX(products!$A$1:$G$49,MATCH(orders!$D789,products!$A$1:$A$49,0),MATCH(orders!K$1,products!$A$1:$G$1,0))</f>
        <v>1</v>
      </c>
      <c r="L789">
        <f>INDEX(products!$A$1:$G$49,MATCH(orders!$D789,products!$A$1:$A$49,0),MATCH(orders!L$1,products!$A$1:$G$1,0))</f>
        <v>13.75</v>
      </c>
      <c r="M789">
        <f t="shared" si="87"/>
        <v>82.5</v>
      </c>
      <c r="N789" t="str">
        <f>VLOOKUP(I789,'coffee names &amp; roast types'!$A$2:$B$5,2,FALSE)</f>
        <v>Excelsa</v>
      </c>
      <c r="O789" t="str">
        <f>VLOOKUP(J789,'coffee names &amp; roast types'!$E$2:$F$4,2,FALSE)</f>
        <v>Medium</v>
      </c>
      <c r="P789" t="str">
        <f>CONCATENATE(VLOOKUP(C789,customers!$A$2:$F$1001,5,FALSE),", ",VLOOKUP(C789,customers!$A$2:$F$1001,6,FALSE))</f>
        <v>71 Donald Trail, Chicago</v>
      </c>
      <c r="Q789" t="str">
        <f t="shared" si="88"/>
        <v>No</v>
      </c>
      <c r="R789" t="str">
        <f t="shared" si="89"/>
        <v>Beryl</v>
      </c>
      <c r="S789" t="str">
        <f t="shared" si="90"/>
        <v>Osborn</v>
      </c>
      <c r="T789" t="str">
        <f>_xlfn.XLOOKUP(C789,Table3[Customer ID],Table3[Loyalty Card],,0)</f>
        <v>Yes</v>
      </c>
      <c r="U789">
        <f t="shared" si="84"/>
        <v>6</v>
      </c>
      <c r="V789" t="str">
        <f t="shared" si="85"/>
        <v>Monday</v>
      </c>
      <c r="W789" t="str">
        <f t="shared" si="86"/>
        <v>April</v>
      </c>
      <c r="X789">
        <f>E789*VLOOKUP(D789,products!$A$2:$G$49,7,FALSE)</f>
        <v>9.0749999999999993</v>
      </c>
    </row>
    <row r="790" spans="1:24" x14ac:dyDescent="0.25">
      <c r="A790" s="1" t="s">
        <v>4942</v>
      </c>
      <c r="B790" s="2">
        <v>44771</v>
      </c>
      <c r="C790" s="1" t="s">
        <v>4943</v>
      </c>
      <c r="D790" t="s">
        <v>6150</v>
      </c>
      <c r="E790" s="1">
        <v>2</v>
      </c>
      <c r="F790" s="1" t="str">
        <f>VLOOKUP(C790,customers!$A$2:$B$1001,2,FALSE)</f>
        <v>Kaela Nottram</v>
      </c>
      <c r="G790" s="1" t="str">
        <f>VLOOKUP(C790,customers!$A$1:$C$1001,3,FALSE)</f>
        <v>knottramlw@odnoklassniki.ru</v>
      </c>
      <c r="H790" s="1" t="str">
        <f>_xlfn.XLOOKUP(C790,customers!$A$2:$A$1001,customers!$G$2:$G$1001,,0,)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>
        <f>INDEX(products!$A$1:$G$49,MATCH(orders!$D790,products!$A$1:$A$49,0),MATCH(orders!K$1,products!$A$1:$G$1,0))</f>
        <v>2.5</v>
      </c>
      <c r="L790">
        <f>INDEX(products!$A$1:$G$49,MATCH(orders!$D790,products!$A$1:$A$49,0),MATCH(orders!L$1,products!$A$1:$G$1,0))</f>
        <v>22.884999999999998</v>
      </c>
      <c r="M790">
        <f t="shared" si="87"/>
        <v>45.769999999999996</v>
      </c>
      <c r="N790" t="str">
        <f>VLOOKUP(I790,'coffee names &amp; roast types'!$A$2:$B$5,2,FALSE)</f>
        <v>Robusta</v>
      </c>
      <c r="O790" t="str">
        <f>VLOOKUP(J790,'coffee names &amp; roast types'!$E$2:$F$4,2,FALSE)</f>
        <v>Medium</v>
      </c>
      <c r="P790" t="str">
        <f>CONCATENATE(VLOOKUP(C790,customers!$A$2:$F$1001,5,FALSE),", ",VLOOKUP(C790,customers!$A$2:$F$1001,6,FALSE))</f>
        <v>5 Moulton Court, Arklow</v>
      </c>
      <c r="Q790" t="str">
        <f t="shared" si="88"/>
        <v>Yes</v>
      </c>
      <c r="R790" t="str">
        <f t="shared" si="89"/>
        <v>Kaela</v>
      </c>
      <c r="S790" t="str">
        <f t="shared" si="90"/>
        <v>Nottram</v>
      </c>
      <c r="T790" t="str">
        <f>_xlfn.XLOOKUP(C790,Table3[Customer ID],Table3[Loyalty Card],,0)</f>
        <v>Yes</v>
      </c>
      <c r="U790">
        <f t="shared" si="84"/>
        <v>5</v>
      </c>
      <c r="V790" t="str">
        <f t="shared" si="85"/>
        <v>Friday</v>
      </c>
      <c r="W790" t="str">
        <f t="shared" si="86"/>
        <v>July</v>
      </c>
      <c r="X790">
        <f>E790*VLOOKUP(D790,products!$A$2:$G$49,7,FALSE)</f>
        <v>2.7461999999999995</v>
      </c>
    </row>
    <row r="791" spans="1:24" x14ac:dyDescent="0.25">
      <c r="A791" s="1" t="s">
        <v>4948</v>
      </c>
      <c r="B791" s="2">
        <v>43485</v>
      </c>
      <c r="C791" s="1" t="s">
        <v>4949</v>
      </c>
      <c r="D791" t="s">
        <v>6139</v>
      </c>
      <c r="E791" s="1">
        <v>6</v>
      </c>
      <c r="F791" s="1" t="str">
        <f>VLOOKUP(C791,customers!$A$2:$B$1001,2,FALSE)</f>
        <v>Nobe Buney</v>
      </c>
      <c r="G791" s="1" t="str">
        <f>VLOOKUP(C791,customers!$A$1:$C$1001,3,FALSE)</f>
        <v>nbuneylx@jugem.jp</v>
      </c>
      <c r="H791" s="1" t="str">
        <f>_xlfn.XLOOKUP(C791,customers!$A$2:$A$1001,customers!$G$2:$G$1001,,0,)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>
        <f>INDEX(products!$A$1:$G$49,MATCH(orders!$D791,products!$A$1:$A$49,0),MATCH(orders!K$1,products!$A$1:$G$1,0))</f>
        <v>1</v>
      </c>
      <c r="L791">
        <f>INDEX(products!$A$1:$G$49,MATCH(orders!$D791,products!$A$1:$A$49,0),MATCH(orders!L$1,products!$A$1:$G$1,0))</f>
        <v>12.95</v>
      </c>
      <c r="M791">
        <f t="shared" si="87"/>
        <v>77.699999999999989</v>
      </c>
      <c r="N791" t="str">
        <f>VLOOKUP(I791,'coffee names &amp; roast types'!$A$2:$B$5,2,FALSE)</f>
        <v>Arabica</v>
      </c>
      <c r="O791" t="str">
        <f>VLOOKUP(J791,'coffee names &amp; roast types'!$E$2:$F$4,2,FALSE)</f>
        <v>Light</v>
      </c>
      <c r="P791" t="str">
        <f>CONCATENATE(VLOOKUP(C791,customers!$A$2:$F$1001,5,FALSE),", ",VLOOKUP(C791,customers!$A$2:$F$1001,6,FALSE))</f>
        <v>7 Anzinger Parkway, Richmond</v>
      </c>
      <c r="Q791" t="str">
        <f t="shared" si="88"/>
        <v>No</v>
      </c>
      <c r="R791" t="str">
        <f t="shared" si="89"/>
        <v>Nobe</v>
      </c>
      <c r="S791" t="str">
        <f t="shared" si="90"/>
        <v>Buney</v>
      </c>
      <c r="T791" t="str">
        <f>_xlfn.XLOOKUP(C791,Table3[Customer ID],Table3[Loyalty Card],,0)</f>
        <v>No</v>
      </c>
      <c r="U791">
        <f t="shared" si="84"/>
        <v>6</v>
      </c>
      <c r="V791" t="str">
        <f t="shared" si="85"/>
        <v>Sunday</v>
      </c>
      <c r="W791" t="str">
        <f t="shared" si="86"/>
        <v>January</v>
      </c>
      <c r="X791">
        <f>E791*VLOOKUP(D791,products!$A$2:$G$49,7,FALSE)</f>
        <v>6.9930000000000003</v>
      </c>
    </row>
    <row r="792" spans="1:24" x14ac:dyDescent="0.25">
      <c r="A792" s="1" t="s">
        <v>4954</v>
      </c>
      <c r="B792" s="2">
        <v>44613</v>
      </c>
      <c r="C792" s="1" t="s">
        <v>4955</v>
      </c>
      <c r="D792" t="s">
        <v>6179</v>
      </c>
      <c r="E792" s="1">
        <v>3</v>
      </c>
      <c r="F792" s="1" t="str">
        <f>VLOOKUP(C792,customers!$A$2:$B$1001,2,FALSE)</f>
        <v>Silvan McShea</v>
      </c>
      <c r="G792" s="1" t="str">
        <f>VLOOKUP(C792,customers!$A$1:$C$1001,3,FALSE)</f>
        <v>smcshealy@photobucket.com</v>
      </c>
      <c r="H792" s="1" t="str">
        <f>_xlfn.XLOOKUP(C792,customers!$A$2:$A$1001,customers!$G$2:$G$1001,,0,)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>
        <f>INDEX(products!$A$1:$G$49,MATCH(orders!$D792,products!$A$1:$A$49,0),MATCH(orders!K$1,products!$A$1:$G$1,0))</f>
        <v>0.5</v>
      </c>
      <c r="L792">
        <f>INDEX(products!$A$1:$G$49,MATCH(orders!$D792,products!$A$1:$A$49,0),MATCH(orders!L$1,products!$A$1:$G$1,0))</f>
        <v>7.77</v>
      </c>
      <c r="M792">
        <f t="shared" si="87"/>
        <v>23.31</v>
      </c>
      <c r="N792" t="str">
        <f>VLOOKUP(I792,'coffee names &amp; roast types'!$A$2:$B$5,2,FALSE)</f>
        <v>Arabica</v>
      </c>
      <c r="O792" t="str">
        <f>VLOOKUP(J792,'coffee names &amp; roast types'!$E$2:$F$4,2,FALSE)</f>
        <v>Light</v>
      </c>
      <c r="P792" t="str">
        <f>CONCATENATE(VLOOKUP(C792,customers!$A$2:$F$1001,5,FALSE),", ",VLOOKUP(C792,customers!$A$2:$F$1001,6,FALSE))</f>
        <v>017 Loeprich Trail, Olympia</v>
      </c>
      <c r="Q792" t="str">
        <f t="shared" si="88"/>
        <v>No</v>
      </c>
      <c r="R792" t="str">
        <f t="shared" si="89"/>
        <v>Silvan</v>
      </c>
      <c r="S792" t="str">
        <f t="shared" si="90"/>
        <v>McShea</v>
      </c>
      <c r="T792" t="str">
        <f>_xlfn.XLOOKUP(C792,Table3[Customer ID],Table3[Loyalty Card],,0)</f>
        <v>No</v>
      </c>
      <c r="U792">
        <f t="shared" si="84"/>
        <v>1.5</v>
      </c>
      <c r="V792" t="str">
        <f t="shared" si="85"/>
        <v>Monday</v>
      </c>
      <c r="W792" t="str">
        <f t="shared" si="86"/>
        <v>February</v>
      </c>
      <c r="X792">
        <f>E792*VLOOKUP(D792,products!$A$2:$G$49,7,FALSE)</f>
        <v>2.0978999999999997</v>
      </c>
    </row>
    <row r="793" spans="1:24" x14ac:dyDescent="0.25">
      <c r="A793" s="1" t="s">
        <v>4960</v>
      </c>
      <c r="B793" s="2">
        <v>43954</v>
      </c>
      <c r="C793" s="1" t="s">
        <v>4961</v>
      </c>
      <c r="D793" t="s">
        <v>6144</v>
      </c>
      <c r="E793" s="1">
        <v>5</v>
      </c>
      <c r="F793" s="1" t="str">
        <f>VLOOKUP(C793,customers!$A$2:$B$1001,2,FALSE)</f>
        <v>Karylin Huddart</v>
      </c>
      <c r="G793" s="1" t="str">
        <f>VLOOKUP(C793,customers!$A$1:$C$1001,3,FALSE)</f>
        <v>khuddartlz@about.com</v>
      </c>
      <c r="H793" s="1" t="str">
        <f>_xlfn.XLOOKUP(C793,customers!$A$2:$A$1001,customers!$G$2:$G$1001,,0,)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>
        <f>INDEX(products!$A$1:$G$49,MATCH(orders!$D793,products!$A$1:$A$49,0),MATCH(orders!K$1,products!$A$1:$G$1,0))</f>
        <v>0.2</v>
      </c>
      <c r="L793">
        <f>INDEX(products!$A$1:$G$49,MATCH(orders!$D793,products!$A$1:$A$49,0),MATCH(orders!L$1,products!$A$1:$G$1,0))</f>
        <v>4.7549999999999999</v>
      </c>
      <c r="M793">
        <f t="shared" si="87"/>
        <v>23.774999999999999</v>
      </c>
      <c r="N793" t="str">
        <f>VLOOKUP(I793,'coffee names &amp; roast types'!$A$2:$B$5,2,FALSE)</f>
        <v>Liberica</v>
      </c>
      <c r="O793" t="str">
        <f>VLOOKUP(J793,'coffee names &amp; roast types'!$E$2:$F$4,2,FALSE)</f>
        <v>Light</v>
      </c>
      <c r="P793" t="str">
        <f>CONCATENATE(VLOOKUP(C793,customers!$A$2:$F$1001,5,FALSE),", ",VLOOKUP(C793,customers!$A$2:$F$1001,6,FALSE))</f>
        <v>831 Meadow Valley Way, Arlington</v>
      </c>
      <c r="Q793" t="str">
        <f t="shared" si="88"/>
        <v>No</v>
      </c>
      <c r="R793" t="str">
        <f t="shared" si="89"/>
        <v>Karylin</v>
      </c>
      <c r="S793" t="str">
        <f t="shared" si="90"/>
        <v>Huddart</v>
      </c>
      <c r="T793" t="str">
        <f>_xlfn.XLOOKUP(C793,Table3[Customer ID],Table3[Loyalty Card],,0)</f>
        <v>Yes</v>
      </c>
      <c r="U793">
        <f t="shared" si="84"/>
        <v>1</v>
      </c>
      <c r="V793" t="str">
        <f t="shared" si="85"/>
        <v>Sunday</v>
      </c>
      <c r="W793" t="str">
        <f t="shared" si="86"/>
        <v>May</v>
      </c>
      <c r="X793">
        <f>E793*VLOOKUP(D793,products!$A$2:$G$49,7,FALSE)</f>
        <v>3.0907499999999999</v>
      </c>
    </row>
    <row r="794" spans="1:24" x14ac:dyDescent="0.25">
      <c r="A794" s="1" t="s">
        <v>4966</v>
      </c>
      <c r="B794" s="2">
        <v>43545</v>
      </c>
      <c r="C794" s="1" t="s">
        <v>4967</v>
      </c>
      <c r="D794" t="s">
        <v>6159</v>
      </c>
      <c r="E794" s="1">
        <v>6</v>
      </c>
      <c r="F794" s="1" t="str">
        <f>VLOOKUP(C794,customers!$A$2:$B$1001,2,FALSE)</f>
        <v>Jereme Gippes</v>
      </c>
      <c r="G794" s="1" t="str">
        <f>VLOOKUP(C794,customers!$A$1:$C$1001,3,FALSE)</f>
        <v>jgippesm0@cloudflare.com</v>
      </c>
      <c r="H794" s="1" t="str">
        <f>_xlfn.XLOOKUP(C794,customers!$A$2:$A$1001,customers!$G$2:$G$1001,,0,)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>
        <f>INDEX(products!$A$1:$G$49,MATCH(orders!$D794,products!$A$1:$A$49,0),MATCH(orders!K$1,products!$A$1:$G$1,0))</f>
        <v>0.5</v>
      </c>
      <c r="L794">
        <f>INDEX(products!$A$1:$G$49,MATCH(orders!$D794,products!$A$1:$A$49,0),MATCH(orders!L$1,products!$A$1:$G$1,0))</f>
        <v>8.73</v>
      </c>
      <c r="M794">
        <f t="shared" si="87"/>
        <v>52.38</v>
      </c>
      <c r="N794" t="str">
        <f>VLOOKUP(I794,'coffee names &amp; roast types'!$A$2:$B$5,2,FALSE)</f>
        <v>Liberica</v>
      </c>
      <c r="O794" t="str">
        <f>VLOOKUP(J794,'coffee names &amp; roast types'!$E$2:$F$4,2,FALSE)</f>
        <v>Medium</v>
      </c>
      <c r="P794" t="str">
        <f>CONCATENATE(VLOOKUP(C794,customers!$A$2:$F$1001,5,FALSE),", ",VLOOKUP(C794,customers!$A$2:$F$1001,6,FALSE))</f>
        <v>47392 Spenser Trail, Twyford</v>
      </c>
      <c r="Q794" t="str">
        <f t="shared" si="88"/>
        <v>Yes</v>
      </c>
      <c r="R794" t="str">
        <f t="shared" si="89"/>
        <v>Jereme</v>
      </c>
      <c r="S794" t="str">
        <f t="shared" si="90"/>
        <v>Gippes</v>
      </c>
      <c r="T794" t="str">
        <f>_xlfn.XLOOKUP(C794,Table3[Customer ID],Table3[Loyalty Card],,0)</f>
        <v>Yes</v>
      </c>
      <c r="U794">
        <f t="shared" si="84"/>
        <v>3</v>
      </c>
      <c r="V794" t="str">
        <f t="shared" si="85"/>
        <v>Thursday</v>
      </c>
      <c r="W794" t="str">
        <f t="shared" si="86"/>
        <v>March</v>
      </c>
      <c r="X794">
        <f>E794*VLOOKUP(D794,products!$A$2:$G$49,7,FALSE)</f>
        <v>6.8094000000000001</v>
      </c>
    </row>
    <row r="795" spans="1:24" x14ac:dyDescent="0.25">
      <c r="A795" s="1" t="s">
        <v>4972</v>
      </c>
      <c r="B795" s="2">
        <v>43629</v>
      </c>
      <c r="C795" s="1" t="s">
        <v>4973</v>
      </c>
      <c r="D795" t="s">
        <v>6177</v>
      </c>
      <c r="E795" s="1">
        <v>5</v>
      </c>
      <c r="F795" s="1" t="str">
        <f>VLOOKUP(C795,customers!$A$2:$B$1001,2,FALSE)</f>
        <v>Lukas Whittlesee</v>
      </c>
      <c r="G795" s="1" t="str">
        <f>VLOOKUP(C795,customers!$A$1:$C$1001,3,FALSE)</f>
        <v>lwhittleseem1@e-recht24.de</v>
      </c>
      <c r="H795" s="1" t="str">
        <f>_xlfn.XLOOKUP(C795,customers!$A$2:$A$1001,customers!$G$2:$G$1001,,0,)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>
        <f>INDEX(products!$A$1:$G$49,MATCH(orders!$D795,products!$A$1:$A$49,0),MATCH(orders!K$1,products!$A$1:$G$1,0))</f>
        <v>0.2</v>
      </c>
      <c r="L795">
        <f>INDEX(products!$A$1:$G$49,MATCH(orders!$D795,products!$A$1:$A$49,0),MATCH(orders!L$1,products!$A$1:$G$1,0))</f>
        <v>3.5849999999999995</v>
      </c>
      <c r="M795">
        <f t="shared" si="87"/>
        <v>17.924999999999997</v>
      </c>
      <c r="N795" t="str">
        <f>VLOOKUP(I795,'coffee names &amp; roast types'!$A$2:$B$5,2,FALSE)</f>
        <v>Robusta</v>
      </c>
      <c r="O795" t="str">
        <f>VLOOKUP(J795,'coffee names &amp; roast types'!$E$2:$F$4,2,FALSE)</f>
        <v>Light</v>
      </c>
      <c r="P795" t="str">
        <f>CONCATENATE(VLOOKUP(C795,customers!$A$2:$F$1001,5,FALSE),", ",VLOOKUP(C795,customers!$A$2:$F$1001,6,FALSE))</f>
        <v>720 Victoria Parkway, Roanoke</v>
      </c>
      <c r="Q795" t="str">
        <f t="shared" si="88"/>
        <v>No</v>
      </c>
      <c r="R795" t="str">
        <f t="shared" si="89"/>
        <v>Lukas</v>
      </c>
      <c r="S795" t="str">
        <f t="shared" si="90"/>
        <v>Whittlesee</v>
      </c>
      <c r="T795" t="str">
        <f>_xlfn.XLOOKUP(C795,Table3[Customer ID],Table3[Loyalty Card],,0)</f>
        <v>No</v>
      </c>
      <c r="U795">
        <f t="shared" si="84"/>
        <v>1</v>
      </c>
      <c r="V795" t="str">
        <f t="shared" si="85"/>
        <v>Thursday</v>
      </c>
      <c r="W795" t="str">
        <f t="shared" si="86"/>
        <v>June</v>
      </c>
      <c r="X795">
        <f>E795*VLOOKUP(D795,products!$A$2:$G$49,7,FALSE)</f>
        <v>1.0754999999999999</v>
      </c>
    </row>
    <row r="796" spans="1:24" x14ac:dyDescent="0.25">
      <c r="A796" s="1" t="s">
        <v>4978</v>
      </c>
      <c r="B796" s="2">
        <v>43987</v>
      </c>
      <c r="C796" s="1" t="s">
        <v>4979</v>
      </c>
      <c r="D796" t="s">
        <v>6181</v>
      </c>
      <c r="E796" s="1">
        <v>5</v>
      </c>
      <c r="F796" s="1" t="str">
        <f>VLOOKUP(C796,customers!$A$2:$B$1001,2,FALSE)</f>
        <v>Gregorius Trengrove</v>
      </c>
      <c r="G796" s="1" t="str">
        <f>VLOOKUP(C796,customers!$A$1:$C$1001,3,FALSE)</f>
        <v>gtrengrovem2@elpais.com</v>
      </c>
      <c r="H796" s="1" t="str">
        <f>_xlfn.XLOOKUP(C796,customers!$A$2:$A$1001,customers!$G$2:$G$1001,,0,)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>
        <f>INDEX(products!$A$1:$G$49,MATCH(orders!$D796,products!$A$1:$A$49,0),MATCH(orders!K$1,products!$A$1:$G$1,0))</f>
        <v>2.5</v>
      </c>
      <c r="L796">
        <f>INDEX(products!$A$1:$G$49,MATCH(orders!$D796,products!$A$1:$A$49,0),MATCH(orders!L$1,products!$A$1:$G$1,0))</f>
        <v>29.784999999999997</v>
      </c>
      <c r="M796">
        <f t="shared" si="87"/>
        <v>148.92499999999998</v>
      </c>
      <c r="N796" t="str">
        <f>VLOOKUP(I796,'coffee names &amp; roast types'!$A$2:$B$5,2,FALSE)</f>
        <v>Arabica</v>
      </c>
      <c r="O796" t="str">
        <f>VLOOKUP(J796,'coffee names &amp; roast types'!$E$2:$F$4,2,FALSE)</f>
        <v>Light</v>
      </c>
      <c r="P796" t="str">
        <f>CONCATENATE(VLOOKUP(C796,customers!$A$2:$F$1001,5,FALSE),", ",VLOOKUP(C796,customers!$A$2:$F$1001,6,FALSE))</f>
        <v>0862 Farwell Avenue, New Hyde Park</v>
      </c>
      <c r="Q796" t="str">
        <f t="shared" si="88"/>
        <v>No</v>
      </c>
      <c r="R796" t="str">
        <f t="shared" si="89"/>
        <v>Gregorius</v>
      </c>
      <c r="S796" t="str">
        <f t="shared" si="90"/>
        <v>Trengrove</v>
      </c>
      <c r="T796" t="str">
        <f>_xlfn.XLOOKUP(C796,Table3[Customer ID],Table3[Loyalty Card],,0)</f>
        <v>No</v>
      </c>
      <c r="U796">
        <f t="shared" si="84"/>
        <v>12.5</v>
      </c>
      <c r="V796" t="str">
        <f t="shared" si="85"/>
        <v>Friday</v>
      </c>
      <c r="W796" t="str">
        <f t="shared" si="86"/>
        <v>June</v>
      </c>
      <c r="X796">
        <f>E796*VLOOKUP(D796,products!$A$2:$G$49,7,FALSE)</f>
        <v>13.403249999999998</v>
      </c>
    </row>
    <row r="797" spans="1:24" x14ac:dyDescent="0.25">
      <c r="A797" s="1" t="s">
        <v>4984</v>
      </c>
      <c r="B797" s="2">
        <v>43540</v>
      </c>
      <c r="C797" s="1" t="s">
        <v>4985</v>
      </c>
      <c r="D797" t="s">
        <v>6172</v>
      </c>
      <c r="E797" s="1">
        <v>4</v>
      </c>
      <c r="F797" s="1" t="str">
        <f>VLOOKUP(C797,customers!$A$2:$B$1001,2,FALSE)</f>
        <v>Wright Caldero</v>
      </c>
      <c r="G797" s="1" t="str">
        <f>VLOOKUP(C797,customers!$A$1:$C$1001,3,FALSE)</f>
        <v>wcalderom3@stumbleupon.com</v>
      </c>
      <c r="H797" s="1" t="str">
        <f>_xlfn.XLOOKUP(C797,customers!$A$2:$A$1001,customers!$G$2:$G$1001,,0,)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>
        <f>INDEX(products!$A$1:$G$49,MATCH(orders!$D797,products!$A$1:$A$49,0),MATCH(orders!K$1,products!$A$1:$G$1,0))</f>
        <v>0.5</v>
      </c>
      <c r="L797">
        <f>INDEX(products!$A$1:$G$49,MATCH(orders!$D797,products!$A$1:$A$49,0),MATCH(orders!L$1,products!$A$1:$G$1,0))</f>
        <v>7.169999999999999</v>
      </c>
      <c r="M797">
        <f t="shared" si="87"/>
        <v>28.679999999999996</v>
      </c>
      <c r="N797" t="str">
        <f>VLOOKUP(I797,'coffee names &amp; roast types'!$A$2:$B$5,2,FALSE)</f>
        <v>Robusta</v>
      </c>
      <c r="O797" t="str">
        <f>VLOOKUP(J797,'coffee names &amp; roast types'!$E$2:$F$4,2,FALSE)</f>
        <v>Light</v>
      </c>
      <c r="P797" t="str">
        <f>CONCATENATE(VLOOKUP(C797,customers!$A$2:$F$1001,5,FALSE),", ",VLOOKUP(C797,customers!$A$2:$F$1001,6,FALSE))</f>
        <v>5933 Graceland Way, Anaheim</v>
      </c>
      <c r="Q797" t="str">
        <f t="shared" si="88"/>
        <v>No</v>
      </c>
      <c r="R797" t="str">
        <f t="shared" si="89"/>
        <v>Wright</v>
      </c>
      <c r="S797" t="str">
        <f t="shared" si="90"/>
        <v>Caldero</v>
      </c>
      <c r="T797" t="str">
        <f>_xlfn.XLOOKUP(C797,Table3[Customer ID],Table3[Loyalty Card],,0)</f>
        <v>No</v>
      </c>
      <c r="U797">
        <f t="shared" si="84"/>
        <v>2</v>
      </c>
      <c r="V797" t="str">
        <f t="shared" si="85"/>
        <v>Saturday</v>
      </c>
      <c r="W797" t="str">
        <f t="shared" si="86"/>
        <v>March</v>
      </c>
      <c r="X797">
        <f>E797*VLOOKUP(D797,products!$A$2:$G$49,7,FALSE)</f>
        <v>1.7207999999999997</v>
      </c>
    </row>
    <row r="798" spans="1:24" x14ac:dyDescent="0.25">
      <c r="A798" s="1" t="s">
        <v>4990</v>
      </c>
      <c r="B798" s="2">
        <v>44533</v>
      </c>
      <c r="C798" s="1" t="s">
        <v>4991</v>
      </c>
      <c r="D798" t="s">
        <v>6160</v>
      </c>
      <c r="E798" s="1">
        <v>1</v>
      </c>
      <c r="F798" s="1" t="str">
        <f>VLOOKUP(C798,customers!$A$2:$B$1001,2,FALSE)</f>
        <v>Merell Zanazzi</v>
      </c>
      <c r="G798" s="1" t="str">
        <f>VLOOKUP(C798,customers!$A$1:$C$1001,3,FALSE)</f>
        <v>not provided</v>
      </c>
      <c r="H798" s="1" t="str">
        <f>_xlfn.XLOOKUP(C798,customers!$A$2:$A$1001,customers!$G$2:$G$1001,,0,)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>
        <f>INDEX(products!$A$1:$G$49,MATCH(orders!$D798,products!$A$1:$A$49,0),MATCH(orders!K$1,products!$A$1:$G$1,0))</f>
        <v>0.5</v>
      </c>
      <c r="L798">
        <f>INDEX(products!$A$1:$G$49,MATCH(orders!$D798,products!$A$1:$A$49,0),MATCH(orders!L$1,products!$A$1:$G$1,0))</f>
        <v>9.51</v>
      </c>
      <c r="M798">
        <f t="shared" si="87"/>
        <v>9.51</v>
      </c>
      <c r="N798" t="str">
        <f>VLOOKUP(I798,'coffee names &amp; roast types'!$A$2:$B$5,2,FALSE)</f>
        <v>Liberica</v>
      </c>
      <c r="O798" t="str">
        <f>VLOOKUP(J798,'coffee names &amp; roast types'!$E$2:$F$4,2,FALSE)</f>
        <v>Light</v>
      </c>
      <c r="P798" t="str">
        <f>CONCATENATE(VLOOKUP(C798,customers!$A$2:$F$1001,5,FALSE),", ",VLOOKUP(C798,customers!$A$2:$F$1001,6,FALSE))</f>
        <v>4 Memorial Place, Lexington</v>
      </c>
      <c r="Q798" t="str">
        <f t="shared" si="88"/>
        <v>No</v>
      </c>
      <c r="R798" t="str">
        <f t="shared" si="89"/>
        <v>Merell</v>
      </c>
      <c r="S798" t="str">
        <f t="shared" si="90"/>
        <v>Zanazzi</v>
      </c>
      <c r="T798" t="str">
        <f>_xlfn.XLOOKUP(C798,Table3[Customer ID],Table3[Loyalty Card],,0)</f>
        <v>No</v>
      </c>
      <c r="U798">
        <f t="shared" si="84"/>
        <v>0.5</v>
      </c>
      <c r="V798" t="str">
        <f t="shared" si="85"/>
        <v>Friday</v>
      </c>
      <c r="W798" t="str">
        <f t="shared" si="86"/>
        <v>December</v>
      </c>
      <c r="X798">
        <f>E798*VLOOKUP(D798,products!$A$2:$G$49,7,FALSE)</f>
        <v>1.2363</v>
      </c>
    </row>
    <row r="799" spans="1:24" x14ac:dyDescent="0.25">
      <c r="A799" s="1" t="s">
        <v>4995</v>
      </c>
      <c r="B799" s="2">
        <v>44751</v>
      </c>
      <c r="C799" s="1" t="s">
        <v>4996</v>
      </c>
      <c r="D799" t="s">
        <v>6179</v>
      </c>
      <c r="E799" s="1">
        <v>4</v>
      </c>
      <c r="F799" s="1" t="str">
        <f>VLOOKUP(C799,customers!$A$2:$B$1001,2,FALSE)</f>
        <v>Jed Kennicott</v>
      </c>
      <c r="G799" s="1" t="str">
        <f>VLOOKUP(C799,customers!$A$1:$C$1001,3,FALSE)</f>
        <v>jkennicottm5@yahoo.co.jp</v>
      </c>
      <c r="H799" s="1" t="str">
        <f>_xlfn.XLOOKUP(C799,customers!$A$2:$A$1001,customers!$G$2:$G$1001,,0,)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>
        <f>INDEX(products!$A$1:$G$49,MATCH(orders!$D799,products!$A$1:$A$49,0),MATCH(orders!K$1,products!$A$1:$G$1,0))</f>
        <v>0.5</v>
      </c>
      <c r="L799">
        <f>INDEX(products!$A$1:$G$49,MATCH(orders!$D799,products!$A$1:$A$49,0),MATCH(orders!L$1,products!$A$1:$G$1,0))</f>
        <v>7.77</v>
      </c>
      <c r="M799">
        <f t="shared" si="87"/>
        <v>31.08</v>
      </c>
      <c r="N799" t="str">
        <f>VLOOKUP(I799,'coffee names &amp; roast types'!$A$2:$B$5,2,FALSE)</f>
        <v>Arabica</v>
      </c>
      <c r="O799" t="str">
        <f>VLOOKUP(J799,'coffee names &amp; roast types'!$E$2:$F$4,2,FALSE)</f>
        <v>Light</v>
      </c>
      <c r="P799" t="str">
        <f>CONCATENATE(VLOOKUP(C799,customers!$A$2:$F$1001,5,FALSE),", ",VLOOKUP(C799,customers!$A$2:$F$1001,6,FALSE))</f>
        <v>2 Holy Cross Pass, Tampa</v>
      </c>
      <c r="Q799" t="str">
        <f t="shared" si="88"/>
        <v>No</v>
      </c>
      <c r="R799" t="str">
        <f t="shared" si="89"/>
        <v>Jed</v>
      </c>
      <c r="S799" t="str">
        <f t="shared" si="90"/>
        <v>Kennicott</v>
      </c>
      <c r="T799" t="str">
        <f>_xlfn.XLOOKUP(C799,Table3[Customer ID],Table3[Loyalty Card],,0)</f>
        <v>No</v>
      </c>
      <c r="U799">
        <f t="shared" si="84"/>
        <v>2</v>
      </c>
      <c r="V799" t="str">
        <f t="shared" si="85"/>
        <v>Saturday</v>
      </c>
      <c r="W799" t="str">
        <f t="shared" si="86"/>
        <v>July</v>
      </c>
      <c r="X799">
        <f>E799*VLOOKUP(D799,products!$A$2:$G$49,7,FALSE)</f>
        <v>2.7971999999999997</v>
      </c>
    </row>
    <row r="800" spans="1:24" x14ac:dyDescent="0.25">
      <c r="A800" s="1" t="s">
        <v>5001</v>
      </c>
      <c r="B800" s="2">
        <v>43950</v>
      </c>
      <c r="C800" s="1" t="s">
        <v>5002</v>
      </c>
      <c r="D800" t="s">
        <v>6162</v>
      </c>
      <c r="E800" s="1">
        <v>3</v>
      </c>
      <c r="F800" s="1" t="str">
        <f>VLOOKUP(C800,customers!$A$2:$B$1001,2,FALSE)</f>
        <v>Guenevere Ruggen</v>
      </c>
      <c r="G800" s="1" t="str">
        <f>VLOOKUP(C800,customers!$A$1:$C$1001,3,FALSE)</f>
        <v>gruggenm6@nymag.com</v>
      </c>
      <c r="H800" s="1" t="str">
        <f>_xlfn.XLOOKUP(C800,customers!$A$2:$A$1001,customers!$G$2:$G$1001,,0,)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>
        <f>INDEX(products!$A$1:$G$49,MATCH(orders!$D800,products!$A$1:$A$49,0),MATCH(orders!K$1,products!$A$1:$G$1,0))</f>
        <v>0.2</v>
      </c>
      <c r="L800">
        <f>INDEX(products!$A$1:$G$49,MATCH(orders!$D800,products!$A$1:$A$49,0),MATCH(orders!L$1,products!$A$1:$G$1,0))</f>
        <v>2.6849999999999996</v>
      </c>
      <c r="M800">
        <f t="shared" si="87"/>
        <v>8.0549999999999997</v>
      </c>
      <c r="N800" t="str">
        <f>VLOOKUP(I800,'coffee names &amp; roast types'!$A$2:$B$5,2,FALSE)</f>
        <v>Robusta</v>
      </c>
      <c r="O800" t="str">
        <f>VLOOKUP(J800,'coffee names &amp; roast types'!$E$2:$F$4,2,FALSE)</f>
        <v>Dark</v>
      </c>
      <c r="P800" t="str">
        <f>CONCATENATE(VLOOKUP(C800,customers!$A$2:$F$1001,5,FALSE),", ",VLOOKUP(C800,customers!$A$2:$F$1001,6,FALSE))</f>
        <v>67 Mendota Hill, San Jose</v>
      </c>
      <c r="Q800" t="str">
        <f t="shared" si="88"/>
        <v>No</v>
      </c>
      <c r="R800" t="str">
        <f t="shared" si="89"/>
        <v>Guenevere</v>
      </c>
      <c r="S800" t="str">
        <f t="shared" si="90"/>
        <v>Ruggen</v>
      </c>
      <c r="T800" t="str">
        <f>_xlfn.XLOOKUP(C800,Table3[Customer ID],Table3[Loyalty Card],,0)</f>
        <v>Yes</v>
      </c>
      <c r="U800">
        <f t="shared" si="84"/>
        <v>0.60000000000000009</v>
      </c>
      <c r="V800" t="str">
        <f t="shared" si="85"/>
        <v>Wednesday</v>
      </c>
      <c r="W800" t="str">
        <f t="shared" si="86"/>
        <v>April</v>
      </c>
      <c r="X800">
        <f>E800*VLOOKUP(D800,products!$A$2:$G$49,7,FALSE)</f>
        <v>0.4832999999999999</v>
      </c>
    </row>
    <row r="801" spans="1:24" x14ac:dyDescent="0.25">
      <c r="A801" s="1" t="s">
        <v>5007</v>
      </c>
      <c r="B801" s="2">
        <v>44588</v>
      </c>
      <c r="C801" s="1" t="s">
        <v>5008</v>
      </c>
      <c r="D801" t="s">
        <v>6182</v>
      </c>
      <c r="E801" s="1">
        <v>3</v>
      </c>
      <c r="F801" s="1" t="str">
        <f>VLOOKUP(C801,customers!$A$2:$B$1001,2,FALSE)</f>
        <v>Gonzales Cicculi</v>
      </c>
      <c r="G801" s="1" t="str">
        <f>VLOOKUP(C801,customers!$A$1:$C$1001,3,FALSE)</f>
        <v>not provided</v>
      </c>
      <c r="H801" s="1" t="str">
        <f>_xlfn.XLOOKUP(C801,customers!$A$2:$A$1001,customers!$G$2:$G$1001,,0,)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>
        <f>INDEX(products!$A$1:$G$49,MATCH(orders!$D801,products!$A$1:$A$49,0),MATCH(orders!K$1,products!$A$1:$G$1,0))</f>
        <v>1</v>
      </c>
      <c r="L801">
        <f>INDEX(products!$A$1:$G$49,MATCH(orders!$D801,products!$A$1:$A$49,0),MATCH(orders!L$1,products!$A$1:$G$1,0))</f>
        <v>12.15</v>
      </c>
      <c r="M801">
        <f t="shared" si="87"/>
        <v>36.450000000000003</v>
      </c>
      <c r="N801" t="str">
        <f>VLOOKUP(I801,'coffee names &amp; roast types'!$A$2:$B$5,2,FALSE)</f>
        <v>Excelsa</v>
      </c>
      <c r="O801" t="str">
        <f>VLOOKUP(J801,'coffee names &amp; roast types'!$E$2:$F$4,2,FALSE)</f>
        <v>Dark</v>
      </c>
      <c r="P801" t="str">
        <f>CONCATENATE(VLOOKUP(C801,customers!$A$2:$F$1001,5,FALSE),", ",VLOOKUP(C801,customers!$A$2:$F$1001,6,FALSE))</f>
        <v>63861 Bunting Road, Washington</v>
      </c>
      <c r="Q801" t="str">
        <f t="shared" si="88"/>
        <v>No</v>
      </c>
      <c r="R801" t="str">
        <f t="shared" si="89"/>
        <v>Gonzales</v>
      </c>
      <c r="S801" t="str">
        <f t="shared" si="90"/>
        <v>Cicculi</v>
      </c>
      <c r="T801" t="str">
        <f>_xlfn.XLOOKUP(C801,Table3[Customer ID],Table3[Loyalty Card],,0)</f>
        <v>Yes</v>
      </c>
      <c r="U801">
        <f t="shared" si="84"/>
        <v>3</v>
      </c>
      <c r="V801" t="str">
        <f t="shared" si="85"/>
        <v>Thursday</v>
      </c>
      <c r="W801" t="str">
        <f t="shared" si="86"/>
        <v>January</v>
      </c>
      <c r="X801">
        <f>E801*VLOOKUP(D801,products!$A$2:$G$49,7,FALSE)</f>
        <v>4.0095000000000001</v>
      </c>
    </row>
    <row r="802" spans="1:24" x14ac:dyDescent="0.25">
      <c r="A802" s="1" t="s">
        <v>5011</v>
      </c>
      <c r="B802" s="2">
        <v>44240</v>
      </c>
      <c r="C802" s="1" t="s">
        <v>5012</v>
      </c>
      <c r="D802" t="s">
        <v>6162</v>
      </c>
      <c r="E802" s="1">
        <v>6</v>
      </c>
      <c r="F802" s="1" t="str">
        <f>VLOOKUP(C802,customers!$A$2:$B$1001,2,FALSE)</f>
        <v>Man Fright</v>
      </c>
      <c r="G802" s="1" t="str">
        <f>VLOOKUP(C802,customers!$A$1:$C$1001,3,FALSE)</f>
        <v>mfrightm8@harvard.edu</v>
      </c>
      <c r="H802" s="1" t="str">
        <f>_xlfn.XLOOKUP(C802,customers!$A$2:$A$1001,customers!$G$2:$G$1001,,0,)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>
        <f>INDEX(products!$A$1:$G$49,MATCH(orders!$D802,products!$A$1:$A$49,0),MATCH(orders!K$1,products!$A$1:$G$1,0))</f>
        <v>0.2</v>
      </c>
      <c r="L802">
        <f>INDEX(products!$A$1:$G$49,MATCH(orders!$D802,products!$A$1:$A$49,0),MATCH(orders!L$1,products!$A$1:$G$1,0))</f>
        <v>2.6849999999999996</v>
      </c>
      <c r="M802">
        <f t="shared" si="87"/>
        <v>16.11</v>
      </c>
      <c r="N802" t="str">
        <f>VLOOKUP(I802,'coffee names &amp; roast types'!$A$2:$B$5,2,FALSE)</f>
        <v>Robusta</v>
      </c>
      <c r="O802" t="str">
        <f>VLOOKUP(J802,'coffee names &amp; roast types'!$E$2:$F$4,2,FALSE)</f>
        <v>Dark</v>
      </c>
      <c r="P802" t="str">
        <f>CONCATENATE(VLOOKUP(C802,customers!$A$2:$F$1001,5,FALSE),", ",VLOOKUP(C802,customers!$A$2:$F$1001,6,FALSE))</f>
        <v>27242 Fordem Crossing, Daingean</v>
      </c>
      <c r="Q802" t="str">
        <f t="shared" si="88"/>
        <v>Yes</v>
      </c>
      <c r="R802" t="str">
        <f t="shared" si="89"/>
        <v>Man</v>
      </c>
      <c r="S802" t="str">
        <f t="shared" si="90"/>
        <v>Fright</v>
      </c>
      <c r="T802" t="str">
        <f>_xlfn.XLOOKUP(C802,Table3[Customer ID],Table3[Loyalty Card],,0)</f>
        <v>No</v>
      </c>
      <c r="U802">
        <f t="shared" si="84"/>
        <v>1.2000000000000002</v>
      </c>
      <c r="V802" t="str">
        <f t="shared" si="85"/>
        <v>Saturday</v>
      </c>
      <c r="W802" t="str">
        <f t="shared" si="86"/>
        <v>February</v>
      </c>
      <c r="X802">
        <f>E802*VLOOKUP(D802,products!$A$2:$G$49,7,FALSE)</f>
        <v>0.96659999999999979</v>
      </c>
    </row>
    <row r="803" spans="1:24" x14ac:dyDescent="0.25">
      <c r="A803" s="1" t="s">
        <v>5017</v>
      </c>
      <c r="B803" s="2">
        <v>44025</v>
      </c>
      <c r="C803" s="1" t="s">
        <v>5018</v>
      </c>
      <c r="D803" t="s">
        <v>6148</v>
      </c>
      <c r="E803" s="1">
        <v>2</v>
      </c>
      <c r="F803" s="1" t="str">
        <f>VLOOKUP(C803,customers!$A$2:$B$1001,2,FALSE)</f>
        <v>Boyce Tarte</v>
      </c>
      <c r="G803" s="1" t="str">
        <f>VLOOKUP(C803,customers!$A$1:$C$1001,3,FALSE)</f>
        <v>btartem9@aol.com</v>
      </c>
      <c r="H803" s="1" t="str">
        <f>_xlfn.XLOOKUP(C803,customers!$A$2:$A$1001,customers!$G$2:$G$1001,,0,)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>
        <f>INDEX(products!$A$1:$G$49,MATCH(orders!$D803,products!$A$1:$A$49,0),MATCH(orders!K$1,products!$A$1:$G$1,0))</f>
        <v>2.5</v>
      </c>
      <c r="L803">
        <f>INDEX(products!$A$1:$G$49,MATCH(orders!$D803,products!$A$1:$A$49,0),MATCH(orders!L$1,products!$A$1:$G$1,0))</f>
        <v>20.584999999999997</v>
      </c>
      <c r="M803">
        <f t="shared" si="87"/>
        <v>41.169999999999995</v>
      </c>
      <c r="N803" t="str">
        <f>VLOOKUP(I803,'coffee names &amp; roast types'!$A$2:$B$5,2,FALSE)</f>
        <v>Robusta</v>
      </c>
      <c r="O803" t="str">
        <f>VLOOKUP(J803,'coffee names &amp; roast types'!$E$2:$F$4,2,FALSE)</f>
        <v>Dark</v>
      </c>
      <c r="P803" t="str">
        <f>CONCATENATE(VLOOKUP(C803,customers!$A$2:$F$1001,5,FALSE),", ",VLOOKUP(C803,customers!$A$2:$F$1001,6,FALSE))</f>
        <v>084 Reindahl Park, Olympia</v>
      </c>
      <c r="Q803" t="str">
        <f t="shared" si="88"/>
        <v>No</v>
      </c>
      <c r="R803" t="str">
        <f t="shared" si="89"/>
        <v>Boyce</v>
      </c>
      <c r="S803" t="str">
        <f t="shared" si="90"/>
        <v>Tarte</v>
      </c>
      <c r="T803" t="str">
        <f>_xlfn.XLOOKUP(C803,Table3[Customer ID],Table3[Loyalty Card],,0)</f>
        <v>Yes</v>
      </c>
      <c r="U803">
        <f t="shared" si="84"/>
        <v>5</v>
      </c>
      <c r="V803" t="str">
        <f t="shared" si="85"/>
        <v>Monday</v>
      </c>
      <c r="W803" t="str">
        <f t="shared" si="86"/>
        <v>July</v>
      </c>
      <c r="X803">
        <f>E803*VLOOKUP(D803,products!$A$2:$G$49,7,FALSE)</f>
        <v>2.4701999999999997</v>
      </c>
    </row>
    <row r="804" spans="1:24" x14ac:dyDescent="0.25">
      <c r="A804" s="1" t="s">
        <v>5023</v>
      </c>
      <c r="B804" s="2">
        <v>43902</v>
      </c>
      <c r="C804" s="1" t="s">
        <v>5024</v>
      </c>
      <c r="D804" t="s">
        <v>6162</v>
      </c>
      <c r="E804" s="1">
        <v>4</v>
      </c>
      <c r="F804" s="1" t="str">
        <f>VLOOKUP(C804,customers!$A$2:$B$1001,2,FALSE)</f>
        <v>Caddric Krzysztofiak</v>
      </c>
      <c r="G804" s="1" t="str">
        <f>VLOOKUP(C804,customers!$A$1:$C$1001,3,FALSE)</f>
        <v>ckrzysztofiakma@skyrock.com</v>
      </c>
      <c r="H804" s="1" t="str">
        <f>_xlfn.XLOOKUP(C804,customers!$A$2:$A$1001,customers!$G$2:$G$1001,,0,)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>
        <f>INDEX(products!$A$1:$G$49,MATCH(orders!$D804,products!$A$1:$A$49,0),MATCH(orders!K$1,products!$A$1:$G$1,0))</f>
        <v>0.2</v>
      </c>
      <c r="L804">
        <f>INDEX(products!$A$1:$G$49,MATCH(orders!$D804,products!$A$1:$A$49,0),MATCH(orders!L$1,products!$A$1:$G$1,0))</f>
        <v>2.6849999999999996</v>
      </c>
      <c r="M804">
        <f t="shared" si="87"/>
        <v>10.739999999999998</v>
      </c>
      <c r="N804" t="str">
        <f>VLOOKUP(I804,'coffee names &amp; roast types'!$A$2:$B$5,2,FALSE)</f>
        <v>Robusta</v>
      </c>
      <c r="O804" t="str">
        <f>VLOOKUP(J804,'coffee names &amp; roast types'!$E$2:$F$4,2,FALSE)</f>
        <v>Dark</v>
      </c>
      <c r="P804" t="str">
        <f>CONCATENATE(VLOOKUP(C804,customers!$A$2:$F$1001,5,FALSE),", ",VLOOKUP(C804,customers!$A$2:$F$1001,6,FALSE))</f>
        <v>6 Dayton Alley, Mesquite</v>
      </c>
      <c r="Q804" t="str">
        <f t="shared" si="88"/>
        <v>No</v>
      </c>
      <c r="R804" t="str">
        <f t="shared" si="89"/>
        <v>Caddric</v>
      </c>
      <c r="S804" t="str">
        <f t="shared" si="90"/>
        <v>Krzysztofiak</v>
      </c>
      <c r="T804" t="str">
        <f>_xlfn.XLOOKUP(C804,Table3[Customer ID],Table3[Loyalty Card],,0)</f>
        <v>No</v>
      </c>
      <c r="U804">
        <f t="shared" si="84"/>
        <v>0.8</v>
      </c>
      <c r="V804" t="str">
        <f t="shared" si="85"/>
        <v>Thursday</v>
      </c>
      <c r="W804" t="str">
        <f t="shared" si="86"/>
        <v>March</v>
      </c>
      <c r="X804">
        <f>E804*VLOOKUP(D804,products!$A$2:$G$49,7,FALSE)</f>
        <v>0.64439999999999986</v>
      </c>
    </row>
    <row r="805" spans="1:24" x14ac:dyDescent="0.25">
      <c r="A805" s="1" t="s">
        <v>5029</v>
      </c>
      <c r="B805" s="2">
        <v>43955</v>
      </c>
      <c r="C805" s="1" t="s">
        <v>5030</v>
      </c>
      <c r="D805" t="s">
        <v>6165</v>
      </c>
      <c r="E805" s="1">
        <v>4</v>
      </c>
      <c r="F805" s="1" t="str">
        <f>VLOOKUP(C805,customers!$A$2:$B$1001,2,FALSE)</f>
        <v>Darn Penquet</v>
      </c>
      <c r="G805" s="1" t="str">
        <f>VLOOKUP(C805,customers!$A$1:$C$1001,3,FALSE)</f>
        <v>dpenquetmb@diigo.com</v>
      </c>
      <c r="H805" s="1" t="str">
        <f>_xlfn.XLOOKUP(C805,customers!$A$2:$A$1001,customers!$G$2:$G$1001,,0,)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>
        <f>INDEX(products!$A$1:$G$49,MATCH(orders!$D805,products!$A$1:$A$49,0),MATCH(orders!K$1,products!$A$1:$G$1,0))</f>
        <v>2.5</v>
      </c>
      <c r="L805">
        <f>INDEX(products!$A$1:$G$49,MATCH(orders!$D805,products!$A$1:$A$49,0),MATCH(orders!L$1,products!$A$1:$G$1,0))</f>
        <v>31.624999999999996</v>
      </c>
      <c r="M805">
        <f t="shared" si="87"/>
        <v>126.49999999999999</v>
      </c>
      <c r="N805" t="str">
        <f>VLOOKUP(I805,'coffee names &amp; roast types'!$A$2:$B$5,2,FALSE)</f>
        <v>Excelsa</v>
      </c>
      <c r="O805" t="str">
        <f>VLOOKUP(J805,'coffee names &amp; roast types'!$E$2:$F$4,2,FALSE)</f>
        <v>Medium</v>
      </c>
      <c r="P805" t="str">
        <f>CONCATENATE(VLOOKUP(C805,customers!$A$2:$F$1001,5,FALSE),", ",VLOOKUP(C805,customers!$A$2:$F$1001,6,FALSE))</f>
        <v>19199 Mariners Cove Avenue, Sacramento</v>
      </c>
      <c r="Q805" t="str">
        <f t="shared" si="88"/>
        <v>No</v>
      </c>
      <c r="R805" t="str">
        <f t="shared" si="89"/>
        <v>Darn</v>
      </c>
      <c r="S805" t="str">
        <f t="shared" si="90"/>
        <v>Penquet</v>
      </c>
      <c r="T805" t="str">
        <f>_xlfn.XLOOKUP(C805,Table3[Customer ID],Table3[Loyalty Card],,0)</f>
        <v>No</v>
      </c>
      <c r="U805">
        <f t="shared" si="84"/>
        <v>10</v>
      </c>
      <c r="V805" t="str">
        <f t="shared" si="85"/>
        <v>Monday</v>
      </c>
      <c r="W805" t="str">
        <f t="shared" si="86"/>
        <v>May</v>
      </c>
      <c r="X805">
        <f>E805*VLOOKUP(D805,products!$A$2:$G$49,7,FALSE)</f>
        <v>13.914999999999999</v>
      </c>
    </row>
    <row r="806" spans="1:24" x14ac:dyDescent="0.25">
      <c r="A806" s="1" t="s">
        <v>5034</v>
      </c>
      <c r="B806" s="2">
        <v>44289</v>
      </c>
      <c r="C806" s="1" t="s">
        <v>5035</v>
      </c>
      <c r="D806" t="s">
        <v>6178</v>
      </c>
      <c r="E806" s="1">
        <v>2</v>
      </c>
      <c r="F806" s="1" t="str">
        <f>VLOOKUP(C806,customers!$A$2:$B$1001,2,FALSE)</f>
        <v>Jammie Cloke</v>
      </c>
      <c r="G806" s="1" t="str">
        <f>VLOOKUP(C806,customers!$A$1:$C$1001,3,FALSE)</f>
        <v>not provided</v>
      </c>
      <c r="H806" s="1" t="str">
        <f>_xlfn.XLOOKUP(C806,customers!$A$2:$A$1001,customers!$G$2:$G$1001,,0,)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>
        <f>INDEX(products!$A$1:$G$49,MATCH(orders!$D806,products!$A$1:$A$49,0),MATCH(orders!K$1,products!$A$1:$G$1,0))</f>
        <v>1</v>
      </c>
      <c r="L806">
        <f>INDEX(products!$A$1:$G$49,MATCH(orders!$D806,products!$A$1:$A$49,0),MATCH(orders!L$1,products!$A$1:$G$1,0))</f>
        <v>11.95</v>
      </c>
      <c r="M806">
        <f t="shared" si="87"/>
        <v>23.9</v>
      </c>
      <c r="N806" t="str">
        <f>VLOOKUP(I806,'coffee names &amp; roast types'!$A$2:$B$5,2,FALSE)</f>
        <v>Robusta</v>
      </c>
      <c r="O806" t="str">
        <f>VLOOKUP(J806,'coffee names &amp; roast types'!$E$2:$F$4,2,FALSE)</f>
        <v>Light</v>
      </c>
      <c r="P806" t="str">
        <f>CONCATENATE(VLOOKUP(C806,customers!$A$2:$F$1001,5,FALSE),", ",VLOOKUP(C806,customers!$A$2:$F$1001,6,FALSE))</f>
        <v>844 Lawn Drive, Newton</v>
      </c>
      <c r="Q806" t="str">
        <f t="shared" si="88"/>
        <v>Yes</v>
      </c>
      <c r="R806" t="str">
        <f t="shared" si="89"/>
        <v>Jammie</v>
      </c>
      <c r="S806" t="str">
        <f t="shared" si="90"/>
        <v>Cloke</v>
      </c>
      <c r="T806" t="str">
        <f>_xlfn.XLOOKUP(C806,Table3[Customer ID],Table3[Loyalty Card],,0)</f>
        <v>No</v>
      </c>
      <c r="U806">
        <f t="shared" si="84"/>
        <v>2</v>
      </c>
      <c r="V806" t="str">
        <f t="shared" si="85"/>
        <v>Saturday</v>
      </c>
      <c r="W806" t="str">
        <f t="shared" si="86"/>
        <v>April</v>
      </c>
      <c r="X806">
        <f>E806*VLOOKUP(D806,products!$A$2:$G$49,7,FALSE)</f>
        <v>1.4339999999999999</v>
      </c>
    </row>
    <row r="807" spans="1:24" x14ac:dyDescent="0.25">
      <c r="A807" s="1" t="s">
        <v>5039</v>
      </c>
      <c r="B807" s="2">
        <v>44713</v>
      </c>
      <c r="C807" s="1" t="s">
        <v>5040</v>
      </c>
      <c r="D807" t="s">
        <v>6145</v>
      </c>
      <c r="E807" s="1">
        <v>1</v>
      </c>
      <c r="F807" s="1" t="str">
        <f>VLOOKUP(C807,customers!$A$2:$B$1001,2,FALSE)</f>
        <v>Chester Clowton</v>
      </c>
      <c r="G807" s="1" t="str">
        <f>VLOOKUP(C807,customers!$A$1:$C$1001,3,FALSE)</f>
        <v>not provided</v>
      </c>
      <c r="H807" s="1" t="str">
        <f>_xlfn.XLOOKUP(C807,customers!$A$2:$A$1001,customers!$G$2:$G$1001,,0,)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>
        <f>INDEX(products!$A$1:$G$49,MATCH(orders!$D807,products!$A$1:$A$49,0),MATCH(orders!K$1,products!$A$1:$G$1,0))</f>
        <v>0.5</v>
      </c>
      <c r="L807">
        <f>INDEX(products!$A$1:$G$49,MATCH(orders!$D807,products!$A$1:$A$49,0),MATCH(orders!L$1,products!$A$1:$G$1,0))</f>
        <v>5.97</v>
      </c>
      <c r="M807">
        <f t="shared" si="87"/>
        <v>5.97</v>
      </c>
      <c r="N807" t="str">
        <f>VLOOKUP(I807,'coffee names &amp; roast types'!$A$2:$B$5,2,FALSE)</f>
        <v>Robusta</v>
      </c>
      <c r="O807" t="str">
        <f>VLOOKUP(J807,'coffee names &amp; roast types'!$E$2:$F$4,2,FALSE)</f>
        <v>Medium</v>
      </c>
      <c r="P807" t="str">
        <f>CONCATENATE(VLOOKUP(C807,customers!$A$2:$F$1001,5,FALSE),", ",VLOOKUP(C807,customers!$A$2:$F$1001,6,FALSE))</f>
        <v>15196 Pleasure Court, Monticello</v>
      </c>
      <c r="Q807" t="str">
        <f t="shared" si="88"/>
        <v>No</v>
      </c>
      <c r="R807" t="str">
        <f t="shared" si="89"/>
        <v>Chester</v>
      </c>
      <c r="S807" t="str">
        <f t="shared" si="90"/>
        <v>Clowton</v>
      </c>
      <c r="T807" t="str">
        <f>_xlfn.XLOOKUP(C807,Table3[Customer ID],Table3[Loyalty Card],,0)</f>
        <v>No</v>
      </c>
      <c r="U807">
        <f t="shared" si="84"/>
        <v>0.5</v>
      </c>
      <c r="V807" t="str">
        <f t="shared" si="85"/>
        <v>Wednesday</v>
      </c>
      <c r="W807" t="str">
        <f t="shared" si="86"/>
        <v>June</v>
      </c>
      <c r="X807">
        <f>E807*VLOOKUP(D807,products!$A$2:$G$49,7,FALSE)</f>
        <v>0.35819999999999996</v>
      </c>
    </row>
    <row r="808" spans="1:24" x14ac:dyDescent="0.25">
      <c r="A808" s="1" t="s">
        <v>5045</v>
      </c>
      <c r="B808" s="2">
        <v>44241</v>
      </c>
      <c r="C808" s="1" t="s">
        <v>5046</v>
      </c>
      <c r="D808" t="s">
        <v>6149</v>
      </c>
      <c r="E808" s="1">
        <v>2</v>
      </c>
      <c r="F808" s="1" t="str">
        <f>VLOOKUP(C808,customers!$A$2:$B$1001,2,FALSE)</f>
        <v>Kathleen Diable</v>
      </c>
      <c r="G808" s="1" t="str">
        <f>VLOOKUP(C808,customers!$A$1:$C$1001,3,FALSE)</f>
        <v>not provided</v>
      </c>
      <c r="H808" s="1" t="str">
        <f>_xlfn.XLOOKUP(C808,customers!$A$2:$A$1001,customers!$G$2:$G$1001,,0,)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>
        <f>INDEX(products!$A$1:$G$49,MATCH(orders!$D808,products!$A$1:$A$49,0),MATCH(orders!K$1,products!$A$1:$G$1,0))</f>
        <v>0.2</v>
      </c>
      <c r="L808">
        <f>INDEX(products!$A$1:$G$49,MATCH(orders!$D808,products!$A$1:$A$49,0),MATCH(orders!L$1,products!$A$1:$G$1,0))</f>
        <v>3.8849999999999998</v>
      </c>
      <c r="M808">
        <f t="shared" si="87"/>
        <v>7.77</v>
      </c>
      <c r="N808" t="str">
        <f>VLOOKUP(I808,'coffee names &amp; roast types'!$A$2:$B$5,2,FALSE)</f>
        <v>Liberica</v>
      </c>
      <c r="O808" t="str">
        <f>VLOOKUP(J808,'coffee names &amp; roast types'!$E$2:$F$4,2,FALSE)</f>
        <v>Dark</v>
      </c>
      <c r="P808" t="str">
        <f>CONCATENATE(VLOOKUP(C808,customers!$A$2:$F$1001,5,FALSE),", ",VLOOKUP(C808,customers!$A$2:$F$1001,6,FALSE))</f>
        <v>81 Arapahoe Circle, Kinloch</v>
      </c>
      <c r="Q808" t="str">
        <f t="shared" si="88"/>
        <v>Yes</v>
      </c>
      <c r="R808" t="str">
        <f t="shared" si="89"/>
        <v>Kathleen</v>
      </c>
      <c r="S808" t="str">
        <f t="shared" si="90"/>
        <v>Diable</v>
      </c>
      <c r="T808" t="str">
        <f>_xlfn.XLOOKUP(C808,Table3[Customer ID],Table3[Loyalty Card],,0)</f>
        <v>Yes</v>
      </c>
      <c r="U808">
        <f t="shared" si="84"/>
        <v>0.4</v>
      </c>
      <c r="V808" t="str">
        <f t="shared" si="85"/>
        <v>Sunday</v>
      </c>
      <c r="W808" t="str">
        <f t="shared" si="86"/>
        <v>February</v>
      </c>
      <c r="X808">
        <f>E808*VLOOKUP(D808,products!$A$2:$G$49,7,FALSE)</f>
        <v>1.0101</v>
      </c>
    </row>
    <row r="809" spans="1:24" x14ac:dyDescent="0.25">
      <c r="A809" s="1" t="s">
        <v>5049</v>
      </c>
      <c r="B809" s="2">
        <v>44543</v>
      </c>
      <c r="C809" s="1" t="s">
        <v>5050</v>
      </c>
      <c r="D809" t="s">
        <v>6168</v>
      </c>
      <c r="E809" s="1">
        <v>3</v>
      </c>
      <c r="F809" s="1" t="str">
        <f>VLOOKUP(C809,customers!$A$2:$B$1001,2,FALSE)</f>
        <v>Koren Ferretti</v>
      </c>
      <c r="G809" s="1" t="str">
        <f>VLOOKUP(C809,customers!$A$1:$C$1001,3,FALSE)</f>
        <v>kferrettimf@huffingtonpost.com</v>
      </c>
      <c r="H809" s="1" t="str">
        <f>_xlfn.XLOOKUP(C809,customers!$A$2:$A$1001,customers!$G$2:$G$1001,,0,)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>
        <f>INDEX(products!$A$1:$G$49,MATCH(orders!$D809,products!$A$1:$A$49,0),MATCH(orders!K$1,products!$A$1:$G$1,0))</f>
        <v>0.5</v>
      </c>
      <c r="L809">
        <f>INDEX(products!$A$1:$G$49,MATCH(orders!$D809,products!$A$1:$A$49,0),MATCH(orders!L$1,products!$A$1:$G$1,0))</f>
        <v>7.77</v>
      </c>
      <c r="M809">
        <f t="shared" si="87"/>
        <v>23.31</v>
      </c>
      <c r="N809" t="str">
        <f>VLOOKUP(I809,'coffee names &amp; roast types'!$A$2:$B$5,2,FALSE)</f>
        <v>Liberica</v>
      </c>
      <c r="O809" t="str">
        <f>VLOOKUP(J809,'coffee names &amp; roast types'!$E$2:$F$4,2,FALSE)</f>
        <v>Dark</v>
      </c>
      <c r="P809" t="str">
        <f>CONCATENATE(VLOOKUP(C809,customers!$A$2:$F$1001,5,FALSE),", ",VLOOKUP(C809,customers!$A$2:$F$1001,6,FALSE))</f>
        <v>372 Northland Street, Balrothery</v>
      </c>
      <c r="Q809" t="str">
        <f t="shared" si="88"/>
        <v>Yes</v>
      </c>
      <c r="R809" t="str">
        <f t="shared" si="89"/>
        <v>Koren</v>
      </c>
      <c r="S809" t="str">
        <f t="shared" si="90"/>
        <v>Ferretti</v>
      </c>
      <c r="T809" t="str">
        <f>_xlfn.XLOOKUP(C809,Table3[Customer ID],Table3[Loyalty Card],,0)</f>
        <v>No</v>
      </c>
      <c r="U809">
        <f t="shared" si="84"/>
        <v>1.5</v>
      </c>
      <c r="V809" t="str">
        <f t="shared" si="85"/>
        <v>Monday</v>
      </c>
      <c r="W809" t="str">
        <f t="shared" si="86"/>
        <v>December</v>
      </c>
      <c r="X809">
        <f>E809*VLOOKUP(D809,products!$A$2:$G$49,7,FALSE)</f>
        <v>3.0303</v>
      </c>
    </row>
    <row r="810" spans="1:24" x14ac:dyDescent="0.25">
      <c r="A810" s="1" t="s">
        <v>5055</v>
      </c>
      <c r="B810" s="2">
        <v>43868</v>
      </c>
      <c r="C810" s="1" t="s">
        <v>5112</v>
      </c>
      <c r="D810" t="s">
        <v>6141</v>
      </c>
      <c r="E810" s="1">
        <v>5</v>
      </c>
      <c r="F810" s="1" t="str">
        <f>VLOOKUP(C810,customers!$A$2:$B$1001,2,FALSE)</f>
        <v>Allis Wilmore</v>
      </c>
      <c r="G810" s="1" t="str">
        <f>VLOOKUP(C810,customers!$A$1:$C$1001,3,FALSE)</f>
        <v>not provided</v>
      </c>
      <c r="H810" s="1" t="str">
        <f>_xlfn.XLOOKUP(C810,customers!$A$2:$A$1001,customers!$G$2:$G$1001,,0,)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>
        <f>INDEX(products!$A$1:$G$49,MATCH(orders!$D810,products!$A$1:$A$49,0),MATCH(orders!K$1,products!$A$1:$G$1,0))</f>
        <v>2.5</v>
      </c>
      <c r="L810">
        <f>INDEX(products!$A$1:$G$49,MATCH(orders!$D810,products!$A$1:$A$49,0),MATCH(orders!L$1,products!$A$1:$G$1,0))</f>
        <v>27.484999999999996</v>
      </c>
      <c r="M810">
        <f t="shared" si="87"/>
        <v>137.42499999999998</v>
      </c>
      <c r="N810" t="str">
        <f>VLOOKUP(I810,'coffee names &amp; roast types'!$A$2:$B$5,2,FALSE)</f>
        <v>Robusta</v>
      </c>
      <c r="O810" t="str">
        <f>VLOOKUP(J810,'coffee names &amp; roast types'!$E$2:$F$4,2,FALSE)</f>
        <v>Light</v>
      </c>
      <c r="P810" t="str">
        <f>CONCATENATE(VLOOKUP(C810,customers!$A$2:$F$1001,5,FALSE),", ",VLOOKUP(C810,customers!$A$2:$F$1001,6,FALSE))</f>
        <v>94 Moulton Street, Houston</v>
      </c>
      <c r="Q810" t="str">
        <f t="shared" si="88"/>
        <v>No</v>
      </c>
      <c r="R810" t="str">
        <f t="shared" si="89"/>
        <v>Allis</v>
      </c>
      <c r="S810" t="str">
        <f t="shared" si="90"/>
        <v>Wilmore</v>
      </c>
      <c r="T810" t="str">
        <f>_xlfn.XLOOKUP(C810,Table3[Customer ID],Table3[Loyalty Card],,0)</f>
        <v>No</v>
      </c>
      <c r="U810">
        <f t="shared" si="84"/>
        <v>12.5</v>
      </c>
      <c r="V810" t="str">
        <f t="shared" si="85"/>
        <v>Friday</v>
      </c>
      <c r="W810" t="str">
        <f t="shared" si="86"/>
        <v>February</v>
      </c>
      <c r="X810">
        <f>E810*VLOOKUP(D810,products!$A$2:$G$49,7,FALSE)</f>
        <v>8.2454999999999998</v>
      </c>
    </row>
    <row r="811" spans="1:24" x14ac:dyDescent="0.25">
      <c r="A811" s="1" t="s">
        <v>5061</v>
      </c>
      <c r="B811" s="2">
        <v>44235</v>
      </c>
      <c r="C811" s="1" t="s">
        <v>5062</v>
      </c>
      <c r="D811" t="s">
        <v>6162</v>
      </c>
      <c r="E811" s="1">
        <v>3</v>
      </c>
      <c r="F811" s="1" t="str">
        <f>VLOOKUP(C811,customers!$A$2:$B$1001,2,FALSE)</f>
        <v>Chaddie Bennie</v>
      </c>
      <c r="G811" s="1" t="str">
        <f>VLOOKUP(C811,customers!$A$1:$C$1001,3,FALSE)</f>
        <v>not provided</v>
      </c>
      <c r="H811" s="1" t="str">
        <f>_xlfn.XLOOKUP(C811,customers!$A$2:$A$1001,customers!$G$2:$G$1001,,0,)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>
        <f>INDEX(products!$A$1:$G$49,MATCH(orders!$D811,products!$A$1:$A$49,0),MATCH(orders!K$1,products!$A$1:$G$1,0))</f>
        <v>0.2</v>
      </c>
      <c r="L811">
        <f>INDEX(products!$A$1:$G$49,MATCH(orders!$D811,products!$A$1:$A$49,0),MATCH(orders!L$1,products!$A$1:$G$1,0))</f>
        <v>2.6849999999999996</v>
      </c>
      <c r="M811">
        <f t="shared" si="87"/>
        <v>8.0549999999999997</v>
      </c>
      <c r="N811" t="str">
        <f>VLOOKUP(I811,'coffee names &amp; roast types'!$A$2:$B$5,2,FALSE)</f>
        <v>Robusta</v>
      </c>
      <c r="O811" t="str">
        <f>VLOOKUP(J811,'coffee names &amp; roast types'!$E$2:$F$4,2,FALSE)</f>
        <v>Dark</v>
      </c>
      <c r="P811" t="str">
        <f>CONCATENATE(VLOOKUP(C811,customers!$A$2:$F$1001,5,FALSE),", ",VLOOKUP(C811,customers!$A$2:$F$1001,6,FALSE))</f>
        <v>935 Lawn Circle, El Paso</v>
      </c>
      <c r="Q811" t="str">
        <f t="shared" si="88"/>
        <v>No</v>
      </c>
      <c r="R811" t="str">
        <f t="shared" si="89"/>
        <v>Chaddie</v>
      </c>
      <c r="S811" t="str">
        <f t="shared" si="90"/>
        <v>Bennie</v>
      </c>
      <c r="T811" t="str">
        <f>_xlfn.XLOOKUP(C811,Table3[Customer ID],Table3[Loyalty Card],,0)</f>
        <v>Yes</v>
      </c>
      <c r="U811">
        <f t="shared" si="84"/>
        <v>0.60000000000000009</v>
      </c>
      <c r="V811" t="str">
        <f t="shared" si="85"/>
        <v>Monday</v>
      </c>
      <c r="W811" t="str">
        <f t="shared" si="86"/>
        <v>February</v>
      </c>
      <c r="X811">
        <f>E811*VLOOKUP(D811,products!$A$2:$G$49,7,FALSE)</f>
        <v>0.4832999999999999</v>
      </c>
    </row>
    <row r="812" spans="1:24" x14ac:dyDescent="0.25">
      <c r="A812" s="1" t="s">
        <v>5066</v>
      </c>
      <c r="B812" s="2">
        <v>44054</v>
      </c>
      <c r="C812" s="1" t="s">
        <v>5067</v>
      </c>
      <c r="D812" t="s">
        <v>6160</v>
      </c>
      <c r="E812" s="1">
        <v>3</v>
      </c>
      <c r="F812" s="1" t="str">
        <f>VLOOKUP(C812,customers!$A$2:$B$1001,2,FALSE)</f>
        <v>Alberta Balsdone</v>
      </c>
      <c r="G812" s="1" t="str">
        <f>VLOOKUP(C812,customers!$A$1:$C$1001,3,FALSE)</f>
        <v>abalsdonemi@toplist.cz</v>
      </c>
      <c r="H812" s="1" t="str">
        <f>_xlfn.XLOOKUP(C812,customers!$A$2:$A$1001,customers!$G$2:$G$1001,,0,)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>
        <f>INDEX(products!$A$1:$G$49,MATCH(orders!$D812,products!$A$1:$A$49,0),MATCH(orders!K$1,products!$A$1:$G$1,0))</f>
        <v>0.5</v>
      </c>
      <c r="L812">
        <f>INDEX(products!$A$1:$G$49,MATCH(orders!$D812,products!$A$1:$A$49,0),MATCH(orders!L$1,products!$A$1:$G$1,0))</f>
        <v>9.51</v>
      </c>
      <c r="M812">
        <f t="shared" si="87"/>
        <v>28.53</v>
      </c>
      <c r="N812" t="str">
        <f>VLOOKUP(I812,'coffee names &amp; roast types'!$A$2:$B$5,2,FALSE)</f>
        <v>Liberica</v>
      </c>
      <c r="O812" t="str">
        <f>VLOOKUP(J812,'coffee names &amp; roast types'!$E$2:$F$4,2,FALSE)</f>
        <v>Light</v>
      </c>
      <c r="P812" t="str">
        <f>CONCATENATE(VLOOKUP(C812,customers!$A$2:$F$1001,5,FALSE),", ",VLOOKUP(C812,customers!$A$2:$F$1001,6,FALSE))</f>
        <v>3 Kings Plaza, Largo</v>
      </c>
      <c r="Q812" t="str">
        <f t="shared" si="88"/>
        <v>No</v>
      </c>
      <c r="R812" t="str">
        <f t="shared" si="89"/>
        <v>Alberta</v>
      </c>
      <c r="S812" t="str">
        <f t="shared" si="90"/>
        <v>Balsdone</v>
      </c>
      <c r="T812" t="str">
        <f>_xlfn.XLOOKUP(C812,Table3[Customer ID],Table3[Loyalty Card],,0)</f>
        <v>No</v>
      </c>
      <c r="U812">
        <f t="shared" si="84"/>
        <v>1.5</v>
      </c>
      <c r="V812" t="str">
        <f t="shared" si="85"/>
        <v>Tuesday</v>
      </c>
      <c r="W812" t="str">
        <f t="shared" si="86"/>
        <v>August</v>
      </c>
      <c r="X812">
        <f>E812*VLOOKUP(D812,products!$A$2:$G$49,7,FALSE)</f>
        <v>3.7088999999999999</v>
      </c>
    </row>
    <row r="813" spans="1:24" x14ac:dyDescent="0.25">
      <c r="A813" s="1" t="s">
        <v>5072</v>
      </c>
      <c r="B813" s="2">
        <v>44114</v>
      </c>
      <c r="C813" s="1" t="s">
        <v>5073</v>
      </c>
      <c r="D813" t="s">
        <v>6154</v>
      </c>
      <c r="E813" s="1">
        <v>6</v>
      </c>
      <c r="F813" s="1" t="str">
        <f>VLOOKUP(C813,customers!$A$2:$B$1001,2,FALSE)</f>
        <v>Brice Romera</v>
      </c>
      <c r="G813" s="1" t="str">
        <f>VLOOKUP(C813,customers!$A$1:$C$1001,3,FALSE)</f>
        <v>bromeramj@list-manage.com</v>
      </c>
      <c r="H813" s="1" t="str">
        <f>_xlfn.XLOOKUP(C813,customers!$A$2:$A$1001,customers!$G$2:$G$1001,,0,)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>
        <f>INDEX(products!$A$1:$G$49,MATCH(orders!$D813,products!$A$1:$A$49,0),MATCH(orders!K$1,products!$A$1:$G$1,0))</f>
        <v>1</v>
      </c>
      <c r="L813">
        <f>INDEX(products!$A$1:$G$49,MATCH(orders!$D813,products!$A$1:$A$49,0),MATCH(orders!L$1,products!$A$1:$G$1,0))</f>
        <v>11.25</v>
      </c>
      <c r="M813">
        <f t="shared" si="87"/>
        <v>67.5</v>
      </c>
      <c r="N813" t="str">
        <f>VLOOKUP(I813,'coffee names &amp; roast types'!$A$2:$B$5,2,FALSE)</f>
        <v>Arabica</v>
      </c>
      <c r="O813" t="str">
        <f>VLOOKUP(J813,'coffee names &amp; roast types'!$E$2:$F$4,2,FALSE)</f>
        <v>Medium</v>
      </c>
      <c r="P813" t="str">
        <f>CONCATENATE(VLOOKUP(C813,customers!$A$2:$F$1001,5,FALSE),", ",VLOOKUP(C813,customers!$A$2:$F$1001,6,FALSE))</f>
        <v>2311 Eastlawn Plaza, Foxrock</v>
      </c>
      <c r="Q813" t="str">
        <f t="shared" si="88"/>
        <v>Yes</v>
      </c>
      <c r="R813" t="str">
        <f t="shared" si="89"/>
        <v>Brice</v>
      </c>
      <c r="S813" t="str">
        <f t="shared" si="90"/>
        <v>Romera</v>
      </c>
      <c r="T813" t="str">
        <f>_xlfn.XLOOKUP(C813,Table3[Customer ID],Table3[Loyalty Card],,0)</f>
        <v>Yes</v>
      </c>
      <c r="U813">
        <f t="shared" si="84"/>
        <v>6</v>
      </c>
      <c r="V813" t="str">
        <f t="shared" si="85"/>
        <v>Saturday</v>
      </c>
      <c r="W813" t="str">
        <f t="shared" si="86"/>
        <v>October</v>
      </c>
      <c r="X813">
        <f>E813*VLOOKUP(D813,products!$A$2:$G$49,7,FALSE)</f>
        <v>6.0749999999999993</v>
      </c>
    </row>
    <row r="814" spans="1:24" x14ac:dyDescent="0.25">
      <c r="A814" s="1" t="s">
        <v>5072</v>
      </c>
      <c r="B814" s="2">
        <v>44114</v>
      </c>
      <c r="C814" s="1" t="s">
        <v>5073</v>
      </c>
      <c r="D814" t="s">
        <v>6164</v>
      </c>
      <c r="E814" s="1">
        <v>6</v>
      </c>
      <c r="F814" s="1" t="str">
        <f>VLOOKUP(C814,customers!$A$2:$B$1001,2,FALSE)</f>
        <v>Brice Romera</v>
      </c>
      <c r="G814" s="1" t="str">
        <f>VLOOKUP(C814,customers!$A$1:$C$1001,3,FALSE)</f>
        <v>bromeramj@list-manage.com</v>
      </c>
      <c r="H814" s="1" t="str">
        <f>_xlfn.XLOOKUP(C814,customers!$A$2:$A$1001,customers!$G$2:$G$1001,,0,)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>
        <f>INDEX(products!$A$1:$G$49,MATCH(orders!$D814,products!$A$1:$A$49,0),MATCH(orders!K$1,products!$A$1:$G$1,0))</f>
        <v>2.5</v>
      </c>
      <c r="L814">
        <f>INDEX(products!$A$1:$G$49,MATCH(orders!$D814,products!$A$1:$A$49,0),MATCH(orders!L$1,products!$A$1:$G$1,0))</f>
        <v>29.784999999999997</v>
      </c>
      <c r="M814">
        <f t="shared" si="87"/>
        <v>178.70999999999998</v>
      </c>
      <c r="N814" t="str">
        <f>VLOOKUP(I814,'coffee names &amp; roast types'!$A$2:$B$5,2,FALSE)</f>
        <v>Liberica</v>
      </c>
      <c r="O814" t="str">
        <f>VLOOKUP(J814,'coffee names &amp; roast types'!$E$2:$F$4,2,FALSE)</f>
        <v>Dark</v>
      </c>
      <c r="P814" t="str">
        <f>CONCATENATE(VLOOKUP(C814,customers!$A$2:$F$1001,5,FALSE),", ",VLOOKUP(C814,customers!$A$2:$F$1001,6,FALSE))</f>
        <v>2311 Eastlawn Plaza, Foxrock</v>
      </c>
      <c r="Q814" t="str">
        <f t="shared" si="88"/>
        <v>Yes</v>
      </c>
      <c r="R814" t="str">
        <f t="shared" si="89"/>
        <v>Brice</v>
      </c>
      <c r="S814" t="str">
        <f t="shared" si="90"/>
        <v>Romera</v>
      </c>
      <c r="T814" t="str">
        <f>_xlfn.XLOOKUP(C814,Table3[Customer ID],Table3[Loyalty Card],,0)</f>
        <v>Yes</v>
      </c>
      <c r="U814">
        <f t="shared" si="84"/>
        <v>15</v>
      </c>
      <c r="V814" t="str">
        <f t="shared" si="85"/>
        <v>Saturday</v>
      </c>
      <c r="W814" t="str">
        <f t="shared" si="86"/>
        <v>October</v>
      </c>
      <c r="X814">
        <f>E814*VLOOKUP(D814,products!$A$2:$G$49,7,FALSE)</f>
        <v>23.232299999999999</v>
      </c>
    </row>
    <row r="815" spans="1:24" x14ac:dyDescent="0.25">
      <c r="A815" s="1" t="s">
        <v>5083</v>
      </c>
      <c r="B815" s="2">
        <v>44173</v>
      </c>
      <c r="C815" s="1" t="s">
        <v>5084</v>
      </c>
      <c r="D815" t="s">
        <v>6165</v>
      </c>
      <c r="E815" s="1">
        <v>1</v>
      </c>
      <c r="F815" s="1" t="str">
        <f>VLOOKUP(C815,customers!$A$2:$B$1001,2,FALSE)</f>
        <v>Conchita Bryde</v>
      </c>
      <c r="G815" s="1" t="str">
        <f>VLOOKUP(C815,customers!$A$1:$C$1001,3,FALSE)</f>
        <v>cbrydeml@tuttocitta.it</v>
      </c>
      <c r="H815" s="1" t="str">
        <f>_xlfn.XLOOKUP(C815,customers!$A$2:$A$1001,customers!$G$2:$G$1001,,0,)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>
        <f>INDEX(products!$A$1:$G$49,MATCH(orders!$D815,products!$A$1:$A$49,0),MATCH(orders!K$1,products!$A$1:$G$1,0))</f>
        <v>2.5</v>
      </c>
      <c r="L815">
        <f>INDEX(products!$A$1:$G$49,MATCH(orders!$D815,products!$A$1:$A$49,0),MATCH(orders!L$1,products!$A$1:$G$1,0))</f>
        <v>31.624999999999996</v>
      </c>
      <c r="M815">
        <f t="shared" si="87"/>
        <v>31.624999999999996</v>
      </c>
      <c r="N815" t="str">
        <f>VLOOKUP(I815,'coffee names &amp; roast types'!$A$2:$B$5,2,FALSE)</f>
        <v>Excelsa</v>
      </c>
      <c r="O815" t="str">
        <f>VLOOKUP(J815,'coffee names &amp; roast types'!$E$2:$F$4,2,FALSE)</f>
        <v>Medium</v>
      </c>
      <c r="P815" t="str">
        <f>CONCATENATE(VLOOKUP(C815,customers!$A$2:$F$1001,5,FALSE),", ",VLOOKUP(C815,customers!$A$2:$F$1001,6,FALSE))</f>
        <v>74 Crowley Plaza, Oklahoma City</v>
      </c>
      <c r="Q815" t="str">
        <f t="shared" si="88"/>
        <v>No</v>
      </c>
      <c r="R815" t="str">
        <f t="shared" si="89"/>
        <v>Conchita</v>
      </c>
      <c r="S815" t="str">
        <f t="shared" si="90"/>
        <v>Bryde</v>
      </c>
      <c r="T815" t="str">
        <f>_xlfn.XLOOKUP(C815,Table3[Customer ID],Table3[Loyalty Card],,0)</f>
        <v>Yes</v>
      </c>
      <c r="U815">
        <f t="shared" si="84"/>
        <v>2.5</v>
      </c>
      <c r="V815" t="str">
        <f t="shared" si="85"/>
        <v>Tuesday</v>
      </c>
      <c r="W815" t="str">
        <f t="shared" si="86"/>
        <v>December</v>
      </c>
      <c r="X815">
        <f>E815*VLOOKUP(D815,products!$A$2:$G$49,7,FALSE)</f>
        <v>3.4787499999999998</v>
      </c>
    </row>
    <row r="816" spans="1:24" x14ac:dyDescent="0.25">
      <c r="A816" s="1" t="s">
        <v>5089</v>
      </c>
      <c r="B816" s="2">
        <v>43573</v>
      </c>
      <c r="C816" s="1" t="s">
        <v>5090</v>
      </c>
      <c r="D816" t="s">
        <v>6183</v>
      </c>
      <c r="E816" s="1">
        <v>2</v>
      </c>
      <c r="F816" s="1" t="str">
        <f>VLOOKUP(C816,customers!$A$2:$B$1001,2,FALSE)</f>
        <v>Silvanus Enefer</v>
      </c>
      <c r="G816" s="1" t="str">
        <f>VLOOKUP(C816,customers!$A$1:$C$1001,3,FALSE)</f>
        <v>senefermm@blog.com</v>
      </c>
      <c r="H816" s="1" t="str">
        <f>_xlfn.XLOOKUP(C816,customers!$A$2:$A$1001,customers!$G$2:$G$1001,,0,)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>
        <f>INDEX(products!$A$1:$G$49,MATCH(orders!$D816,products!$A$1:$A$49,0),MATCH(orders!K$1,products!$A$1:$G$1,0))</f>
        <v>0.2</v>
      </c>
      <c r="L816">
        <f>INDEX(products!$A$1:$G$49,MATCH(orders!$D816,products!$A$1:$A$49,0),MATCH(orders!L$1,products!$A$1:$G$1,0))</f>
        <v>4.4550000000000001</v>
      </c>
      <c r="M816">
        <f t="shared" si="87"/>
        <v>8.91</v>
      </c>
      <c r="N816" t="str">
        <f>VLOOKUP(I816,'coffee names &amp; roast types'!$A$2:$B$5,2,FALSE)</f>
        <v>Excelsa</v>
      </c>
      <c r="O816" t="str">
        <f>VLOOKUP(J816,'coffee names &amp; roast types'!$E$2:$F$4,2,FALSE)</f>
        <v>Light</v>
      </c>
      <c r="P816" t="str">
        <f>CONCATENATE(VLOOKUP(C816,customers!$A$2:$F$1001,5,FALSE),", ",VLOOKUP(C816,customers!$A$2:$F$1001,6,FALSE))</f>
        <v>52 Carey Plaza, Washington</v>
      </c>
      <c r="Q816" t="str">
        <f t="shared" si="88"/>
        <v>No</v>
      </c>
      <c r="R816" t="str">
        <f t="shared" si="89"/>
        <v>Silvanus</v>
      </c>
      <c r="S816" t="str">
        <f t="shared" si="90"/>
        <v>Enefer</v>
      </c>
      <c r="T816" t="str">
        <f>_xlfn.XLOOKUP(C816,Table3[Customer ID],Table3[Loyalty Card],,0)</f>
        <v>No</v>
      </c>
      <c r="U816">
        <f t="shared" si="84"/>
        <v>0.4</v>
      </c>
      <c r="V816" t="str">
        <f t="shared" si="85"/>
        <v>Thursday</v>
      </c>
      <c r="W816" t="str">
        <f t="shared" si="86"/>
        <v>April</v>
      </c>
      <c r="X816">
        <f>E816*VLOOKUP(D816,products!$A$2:$G$49,7,FALSE)</f>
        <v>0.98009999999999997</v>
      </c>
    </row>
    <row r="817" spans="1:24" x14ac:dyDescent="0.25">
      <c r="A817" s="1" t="s">
        <v>5095</v>
      </c>
      <c r="B817" s="2">
        <v>44200</v>
      </c>
      <c r="C817" s="1" t="s">
        <v>5096</v>
      </c>
      <c r="D817" t="s">
        <v>6145</v>
      </c>
      <c r="E817" s="1">
        <v>6</v>
      </c>
      <c r="F817" s="1" t="str">
        <f>VLOOKUP(C817,customers!$A$2:$B$1001,2,FALSE)</f>
        <v>Lenci Haggerstone</v>
      </c>
      <c r="G817" s="1" t="str">
        <f>VLOOKUP(C817,customers!$A$1:$C$1001,3,FALSE)</f>
        <v>lhaggerstonemn@independent.co.uk</v>
      </c>
      <c r="H817" s="1" t="str">
        <f>_xlfn.XLOOKUP(C817,customers!$A$2:$A$1001,customers!$G$2:$G$1001,,0,)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>
        <f>INDEX(products!$A$1:$G$49,MATCH(orders!$D817,products!$A$1:$A$49,0),MATCH(orders!K$1,products!$A$1:$G$1,0))</f>
        <v>0.5</v>
      </c>
      <c r="L817">
        <f>INDEX(products!$A$1:$G$49,MATCH(orders!$D817,products!$A$1:$A$49,0),MATCH(orders!L$1,products!$A$1:$G$1,0))</f>
        <v>5.97</v>
      </c>
      <c r="M817">
        <f t="shared" si="87"/>
        <v>35.82</v>
      </c>
      <c r="N817" t="str">
        <f>VLOOKUP(I817,'coffee names &amp; roast types'!$A$2:$B$5,2,FALSE)</f>
        <v>Robusta</v>
      </c>
      <c r="O817" t="str">
        <f>VLOOKUP(J817,'coffee names &amp; roast types'!$E$2:$F$4,2,FALSE)</f>
        <v>Medium</v>
      </c>
      <c r="P817" t="str">
        <f>CONCATENATE(VLOOKUP(C817,customers!$A$2:$F$1001,5,FALSE),", ",VLOOKUP(C817,customers!$A$2:$F$1001,6,FALSE))</f>
        <v>52441 Evergreen Lane, Atlanta</v>
      </c>
      <c r="Q817" t="str">
        <f t="shared" si="88"/>
        <v>No</v>
      </c>
      <c r="R817" t="str">
        <f t="shared" si="89"/>
        <v>Lenci</v>
      </c>
      <c r="S817" t="str">
        <f t="shared" si="90"/>
        <v>Haggerstone</v>
      </c>
      <c r="T817" t="str">
        <f>_xlfn.XLOOKUP(C817,Table3[Customer ID],Table3[Loyalty Card],,0)</f>
        <v>No</v>
      </c>
      <c r="U817">
        <f t="shared" si="84"/>
        <v>3</v>
      </c>
      <c r="V817" t="str">
        <f t="shared" si="85"/>
        <v>Monday</v>
      </c>
      <c r="W817" t="str">
        <f t="shared" si="86"/>
        <v>January</v>
      </c>
      <c r="X817">
        <f>E817*VLOOKUP(D817,products!$A$2:$G$49,7,FALSE)</f>
        <v>2.1491999999999996</v>
      </c>
    </row>
    <row r="818" spans="1:24" x14ac:dyDescent="0.25">
      <c r="A818" s="1" t="s">
        <v>5101</v>
      </c>
      <c r="B818" s="2">
        <v>43534</v>
      </c>
      <c r="C818" s="1" t="s">
        <v>5102</v>
      </c>
      <c r="D818" t="s">
        <v>6160</v>
      </c>
      <c r="E818" s="1">
        <v>4</v>
      </c>
      <c r="F818" s="1" t="str">
        <f>VLOOKUP(C818,customers!$A$2:$B$1001,2,FALSE)</f>
        <v>Marvin Gundry</v>
      </c>
      <c r="G818" s="1" t="str">
        <f>VLOOKUP(C818,customers!$A$1:$C$1001,3,FALSE)</f>
        <v>mgundrymo@omniture.com</v>
      </c>
      <c r="H818" s="1" t="str">
        <f>_xlfn.XLOOKUP(C818,customers!$A$2:$A$1001,customers!$G$2:$G$1001,,0,)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>
        <f>INDEX(products!$A$1:$G$49,MATCH(orders!$D818,products!$A$1:$A$49,0),MATCH(orders!K$1,products!$A$1:$G$1,0))</f>
        <v>0.5</v>
      </c>
      <c r="L818">
        <f>INDEX(products!$A$1:$G$49,MATCH(orders!$D818,products!$A$1:$A$49,0),MATCH(orders!L$1,products!$A$1:$G$1,0))</f>
        <v>9.51</v>
      </c>
      <c r="M818">
        <f t="shared" si="87"/>
        <v>38.04</v>
      </c>
      <c r="N818" t="str">
        <f>VLOOKUP(I818,'coffee names &amp; roast types'!$A$2:$B$5,2,FALSE)</f>
        <v>Liberica</v>
      </c>
      <c r="O818" t="str">
        <f>VLOOKUP(J818,'coffee names &amp; roast types'!$E$2:$F$4,2,FALSE)</f>
        <v>Light</v>
      </c>
      <c r="P818" t="str">
        <f>CONCATENATE(VLOOKUP(C818,customers!$A$2:$F$1001,5,FALSE),", ",VLOOKUP(C818,customers!$A$2:$F$1001,6,FALSE))</f>
        <v>4 Harper Avenue, Castlebridge</v>
      </c>
      <c r="Q818" t="str">
        <f t="shared" si="88"/>
        <v>Yes</v>
      </c>
      <c r="R818" t="str">
        <f t="shared" si="89"/>
        <v>Marvin</v>
      </c>
      <c r="S818" t="str">
        <f t="shared" si="90"/>
        <v>Gundry</v>
      </c>
      <c r="T818" t="str">
        <f>_xlfn.XLOOKUP(C818,Table3[Customer ID],Table3[Loyalty Card],,0)</f>
        <v>No</v>
      </c>
      <c r="U818">
        <f t="shared" si="84"/>
        <v>2</v>
      </c>
      <c r="V818" t="str">
        <f t="shared" si="85"/>
        <v>Sunday</v>
      </c>
      <c r="W818" t="str">
        <f t="shared" si="86"/>
        <v>March</v>
      </c>
      <c r="X818">
        <f>E818*VLOOKUP(D818,products!$A$2:$G$49,7,FALSE)</f>
        <v>4.9451999999999998</v>
      </c>
    </row>
    <row r="819" spans="1:24" x14ac:dyDescent="0.25">
      <c r="A819" s="1" t="s">
        <v>5106</v>
      </c>
      <c r="B819" s="2">
        <v>43798</v>
      </c>
      <c r="C819" s="1" t="s">
        <v>5107</v>
      </c>
      <c r="D819" t="s">
        <v>6168</v>
      </c>
      <c r="E819" s="1">
        <v>2</v>
      </c>
      <c r="F819" s="1" t="str">
        <f>VLOOKUP(C819,customers!$A$2:$B$1001,2,FALSE)</f>
        <v>Bayard Wellan</v>
      </c>
      <c r="G819" s="1" t="str">
        <f>VLOOKUP(C819,customers!$A$1:$C$1001,3,FALSE)</f>
        <v>bwellanmp@cafepress.com</v>
      </c>
      <c r="H819" s="1" t="str">
        <f>_xlfn.XLOOKUP(C819,customers!$A$2:$A$1001,customers!$G$2:$G$1001,,0,)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>
        <f>INDEX(products!$A$1:$G$49,MATCH(orders!$D819,products!$A$1:$A$49,0),MATCH(orders!K$1,products!$A$1:$G$1,0))</f>
        <v>0.5</v>
      </c>
      <c r="L819">
        <f>INDEX(products!$A$1:$G$49,MATCH(orders!$D819,products!$A$1:$A$49,0),MATCH(orders!L$1,products!$A$1:$G$1,0))</f>
        <v>7.77</v>
      </c>
      <c r="M819">
        <f t="shared" si="87"/>
        <v>15.54</v>
      </c>
      <c r="N819" t="str">
        <f>VLOOKUP(I819,'coffee names &amp; roast types'!$A$2:$B$5,2,FALSE)</f>
        <v>Liberica</v>
      </c>
      <c r="O819" t="str">
        <f>VLOOKUP(J819,'coffee names &amp; roast types'!$E$2:$F$4,2,FALSE)</f>
        <v>Dark</v>
      </c>
      <c r="P819" t="str">
        <f>CONCATENATE(VLOOKUP(C819,customers!$A$2:$F$1001,5,FALSE),", ",VLOOKUP(C819,customers!$A$2:$F$1001,6,FALSE))</f>
        <v>7203 Main Crossing, Buffalo</v>
      </c>
      <c r="Q819" t="str">
        <f t="shared" si="88"/>
        <v>No</v>
      </c>
      <c r="R819" t="str">
        <f t="shared" si="89"/>
        <v>Bayard</v>
      </c>
      <c r="S819" t="str">
        <f t="shared" si="90"/>
        <v>Wellan</v>
      </c>
      <c r="T819" t="str">
        <f>_xlfn.XLOOKUP(C819,Table3[Customer ID],Table3[Loyalty Card],,0)</f>
        <v>No</v>
      </c>
      <c r="U819">
        <f t="shared" si="84"/>
        <v>1</v>
      </c>
      <c r="V819" t="str">
        <f t="shared" si="85"/>
        <v>Friday</v>
      </c>
      <c r="W819" t="str">
        <f t="shared" si="86"/>
        <v>November</v>
      </c>
      <c r="X819">
        <f>E819*VLOOKUP(D819,products!$A$2:$G$49,7,FALSE)</f>
        <v>2.0202</v>
      </c>
    </row>
    <row r="820" spans="1:24" x14ac:dyDescent="0.25">
      <c r="A820" s="1" t="s">
        <v>5111</v>
      </c>
      <c r="B820" s="2">
        <v>44761</v>
      </c>
      <c r="C820" s="1" t="s">
        <v>5112</v>
      </c>
      <c r="D820" t="s">
        <v>6169</v>
      </c>
      <c r="E820" s="1">
        <v>5</v>
      </c>
      <c r="F820" s="1" t="str">
        <f>VLOOKUP(C820,customers!$A$2:$B$1001,2,FALSE)</f>
        <v>Allis Wilmore</v>
      </c>
      <c r="G820" s="1" t="str">
        <f>VLOOKUP(C820,customers!$A$1:$C$1001,3,FALSE)</f>
        <v>not provided</v>
      </c>
      <c r="H820" s="1" t="str">
        <f>_xlfn.XLOOKUP(C820,customers!$A$2:$A$1001,customers!$G$2:$G$1001,,0,)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>
        <f>INDEX(products!$A$1:$G$49,MATCH(orders!$D820,products!$A$1:$A$49,0),MATCH(orders!K$1,products!$A$1:$G$1,0))</f>
        <v>1</v>
      </c>
      <c r="L820">
        <f>INDEX(products!$A$1:$G$49,MATCH(orders!$D820,products!$A$1:$A$49,0),MATCH(orders!L$1,products!$A$1:$G$1,0))</f>
        <v>15.85</v>
      </c>
      <c r="M820">
        <f t="shared" si="87"/>
        <v>79.25</v>
      </c>
      <c r="N820" t="str">
        <f>VLOOKUP(I820,'coffee names &amp; roast types'!$A$2:$B$5,2,FALSE)</f>
        <v>Liberica</v>
      </c>
      <c r="O820" t="str">
        <f>VLOOKUP(J820,'coffee names &amp; roast types'!$E$2:$F$4,2,FALSE)</f>
        <v>Light</v>
      </c>
      <c r="P820" t="str">
        <f>CONCATENATE(VLOOKUP(C820,customers!$A$2:$F$1001,5,FALSE),", ",VLOOKUP(C820,customers!$A$2:$F$1001,6,FALSE))</f>
        <v>94 Moulton Street, Houston</v>
      </c>
      <c r="Q820" t="str">
        <f t="shared" si="88"/>
        <v>No</v>
      </c>
      <c r="R820" t="str">
        <f t="shared" si="89"/>
        <v>Allis</v>
      </c>
      <c r="S820" t="str">
        <f t="shared" si="90"/>
        <v>Wilmore</v>
      </c>
      <c r="T820" t="str">
        <f>_xlfn.XLOOKUP(C820,Table3[Customer ID],Table3[Loyalty Card],,0)</f>
        <v>No</v>
      </c>
      <c r="U820">
        <f t="shared" si="84"/>
        <v>5</v>
      </c>
      <c r="V820" t="str">
        <f t="shared" si="85"/>
        <v>Tuesday</v>
      </c>
      <c r="W820" t="str">
        <f t="shared" si="86"/>
        <v>July</v>
      </c>
      <c r="X820">
        <f>E820*VLOOKUP(D820,products!$A$2:$G$49,7,FALSE)</f>
        <v>10.302500000000002</v>
      </c>
    </row>
    <row r="821" spans="1:24" x14ac:dyDescent="0.25">
      <c r="A821" s="1" t="s">
        <v>5116</v>
      </c>
      <c r="B821" s="2">
        <v>44008</v>
      </c>
      <c r="C821" s="1" t="s">
        <v>5117</v>
      </c>
      <c r="D821" t="s">
        <v>6144</v>
      </c>
      <c r="E821" s="1">
        <v>1</v>
      </c>
      <c r="F821" s="1" t="str">
        <f>VLOOKUP(C821,customers!$A$2:$B$1001,2,FALSE)</f>
        <v>Caddric Atcheson</v>
      </c>
      <c r="G821" s="1" t="str">
        <f>VLOOKUP(C821,customers!$A$1:$C$1001,3,FALSE)</f>
        <v>catchesonmr@xinhuanet.com</v>
      </c>
      <c r="H821" s="1" t="str">
        <f>_xlfn.XLOOKUP(C821,customers!$A$2:$A$1001,customers!$G$2:$G$1001,,0,)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>
        <f>INDEX(products!$A$1:$G$49,MATCH(orders!$D821,products!$A$1:$A$49,0),MATCH(orders!K$1,products!$A$1:$G$1,0))</f>
        <v>0.2</v>
      </c>
      <c r="L821">
        <f>INDEX(products!$A$1:$G$49,MATCH(orders!$D821,products!$A$1:$A$49,0),MATCH(orders!L$1,products!$A$1:$G$1,0))</f>
        <v>4.7549999999999999</v>
      </c>
      <c r="M821">
        <f t="shared" si="87"/>
        <v>4.7549999999999999</v>
      </c>
      <c r="N821" t="str">
        <f>VLOOKUP(I821,'coffee names &amp; roast types'!$A$2:$B$5,2,FALSE)</f>
        <v>Liberica</v>
      </c>
      <c r="O821" t="str">
        <f>VLOOKUP(J821,'coffee names &amp; roast types'!$E$2:$F$4,2,FALSE)</f>
        <v>Light</v>
      </c>
      <c r="P821" t="str">
        <f>CONCATENATE(VLOOKUP(C821,customers!$A$2:$F$1001,5,FALSE),", ",VLOOKUP(C821,customers!$A$2:$F$1001,6,FALSE))</f>
        <v>1 Hovde Pass, Washington</v>
      </c>
      <c r="Q821" t="str">
        <f t="shared" si="88"/>
        <v>No</v>
      </c>
      <c r="R821" t="str">
        <f t="shared" si="89"/>
        <v>Caddric</v>
      </c>
      <c r="S821" t="str">
        <f t="shared" si="90"/>
        <v>Atcheson</v>
      </c>
      <c r="T821" t="str">
        <f>_xlfn.XLOOKUP(C821,Table3[Customer ID],Table3[Loyalty Card],,0)</f>
        <v>Yes</v>
      </c>
      <c r="U821">
        <f t="shared" si="84"/>
        <v>0.2</v>
      </c>
      <c r="V821" t="str">
        <f t="shared" si="85"/>
        <v>Friday</v>
      </c>
      <c r="W821" t="str">
        <f t="shared" si="86"/>
        <v>June</v>
      </c>
      <c r="X821">
        <f>E821*VLOOKUP(D821,products!$A$2:$G$49,7,FALSE)</f>
        <v>0.61814999999999998</v>
      </c>
    </row>
    <row r="822" spans="1:24" x14ac:dyDescent="0.25">
      <c r="A822" s="1" t="s">
        <v>5122</v>
      </c>
      <c r="B822" s="2">
        <v>43510</v>
      </c>
      <c r="C822" s="1" t="s">
        <v>5123</v>
      </c>
      <c r="D822" t="s">
        <v>6140</v>
      </c>
      <c r="E822" s="1">
        <v>4</v>
      </c>
      <c r="F822" s="1" t="str">
        <f>VLOOKUP(C822,customers!$A$2:$B$1001,2,FALSE)</f>
        <v>Eustace Stenton</v>
      </c>
      <c r="G822" s="1" t="str">
        <f>VLOOKUP(C822,customers!$A$1:$C$1001,3,FALSE)</f>
        <v>estentonms@google.it</v>
      </c>
      <c r="H822" s="1" t="str">
        <f>_xlfn.XLOOKUP(C822,customers!$A$2:$A$1001,customers!$G$2:$G$1001,,0,)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>
        <f>INDEX(products!$A$1:$G$49,MATCH(orders!$D822,products!$A$1:$A$49,0),MATCH(orders!K$1,products!$A$1:$G$1,0))</f>
        <v>1</v>
      </c>
      <c r="L822">
        <f>INDEX(products!$A$1:$G$49,MATCH(orders!$D822,products!$A$1:$A$49,0),MATCH(orders!L$1,products!$A$1:$G$1,0))</f>
        <v>13.75</v>
      </c>
      <c r="M822">
        <f t="shared" si="87"/>
        <v>55</v>
      </c>
      <c r="N822" t="str">
        <f>VLOOKUP(I822,'coffee names &amp; roast types'!$A$2:$B$5,2,FALSE)</f>
        <v>Excelsa</v>
      </c>
      <c r="O822" t="str">
        <f>VLOOKUP(J822,'coffee names &amp; roast types'!$E$2:$F$4,2,FALSE)</f>
        <v>Medium</v>
      </c>
      <c r="P822" t="str">
        <f>CONCATENATE(VLOOKUP(C822,customers!$A$2:$F$1001,5,FALSE),", ",VLOOKUP(C822,customers!$A$2:$F$1001,6,FALSE))</f>
        <v>8472 Graedel Circle, Austin</v>
      </c>
      <c r="Q822" t="str">
        <f t="shared" si="88"/>
        <v>No</v>
      </c>
      <c r="R822" t="str">
        <f t="shared" si="89"/>
        <v>Eustace</v>
      </c>
      <c r="S822" t="str">
        <f t="shared" si="90"/>
        <v>Stenton</v>
      </c>
      <c r="T822" t="str">
        <f>_xlfn.XLOOKUP(C822,Table3[Customer ID],Table3[Loyalty Card],,0)</f>
        <v>Yes</v>
      </c>
      <c r="U822">
        <f t="shared" si="84"/>
        <v>4</v>
      </c>
      <c r="V822" t="str">
        <f t="shared" si="85"/>
        <v>Thursday</v>
      </c>
      <c r="W822" t="str">
        <f t="shared" si="86"/>
        <v>February</v>
      </c>
      <c r="X822">
        <f>E822*VLOOKUP(D822,products!$A$2:$G$49,7,FALSE)</f>
        <v>6.05</v>
      </c>
    </row>
    <row r="823" spans="1:24" x14ac:dyDescent="0.25">
      <c r="A823" s="1" t="s">
        <v>5128</v>
      </c>
      <c r="B823" s="2">
        <v>44144</v>
      </c>
      <c r="C823" s="1" t="s">
        <v>5129</v>
      </c>
      <c r="D823" t="s">
        <v>6171</v>
      </c>
      <c r="E823" s="1">
        <v>5</v>
      </c>
      <c r="F823" s="1" t="str">
        <f>VLOOKUP(C823,customers!$A$2:$B$1001,2,FALSE)</f>
        <v>Ericka Tripp</v>
      </c>
      <c r="G823" s="1" t="str">
        <f>VLOOKUP(C823,customers!$A$1:$C$1001,3,FALSE)</f>
        <v>etrippmt@wp.com</v>
      </c>
      <c r="H823" s="1" t="str">
        <f>_xlfn.XLOOKUP(C823,customers!$A$2:$A$1001,customers!$G$2:$G$1001,,0,)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>
        <f>INDEX(products!$A$1:$G$49,MATCH(orders!$D823,products!$A$1:$A$49,0),MATCH(orders!K$1,products!$A$1:$G$1,0))</f>
        <v>0.5</v>
      </c>
      <c r="L823">
        <f>INDEX(products!$A$1:$G$49,MATCH(orders!$D823,products!$A$1:$A$49,0),MATCH(orders!L$1,products!$A$1:$G$1,0))</f>
        <v>5.3699999999999992</v>
      </c>
      <c r="M823">
        <f t="shared" si="87"/>
        <v>26.849999999999994</v>
      </c>
      <c r="N823" t="str">
        <f>VLOOKUP(I823,'coffee names &amp; roast types'!$A$2:$B$5,2,FALSE)</f>
        <v>Robusta</v>
      </c>
      <c r="O823" t="str">
        <f>VLOOKUP(J823,'coffee names &amp; roast types'!$E$2:$F$4,2,FALSE)</f>
        <v>Dark</v>
      </c>
      <c r="P823" t="str">
        <f>CONCATENATE(VLOOKUP(C823,customers!$A$2:$F$1001,5,FALSE),", ",VLOOKUP(C823,customers!$A$2:$F$1001,6,FALSE))</f>
        <v>4 4th Pass, Mesa</v>
      </c>
      <c r="Q823" t="str">
        <f t="shared" si="88"/>
        <v>No</v>
      </c>
      <c r="R823" t="str">
        <f t="shared" si="89"/>
        <v>Ericka</v>
      </c>
      <c r="S823" t="str">
        <f t="shared" si="90"/>
        <v>Tripp</v>
      </c>
      <c r="T823" t="str">
        <f>_xlfn.XLOOKUP(C823,Table3[Customer ID],Table3[Loyalty Card],,0)</f>
        <v>No</v>
      </c>
      <c r="U823">
        <f t="shared" si="84"/>
        <v>2.5</v>
      </c>
      <c r="V823" t="str">
        <f t="shared" si="85"/>
        <v>Monday</v>
      </c>
      <c r="W823" t="str">
        <f t="shared" si="86"/>
        <v>November</v>
      </c>
      <c r="X823">
        <f>E823*VLOOKUP(D823,products!$A$2:$G$49,7,FALSE)</f>
        <v>1.6109999999999998</v>
      </c>
    </row>
    <row r="824" spans="1:24" x14ac:dyDescent="0.25">
      <c r="A824" s="1" t="s">
        <v>5134</v>
      </c>
      <c r="B824" s="2">
        <v>43585</v>
      </c>
      <c r="C824" s="1" t="s">
        <v>5135</v>
      </c>
      <c r="D824" t="s">
        <v>6147</v>
      </c>
      <c r="E824" s="1">
        <v>4</v>
      </c>
      <c r="F824" s="1" t="str">
        <f>VLOOKUP(C824,customers!$A$2:$B$1001,2,FALSE)</f>
        <v>Lyndsey MacManus</v>
      </c>
      <c r="G824" s="1" t="str">
        <f>VLOOKUP(C824,customers!$A$1:$C$1001,3,FALSE)</f>
        <v>lmacmanusmu@imdb.com</v>
      </c>
      <c r="H824" s="1" t="str">
        <f>_xlfn.XLOOKUP(C824,customers!$A$2:$A$1001,customers!$G$2:$G$1001,,0,)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>
        <f>INDEX(products!$A$1:$G$49,MATCH(orders!$D824,products!$A$1:$A$49,0),MATCH(orders!K$1,products!$A$1:$G$1,0))</f>
        <v>2.5</v>
      </c>
      <c r="L824">
        <f>INDEX(products!$A$1:$G$49,MATCH(orders!$D824,products!$A$1:$A$49,0),MATCH(orders!L$1,products!$A$1:$G$1,0))</f>
        <v>34.154999999999994</v>
      </c>
      <c r="M824">
        <f t="shared" si="87"/>
        <v>136.61999999999998</v>
      </c>
      <c r="N824" t="str">
        <f>VLOOKUP(I824,'coffee names &amp; roast types'!$A$2:$B$5,2,FALSE)</f>
        <v>Excelsa</v>
      </c>
      <c r="O824" t="str">
        <f>VLOOKUP(J824,'coffee names &amp; roast types'!$E$2:$F$4,2,FALSE)</f>
        <v>Light</v>
      </c>
      <c r="P824" t="str">
        <f>CONCATENATE(VLOOKUP(C824,customers!$A$2:$F$1001,5,FALSE),", ",VLOOKUP(C824,customers!$A$2:$F$1001,6,FALSE))</f>
        <v>9 Springs Crossing, Savannah</v>
      </c>
      <c r="Q824" t="str">
        <f t="shared" si="88"/>
        <v>No</v>
      </c>
      <c r="R824" t="str">
        <f t="shared" si="89"/>
        <v>Lyndsey</v>
      </c>
      <c r="S824" t="str">
        <f t="shared" si="90"/>
        <v>MacManus</v>
      </c>
      <c r="T824" t="str">
        <f>_xlfn.XLOOKUP(C824,Table3[Customer ID],Table3[Loyalty Card],,0)</f>
        <v>No</v>
      </c>
      <c r="U824">
        <f t="shared" si="84"/>
        <v>10</v>
      </c>
      <c r="V824" t="str">
        <f t="shared" si="85"/>
        <v>Tuesday</v>
      </c>
      <c r="W824" t="str">
        <f t="shared" si="86"/>
        <v>April</v>
      </c>
      <c r="X824">
        <f>E824*VLOOKUP(D824,products!$A$2:$G$49,7,FALSE)</f>
        <v>15.028199999999998</v>
      </c>
    </row>
    <row r="825" spans="1:24" x14ac:dyDescent="0.25">
      <c r="A825" s="1" t="s">
        <v>5140</v>
      </c>
      <c r="B825" s="2">
        <v>44134</v>
      </c>
      <c r="C825" s="1" t="s">
        <v>5141</v>
      </c>
      <c r="D825" t="s">
        <v>6169</v>
      </c>
      <c r="E825" s="1">
        <v>3</v>
      </c>
      <c r="F825" s="1" t="str">
        <f>VLOOKUP(C825,customers!$A$2:$B$1001,2,FALSE)</f>
        <v>Tess Benediktovich</v>
      </c>
      <c r="G825" s="1" t="str">
        <f>VLOOKUP(C825,customers!$A$1:$C$1001,3,FALSE)</f>
        <v>tbenediktovichmv@ebay.com</v>
      </c>
      <c r="H825" s="1" t="str">
        <f>_xlfn.XLOOKUP(C825,customers!$A$2:$A$1001,customers!$G$2:$G$1001,,0,)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>
        <f>INDEX(products!$A$1:$G$49,MATCH(orders!$D825,products!$A$1:$A$49,0),MATCH(orders!K$1,products!$A$1:$G$1,0))</f>
        <v>1</v>
      </c>
      <c r="L825">
        <f>INDEX(products!$A$1:$G$49,MATCH(orders!$D825,products!$A$1:$A$49,0),MATCH(orders!L$1,products!$A$1:$G$1,0))</f>
        <v>15.85</v>
      </c>
      <c r="M825">
        <f t="shared" si="87"/>
        <v>47.55</v>
      </c>
      <c r="N825" t="str">
        <f>VLOOKUP(I825,'coffee names &amp; roast types'!$A$2:$B$5,2,FALSE)</f>
        <v>Liberica</v>
      </c>
      <c r="O825" t="str">
        <f>VLOOKUP(J825,'coffee names &amp; roast types'!$E$2:$F$4,2,FALSE)</f>
        <v>Light</v>
      </c>
      <c r="P825" t="str">
        <f>CONCATENATE(VLOOKUP(C825,customers!$A$2:$F$1001,5,FALSE),", ",VLOOKUP(C825,customers!$A$2:$F$1001,6,FALSE))</f>
        <v>1068 Sutherland Plaza, Albuquerque</v>
      </c>
      <c r="Q825" t="str">
        <f t="shared" si="88"/>
        <v>No</v>
      </c>
      <c r="R825" t="str">
        <f t="shared" si="89"/>
        <v>Tess</v>
      </c>
      <c r="S825" t="str">
        <f t="shared" si="90"/>
        <v>Benediktovich</v>
      </c>
      <c r="T825" t="str">
        <f>_xlfn.XLOOKUP(C825,Table3[Customer ID],Table3[Loyalty Card],,0)</f>
        <v>Yes</v>
      </c>
      <c r="U825">
        <f t="shared" si="84"/>
        <v>3</v>
      </c>
      <c r="V825" t="str">
        <f t="shared" si="85"/>
        <v>Friday</v>
      </c>
      <c r="W825" t="str">
        <f t="shared" si="86"/>
        <v>October</v>
      </c>
      <c r="X825">
        <f>E825*VLOOKUP(D825,products!$A$2:$G$49,7,FALSE)</f>
        <v>6.1815000000000007</v>
      </c>
    </row>
    <row r="826" spans="1:24" x14ac:dyDescent="0.25">
      <c r="A826" s="1" t="s">
        <v>5146</v>
      </c>
      <c r="B826" s="2">
        <v>43781</v>
      </c>
      <c r="C826" s="1" t="s">
        <v>5147</v>
      </c>
      <c r="D826" t="s">
        <v>6151</v>
      </c>
      <c r="E826" s="1">
        <v>5</v>
      </c>
      <c r="F826" s="1" t="str">
        <f>VLOOKUP(C826,customers!$A$2:$B$1001,2,FALSE)</f>
        <v>Correy Bourner</v>
      </c>
      <c r="G826" s="1" t="str">
        <f>VLOOKUP(C826,customers!$A$1:$C$1001,3,FALSE)</f>
        <v>cbournermw@chronoengine.com</v>
      </c>
      <c r="H826" s="1" t="str">
        <f>_xlfn.XLOOKUP(C826,customers!$A$2:$A$1001,customers!$G$2:$G$1001,,0,)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>
        <f>INDEX(products!$A$1:$G$49,MATCH(orders!$D826,products!$A$1:$A$49,0),MATCH(orders!K$1,products!$A$1:$G$1,0))</f>
        <v>0.2</v>
      </c>
      <c r="L826">
        <f>INDEX(products!$A$1:$G$49,MATCH(orders!$D826,products!$A$1:$A$49,0),MATCH(orders!L$1,products!$A$1:$G$1,0))</f>
        <v>3.375</v>
      </c>
      <c r="M826">
        <f t="shared" si="87"/>
        <v>16.875</v>
      </c>
      <c r="N826" t="str">
        <f>VLOOKUP(I826,'coffee names &amp; roast types'!$A$2:$B$5,2,FALSE)</f>
        <v>Arabica</v>
      </c>
      <c r="O826" t="str">
        <f>VLOOKUP(J826,'coffee names &amp; roast types'!$E$2:$F$4,2,FALSE)</f>
        <v>Medium</v>
      </c>
      <c r="P826" t="str">
        <f>CONCATENATE(VLOOKUP(C826,customers!$A$2:$F$1001,5,FALSE),", ",VLOOKUP(C826,customers!$A$2:$F$1001,6,FALSE))</f>
        <v>6058 Lunder Junction, Charlotte</v>
      </c>
      <c r="Q826" t="str">
        <f t="shared" si="88"/>
        <v>No</v>
      </c>
      <c r="R826" t="str">
        <f t="shared" si="89"/>
        <v>Correy</v>
      </c>
      <c r="S826" t="str">
        <f t="shared" si="90"/>
        <v>Bourner</v>
      </c>
      <c r="T826" t="str">
        <f>_xlfn.XLOOKUP(C826,Table3[Customer ID],Table3[Loyalty Card],,0)</f>
        <v>Yes</v>
      </c>
      <c r="U826">
        <f t="shared" si="84"/>
        <v>1</v>
      </c>
      <c r="V826" t="str">
        <f t="shared" si="85"/>
        <v>Tuesday</v>
      </c>
      <c r="W826" t="str">
        <f t="shared" si="86"/>
        <v>November</v>
      </c>
      <c r="X826">
        <f>E826*VLOOKUP(D826,products!$A$2:$G$49,7,FALSE)</f>
        <v>1.5187499999999998</v>
      </c>
    </row>
    <row r="827" spans="1:24" x14ac:dyDescent="0.25">
      <c r="A827" s="1" t="s">
        <v>5151</v>
      </c>
      <c r="B827" s="2">
        <v>44603</v>
      </c>
      <c r="C827" s="1" t="s">
        <v>5187</v>
      </c>
      <c r="D827" t="s">
        <v>6146</v>
      </c>
      <c r="E827" s="1">
        <v>3</v>
      </c>
      <c r="F827" s="1" t="str">
        <f>VLOOKUP(C827,customers!$A$2:$B$1001,2,FALSE)</f>
        <v>Odelia Skerme</v>
      </c>
      <c r="G827" s="1" t="str">
        <f>VLOOKUP(C827,customers!$A$1:$C$1001,3,FALSE)</f>
        <v>oskermen3@hatena.ne.jp</v>
      </c>
      <c r="H827" s="1" t="str">
        <f>_xlfn.XLOOKUP(C827,customers!$A$2:$A$1001,customers!$G$2:$G$1001,,0,)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>
        <f>INDEX(products!$A$1:$G$49,MATCH(orders!$D827,products!$A$1:$A$49,0),MATCH(orders!K$1,products!$A$1:$G$1,0))</f>
        <v>1</v>
      </c>
      <c r="L827">
        <f>INDEX(products!$A$1:$G$49,MATCH(orders!$D827,products!$A$1:$A$49,0),MATCH(orders!L$1,products!$A$1:$G$1,0))</f>
        <v>9.9499999999999993</v>
      </c>
      <c r="M827">
        <f t="shared" si="87"/>
        <v>29.849999999999998</v>
      </c>
      <c r="N827" t="str">
        <f>VLOOKUP(I827,'coffee names &amp; roast types'!$A$2:$B$5,2,FALSE)</f>
        <v>Arabica</v>
      </c>
      <c r="O827" t="str">
        <f>VLOOKUP(J827,'coffee names &amp; roast types'!$E$2:$F$4,2,FALSE)</f>
        <v>Dark</v>
      </c>
      <c r="P827" t="str">
        <f>CONCATENATE(VLOOKUP(C827,customers!$A$2:$F$1001,5,FALSE),", ",VLOOKUP(C827,customers!$A$2:$F$1001,6,FALSE))</f>
        <v>4 Tony Circle, Oklahoma City</v>
      </c>
      <c r="Q827" t="str">
        <f t="shared" si="88"/>
        <v>No</v>
      </c>
      <c r="R827" t="str">
        <f t="shared" si="89"/>
        <v>Odelia</v>
      </c>
      <c r="S827" t="str">
        <f t="shared" si="90"/>
        <v>Skerme</v>
      </c>
      <c r="T827" t="str">
        <f>_xlfn.XLOOKUP(C827,Table3[Customer ID],Table3[Loyalty Card],,0)</f>
        <v>Yes</v>
      </c>
      <c r="U827">
        <f t="shared" si="84"/>
        <v>3</v>
      </c>
      <c r="V827" t="str">
        <f t="shared" si="85"/>
        <v>Friday</v>
      </c>
      <c r="W827" t="str">
        <f t="shared" si="86"/>
        <v>February</v>
      </c>
      <c r="X827">
        <f>E827*VLOOKUP(D827,products!$A$2:$G$49,7,FALSE)</f>
        <v>2.6864999999999997</v>
      </c>
    </row>
    <row r="828" spans="1:24" x14ac:dyDescent="0.25">
      <c r="A828" s="1" t="s">
        <v>5157</v>
      </c>
      <c r="B828" s="2">
        <v>44283</v>
      </c>
      <c r="C828" s="1" t="s">
        <v>5158</v>
      </c>
      <c r="D828" t="s">
        <v>6138</v>
      </c>
      <c r="E828" s="1">
        <v>5</v>
      </c>
      <c r="F828" s="1" t="str">
        <f>VLOOKUP(C828,customers!$A$2:$B$1001,2,FALSE)</f>
        <v>Kandy Heddan</v>
      </c>
      <c r="G828" s="1" t="str">
        <f>VLOOKUP(C828,customers!$A$1:$C$1001,3,FALSE)</f>
        <v>kheddanmy@icq.com</v>
      </c>
      <c r="H828" s="1" t="str">
        <f>_xlfn.XLOOKUP(C828,customers!$A$2:$A$1001,customers!$G$2:$G$1001,,0,)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>
        <f>INDEX(products!$A$1:$G$49,MATCH(orders!$D828,products!$A$1:$A$49,0),MATCH(orders!K$1,products!$A$1:$G$1,0))</f>
        <v>0.5</v>
      </c>
      <c r="L828">
        <f>INDEX(products!$A$1:$G$49,MATCH(orders!$D828,products!$A$1:$A$49,0),MATCH(orders!L$1,products!$A$1:$G$1,0))</f>
        <v>8.25</v>
      </c>
      <c r="M828">
        <f t="shared" si="87"/>
        <v>41.25</v>
      </c>
      <c r="N828" t="str">
        <f>VLOOKUP(I828,'coffee names &amp; roast types'!$A$2:$B$5,2,FALSE)</f>
        <v>Excelsa</v>
      </c>
      <c r="O828" t="str">
        <f>VLOOKUP(J828,'coffee names &amp; roast types'!$E$2:$F$4,2,FALSE)</f>
        <v>Medium</v>
      </c>
      <c r="P828" t="str">
        <f>CONCATENATE(VLOOKUP(C828,customers!$A$2:$F$1001,5,FALSE),", ",VLOOKUP(C828,customers!$A$2:$F$1001,6,FALSE))</f>
        <v>6234 Heath Court, Pensacola</v>
      </c>
      <c r="Q828" t="str">
        <f t="shared" si="88"/>
        <v>No</v>
      </c>
      <c r="R828" t="str">
        <f t="shared" si="89"/>
        <v>Kandy</v>
      </c>
      <c r="S828" t="str">
        <f t="shared" si="90"/>
        <v>Heddan</v>
      </c>
      <c r="T828" t="str">
        <f>_xlfn.XLOOKUP(C828,Table3[Customer ID],Table3[Loyalty Card],,0)</f>
        <v>Yes</v>
      </c>
      <c r="U828">
        <f t="shared" si="84"/>
        <v>2.5</v>
      </c>
      <c r="V828" t="str">
        <f t="shared" si="85"/>
        <v>Sunday</v>
      </c>
      <c r="W828" t="str">
        <f t="shared" si="86"/>
        <v>March</v>
      </c>
      <c r="X828">
        <f>E828*VLOOKUP(D828,products!$A$2:$G$49,7,FALSE)</f>
        <v>4.5374999999999996</v>
      </c>
    </row>
    <row r="829" spans="1:24" x14ac:dyDescent="0.25">
      <c r="A829" s="1" t="s">
        <v>5163</v>
      </c>
      <c r="B829" s="2">
        <v>44540</v>
      </c>
      <c r="C829" s="1" t="s">
        <v>5164</v>
      </c>
      <c r="D829" t="s">
        <v>6155</v>
      </c>
      <c r="E829" s="1">
        <v>5</v>
      </c>
      <c r="F829" s="1" t="str">
        <f>VLOOKUP(C829,customers!$A$2:$B$1001,2,FALSE)</f>
        <v>Ibby Charters</v>
      </c>
      <c r="G829" s="1" t="str">
        <f>VLOOKUP(C829,customers!$A$1:$C$1001,3,FALSE)</f>
        <v>ichartersmz@abc.net.au</v>
      </c>
      <c r="H829" s="1" t="str">
        <f>_xlfn.XLOOKUP(C829,customers!$A$2:$A$1001,customers!$G$2:$G$1001,,0,)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>
        <f>INDEX(products!$A$1:$G$49,MATCH(orders!$D829,products!$A$1:$A$49,0),MATCH(orders!K$1,products!$A$1:$G$1,0))</f>
        <v>0.2</v>
      </c>
      <c r="L829">
        <f>INDEX(products!$A$1:$G$49,MATCH(orders!$D829,products!$A$1:$A$49,0),MATCH(orders!L$1,products!$A$1:$G$1,0))</f>
        <v>4.125</v>
      </c>
      <c r="M829">
        <f t="shared" si="87"/>
        <v>20.625</v>
      </c>
      <c r="N829" t="str">
        <f>VLOOKUP(I829,'coffee names &amp; roast types'!$A$2:$B$5,2,FALSE)</f>
        <v>Excelsa</v>
      </c>
      <c r="O829" t="str">
        <f>VLOOKUP(J829,'coffee names &amp; roast types'!$E$2:$F$4,2,FALSE)</f>
        <v>Medium</v>
      </c>
      <c r="P829" t="str">
        <f>CONCATENATE(VLOOKUP(C829,customers!$A$2:$F$1001,5,FALSE),", ",VLOOKUP(C829,customers!$A$2:$F$1001,6,FALSE))</f>
        <v>9435 Troy Circle, Washington</v>
      </c>
      <c r="Q829" t="str">
        <f t="shared" si="88"/>
        <v>No</v>
      </c>
      <c r="R829" t="str">
        <f t="shared" si="89"/>
        <v>Ibby</v>
      </c>
      <c r="S829" t="str">
        <f t="shared" si="90"/>
        <v>Charters</v>
      </c>
      <c r="T829" t="str">
        <f>_xlfn.XLOOKUP(C829,Table3[Customer ID],Table3[Loyalty Card],,0)</f>
        <v>No</v>
      </c>
      <c r="U829">
        <f t="shared" si="84"/>
        <v>1</v>
      </c>
      <c r="V829" t="str">
        <f t="shared" si="85"/>
        <v>Friday</v>
      </c>
      <c r="W829" t="str">
        <f t="shared" si="86"/>
        <v>December</v>
      </c>
      <c r="X829">
        <f>E829*VLOOKUP(D829,products!$A$2:$G$49,7,FALSE)</f>
        <v>2.2687499999999998</v>
      </c>
    </row>
    <row r="830" spans="1:24" x14ac:dyDescent="0.25">
      <c r="A830" s="1" t="s">
        <v>5169</v>
      </c>
      <c r="B830" s="2">
        <v>44505</v>
      </c>
      <c r="C830" s="1" t="s">
        <v>5170</v>
      </c>
      <c r="D830" t="s">
        <v>6167</v>
      </c>
      <c r="E830" s="1">
        <v>6</v>
      </c>
      <c r="F830" s="1" t="str">
        <f>VLOOKUP(C830,customers!$A$2:$B$1001,2,FALSE)</f>
        <v>Adora Roubert</v>
      </c>
      <c r="G830" s="1" t="str">
        <f>VLOOKUP(C830,customers!$A$1:$C$1001,3,FALSE)</f>
        <v>aroubertn0@tmall.com</v>
      </c>
      <c r="H830" s="1" t="str">
        <f>_xlfn.XLOOKUP(C830,customers!$A$2:$A$1001,customers!$G$2:$G$1001,,0,)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>
        <f>INDEX(products!$A$1:$G$49,MATCH(orders!$D830,products!$A$1:$A$49,0),MATCH(orders!K$1,products!$A$1:$G$1,0))</f>
        <v>2.5</v>
      </c>
      <c r="L830">
        <f>INDEX(products!$A$1:$G$49,MATCH(orders!$D830,products!$A$1:$A$49,0),MATCH(orders!L$1,products!$A$1:$G$1,0))</f>
        <v>22.884999999999998</v>
      </c>
      <c r="M830">
        <f t="shared" si="87"/>
        <v>137.31</v>
      </c>
      <c r="N830" t="str">
        <f>VLOOKUP(I830,'coffee names &amp; roast types'!$A$2:$B$5,2,FALSE)</f>
        <v>Arabica</v>
      </c>
      <c r="O830" t="str">
        <f>VLOOKUP(J830,'coffee names &amp; roast types'!$E$2:$F$4,2,FALSE)</f>
        <v>Dark</v>
      </c>
      <c r="P830" t="str">
        <f>CONCATENATE(VLOOKUP(C830,customers!$A$2:$F$1001,5,FALSE),", ",VLOOKUP(C830,customers!$A$2:$F$1001,6,FALSE))</f>
        <v>27591 Michigan Place, Port Saint Lucie</v>
      </c>
      <c r="Q830" t="str">
        <f t="shared" si="88"/>
        <v>No</v>
      </c>
      <c r="R830" t="str">
        <f t="shared" si="89"/>
        <v>Adora</v>
      </c>
      <c r="S830" t="str">
        <f t="shared" si="90"/>
        <v>Roubert</v>
      </c>
      <c r="T830" t="str">
        <f>_xlfn.XLOOKUP(C830,Table3[Customer ID],Table3[Loyalty Card],,0)</f>
        <v>Yes</v>
      </c>
      <c r="U830">
        <f t="shared" si="84"/>
        <v>15</v>
      </c>
      <c r="V830" t="str">
        <f t="shared" si="85"/>
        <v>Friday</v>
      </c>
      <c r="W830" t="str">
        <f t="shared" si="86"/>
        <v>November</v>
      </c>
      <c r="X830">
        <f>E830*VLOOKUP(D830,products!$A$2:$G$49,7,FALSE)</f>
        <v>12.357899999999997</v>
      </c>
    </row>
    <row r="831" spans="1:24" x14ac:dyDescent="0.25">
      <c r="A831" s="1" t="s">
        <v>5175</v>
      </c>
      <c r="B831" s="2">
        <v>43890</v>
      </c>
      <c r="C831" s="1" t="s">
        <v>5176</v>
      </c>
      <c r="D831" t="s">
        <v>6153</v>
      </c>
      <c r="E831" s="1">
        <v>1</v>
      </c>
      <c r="F831" s="1" t="str">
        <f>VLOOKUP(C831,customers!$A$2:$B$1001,2,FALSE)</f>
        <v>Hillel Mairs</v>
      </c>
      <c r="G831" s="1" t="str">
        <f>VLOOKUP(C831,customers!$A$1:$C$1001,3,FALSE)</f>
        <v>hmairsn1@so-net.ne.jp</v>
      </c>
      <c r="H831" s="1" t="str">
        <f>_xlfn.XLOOKUP(C831,customers!$A$2:$A$1001,customers!$G$2:$G$1001,,0,)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>
        <f>INDEX(products!$A$1:$G$49,MATCH(orders!$D831,products!$A$1:$A$49,0),MATCH(orders!K$1,products!$A$1:$G$1,0))</f>
        <v>0.2</v>
      </c>
      <c r="L831">
        <f>INDEX(products!$A$1:$G$49,MATCH(orders!$D831,products!$A$1:$A$49,0),MATCH(orders!L$1,products!$A$1:$G$1,0))</f>
        <v>2.9849999999999999</v>
      </c>
      <c r="M831">
        <f t="shared" si="87"/>
        <v>2.9849999999999999</v>
      </c>
      <c r="N831" t="str">
        <f>VLOOKUP(I831,'coffee names &amp; roast types'!$A$2:$B$5,2,FALSE)</f>
        <v>Arabica</v>
      </c>
      <c r="O831" t="str">
        <f>VLOOKUP(J831,'coffee names &amp; roast types'!$E$2:$F$4,2,FALSE)</f>
        <v>Dark</v>
      </c>
      <c r="P831" t="str">
        <f>CONCATENATE(VLOOKUP(C831,customers!$A$2:$F$1001,5,FALSE),", ",VLOOKUP(C831,customers!$A$2:$F$1001,6,FALSE))</f>
        <v>325 Forest Run Crossing, Huntington</v>
      </c>
      <c r="Q831" t="str">
        <f t="shared" si="88"/>
        <v>No</v>
      </c>
      <c r="R831" t="str">
        <f t="shared" si="89"/>
        <v>Hillel</v>
      </c>
      <c r="S831" t="str">
        <f t="shared" si="90"/>
        <v>Mairs</v>
      </c>
      <c r="T831" t="str">
        <f>_xlfn.XLOOKUP(C831,Table3[Customer ID],Table3[Loyalty Card],,0)</f>
        <v>No</v>
      </c>
      <c r="U831">
        <f t="shared" si="84"/>
        <v>0.2</v>
      </c>
      <c r="V831" t="str">
        <f t="shared" si="85"/>
        <v>Saturday</v>
      </c>
      <c r="W831" t="str">
        <f t="shared" si="86"/>
        <v>February</v>
      </c>
      <c r="X831">
        <f>E831*VLOOKUP(D831,products!$A$2:$G$49,7,FALSE)</f>
        <v>0.26865</v>
      </c>
    </row>
    <row r="832" spans="1:24" x14ac:dyDescent="0.25">
      <c r="A832" s="1" t="s">
        <v>5181</v>
      </c>
      <c r="B832" s="2">
        <v>44414</v>
      </c>
      <c r="C832" s="1" t="s">
        <v>5182</v>
      </c>
      <c r="D832" t="s">
        <v>6140</v>
      </c>
      <c r="E832" s="1">
        <v>2</v>
      </c>
      <c r="F832" s="1" t="str">
        <f>VLOOKUP(C832,customers!$A$2:$B$1001,2,FALSE)</f>
        <v>Helaina Rainforth</v>
      </c>
      <c r="G832" s="1" t="str">
        <f>VLOOKUP(C832,customers!$A$1:$C$1001,3,FALSE)</f>
        <v>hrainforthn2@blog.com</v>
      </c>
      <c r="H832" s="1" t="str">
        <f>_xlfn.XLOOKUP(C832,customers!$A$2:$A$1001,customers!$G$2:$G$1001,,0,)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>
        <f>INDEX(products!$A$1:$G$49,MATCH(orders!$D832,products!$A$1:$A$49,0),MATCH(orders!K$1,products!$A$1:$G$1,0))</f>
        <v>1</v>
      </c>
      <c r="L832">
        <f>INDEX(products!$A$1:$G$49,MATCH(orders!$D832,products!$A$1:$A$49,0),MATCH(orders!L$1,products!$A$1:$G$1,0))</f>
        <v>13.75</v>
      </c>
      <c r="M832">
        <f t="shared" si="87"/>
        <v>27.5</v>
      </c>
      <c r="N832" t="str">
        <f>VLOOKUP(I832,'coffee names &amp; roast types'!$A$2:$B$5,2,FALSE)</f>
        <v>Excelsa</v>
      </c>
      <c r="O832" t="str">
        <f>VLOOKUP(J832,'coffee names &amp; roast types'!$E$2:$F$4,2,FALSE)</f>
        <v>Medium</v>
      </c>
      <c r="P832" t="str">
        <f>CONCATENATE(VLOOKUP(C832,customers!$A$2:$F$1001,5,FALSE),", ",VLOOKUP(C832,customers!$A$2:$F$1001,6,FALSE))</f>
        <v>132 New Castle Drive, Philadelphia</v>
      </c>
      <c r="Q832" t="str">
        <f t="shared" si="88"/>
        <v>No</v>
      </c>
      <c r="R832" t="str">
        <f t="shared" si="89"/>
        <v>Helaina</v>
      </c>
      <c r="S832" t="str">
        <f t="shared" si="90"/>
        <v>Rainforth</v>
      </c>
      <c r="T832" t="str">
        <f>_xlfn.XLOOKUP(C832,Table3[Customer ID],Table3[Loyalty Card],,0)</f>
        <v>No</v>
      </c>
      <c r="U832">
        <f t="shared" si="84"/>
        <v>2</v>
      </c>
      <c r="V832" t="str">
        <f t="shared" si="85"/>
        <v>Friday</v>
      </c>
      <c r="W832" t="str">
        <f t="shared" si="86"/>
        <v>August</v>
      </c>
      <c r="X832">
        <f>E832*VLOOKUP(D832,products!$A$2:$G$49,7,FALSE)</f>
        <v>3.0249999999999999</v>
      </c>
    </row>
    <row r="833" spans="1:24" x14ac:dyDescent="0.25">
      <c r="A833" s="1" t="s">
        <v>5181</v>
      </c>
      <c r="B833" s="2">
        <v>44414</v>
      </c>
      <c r="C833" s="1" t="s">
        <v>5182</v>
      </c>
      <c r="D833" t="s">
        <v>6153</v>
      </c>
      <c r="E833" s="1">
        <v>2</v>
      </c>
      <c r="F833" s="1" t="str">
        <f>VLOOKUP(C833,customers!$A$2:$B$1001,2,FALSE)</f>
        <v>Helaina Rainforth</v>
      </c>
      <c r="G833" s="1" t="str">
        <f>VLOOKUP(C833,customers!$A$1:$C$1001,3,FALSE)</f>
        <v>hrainforthn2@blog.com</v>
      </c>
      <c r="H833" s="1" t="str">
        <f>_xlfn.XLOOKUP(C833,customers!$A$2:$A$1001,customers!$G$2:$G$1001,,0,)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>
        <f>INDEX(products!$A$1:$G$49,MATCH(orders!$D833,products!$A$1:$A$49,0),MATCH(orders!K$1,products!$A$1:$G$1,0))</f>
        <v>0.2</v>
      </c>
      <c r="L833">
        <f>INDEX(products!$A$1:$G$49,MATCH(orders!$D833,products!$A$1:$A$49,0),MATCH(orders!L$1,products!$A$1:$G$1,0))</f>
        <v>2.9849999999999999</v>
      </c>
      <c r="M833">
        <f t="shared" si="87"/>
        <v>5.97</v>
      </c>
      <c r="N833" t="str">
        <f>VLOOKUP(I833,'coffee names &amp; roast types'!$A$2:$B$5,2,FALSE)</f>
        <v>Arabica</v>
      </c>
      <c r="O833" t="str">
        <f>VLOOKUP(J833,'coffee names &amp; roast types'!$E$2:$F$4,2,FALSE)</f>
        <v>Dark</v>
      </c>
      <c r="P833" t="str">
        <f>CONCATENATE(VLOOKUP(C833,customers!$A$2:$F$1001,5,FALSE),", ",VLOOKUP(C833,customers!$A$2:$F$1001,6,FALSE))</f>
        <v>132 New Castle Drive, Philadelphia</v>
      </c>
      <c r="Q833" t="str">
        <f t="shared" si="88"/>
        <v>No</v>
      </c>
      <c r="R833" t="str">
        <f t="shared" si="89"/>
        <v>Helaina</v>
      </c>
      <c r="S833" t="str">
        <f t="shared" si="90"/>
        <v>Rainforth</v>
      </c>
      <c r="T833" t="str">
        <f>_xlfn.XLOOKUP(C833,Table3[Customer ID],Table3[Loyalty Card],,0)</f>
        <v>No</v>
      </c>
      <c r="U833">
        <f t="shared" si="84"/>
        <v>0.4</v>
      </c>
      <c r="V833" t="str">
        <f t="shared" si="85"/>
        <v>Friday</v>
      </c>
      <c r="W833" t="str">
        <f t="shared" si="86"/>
        <v>August</v>
      </c>
      <c r="X833">
        <f>E833*VLOOKUP(D833,products!$A$2:$G$49,7,FALSE)</f>
        <v>0.5373</v>
      </c>
    </row>
    <row r="834" spans="1:24" x14ac:dyDescent="0.25">
      <c r="A834" s="1" t="s">
        <v>5192</v>
      </c>
      <c r="B834" s="2">
        <v>44274</v>
      </c>
      <c r="C834" s="1" t="s">
        <v>5193</v>
      </c>
      <c r="D834" t="s">
        <v>6137</v>
      </c>
      <c r="E834" s="1">
        <v>6</v>
      </c>
      <c r="F834" s="1" t="str">
        <f>VLOOKUP(C834,customers!$A$2:$B$1001,2,FALSE)</f>
        <v>Isac Jesper</v>
      </c>
      <c r="G834" s="1" t="str">
        <f>VLOOKUP(C834,customers!$A$1:$C$1001,3,FALSE)</f>
        <v>ijespern4@theglobeandmail.com</v>
      </c>
      <c r="H834" s="1" t="str">
        <f>_xlfn.XLOOKUP(C834,customers!$A$2:$A$1001,customers!$G$2:$G$1001,,0,)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>
        <f>INDEX(products!$A$1:$G$49,MATCH(orders!$D834,products!$A$1:$A$49,0),MATCH(orders!K$1,products!$A$1:$G$1,0))</f>
        <v>1</v>
      </c>
      <c r="L834">
        <f>INDEX(products!$A$1:$G$49,MATCH(orders!$D834,products!$A$1:$A$49,0),MATCH(orders!L$1,products!$A$1:$G$1,0))</f>
        <v>9.9499999999999993</v>
      </c>
      <c r="M834">
        <f t="shared" si="87"/>
        <v>59.699999999999996</v>
      </c>
      <c r="N834" t="str">
        <f>VLOOKUP(I834,'coffee names &amp; roast types'!$A$2:$B$5,2,FALSE)</f>
        <v>Robusta</v>
      </c>
      <c r="O834" t="str">
        <f>VLOOKUP(J834,'coffee names &amp; roast types'!$E$2:$F$4,2,FALSE)</f>
        <v>Medium</v>
      </c>
      <c r="P834" t="str">
        <f>CONCATENATE(VLOOKUP(C834,customers!$A$2:$F$1001,5,FALSE),", ",VLOOKUP(C834,customers!$A$2:$F$1001,6,FALSE))</f>
        <v>810 Sage Court, Naples</v>
      </c>
      <c r="Q834" t="str">
        <f t="shared" si="88"/>
        <v>No</v>
      </c>
      <c r="R834" t="str">
        <f t="shared" si="89"/>
        <v>Isac</v>
      </c>
      <c r="S834" t="str">
        <f t="shared" si="90"/>
        <v>Jesper</v>
      </c>
      <c r="T834" t="str">
        <f>_xlfn.XLOOKUP(C834,Table3[Customer ID],Table3[Loyalty Card],,0)</f>
        <v>No</v>
      </c>
      <c r="U834">
        <f t="shared" ref="U834:U897" si="91">E834*K834</f>
        <v>6</v>
      </c>
      <c r="V834" t="str">
        <f t="shared" ref="V834:V897" si="92">TEXT(B834,"[$-409]dddd")</f>
        <v>Friday</v>
      </c>
      <c r="W834" t="str">
        <f t="shared" ref="W834:W897" si="93">TEXT(B834,"[$-409]mmmm")</f>
        <v>March</v>
      </c>
      <c r="X834">
        <f>E834*VLOOKUP(D834,products!$A$2:$G$49,7,FALSE)</f>
        <v>3.5819999999999999</v>
      </c>
    </row>
    <row r="835" spans="1:24" x14ac:dyDescent="0.25">
      <c r="A835" s="1" t="s">
        <v>5198</v>
      </c>
      <c r="B835" s="2">
        <v>44302</v>
      </c>
      <c r="C835" s="1" t="s">
        <v>5199</v>
      </c>
      <c r="D835" t="s">
        <v>6148</v>
      </c>
      <c r="E835" s="1">
        <v>4</v>
      </c>
      <c r="F835" s="1" t="str">
        <f>VLOOKUP(C835,customers!$A$2:$B$1001,2,FALSE)</f>
        <v>Lenette Dwerryhouse</v>
      </c>
      <c r="G835" s="1" t="str">
        <f>VLOOKUP(C835,customers!$A$1:$C$1001,3,FALSE)</f>
        <v>ldwerryhousen5@gravatar.com</v>
      </c>
      <c r="H835" s="1" t="str">
        <f>_xlfn.XLOOKUP(C835,customers!$A$2:$A$1001,customers!$G$2:$G$1001,,0,)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>
        <f>INDEX(products!$A$1:$G$49,MATCH(orders!$D835,products!$A$1:$A$49,0),MATCH(orders!K$1,products!$A$1:$G$1,0))</f>
        <v>2.5</v>
      </c>
      <c r="L835">
        <f>INDEX(products!$A$1:$G$49,MATCH(orders!$D835,products!$A$1:$A$49,0),MATCH(orders!L$1,products!$A$1:$G$1,0))</f>
        <v>20.584999999999997</v>
      </c>
      <c r="M835">
        <f t="shared" ref="M835:M898" si="94">E835*L835</f>
        <v>82.339999999999989</v>
      </c>
      <c r="N835" t="str">
        <f>VLOOKUP(I835,'coffee names &amp; roast types'!$A$2:$B$5,2,FALSE)</f>
        <v>Robusta</v>
      </c>
      <c r="O835" t="str">
        <f>VLOOKUP(J835,'coffee names &amp; roast types'!$E$2:$F$4,2,FALSE)</f>
        <v>Dark</v>
      </c>
      <c r="P835" t="str">
        <f>CONCATENATE(VLOOKUP(C835,customers!$A$2:$F$1001,5,FALSE),", ",VLOOKUP(C835,customers!$A$2:$F$1001,6,FALSE))</f>
        <v>2 Wayridge Court, Fort Worth</v>
      </c>
      <c r="Q835" t="str">
        <f t="shared" ref="Q835:Q898" si="95">IF(H835 = "United States", "No", "Yes")</f>
        <v>No</v>
      </c>
      <c r="R835" t="str">
        <f t="shared" ref="R835:R898" si="96">_xlfn.TEXTBEFORE(F835," ")</f>
        <v>Lenette</v>
      </c>
      <c r="S835" t="str">
        <f t="shared" ref="S835:S898" si="97">_xlfn.TEXTAFTER(F835," ")</f>
        <v>Dwerryhouse</v>
      </c>
      <c r="T835" t="str">
        <f>_xlfn.XLOOKUP(C835,Table3[Customer ID],Table3[Loyalty Card],,0)</f>
        <v>Yes</v>
      </c>
      <c r="U835">
        <f t="shared" si="91"/>
        <v>10</v>
      </c>
      <c r="V835" t="str">
        <f t="shared" si="92"/>
        <v>Friday</v>
      </c>
      <c r="W835" t="str">
        <f t="shared" si="93"/>
        <v>April</v>
      </c>
      <c r="X835">
        <f>E835*VLOOKUP(D835,products!$A$2:$G$49,7,FALSE)</f>
        <v>4.9403999999999995</v>
      </c>
    </row>
    <row r="836" spans="1:24" x14ac:dyDescent="0.25">
      <c r="A836" s="1" t="s">
        <v>5204</v>
      </c>
      <c r="B836" s="2">
        <v>44141</v>
      </c>
      <c r="C836" s="1" t="s">
        <v>5205</v>
      </c>
      <c r="D836" t="s">
        <v>6167</v>
      </c>
      <c r="E836" s="1">
        <v>1</v>
      </c>
      <c r="F836" s="1" t="str">
        <f>VLOOKUP(C836,customers!$A$2:$B$1001,2,FALSE)</f>
        <v>Nadeen Broomer</v>
      </c>
      <c r="G836" s="1" t="str">
        <f>VLOOKUP(C836,customers!$A$1:$C$1001,3,FALSE)</f>
        <v>nbroomern6@examiner.com</v>
      </c>
      <c r="H836" s="1" t="str">
        <f>_xlfn.XLOOKUP(C836,customers!$A$2:$A$1001,customers!$G$2:$G$1001,,0,)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>
        <f>INDEX(products!$A$1:$G$49,MATCH(orders!$D836,products!$A$1:$A$49,0),MATCH(orders!K$1,products!$A$1:$G$1,0))</f>
        <v>2.5</v>
      </c>
      <c r="L836">
        <f>INDEX(products!$A$1:$G$49,MATCH(orders!$D836,products!$A$1:$A$49,0),MATCH(orders!L$1,products!$A$1:$G$1,0))</f>
        <v>22.884999999999998</v>
      </c>
      <c r="M836">
        <f t="shared" si="94"/>
        <v>22.884999999999998</v>
      </c>
      <c r="N836" t="str">
        <f>VLOOKUP(I836,'coffee names &amp; roast types'!$A$2:$B$5,2,FALSE)</f>
        <v>Arabica</v>
      </c>
      <c r="O836" t="str">
        <f>VLOOKUP(J836,'coffee names &amp; roast types'!$E$2:$F$4,2,FALSE)</f>
        <v>Dark</v>
      </c>
      <c r="P836" t="str">
        <f>CONCATENATE(VLOOKUP(C836,customers!$A$2:$F$1001,5,FALSE),", ",VLOOKUP(C836,customers!$A$2:$F$1001,6,FALSE))</f>
        <v>51 Straubel Terrace, Omaha</v>
      </c>
      <c r="Q836" t="str">
        <f t="shared" si="95"/>
        <v>No</v>
      </c>
      <c r="R836" t="str">
        <f t="shared" si="96"/>
        <v>Nadeen</v>
      </c>
      <c r="S836" t="str">
        <f t="shared" si="97"/>
        <v>Broomer</v>
      </c>
      <c r="T836" t="str">
        <f>_xlfn.XLOOKUP(C836,Table3[Customer ID],Table3[Loyalty Card],,0)</f>
        <v>No</v>
      </c>
      <c r="U836">
        <f t="shared" si="91"/>
        <v>2.5</v>
      </c>
      <c r="V836" t="str">
        <f t="shared" si="92"/>
        <v>Friday</v>
      </c>
      <c r="W836" t="str">
        <f t="shared" si="93"/>
        <v>November</v>
      </c>
      <c r="X836">
        <f>E836*VLOOKUP(D836,products!$A$2:$G$49,7,FALSE)</f>
        <v>2.0596499999999995</v>
      </c>
    </row>
    <row r="837" spans="1:24" x14ac:dyDescent="0.25">
      <c r="A837" s="1" t="s">
        <v>5210</v>
      </c>
      <c r="B837" s="2">
        <v>44270</v>
      </c>
      <c r="C837" s="1" t="s">
        <v>5211</v>
      </c>
      <c r="D837" t="s">
        <v>6175</v>
      </c>
      <c r="E837" s="1">
        <v>1</v>
      </c>
      <c r="F837" s="1" t="str">
        <f>VLOOKUP(C837,customers!$A$2:$B$1001,2,FALSE)</f>
        <v>Konstantine Thoumasson</v>
      </c>
      <c r="G837" s="1" t="str">
        <f>VLOOKUP(C837,customers!$A$1:$C$1001,3,FALSE)</f>
        <v>kthoumassonn7@bloglovin.com</v>
      </c>
      <c r="H837" s="1" t="str">
        <f>_xlfn.XLOOKUP(C837,customers!$A$2:$A$1001,customers!$G$2:$G$1001,,0,)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>
        <f>INDEX(products!$A$1:$G$49,MATCH(orders!$D837,products!$A$1:$A$49,0),MATCH(orders!K$1,products!$A$1:$G$1,0))</f>
        <v>0.5</v>
      </c>
      <c r="L837">
        <f>INDEX(products!$A$1:$G$49,MATCH(orders!$D837,products!$A$1:$A$49,0),MATCH(orders!L$1,products!$A$1:$G$1,0))</f>
        <v>8.91</v>
      </c>
      <c r="M837">
        <f t="shared" si="94"/>
        <v>8.91</v>
      </c>
      <c r="N837" t="str">
        <f>VLOOKUP(I837,'coffee names &amp; roast types'!$A$2:$B$5,2,FALSE)</f>
        <v>Excelsa</v>
      </c>
      <c r="O837" t="str">
        <f>VLOOKUP(J837,'coffee names &amp; roast types'!$E$2:$F$4,2,FALSE)</f>
        <v>Light</v>
      </c>
      <c r="P837" t="str">
        <f>CONCATENATE(VLOOKUP(C837,customers!$A$2:$F$1001,5,FALSE),", ",VLOOKUP(C837,customers!$A$2:$F$1001,6,FALSE))</f>
        <v>342 North Lane, Tucson</v>
      </c>
      <c r="Q837" t="str">
        <f t="shared" si="95"/>
        <v>No</v>
      </c>
      <c r="R837" t="str">
        <f t="shared" si="96"/>
        <v>Konstantine</v>
      </c>
      <c r="S837" t="str">
        <f t="shared" si="97"/>
        <v>Thoumasson</v>
      </c>
      <c r="T837" t="str">
        <f>_xlfn.XLOOKUP(C837,Table3[Customer ID],Table3[Loyalty Card],,0)</f>
        <v>Yes</v>
      </c>
      <c r="U837">
        <f t="shared" si="91"/>
        <v>0.5</v>
      </c>
      <c r="V837" t="str">
        <f t="shared" si="92"/>
        <v>Monday</v>
      </c>
      <c r="W837" t="str">
        <f t="shared" si="93"/>
        <v>March</v>
      </c>
      <c r="X837">
        <f>E837*VLOOKUP(D837,products!$A$2:$G$49,7,FALSE)</f>
        <v>0.98009999999999997</v>
      </c>
    </row>
    <row r="838" spans="1:24" x14ac:dyDescent="0.25">
      <c r="A838" s="1" t="s">
        <v>5215</v>
      </c>
      <c r="B838" s="2">
        <v>44486</v>
      </c>
      <c r="C838" s="1" t="s">
        <v>5216</v>
      </c>
      <c r="D838" t="s">
        <v>6153</v>
      </c>
      <c r="E838" s="1">
        <v>4</v>
      </c>
      <c r="F838" s="1" t="str">
        <f>VLOOKUP(C838,customers!$A$2:$B$1001,2,FALSE)</f>
        <v>Frans Habbergham</v>
      </c>
      <c r="G838" s="1" t="str">
        <f>VLOOKUP(C838,customers!$A$1:$C$1001,3,FALSE)</f>
        <v>fhabberghamn8@discovery.com</v>
      </c>
      <c r="H838" s="1" t="str">
        <f>_xlfn.XLOOKUP(C838,customers!$A$2:$A$1001,customers!$G$2:$G$1001,,0,)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>
        <f>INDEX(products!$A$1:$G$49,MATCH(orders!$D838,products!$A$1:$A$49,0),MATCH(orders!K$1,products!$A$1:$G$1,0))</f>
        <v>0.2</v>
      </c>
      <c r="L838">
        <f>INDEX(products!$A$1:$G$49,MATCH(orders!$D838,products!$A$1:$A$49,0),MATCH(orders!L$1,products!$A$1:$G$1,0))</f>
        <v>2.9849999999999999</v>
      </c>
      <c r="M838">
        <f t="shared" si="94"/>
        <v>11.94</v>
      </c>
      <c r="N838" t="str">
        <f>VLOOKUP(I838,'coffee names &amp; roast types'!$A$2:$B$5,2,FALSE)</f>
        <v>Arabica</v>
      </c>
      <c r="O838" t="str">
        <f>VLOOKUP(J838,'coffee names &amp; roast types'!$E$2:$F$4,2,FALSE)</f>
        <v>Dark</v>
      </c>
      <c r="P838" t="str">
        <f>CONCATENATE(VLOOKUP(C838,customers!$A$2:$F$1001,5,FALSE),", ",VLOOKUP(C838,customers!$A$2:$F$1001,6,FALSE))</f>
        <v>76 Fallview Crossing, Sparks</v>
      </c>
      <c r="Q838" t="str">
        <f t="shared" si="95"/>
        <v>No</v>
      </c>
      <c r="R838" t="str">
        <f t="shared" si="96"/>
        <v>Frans</v>
      </c>
      <c r="S838" t="str">
        <f t="shared" si="97"/>
        <v>Habbergham</v>
      </c>
      <c r="T838" t="str">
        <f>_xlfn.XLOOKUP(C838,Table3[Customer ID],Table3[Loyalty Card],,0)</f>
        <v>No</v>
      </c>
      <c r="U838">
        <f t="shared" si="91"/>
        <v>0.8</v>
      </c>
      <c r="V838" t="str">
        <f t="shared" si="92"/>
        <v>Sunday</v>
      </c>
      <c r="W838" t="str">
        <f t="shared" si="93"/>
        <v>October</v>
      </c>
      <c r="X838">
        <f>E838*VLOOKUP(D838,products!$A$2:$G$49,7,FALSE)</f>
        <v>1.0746</v>
      </c>
    </row>
    <row r="839" spans="1:24" x14ac:dyDescent="0.25">
      <c r="A839" s="1" t="s">
        <v>5221</v>
      </c>
      <c r="B839" s="2">
        <v>43715</v>
      </c>
      <c r="C839" s="1" t="s">
        <v>5112</v>
      </c>
      <c r="D839" t="s">
        <v>6180</v>
      </c>
      <c r="E839" s="1">
        <v>3</v>
      </c>
      <c r="F839" s="1" t="str">
        <f>VLOOKUP(C839,customers!$A$2:$B$1001,2,FALSE)</f>
        <v>Allis Wilmore</v>
      </c>
      <c r="G839" s="1" t="str">
        <f>VLOOKUP(C839,customers!$A$1:$C$1001,3,FALSE)</f>
        <v>not provided</v>
      </c>
      <c r="H839" s="1" t="str">
        <f>_xlfn.XLOOKUP(C839,customers!$A$2:$A$1001,customers!$G$2:$G$1001,,0,)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>
        <f>INDEX(products!$A$1:$G$49,MATCH(orders!$D839,products!$A$1:$A$49,0),MATCH(orders!K$1,products!$A$1:$G$1,0))</f>
        <v>2.5</v>
      </c>
      <c r="L839">
        <f>INDEX(products!$A$1:$G$49,MATCH(orders!$D839,products!$A$1:$A$49,0),MATCH(orders!L$1,products!$A$1:$G$1,0))</f>
        <v>33.464999999999996</v>
      </c>
      <c r="M839">
        <f t="shared" si="94"/>
        <v>100.39499999999998</v>
      </c>
      <c r="N839" t="str">
        <f>VLOOKUP(I839,'coffee names &amp; roast types'!$A$2:$B$5,2,FALSE)</f>
        <v>Liberica</v>
      </c>
      <c r="O839" t="str">
        <f>VLOOKUP(J839,'coffee names &amp; roast types'!$E$2:$F$4,2,FALSE)</f>
        <v>Medium</v>
      </c>
      <c r="P839" t="str">
        <f>CONCATENATE(VLOOKUP(C839,customers!$A$2:$F$1001,5,FALSE),", ",VLOOKUP(C839,customers!$A$2:$F$1001,6,FALSE))</f>
        <v>94 Moulton Street, Houston</v>
      </c>
      <c r="Q839" t="str">
        <f t="shared" si="95"/>
        <v>No</v>
      </c>
      <c r="R839" t="str">
        <f t="shared" si="96"/>
        <v>Allis</v>
      </c>
      <c r="S839" t="str">
        <f t="shared" si="97"/>
        <v>Wilmore</v>
      </c>
      <c r="T839" t="str">
        <f>_xlfn.XLOOKUP(C839,Table3[Customer ID],Table3[Loyalty Card],,0)</f>
        <v>No</v>
      </c>
      <c r="U839">
        <f t="shared" si="91"/>
        <v>7.5</v>
      </c>
      <c r="V839" t="str">
        <f t="shared" si="92"/>
        <v>Saturday</v>
      </c>
      <c r="W839" t="str">
        <f t="shared" si="93"/>
        <v>September</v>
      </c>
      <c r="X839">
        <f>E839*VLOOKUP(D839,products!$A$2:$G$49,7,FALSE)</f>
        <v>13.051349999999999</v>
      </c>
    </row>
    <row r="840" spans="1:24" x14ac:dyDescent="0.25">
      <c r="A840" s="1" t="s">
        <v>5227</v>
      </c>
      <c r="B840" s="2">
        <v>44755</v>
      </c>
      <c r="C840" s="1" t="s">
        <v>5228</v>
      </c>
      <c r="D840" t="s">
        <v>6167</v>
      </c>
      <c r="E840" s="1">
        <v>5</v>
      </c>
      <c r="F840" s="1" t="str">
        <f>VLOOKUP(C840,customers!$A$2:$B$1001,2,FALSE)</f>
        <v>Romain Avrashin</v>
      </c>
      <c r="G840" s="1" t="str">
        <f>VLOOKUP(C840,customers!$A$1:$C$1001,3,FALSE)</f>
        <v>ravrashinna@tamu.edu</v>
      </c>
      <c r="H840" s="1" t="str">
        <f>_xlfn.XLOOKUP(C840,customers!$A$2:$A$1001,customers!$G$2:$G$1001,,0,)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>
        <f>INDEX(products!$A$1:$G$49,MATCH(orders!$D840,products!$A$1:$A$49,0),MATCH(orders!K$1,products!$A$1:$G$1,0))</f>
        <v>2.5</v>
      </c>
      <c r="L840">
        <f>INDEX(products!$A$1:$G$49,MATCH(orders!$D840,products!$A$1:$A$49,0),MATCH(orders!L$1,products!$A$1:$G$1,0))</f>
        <v>22.884999999999998</v>
      </c>
      <c r="M840">
        <f t="shared" si="94"/>
        <v>114.42499999999998</v>
      </c>
      <c r="N840" t="str">
        <f>VLOOKUP(I840,'coffee names &amp; roast types'!$A$2:$B$5,2,FALSE)</f>
        <v>Arabica</v>
      </c>
      <c r="O840" t="str">
        <f>VLOOKUP(J840,'coffee names &amp; roast types'!$E$2:$F$4,2,FALSE)</f>
        <v>Dark</v>
      </c>
      <c r="P840" t="str">
        <f>CONCATENATE(VLOOKUP(C840,customers!$A$2:$F$1001,5,FALSE),", ",VLOOKUP(C840,customers!$A$2:$F$1001,6,FALSE))</f>
        <v>88 Westerfield Point, Washington</v>
      </c>
      <c r="Q840" t="str">
        <f t="shared" si="95"/>
        <v>No</v>
      </c>
      <c r="R840" t="str">
        <f t="shared" si="96"/>
        <v>Romain</v>
      </c>
      <c r="S840" t="str">
        <f t="shared" si="97"/>
        <v>Avrashin</v>
      </c>
      <c r="T840" t="str">
        <f>_xlfn.XLOOKUP(C840,Table3[Customer ID],Table3[Loyalty Card],,0)</f>
        <v>No</v>
      </c>
      <c r="U840">
        <f t="shared" si="91"/>
        <v>12.5</v>
      </c>
      <c r="V840" t="str">
        <f t="shared" si="92"/>
        <v>Wednesday</v>
      </c>
      <c r="W840" t="str">
        <f t="shared" si="93"/>
        <v>July</v>
      </c>
      <c r="X840">
        <f>E840*VLOOKUP(D840,products!$A$2:$G$49,7,FALSE)</f>
        <v>10.298249999999998</v>
      </c>
    </row>
    <row r="841" spans="1:24" x14ac:dyDescent="0.25">
      <c r="A841" s="1" t="s">
        <v>5233</v>
      </c>
      <c r="B841" s="2">
        <v>44521</v>
      </c>
      <c r="C841" s="1" t="s">
        <v>5234</v>
      </c>
      <c r="D841" t="s">
        <v>6138</v>
      </c>
      <c r="E841" s="1">
        <v>5</v>
      </c>
      <c r="F841" s="1" t="str">
        <f>VLOOKUP(C841,customers!$A$2:$B$1001,2,FALSE)</f>
        <v>Miran Doidge</v>
      </c>
      <c r="G841" s="1" t="str">
        <f>VLOOKUP(C841,customers!$A$1:$C$1001,3,FALSE)</f>
        <v>mdoidgenb@etsy.com</v>
      </c>
      <c r="H841" s="1" t="str">
        <f>_xlfn.XLOOKUP(C841,customers!$A$2:$A$1001,customers!$G$2:$G$1001,,0,)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>
        <f>INDEX(products!$A$1:$G$49,MATCH(orders!$D841,products!$A$1:$A$49,0),MATCH(orders!K$1,products!$A$1:$G$1,0))</f>
        <v>0.5</v>
      </c>
      <c r="L841">
        <f>INDEX(products!$A$1:$G$49,MATCH(orders!$D841,products!$A$1:$A$49,0),MATCH(orders!L$1,products!$A$1:$G$1,0))</f>
        <v>8.25</v>
      </c>
      <c r="M841">
        <f t="shared" si="94"/>
        <v>41.25</v>
      </c>
      <c r="N841" t="str">
        <f>VLOOKUP(I841,'coffee names &amp; roast types'!$A$2:$B$5,2,FALSE)</f>
        <v>Excelsa</v>
      </c>
      <c r="O841" t="str">
        <f>VLOOKUP(J841,'coffee names &amp; roast types'!$E$2:$F$4,2,FALSE)</f>
        <v>Medium</v>
      </c>
      <c r="P841" t="str">
        <f>CONCATENATE(VLOOKUP(C841,customers!$A$2:$F$1001,5,FALSE),", ",VLOOKUP(C841,customers!$A$2:$F$1001,6,FALSE))</f>
        <v>94 Del Mar Lane, Salinas</v>
      </c>
      <c r="Q841" t="str">
        <f t="shared" si="95"/>
        <v>No</v>
      </c>
      <c r="R841" t="str">
        <f t="shared" si="96"/>
        <v>Miran</v>
      </c>
      <c r="S841" t="str">
        <f t="shared" si="97"/>
        <v>Doidge</v>
      </c>
      <c r="T841" t="str">
        <f>_xlfn.XLOOKUP(C841,Table3[Customer ID],Table3[Loyalty Card],,0)</f>
        <v>No</v>
      </c>
      <c r="U841">
        <f t="shared" si="91"/>
        <v>2.5</v>
      </c>
      <c r="V841" t="str">
        <f t="shared" si="92"/>
        <v>Sunday</v>
      </c>
      <c r="W841" t="str">
        <f t="shared" si="93"/>
        <v>November</v>
      </c>
      <c r="X841">
        <f>E841*VLOOKUP(D841,products!$A$2:$G$49,7,FALSE)</f>
        <v>4.5374999999999996</v>
      </c>
    </row>
    <row r="842" spans="1:24" x14ac:dyDescent="0.25">
      <c r="A842" s="1" t="s">
        <v>5239</v>
      </c>
      <c r="B842" s="2">
        <v>44574</v>
      </c>
      <c r="C842" s="1" t="s">
        <v>5240</v>
      </c>
      <c r="D842" t="s">
        <v>6172</v>
      </c>
      <c r="E842" s="1">
        <v>4</v>
      </c>
      <c r="F842" s="1" t="str">
        <f>VLOOKUP(C842,customers!$A$2:$B$1001,2,FALSE)</f>
        <v>Janeva Edinboro</v>
      </c>
      <c r="G842" s="1" t="str">
        <f>VLOOKUP(C842,customers!$A$1:$C$1001,3,FALSE)</f>
        <v>jedinboronc@reverbnation.com</v>
      </c>
      <c r="H842" s="1" t="str">
        <f>_xlfn.XLOOKUP(C842,customers!$A$2:$A$1001,customers!$G$2:$G$1001,,0,)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>
        <f>INDEX(products!$A$1:$G$49,MATCH(orders!$D842,products!$A$1:$A$49,0),MATCH(orders!K$1,products!$A$1:$G$1,0))</f>
        <v>0.5</v>
      </c>
      <c r="L842">
        <f>INDEX(products!$A$1:$G$49,MATCH(orders!$D842,products!$A$1:$A$49,0),MATCH(orders!L$1,products!$A$1:$G$1,0))</f>
        <v>7.169999999999999</v>
      </c>
      <c r="M842">
        <f t="shared" si="94"/>
        <v>28.679999999999996</v>
      </c>
      <c r="N842" t="str">
        <f>VLOOKUP(I842,'coffee names &amp; roast types'!$A$2:$B$5,2,FALSE)</f>
        <v>Robusta</v>
      </c>
      <c r="O842" t="str">
        <f>VLOOKUP(J842,'coffee names &amp; roast types'!$E$2:$F$4,2,FALSE)</f>
        <v>Light</v>
      </c>
      <c r="P842" t="str">
        <f>CONCATENATE(VLOOKUP(C842,customers!$A$2:$F$1001,5,FALSE),", ",VLOOKUP(C842,customers!$A$2:$F$1001,6,FALSE))</f>
        <v>24 Bowman Point, Fort Lauderdale</v>
      </c>
      <c r="Q842" t="str">
        <f t="shared" si="95"/>
        <v>No</v>
      </c>
      <c r="R842" t="str">
        <f t="shared" si="96"/>
        <v>Janeva</v>
      </c>
      <c r="S842" t="str">
        <f t="shared" si="97"/>
        <v>Edinboro</v>
      </c>
      <c r="T842" t="str">
        <f>_xlfn.XLOOKUP(C842,Table3[Customer ID],Table3[Loyalty Card],,0)</f>
        <v>Yes</v>
      </c>
      <c r="U842">
        <f t="shared" si="91"/>
        <v>2</v>
      </c>
      <c r="V842" t="str">
        <f t="shared" si="92"/>
        <v>Thursday</v>
      </c>
      <c r="W842" t="str">
        <f t="shared" si="93"/>
        <v>January</v>
      </c>
      <c r="X842">
        <f>E842*VLOOKUP(D842,products!$A$2:$G$49,7,FALSE)</f>
        <v>1.7207999999999997</v>
      </c>
    </row>
    <row r="843" spans="1:24" x14ac:dyDescent="0.25">
      <c r="A843" s="1" t="s">
        <v>5245</v>
      </c>
      <c r="B843" s="2">
        <v>44755</v>
      </c>
      <c r="C843" s="1" t="s">
        <v>5246</v>
      </c>
      <c r="D843" t="s">
        <v>6158</v>
      </c>
      <c r="E843" s="1">
        <v>1</v>
      </c>
      <c r="F843" s="1" t="str">
        <f>VLOOKUP(C843,customers!$A$2:$B$1001,2,FALSE)</f>
        <v>Trumaine Tewelson</v>
      </c>
      <c r="G843" s="1" t="str">
        <f>VLOOKUP(C843,customers!$A$1:$C$1001,3,FALSE)</f>
        <v>ttewelsonnd@cdbaby.com</v>
      </c>
      <c r="H843" s="1" t="str">
        <f>_xlfn.XLOOKUP(C843,customers!$A$2:$A$1001,customers!$G$2:$G$1001,,0,)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>
        <f>INDEX(products!$A$1:$G$49,MATCH(orders!$D843,products!$A$1:$A$49,0),MATCH(orders!K$1,products!$A$1:$G$1,0))</f>
        <v>0.2</v>
      </c>
      <c r="L843">
        <f>INDEX(products!$A$1:$G$49,MATCH(orders!$D843,products!$A$1:$A$49,0),MATCH(orders!L$1,products!$A$1:$G$1,0))</f>
        <v>4.3650000000000002</v>
      </c>
      <c r="M843">
        <f t="shared" si="94"/>
        <v>4.3650000000000002</v>
      </c>
      <c r="N843" t="str">
        <f>VLOOKUP(I843,'coffee names &amp; roast types'!$A$2:$B$5,2,FALSE)</f>
        <v>Liberica</v>
      </c>
      <c r="O843" t="str">
        <f>VLOOKUP(J843,'coffee names &amp; roast types'!$E$2:$F$4,2,FALSE)</f>
        <v>Medium</v>
      </c>
      <c r="P843" t="str">
        <f>CONCATENATE(VLOOKUP(C843,customers!$A$2:$F$1001,5,FALSE),", ",VLOOKUP(C843,customers!$A$2:$F$1001,6,FALSE))</f>
        <v>903 Scoville Court, El Paso</v>
      </c>
      <c r="Q843" t="str">
        <f t="shared" si="95"/>
        <v>No</v>
      </c>
      <c r="R843" t="str">
        <f t="shared" si="96"/>
        <v>Trumaine</v>
      </c>
      <c r="S843" t="str">
        <f t="shared" si="97"/>
        <v>Tewelson</v>
      </c>
      <c r="T843" t="str">
        <f>_xlfn.XLOOKUP(C843,Table3[Customer ID],Table3[Loyalty Card],,0)</f>
        <v>No</v>
      </c>
      <c r="U843">
        <f t="shared" si="91"/>
        <v>0.2</v>
      </c>
      <c r="V843" t="str">
        <f t="shared" si="92"/>
        <v>Wednesday</v>
      </c>
      <c r="W843" t="str">
        <f t="shared" si="93"/>
        <v>July</v>
      </c>
      <c r="X843">
        <f>E843*VLOOKUP(D843,products!$A$2:$G$49,7,FALSE)</f>
        <v>0.56745000000000001</v>
      </c>
    </row>
    <row r="844" spans="1:24" x14ac:dyDescent="0.25">
      <c r="A844" s="1" t="s">
        <v>5250</v>
      </c>
      <c r="B844" s="2">
        <v>44502</v>
      </c>
      <c r="C844" s="1" t="s">
        <v>5187</v>
      </c>
      <c r="D844" t="s">
        <v>6155</v>
      </c>
      <c r="E844" s="1">
        <v>2</v>
      </c>
      <c r="F844" s="1" t="str">
        <f>VLOOKUP(C844,customers!$A$2:$B$1001,2,FALSE)</f>
        <v>Odelia Skerme</v>
      </c>
      <c r="G844" s="1" t="str">
        <f>VLOOKUP(C844,customers!$A$1:$C$1001,3,FALSE)</f>
        <v>oskermen3@hatena.ne.jp</v>
      </c>
      <c r="H844" s="1" t="str">
        <f>_xlfn.XLOOKUP(C844,customers!$A$2:$A$1001,customers!$G$2:$G$1001,,0,)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>
        <f>INDEX(products!$A$1:$G$49,MATCH(orders!$D844,products!$A$1:$A$49,0),MATCH(orders!K$1,products!$A$1:$G$1,0))</f>
        <v>0.2</v>
      </c>
      <c r="L844">
        <f>INDEX(products!$A$1:$G$49,MATCH(orders!$D844,products!$A$1:$A$49,0),MATCH(orders!L$1,products!$A$1:$G$1,0))</f>
        <v>4.125</v>
      </c>
      <c r="M844">
        <f t="shared" si="94"/>
        <v>8.25</v>
      </c>
      <c r="N844" t="str">
        <f>VLOOKUP(I844,'coffee names &amp; roast types'!$A$2:$B$5,2,FALSE)</f>
        <v>Excelsa</v>
      </c>
      <c r="O844" t="str">
        <f>VLOOKUP(J844,'coffee names &amp; roast types'!$E$2:$F$4,2,FALSE)</f>
        <v>Medium</v>
      </c>
      <c r="P844" t="str">
        <f>CONCATENATE(VLOOKUP(C844,customers!$A$2:$F$1001,5,FALSE),", ",VLOOKUP(C844,customers!$A$2:$F$1001,6,FALSE))</f>
        <v>4 Tony Circle, Oklahoma City</v>
      </c>
      <c r="Q844" t="str">
        <f t="shared" si="95"/>
        <v>No</v>
      </c>
      <c r="R844" t="str">
        <f t="shared" si="96"/>
        <v>Odelia</v>
      </c>
      <c r="S844" t="str">
        <f t="shared" si="97"/>
        <v>Skerme</v>
      </c>
      <c r="T844" t="str">
        <f>_xlfn.XLOOKUP(C844,Table3[Customer ID],Table3[Loyalty Card],,0)</f>
        <v>Yes</v>
      </c>
      <c r="U844">
        <f t="shared" si="91"/>
        <v>0.4</v>
      </c>
      <c r="V844" t="str">
        <f t="shared" si="92"/>
        <v>Tuesday</v>
      </c>
      <c r="W844" t="str">
        <f t="shared" si="93"/>
        <v>November</v>
      </c>
      <c r="X844">
        <f>E844*VLOOKUP(D844,products!$A$2:$G$49,7,FALSE)</f>
        <v>0.90749999999999997</v>
      </c>
    </row>
    <row r="845" spans="1:24" x14ac:dyDescent="0.25">
      <c r="A845" s="1" t="s">
        <v>5255</v>
      </c>
      <c r="B845" s="2">
        <v>44387</v>
      </c>
      <c r="C845" s="1" t="s">
        <v>5256</v>
      </c>
      <c r="D845" t="s">
        <v>6155</v>
      </c>
      <c r="E845" s="1">
        <v>2</v>
      </c>
      <c r="F845" s="1" t="str">
        <f>VLOOKUP(C845,customers!$A$2:$B$1001,2,FALSE)</f>
        <v>De Drewitt</v>
      </c>
      <c r="G845" s="1" t="str">
        <f>VLOOKUP(C845,customers!$A$1:$C$1001,3,FALSE)</f>
        <v>ddrewittnf@mapquest.com</v>
      </c>
      <c r="H845" s="1" t="str">
        <f>_xlfn.XLOOKUP(C845,customers!$A$2:$A$1001,customers!$G$2:$G$1001,,0,)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>
        <f>INDEX(products!$A$1:$G$49,MATCH(orders!$D845,products!$A$1:$A$49,0),MATCH(orders!K$1,products!$A$1:$G$1,0))</f>
        <v>0.2</v>
      </c>
      <c r="L845">
        <f>INDEX(products!$A$1:$G$49,MATCH(orders!$D845,products!$A$1:$A$49,0),MATCH(orders!L$1,products!$A$1:$G$1,0))</f>
        <v>4.125</v>
      </c>
      <c r="M845">
        <f t="shared" si="94"/>
        <v>8.25</v>
      </c>
      <c r="N845" t="str">
        <f>VLOOKUP(I845,'coffee names &amp; roast types'!$A$2:$B$5,2,FALSE)</f>
        <v>Excelsa</v>
      </c>
      <c r="O845" t="str">
        <f>VLOOKUP(J845,'coffee names &amp; roast types'!$E$2:$F$4,2,FALSE)</f>
        <v>Medium</v>
      </c>
      <c r="P845" t="str">
        <f>CONCATENATE(VLOOKUP(C845,customers!$A$2:$F$1001,5,FALSE),", ",VLOOKUP(C845,customers!$A$2:$F$1001,6,FALSE))</f>
        <v>6 Tomscot Hill, Alexandria</v>
      </c>
      <c r="Q845" t="str">
        <f t="shared" si="95"/>
        <v>No</v>
      </c>
      <c r="R845" t="str">
        <f t="shared" si="96"/>
        <v>De</v>
      </c>
      <c r="S845" t="str">
        <f t="shared" si="97"/>
        <v>Drewitt</v>
      </c>
      <c r="T845" t="str">
        <f>_xlfn.XLOOKUP(C845,Table3[Customer ID],Table3[Loyalty Card],,0)</f>
        <v>Yes</v>
      </c>
      <c r="U845">
        <f t="shared" si="91"/>
        <v>0.4</v>
      </c>
      <c r="V845" t="str">
        <f t="shared" si="92"/>
        <v>Saturday</v>
      </c>
      <c r="W845" t="str">
        <f t="shared" si="93"/>
        <v>July</v>
      </c>
      <c r="X845">
        <f>E845*VLOOKUP(D845,products!$A$2:$G$49,7,FALSE)</f>
        <v>0.90749999999999997</v>
      </c>
    </row>
    <row r="846" spans="1:24" x14ac:dyDescent="0.25">
      <c r="A846" s="1" t="s">
        <v>5261</v>
      </c>
      <c r="B846" s="2">
        <v>44476</v>
      </c>
      <c r="C846" s="1" t="s">
        <v>5262</v>
      </c>
      <c r="D846" t="s">
        <v>6157</v>
      </c>
      <c r="E846" s="1">
        <v>6</v>
      </c>
      <c r="F846" s="1" t="str">
        <f>VLOOKUP(C846,customers!$A$2:$B$1001,2,FALSE)</f>
        <v>Adelheid Gladhill</v>
      </c>
      <c r="G846" s="1" t="str">
        <f>VLOOKUP(C846,customers!$A$1:$C$1001,3,FALSE)</f>
        <v>agladhillng@stanford.edu</v>
      </c>
      <c r="H846" s="1" t="str">
        <f>_xlfn.XLOOKUP(C846,customers!$A$2:$A$1001,customers!$G$2:$G$1001,,0,)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>
        <f>INDEX(products!$A$1:$G$49,MATCH(orders!$D846,products!$A$1:$A$49,0),MATCH(orders!K$1,products!$A$1:$G$1,0))</f>
        <v>0.5</v>
      </c>
      <c r="L846">
        <f>INDEX(products!$A$1:$G$49,MATCH(orders!$D846,products!$A$1:$A$49,0),MATCH(orders!L$1,products!$A$1:$G$1,0))</f>
        <v>5.97</v>
      </c>
      <c r="M846">
        <f t="shared" si="94"/>
        <v>35.82</v>
      </c>
      <c r="N846" t="str">
        <f>VLOOKUP(I846,'coffee names &amp; roast types'!$A$2:$B$5,2,FALSE)</f>
        <v>Arabica</v>
      </c>
      <c r="O846" t="str">
        <f>VLOOKUP(J846,'coffee names &amp; roast types'!$E$2:$F$4,2,FALSE)</f>
        <v>Dark</v>
      </c>
      <c r="P846" t="str">
        <f>CONCATENATE(VLOOKUP(C846,customers!$A$2:$F$1001,5,FALSE),", ",VLOOKUP(C846,customers!$A$2:$F$1001,6,FALSE))</f>
        <v>36 Atwood Plaza, Baltimore</v>
      </c>
      <c r="Q846" t="str">
        <f t="shared" si="95"/>
        <v>No</v>
      </c>
      <c r="R846" t="str">
        <f t="shared" si="96"/>
        <v>Adelheid</v>
      </c>
      <c r="S846" t="str">
        <f t="shared" si="97"/>
        <v>Gladhill</v>
      </c>
      <c r="T846" t="str">
        <f>_xlfn.XLOOKUP(C846,Table3[Customer ID],Table3[Loyalty Card],,0)</f>
        <v>Yes</v>
      </c>
      <c r="U846">
        <f t="shared" si="91"/>
        <v>3</v>
      </c>
      <c r="V846" t="str">
        <f t="shared" si="92"/>
        <v>Thursday</v>
      </c>
      <c r="W846" t="str">
        <f t="shared" si="93"/>
        <v>October</v>
      </c>
      <c r="X846">
        <f>E846*VLOOKUP(D846,products!$A$2:$G$49,7,FALSE)</f>
        <v>3.2237999999999998</v>
      </c>
    </row>
    <row r="847" spans="1:24" x14ac:dyDescent="0.25">
      <c r="A847" s="1" t="s">
        <v>5267</v>
      </c>
      <c r="B847" s="2">
        <v>43889</v>
      </c>
      <c r="C847" s="1" t="s">
        <v>5268</v>
      </c>
      <c r="D847" t="s">
        <v>6184</v>
      </c>
      <c r="E847" s="1">
        <v>6</v>
      </c>
      <c r="F847" s="1" t="str">
        <f>VLOOKUP(C847,customers!$A$2:$B$1001,2,FALSE)</f>
        <v>Murielle Lorinez</v>
      </c>
      <c r="G847" s="1" t="str">
        <f>VLOOKUP(C847,customers!$A$1:$C$1001,3,FALSE)</f>
        <v>mlorineznh@whitehouse.gov</v>
      </c>
      <c r="H847" s="1" t="str">
        <f>_xlfn.XLOOKUP(C847,customers!$A$2:$A$1001,customers!$G$2:$G$1001,,0,)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>
        <f>INDEX(products!$A$1:$G$49,MATCH(orders!$D847,products!$A$1:$A$49,0),MATCH(orders!K$1,products!$A$1:$G$1,0))</f>
        <v>2.5</v>
      </c>
      <c r="L847">
        <f>INDEX(products!$A$1:$G$49,MATCH(orders!$D847,products!$A$1:$A$49,0),MATCH(orders!L$1,products!$A$1:$G$1,0))</f>
        <v>27.945</v>
      </c>
      <c r="M847">
        <f t="shared" si="94"/>
        <v>167.67000000000002</v>
      </c>
      <c r="N847" t="str">
        <f>VLOOKUP(I847,'coffee names &amp; roast types'!$A$2:$B$5,2,FALSE)</f>
        <v>Excelsa</v>
      </c>
      <c r="O847" t="str">
        <f>VLOOKUP(J847,'coffee names &amp; roast types'!$E$2:$F$4,2,FALSE)</f>
        <v>Dark</v>
      </c>
      <c r="P847" t="str">
        <f>CONCATENATE(VLOOKUP(C847,customers!$A$2:$F$1001,5,FALSE),", ",VLOOKUP(C847,customers!$A$2:$F$1001,6,FALSE))</f>
        <v>029 Bluejay Circle, Evansville</v>
      </c>
      <c r="Q847" t="str">
        <f t="shared" si="95"/>
        <v>No</v>
      </c>
      <c r="R847" t="str">
        <f t="shared" si="96"/>
        <v>Murielle</v>
      </c>
      <c r="S847" t="str">
        <f t="shared" si="97"/>
        <v>Lorinez</v>
      </c>
      <c r="T847" t="str">
        <f>_xlfn.XLOOKUP(C847,Table3[Customer ID],Table3[Loyalty Card],,0)</f>
        <v>No</v>
      </c>
      <c r="U847">
        <f t="shared" si="91"/>
        <v>15</v>
      </c>
      <c r="V847" t="str">
        <f t="shared" si="92"/>
        <v>Friday</v>
      </c>
      <c r="W847" t="str">
        <f t="shared" si="93"/>
        <v>February</v>
      </c>
      <c r="X847">
        <f>E847*VLOOKUP(D847,products!$A$2:$G$49,7,FALSE)</f>
        <v>18.4437</v>
      </c>
    </row>
    <row r="848" spans="1:24" x14ac:dyDescent="0.25">
      <c r="A848" s="1" t="s">
        <v>5272</v>
      </c>
      <c r="B848" s="2">
        <v>44747</v>
      </c>
      <c r="C848" s="1" t="s">
        <v>5273</v>
      </c>
      <c r="D848" t="s">
        <v>6174</v>
      </c>
      <c r="E848" s="1">
        <v>2</v>
      </c>
      <c r="F848" s="1" t="str">
        <f>VLOOKUP(C848,customers!$A$2:$B$1001,2,FALSE)</f>
        <v>Edin Mathe</v>
      </c>
      <c r="G848" s="1" t="str">
        <f>VLOOKUP(C848,customers!$A$1:$C$1001,3,FALSE)</f>
        <v>not provided</v>
      </c>
      <c r="H848" s="1" t="str">
        <f>_xlfn.XLOOKUP(C848,customers!$A$2:$A$1001,customers!$G$2:$G$1001,,0,)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>
        <f>INDEX(products!$A$1:$G$49,MATCH(orders!$D848,products!$A$1:$A$49,0),MATCH(orders!K$1,products!$A$1:$G$1,0))</f>
        <v>2.5</v>
      </c>
      <c r="L848">
        <f>INDEX(products!$A$1:$G$49,MATCH(orders!$D848,products!$A$1:$A$49,0),MATCH(orders!L$1,products!$A$1:$G$1,0))</f>
        <v>25.874999999999996</v>
      </c>
      <c r="M848">
        <f t="shared" si="94"/>
        <v>51.749999999999993</v>
      </c>
      <c r="N848" t="str">
        <f>VLOOKUP(I848,'coffee names &amp; roast types'!$A$2:$B$5,2,FALSE)</f>
        <v>Arabica</v>
      </c>
      <c r="O848" t="str">
        <f>VLOOKUP(J848,'coffee names &amp; roast types'!$E$2:$F$4,2,FALSE)</f>
        <v>Medium</v>
      </c>
      <c r="P848" t="str">
        <f>CONCATENATE(VLOOKUP(C848,customers!$A$2:$F$1001,5,FALSE),", ",VLOOKUP(C848,customers!$A$2:$F$1001,6,FALSE))</f>
        <v>49261 Merry Crossing, Lawrenceville</v>
      </c>
      <c r="Q848" t="str">
        <f t="shared" si="95"/>
        <v>No</v>
      </c>
      <c r="R848" t="str">
        <f t="shared" si="96"/>
        <v>Edin</v>
      </c>
      <c r="S848" t="str">
        <f t="shared" si="97"/>
        <v>Mathe</v>
      </c>
      <c r="T848" t="str">
        <f>_xlfn.XLOOKUP(C848,Table3[Customer ID],Table3[Loyalty Card],,0)</f>
        <v>Yes</v>
      </c>
      <c r="U848">
        <f t="shared" si="91"/>
        <v>5</v>
      </c>
      <c r="V848" t="str">
        <f t="shared" si="92"/>
        <v>Tuesday</v>
      </c>
      <c r="W848" t="str">
        <f t="shared" si="93"/>
        <v>July</v>
      </c>
      <c r="X848">
        <f>E848*VLOOKUP(D848,products!$A$2:$G$49,7,FALSE)</f>
        <v>4.6574999999999989</v>
      </c>
    </row>
    <row r="849" spans="1:24" x14ac:dyDescent="0.25">
      <c r="A849" s="1" t="s">
        <v>5277</v>
      </c>
      <c r="B849" s="2">
        <v>44460</v>
      </c>
      <c r="C849" s="1" t="s">
        <v>5278</v>
      </c>
      <c r="D849" t="s">
        <v>6153</v>
      </c>
      <c r="E849" s="1">
        <v>3</v>
      </c>
      <c r="F849" s="1" t="str">
        <f>VLOOKUP(C849,customers!$A$2:$B$1001,2,FALSE)</f>
        <v>Mordy Van Der Vlies</v>
      </c>
      <c r="G849" s="1" t="str">
        <f>VLOOKUP(C849,customers!$A$1:$C$1001,3,FALSE)</f>
        <v>mvannj@wikipedia.org</v>
      </c>
      <c r="H849" s="1" t="str">
        <f>_xlfn.XLOOKUP(C849,customers!$A$2:$A$1001,customers!$G$2:$G$1001,,0,)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>
        <f>INDEX(products!$A$1:$G$49,MATCH(orders!$D849,products!$A$1:$A$49,0),MATCH(orders!K$1,products!$A$1:$G$1,0))</f>
        <v>0.2</v>
      </c>
      <c r="L849">
        <f>INDEX(products!$A$1:$G$49,MATCH(orders!$D849,products!$A$1:$A$49,0),MATCH(orders!L$1,products!$A$1:$G$1,0))</f>
        <v>2.9849999999999999</v>
      </c>
      <c r="M849">
        <f t="shared" si="94"/>
        <v>8.9550000000000001</v>
      </c>
      <c r="N849" t="str">
        <f>VLOOKUP(I849,'coffee names &amp; roast types'!$A$2:$B$5,2,FALSE)</f>
        <v>Arabica</v>
      </c>
      <c r="O849" t="str">
        <f>VLOOKUP(J849,'coffee names &amp; roast types'!$E$2:$F$4,2,FALSE)</f>
        <v>Dark</v>
      </c>
      <c r="P849" t="str">
        <f>CONCATENATE(VLOOKUP(C849,customers!$A$2:$F$1001,5,FALSE),", ",VLOOKUP(C849,customers!$A$2:$F$1001,6,FALSE))</f>
        <v>297 Fulton Way, Mobile</v>
      </c>
      <c r="Q849" t="str">
        <f t="shared" si="95"/>
        <v>No</v>
      </c>
      <c r="R849" t="str">
        <f t="shared" si="96"/>
        <v>Mordy</v>
      </c>
      <c r="S849" t="str">
        <f t="shared" si="97"/>
        <v>Van Der Vlies</v>
      </c>
      <c r="T849" t="str">
        <f>_xlfn.XLOOKUP(C849,Table3[Customer ID],Table3[Loyalty Card],,0)</f>
        <v>Yes</v>
      </c>
      <c r="U849">
        <f t="shared" si="91"/>
        <v>0.60000000000000009</v>
      </c>
      <c r="V849" t="str">
        <f t="shared" si="92"/>
        <v>Tuesday</v>
      </c>
      <c r="W849" t="str">
        <f t="shared" si="93"/>
        <v>September</v>
      </c>
      <c r="X849">
        <f>E849*VLOOKUP(D849,products!$A$2:$G$49,7,FALSE)</f>
        <v>0.80594999999999994</v>
      </c>
    </row>
    <row r="850" spans="1:24" x14ac:dyDescent="0.25">
      <c r="A850" s="1" t="s">
        <v>5282</v>
      </c>
      <c r="B850" s="2">
        <v>43468</v>
      </c>
      <c r="C850" s="1" t="s">
        <v>5283</v>
      </c>
      <c r="D850" t="s">
        <v>6175</v>
      </c>
      <c r="E850" s="1">
        <v>6</v>
      </c>
      <c r="F850" s="1" t="str">
        <f>VLOOKUP(C850,customers!$A$2:$B$1001,2,FALSE)</f>
        <v>Spencer Wastell</v>
      </c>
      <c r="G850" s="1" t="str">
        <f>VLOOKUP(C850,customers!$A$1:$C$1001,3,FALSE)</f>
        <v>not provided</v>
      </c>
      <c r="H850" s="1" t="str">
        <f>_xlfn.XLOOKUP(C850,customers!$A$2:$A$1001,customers!$G$2:$G$1001,,0,)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>
        <f>INDEX(products!$A$1:$G$49,MATCH(orders!$D850,products!$A$1:$A$49,0),MATCH(orders!K$1,products!$A$1:$G$1,0))</f>
        <v>0.5</v>
      </c>
      <c r="L850">
        <f>INDEX(products!$A$1:$G$49,MATCH(orders!$D850,products!$A$1:$A$49,0),MATCH(orders!L$1,products!$A$1:$G$1,0))</f>
        <v>8.91</v>
      </c>
      <c r="M850">
        <f t="shared" si="94"/>
        <v>53.46</v>
      </c>
      <c r="N850" t="str">
        <f>VLOOKUP(I850,'coffee names &amp; roast types'!$A$2:$B$5,2,FALSE)</f>
        <v>Excelsa</v>
      </c>
      <c r="O850" t="str">
        <f>VLOOKUP(J850,'coffee names &amp; roast types'!$E$2:$F$4,2,FALSE)</f>
        <v>Light</v>
      </c>
      <c r="P850" t="str">
        <f>CONCATENATE(VLOOKUP(C850,customers!$A$2:$F$1001,5,FALSE),", ",VLOOKUP(C850,customers!$A$2:$F$1001,6,FALSE))</f>
        <v>80 Oak Alley, Midland</v>
      </c>
      <c r="Q850" t="str">
        <f t="shared" si="95"/>
        <v>No</v>
      </c>
      <c r="R850" t="str">
        <f t="shared" si="96"/>
        <v>Spencer</v>
      </c>
      <c r="S850" t="str">
        <f t="shared" si="97"/>
        <v>Wastell</v>
      </c>
      <c r="T850" t="str">
        <f>_xlfn.XLOOKUP(C850,Table3[Customer ID],Table3[Loyalty Card],,0)</f>
        <v>No</v>
      </c>
      <c r="U850">
        <f t="shared" si="91"/>
        <v>3</v>
      </c>
      <c r="V850" t="str">
        <f t="shared" si="92"/>
        <v>Thursday</v>
      </c>
      <c r="W850" t="str">
        <f t="shared" si="93"/>
        <v>January</v>
      </c>
      <c r="X850">
        <f>E850*VLOOKUP(D850,products!$A$2:$G$49,7,FALSE)</f>
        <v>5.8805999999999994</v>
      </c>
    </row>
    <row r="851" spans="1:24" x14ac:dyDescent="0.25">
      <c r="A851" s="1" t="s">
        <v>5287</v>
      </c>
      <c r="B851" s="2">
        <v>44628</v>
      </c>
      <c r="C851" s="1" t="s">
        <v>5288</v>
      </c>
      <c r="D851" t="s">
        <v>6166</v>
      </c>
      <c r="E851" s="1">
        <v>6</v>
      </c>
      <c r="F851" s="1" t="str">
        <f>VLOOKUP(C851,customers!$A$2:$B$1001,2,FALSE)</f>
        <v>Jemimah Ethelston</v>
      </c>
      <c r="G851" s="1" t="str">
        <f>VLOOKUP(C851,customers!$A$1:$C$1001,3,FALSE)</f>
        <v>jethelstonnl@creativecommons.org</v>
      </c>
      <c r="H851" s="1" t="str">
        <f>_xlfn.XLOOKUP(C851,customers!$A$2:$A$1001,customers!$G$2:$G$1001,,0,)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>
        <f>INDEX(products!$A$1:$G$49,MATCH(orders!$D851,products!$A$1:$A$49,0),MATCH(orders!K$1,products!$A$1:$G$1,0))</f>
        <v>0.2</v>
      </c>
      <c r="L851">
        <f>INDEX(products!$A$1:$G$49,MATCH(orders!$D851,products!$A$1:$A$49,0),MATCH(orders!L$1,products!$A$1:$G$1,0))</f>
        <v>3.8849999999999998</v>
      </c>
      <c r="M851">
        <f t="shared" si="94"/>
        <v>23.31</v>
      </c>
      <c r="N851" t="str">
        <f>VLOOKUP(I851,'coffee names &amp; roast types'!$A$2:$B$5,2,FALSE)</f>
        <v>Arabica</v>
      </c>
      <c r="O851" t="str">
        <f>VLOOKUP(J851,'coffee names &amp; roast types'!$E$2:$F$4,2,FALSE)</f>
        <v>Light</v>
      </c>
      <c r="P851" t="str">
        <f>CONCATENATE(VLOOKUP(C851,customers!$A$2:$F$1001,5,FALSE),", ",VLOOKUP(C851,customers!$A$2:$F$1001,6,FALSE))</f>
        <v>676 Mcbride Lane, Hollywood</v>
      </c>
      <c r="Q851" t="str">
        <f t="shared" si="95"/>
        <v>No</v>
      </c>
      <c r="R851" t="str">
        <f t="shared" si="96"/>
        <v>Jemimah</v>
      </c>
      <c r="S851" t="str">
        <f t="shared" si="97"/>
        <v>Ethelston</v>
      </c>
      <c r="T851" t="str">
        <f>_xlfn.XLOOKUP(C851,Table3[Customer ID],Table3[Loyalty Card],,0)</f>
        <v>Yes</v>
      </c>
      <c r="U851">
        <f t="shared" si="91"/>
        <v>1.2000000000000002</v>
      </c>
      <c r="V851" t="str">
        <f t="shared" si="92"/>
        <v>Tuesday</v>
      </c>
      <c r="W851" t="str">
        <f t="shared" si="93"/>
        <v>March</v>
      </c>
      <c r="X851">
        <f>E851*VLOOKUP(D851,products!$A$2:$G$49,7,FALSE)</f>
        <v>2.0978999999999997</v>
      </c>
    </row>
    <row r="852" spans="1:24" x14ac:dyDescent="0.25">
      <c r="A852" s="1" t="s">
        <v>5287</v>
      </c>
      <c r="B852" s="2">
        <v>44628</v>
      </c>
      <c r="C852" s="1" t="s">
        <v>5288</v>
      </c>
      <c r="D852" t="s">
        <v>6151</v>
      </c>
      <c r="E852" s="1">
        <v>2</v>
      </c>
      <c r="F852" s="1" t="str">
        <f>VLOOKUP(C852,customers!$A$2:$B$1001,2,FALSE)</f>
        <v>Jemimah Ethelston</v>
      </c>
      <c r="G852" s="1" t="str">
        <f>VLOOKUP(C852,customers!$A$1:$C$1001,3,FALSE)</f>
        <v>jethelstonnl@creativecommons.org</v>
      </c>
      <c r="H852" s="1" t="str">
        <f>_xlfn.XLOOKUP(C852,customers!$A$2:$A$1001,customers!$G$2:$G$1001,,0,)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>
        <f>INDEX(products!$A$1:$G$49,MATCH(orders!$D852,products!$A$1:$A$49,0),MATCH(orders!K$1,products!$A$1:$G$1,0))</f>
        <v>0.2</v>
      </c>
      <c r="L852">
        <f>INDEX(products!$A$1:$G$49,MATCH(orders!$D852,products!$A$1:$A$49,0),MATCH(orders!L$1,products!$A$1:$G$1,0))</f>
        <v>3.375</v>
      </c>
      <c r="M852">
        <f t="shared" si="94"/>
        <v>6.75</v>
      </c>
      <c r="N852" t="str">
        <f>VLOOKUP(I852,'coffee names &amp; roast types'!$A$2:$B$5,2,FALSE)</f>
        <v>Arabica</v>
      </c>
      <c r="O852" t="str">
        <f>VLOOKUP(J852,'coffee names &amp; roast types'!$E$2:$F$4,2,FALSE)</f>
        <v>Medium</v>
      </c>
      <c r="P852" t="str">
        <f>CONCATENATE(VLOOKUP(C852,customers!$A$2:$F$1001,5,FALSE),", ",VLOOKUP(C852,customers!$A$2:$F$1001,6,FALSE))</f>
        <v>676 Mcbride Lane, Hollywood</v>
      </c>
      <c r="Q852" t="str">
        <f t="shared" si="95"/>
        <v>No</v>
      </c>
      <c r="R852" t="str">
        <f t="shared" si="96"/>
        <v>Jemimah</v>
      </c>
      <c r="S852" t="str">
        <f t="shared" si="97"/>
        <v>Ethelston</v>
      </c>
      <c r="T852" t="str">
        <f>_xlfn.XLOOKUP(C852,Table3[Customer ID],Table3[Loyalty Card],,0)</f>
        <v>Yes</v>
      </c>
      <c r="U852">
        <f t="shared" si="91"/>
        <v>0.4</v>
      </c>
      <c r="V852" t="str">
        <f t="shared" si="92"/>
        <v>Tuesday</v>
      </c>
      <c r="W852" t="str">
        <f t="shared" si="93"/>
        <v>March</v>
      </c>
      <c r="X852">
        <f>E852*VLOOKUP(D852,products!$A$2:$G$49,7,FALSE)</f>
        <v>0.60749999999999993</v>
      </c>
    </row>
    <row r="853" spans="1:24" x14ac:dyDescent="0.25">
      <c r="A853" s="1" t="s">
        <v>5298</v>
      </c>
      <c r="B853" s="2">
        <v>43900</v>
      </c>
      <c r="C853" s="1" t="s">
        <v>5299</v>
      </c>
      <c r="D853" t="s">
        <v>6168</v>
      </c>
      <c r="E853" s="1">
        <v>1</v>
      </c>
      <c r="F853" s="1" t="str">
        <f>VLOOKUP(C853,customers!$A$2:$B$1001,2,FALSE)</f>
        <v>Perice Eberz</v>
      </c>
      <c r="G853" s="1" t="str">
        <f>VLOOKUP(C853,customers!$A$1:$C$1001,3,FALSE)</f>
        <v>peberznn@woothemes.com</v>
      </c>
      <c r="H853" s="1" t="str">
        <f>_xlfn.XLOOKUP(C853,customers!$A$2:$A$1001,customers!$G$2:$G$1001,,0,)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>
        <f>INDEX(products!$A$1:$G$49,MATCH(orders!$D853,products!$A$1:$A$49,0),MATCH(orders!K$1,products!$A$1:$G$1,0))</f>
        <v>0.5</v>
      </c>
      <c r="L853">
        <f>INDEX(products!$A$1:$G$49,MATCH(orders!$D853,products!$A$1:$A$49,0),MATCH(orders!L$1,products!$A$1:$G$1,0))</f>
        <v>7.77</v>
      </c>
      <c r="M853">
        <f t="shared" si="94"/>
        <v>7.77</v>
      </c>
      <c r="N853" t="str">
        <f>VLOOKUP(I853,'coffee names &amp; roast types'!$A$2:$B$5,2,FALSE)</f>
        <v>Liberica</v>
      </c>
      <c r="O853" t="str">
        <f>VLOOKUP(J853,'coffee names &amp; roast types'!$E$2:$F$4,2,FALSE)</f>
        <v>Dark</v>
      </c>
      <c r="P853" t="str">
        <f>CONCATENATE(VLOOKUP(C853,customers!$A$2:$F$1001,5,FALSE),", ",VLOOKUP(C853,customers!$A$2:$F$1001,6,FALSE))</f>
        <v>490 Elmside Court, Chico</v>
      </c>
      <c r="Q853" t="str">
        <f t="shared" si="95"/>
        <v>No</v>
      </c>
      <c r="R853" t="str">
        <f t="shared" si="96"/>
        <v>Perice</v>
      </c>
      <c r="S853" t="str">
        <f t="shared" si="97"/>
        <v>Eberz</v>
      </c>
      <c r="T853" t="str">
        <f>_xlfn.XLOOKUP(C853,Table3[Customer ID],Table3[Loyalty Card],,0)</f>
        <v>Yes</v>
      </c>
      <c r="U853">
        <f t="shared" si="91"/>
        <v>0.5</v>
      </c>
      <c r="V853" t="str">
        <f t="shared" si="92"/>
        <v>Tuesday</v>
      </c>
      <c r="W853" t="str">
        <f t="shared" si="93"/>
        <v>March</v>
      </c>
      <c r="X853">
        <f>E853*VLOOKUP(D853,products!$A$2:$G$49,7,FALSE)</f>
        <v>1.0101</v>
      </c>
    </row>
    <row r="854" spans="1:24" x14ac:dyDescent="0.25">
      <c r="A854" s="1" t="s">
        <v>5304</v>
      </c>
      <c r="B854" s="2">
        <v>44527</v>
      </c>
      <c r="C854" s="1" t="s">
        <v>5305</v>
      </c>
      <c r="D854" t="s">
        <v>6164</v>
      </c>
      <c r="E854" s="1">
        <v>4</v>
      </c>
      <c r="F854" s="1" t="str">
        <f>VLOOKUP(C854,customers!$A$2:$B$1001,2,FALSE)</f>
        <v>Bear Gaish</v>
      </c>
      <c r="G854" s="1" t="str">
        <f>VLOOKUP(C854,customers!$A$1:$C$1001,3,FALSE)</f>
        <v>bgaishno@altervista.org</v>
      </c>
      <c r="H854" s="1" t="str">
        <f>_xlfn.XLOOKUP(C854,customers!$A$2:$A$1001,customers!$G$2:$G$1001,,0,)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>
        <f>INDEX(products!$A$1:$G$49,MATCH(orders!$D854,products!$A$1:$A$49,0),MATCH(orders!K$1,products!$A$1:$G$1,0))</f>
        <v>2.5</v>
      </c>
      <c r="L854">
        <f>INDEX(products!$A$1:$G$49,MATCH(orders!$D854,products!$A$1:$A$49,0),MATCH(orders!L$1,products!$A$1:$G$1,0))</f>
        <v>29.784999999999997</v>
      </c>
      <c r="M854">
        <f t="shared" si="94"/>
        <v>119.13999999999999</v>
      </c>
      <c r="N854" t="str">
        <f>VLOOKUP(I854,'coffee names &amp; roast types'!$A$2:$B$5,2,FALSE)</f>
        <v>Liberica</v>
      </c>
      <c r="O854" t="str">
        <f>VLOOKUP(J854,'coffee names &amp; roast types'!$E$2:$F$4,2,FALSE)</f>
        <v>Dark</v>
      </c>
      <c r="P854" t="str">
        <f>CONCATENATE(VLOOKUP(C854,customers!$A$2:$F$1001,5,FALSE),", ",VLOOKUP(C854,customers!$A$2:$F$1001,6,FALSE))</f>
        <v>0010 Dayton Crossing, Austin</v>
      </c>
      <c r="Q854" t="str">
        <f t="shared" si="95"/>
        <v>No</v>
      </c>
      <c r="R854" t="str">
        <f t="shared" si="96"/>
        <v>Bear</v>
      </c>
      <c r="S854" t="str">
        <f t="shared" si="97"/>
        <v>Gaish</v>
      </c>
      <c r="T854" t="str">
        <f>_xlfn.XLOOKUP(C854,Table3[Customer ID],Table3[Loyalty Card],,0)</f>
        <v>Yes</v>
      </c>
      <c r="U854">
        <f t="shared" si="91"/>
        <v>10</v>
      </c>
      <c r="V854" t="str">
        <f t="shared" si="92"/>
        <v>Saturday</v>
      </c>
      <c r="W854" t="str">
        <f t="shared" si="93"/>
        <v>November</v>
      </c>
      <c r="X854">
        <f>E854*VLOOKUP(D854,products!$A$2:$G$49,7,FALSE)</f>
        <v>15.488199999999999</v>
      </c>
    </row>
    <row r="855" spans="1:24" x14ac:dyDescent="0.25">
      <c r="A855" s="1" t="s">
        <v>5309</v>
      </c>
      <c r="B855" s="2">
        <v>44259</v>
      </c>
      <c r="C855" s="1" t="s">
        <v>5310</v>
      </c>
      <c r="D855" t="s">
        <v>6146</v>
      </c>
      <c r="E855" s="1">
        <v>2</v>
      </c>
      <c r="F855" s="1" t="str">
        <f>VLOOKUP(C855,customers!$A$2:$B$1001,2,FALSE)</f>
        <v>Lynnea Danton</v>
      </c>
      <c r="G855" s="1" t="str">
        <f>VLOOKUP(C855,customers!$A$1:$C$1001,3,FALSE)</f>
        <v>ldantonnp@miitbeian.gov.cn</v>
      </c>
      <c r="H855" s="1" t="str">
        <f>_xlfn.XLOOKUP(C855,customers!$A$2:$A$1001,customers!$G$2:$G$1001,,0,)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>
        <f>INDEX(products!$A$1:$G$49,MATCH(orders!$D855,products!$A$1:$A$49,0),MATCH(orders!K$1,products!$A$1:$G$1,0))</f>
        <v>1</v>
      </c>
      <c r="L855">
        <f>INDEX(products!$A$1:$G$49,MATCH(orders!$D855,products!$A$1:$A$49,0),MATCH(orders!L$1,products!$A$1:$G$1,0))</f>
        <v>9.9499999999999993</v>
      </c>
      <c r="M855">
        <f t="shared" si="94"/>
        <v>19.899999999999999</v>
      </c>
      <c r="N855" t="str">
        <f>VLOOKUP(I855,'coffee names &amp; roast types'!$A$2:$B$5,2,FALSE)</f>
        <v>Arabica</v>
      </c>
      <c r="O855" t="str">
        <f>VLOOKUP(J855,'coffee names &amp; roast types'!$E$2:$F$4,2,FALSE)</f>
        <v>Dark</v>
      </c>
      <c r="P855" t="str">
        <f>CONCATENATE(VLOOKUP(C855,customers!$A$2:$F$1001,5,FALSE),", ",VLOOKUP(C855,customers!$A$2:$F$1001,6,FALSE))</f>
        <v>111 Mosinee Alley, El Paso</v>
      </c>
      <c r="Q855" t="str">
        <f t="shared" si="95"/>
        <v>No</v>
      </c>
      <c r="R855" t="str">
        <f t="shared" si="96"/>
        <v>Lynnea</v>
      </c>
      <c r="S855" t="str">
        <f t="shared" si="97"/>
        <v>Danton</v>
      </c>
      <c r="T855" t="str">
        <f>_xlfn.XLOOKUP(C855,Table3[Customer ID],Table3[Loyalty Card],,0)</f>
        <v>No</v>
      </c>
      <c r="U855">
        <f t="shared" si="91"/>
        <v>2</v>
      </c>
      <c r="V855" t="str">
        <f t="shared" si="92"/>
        <v>Thursday</v>
      </c>
      <c r="W855" t="str">
        <f t="shared" si="93"/>
        <v>March</v>
      </c>
      <c r="X855">
        <f>E855*VLOOKUP(D855,products!$A$2:$G$49,7,FALSE)</f>
        <v>1.7909999999999997</v>
      </c>
    </row>
    <row r="856" spans="1:24" x14ac:dyDescent="0.25">
      <c r="A856" s="1" t="s">
        <v>5314</v>
      </c>
      <c r="B856" s="2">
        <v>44516</v>
      </c>
      <c r="C856" s="1" t="s">
        <v>5315</v>
      </c>
      <c r="D856" t="s">
        <v>6172</v>
      </c>
      <c r="E856" s="1">
        <v>5</v>
      </c>
      <c r="F856" s="1" t="str">
        <f>VLOOKUP(C856,customers!$A$2:$B$1001,2,FALSE)</f>
        <v>Skipton Morrall</v>
      </c>
      <c r="G856" s="1" t="str">
        <f>VLOOKUP(C856,customers!$A$1:$C$1001,3,FALSE)</f>
        <v>smorrallnq@answers.com</v>
      </c>
      <c r="H856" s="1" t="str">
        <f>_xlfn.XLOOKUP(C856,customers!$A$2:$A$1001,customers!$G$2:$G$1001,,0,)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>
        <f>INDEX(products!$A$1:$G$49,MATCH(orders!$D856,products!$A$1:$A$49,0),MATCH(orders!K$1,products!$A$1:$G$1,0))</f>
        <v>0.5</v>
      </c>
      <c r="L856">
        <f>INDEX(products!$A$1:$G$49,MATCH(orders!$D856,products!$A$1:$A$49,0),MATCH(orders!L$1,products!$A$1:$G$1,0))</f>
        <v>7.169999999999999</v>
      </c>
      <c r="M856">
        <f t="shared" si="94"/>
        <v>35.849999999999994</v>
      </c>
      <c r="N856" t="str">
        <f>VLOOKUP(I856,'coffee names &amp; roast types'!$A$2:$B$5,2,FALSE)</f>
        <v>Robusta</v>
      </c>
      <c r="O856" t="str">
        <f>VLOOKUP(J856,'coffee names &amp; roast types'!$E$2:$F$4,2,FALSE)</f>
        <v>Light</v>
      </c>
      <c r="P856" t="str">
        <f>CONCATENATE(VLOOKUP(C856,customers!$A$2:$F$1001,5,FALSE),", ",VLOOKUP(C856,customers!$A$2:$F$1001,6,FALSE))</f>
        <v>52731 Fair Oaks Way, Charleston</v>
      </c>
      <c r="Q856" t="str">
        <f t="shared" si="95"/>
        <v>No</v>
      </c>
      <c r="R856" t="str">
        <f t="shared" si="96"/>
        <v>Skipton</v>
      </c>
      <c r="S856" t="str">
        <f t="shared" si="97"/>
        <v>Morrall</v>
      </c>
      <c r="T856" t="str">
        <f>_xlfn.XLOOKUP(C856,Table3[Customer ID],Table3[Loyalty Card],,0)</f>
        <v>Yes</v>
      </c>
      <c r="U856">
        <f t="shared" si="91"/>
        <v>2.5</v>
      </c>
      <c r="V856" t="str">
        <f t="shared" si="92"/>
        <v>Tuesday</v>
      </c>
      <c r="W856" t="str">
        <f t="shared" si="93"/>
        <v>November</v>
      </c>
      <c r="X856">
        <f>E856*VLOOKUP(D856,products!$A$2:$G$49,7,FALSE)</f>
        <v>2.1509999999999998</v>
      </c>
    </row>
    <row r="857" spans="1:24" x14ac:dyDescent="0.25">
      <c r="A857" s="1" t="s">
        <v>5320</v>
      </c>
      <c r="B857" s="2">
        <v>43632</v>
      </c>
      <c r="C857" s="1" t="s">
        <v>5321</v>
      </c>
      <c r="D857" t="s">
        <v>6164</v>
      </c>
      <c r="E857" s="1">
        <v>3</v>
      </c>
      <c r="F857" s="1" t="str">
        <f>VLOOKUP(C857,customers!$A$2:$B$1001,2,FALSE)</f>
        <v>Devan Crownshaw</v>
      </c>
      <c r="G857" s="1" t="str">
        <f>VLOOKUP(C857,customers!$A$1:$C$1001,3,FALSE)</f>
        <v>dcrownshawnr@photobucket.com</v>
      </c>
      <c r="H857" s="1" t="str">
        <f>_xlfn.XLOOKUP(C857,customers!$A$2:$A$1001,customers!$G$2:$G$1001,,0,)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>
        <f>INDEX(products!$A$1:$G$49,MATCH(orders!$D857,products!$A$1:$A$49,0),MATCH(orders!K$1,products!$A$1:$G$1,0))</f>
        <v>2.5</v>
      </c>
      <c r="L857">
        <f>INDEX(products!$A$1:$G$49,MATCH(orders!$D857,products!$A$1:$A$49,0),MATCH(orders!L$1,products!$A$1:$G$1,0))</f>
        <v>29.784999999999997</v>
      </c>
      <c r="M857">
        <f t="shared" si="94"/>
        <v>89.35499999999999</v>
      </c>
      <c r="N857" t="str">
        <f>VLOOKUP(I857,'coffee names &amp; roast types'!$A$2:$B$5,2,FALSE)</f>
        <v>Liberica</v>
      </c>
      <c r="O857" t="str">
        <f>VLOOKUP(J857,'coffee names &amp; roast types'!$E$2:$F$4,2,FALSE)</f>
        <v>Dark</v>
      </c>
      <c r="P857" t="str">
        <f>CONCATENATE(VLOOKUP(C857,customers!$A$2:$F$1001,5,FALSE),", ",VLOOKUP(C857,customers!$A$2:$F$1001,6,FALSE))</f>
        <v>25669 Spohn Plaza, Allentown</v>
      </c>
      <c r="Q857" t="str">
        <f t="shared" si="95"/>
        <v>No</v>
      </c>
      <c r="R857" t="str">
        <f t="shared" si="96"/>
        <v>Devan</v>
      </c>
      <c r="S857" t="str">
        <f t="shared" si="97"/>
        <v>Crownshaw</v>
      </c>
      <c r="T857" t="str">
        <f>_xlfn.XLOOKUP(C857,Table3[Customer ID],Table3[Loyalty Card],,0)</f>
        <v>No</v>
      </c>
      <c r="U857">
        <f t="shared" si="91"/>
        <v>7.5</v>
      </c>
      <c r="V857" t="str">
        <f t="shared" si="92"/>
        <v>Sunday</v>
      </c>
      <c r="W857" t="str">
        <f t="shared" si="93"/>
        <v>June</v>
      </c>
      <c r="X857">
        <f>E857*VLOOKUP(D857,products!$A$2:$G$49,7,FALSE)</f>
        <v>11.616149999999999</v>
      </c>
    </row>
    <row r="858" spans="1:24" x14ac:dyDescent="0.25">
      <c r="A858" s="1" t="s">
        <v>5326</v>
      </c>
      <c r="B858" s="2">
        <v>44031</v>
      </c>
      <c r="C858" s="1" t="s">
        <v>5187</v>
      </c>
      <c r="D858" t="s">
        <v>6158</v>
      </c>
      <c r="E858" s="1">
        <v>2</v>
      </c>
      <c r="F858" s="1" t="str">
        <f>VLOOKUP(C858,customers!$A$2:$B$1001,2,FALSE)</f>
        <v>Odelia Skerme</v>
      </c>
      <c r="G858" s="1" t="str">
        <f>VLOOKUP(C858,customers!$A$1:$C$1001,3,FALSE)</f>
        <v>oskermen3@hatena.ne.jp</v>
      </c>
      <c r="H858" s="1" t="str">
        <f>_xlfn.XLOOKUP(C858,customers!$A$2:$A$1001,customers!$G$2:$G$1001,,0,)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>
        <f>INDEX(products!$A$1:$G$49,MATCH(orders!$D858,products!$A$1:$A$49,0),MATCH(orders!K$1,products!$A$1:$G$1,0))</f>
        <v>0.2</v>
      </c>
      <c r="L858">
        <f>INDEX(products!$A$1:$G$49,MATCH(orders!$D858,products!$A$1:$A$49,0),MATCH(orders!L$1,products!$A$1:$G$1,0))</f>
        <v>4.3650000000000002</v>
      </c>
      <c r="M858">
        <f t="shared" si="94"/>
        <v>8.73</v>
      </c>
      <c r="N858" t="str">
        <f>VLOOKUP(I858,'coffee names &amp; roast types'!$A$2:$B$5,2,FALSE)</f>
        <v>Liberica</v>
      </c>
      <c r="O858" t="str">
        <f>VLOOKUP(J858,'coffee names &amp; roast types'!$E$2:$F$4,2,FALSE)</f>
        <v>Medium</v>
      </c>
      <c r="P858" t="str">
        <f>CONCATENATE(VLOOKUP(C858,customers!$A$2:$F$1001,5,FALSE),", ",VLOOKUP(C858,customers!$A$2:$F$1001,6,FALSE))</f>
        <v>4 Tony Circle, Oklahoma City</v>
      </c>
      <c r="Q858" t="str">
        <f t="shared" si="95"/>
        <v>No</v>
      </c>
      <c r="R858" t="str">
        <f t="shared" si="96"/>
        <v>Odelia</v>
      </c>
      <c r="S858" t="str">
        <f t="shared" si="97"/>
        <v>Skerme</v>
      </c>
      <c r="T858" t="str">
        <f>_xlfn.XLOOKUP(C858,Table3[Customer ID],Table3[Loyalty Card],,0)</f>
        <v>Yes</v>
      </c>
      <c r="U858">
        <f t="shared" si="91"/>
        <v>0.4</v>
      </c>
      <c r="V858" t="str">
        <f t="shared" si="92"/>
        <v>Sunday</v>
      </c>
      <c r="W858" t="str">
        <f t="shared" si="93"/>
        <v>July</v>
      </c>
      <c r="X858">
        <f>E858*VLOOKUP(D858,products!$A$2:$G$49,7,FALSE)</f>
        <v>1.1349</v>
      </c>
    </row>
    <row r="859" spans="1:24" x14ac:dyDescent="0.25">
      <c r="A859" s="1" t="s">
        <v>5332</v>
      </c>
      <c r="B859" s="2">
        <v>43889</v>
      </c>
      <c r="C859" s="1" t="s">
        <v>5333</v>
      </c>
      <c r="D859" t="s">
        <v>6141</v>
      </c>
      <c r="E859" s="1">
        <v>5</v>
      </c>
      <c r="F859" s="1" t="str">
        <f>VLOOKUP(C859,customers!$A$2:$B$1001,2,FALSE)</f>
        <v>Joceline Reddoch</v>
      </c>
      <c r="G859" s="1" t="str">
        <f>VLOOKUP(C859,customers!$A$1:$C$1001,3,FALSE)</f>
        <v>jreddochnt@sun.com</v>
      </c>
      <c r="H859" s="1" t="str">
        <f>_xlfn.XLOOKUP(C859,customers!$A$2:$A$1001,customers!$G$2:$G$1001,,0,)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>
        <f>INDEX(products!$A$1:$G$49,MATCH(orders!$D859,products!$A$1:$A$49,0),MATCH(orders!K$1,products!$A$1:$G$1,0))</f>
        <v>2.5</v>
      </c>
      <c r="L859">
        <f>INDEX(products!$A$1:$G$49,MATCH(orders!$D859,products!$A$1:$A$49,0),MATCH(orders!L$1,products!$A$1:$G$1,0))</f>
        <v>27.484999999999996</v>
      </c>
      <c r="M859">
        <f t="shared" si="94"/>
        <v>137.42499999999998</v>
      </c>
      <c r="N859" t="str">
        <f>VLOOKUP(I859,'coffee names &amp; roast types'!$A$2:$B$5,2,FALSE)</f>
        <v>Robusta</v>
      </c>
      <c r="O859" t="str">
        <f>VLOOKUP(J859,'coffee names &amp; roast types'!$E$2:$F$4,2,FALSE)</f>
        <v>Light</v>
      </c>
      <c r="P859" t="str">
        <f>CONCATENATE(VLOOKUP(C859,customers!$A$2:$F$1001,5,FALSE),", ",VLOOKUP(C859,customers!$A$2:$F$1001,6,FALSE))</f>
        <v>79075 Helena Road, Largo</v>
      </c>
      <c r="Q859" t="str">
        <f t="shared" si="95"/>
        <v>No</v>
      </c>
      <c r="R859" t="str">
        <f t="shared" si="96"/>
        <v>Joceline</v>
      </c>
      <c r="S859" t="str">
        <f t="shared" si="97"/>
        <v>Reddoch</v>
      </c>
      <c r="T859" t="str">
        <f>_xlfn.XLOOKUP(C859,Table3[Customer ID],Table3[Loyalty Card],,0)</f>
        <v>No</v>
      </c>
      <c r="U859">
        <f t="shared" si="91"/>
        <v>12.5</v>
      </c>
      <c r="V859" t="str">
        <f t="shared" si="92"/>
        <v>Friday</v>
      </c>
      <c r="W859" t="str">
        <f t="shared" si="93"/>
        <v>February</v>
      </c>
      <c r="X859">
        <f>E859*VLOOKUP(D859,products!$A$2:$G$49,7,FALSE)</f>
        <v>8.2454999999999998</v>
      </c>
    </row>
    <row r="860" spans="1:24" x14ac:dyDescent="0.25">
      <c r="A860" s="1" t="s">
        <v>5338</v>
      </c>
      <c r="B860" s="2">
        <v>43638</v>
      </c>
      <c r="C860" s="1" t="s">
        <v>5339</v>
      </c>
      <c r="D860" t="s">
        <v>6159</v>
      </c>
      <c r="E860" s="1">
        <v>4</v>
      </c>
      <c r="F860" s="1" t="str">
        <f>VLOOKUP(C860,customers!$A$2:$B$1001,2,FALSE)</f>
        <v>Shelley Titley</v>
      </c>
      <c r="G860" s="1" t="str">
        <f>VLOOKUP(C860,customers!$A$1:$C$1001,3,FALSE)</f>
        <v>stitleynu@whitehouse.gov</v>
      </c>
      <c r="H860" s="1" t="str">
        <f>_xlfn.XLOOKUP(C860,customers!$A$2:$A$1001,customers!$G$2:$G$1001,,0,)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>
        <f>INDEX(products!$A$1:$G$49,MATCH(orders!$D860,products!$A$1:$A$49,0),MATCH(orders!K$1,products!$A$1:$G$1,0))</f>
        <v>0.5</v>
      </c>
      <c r="L860">
        <f>INDEX(products!$A$1:$G$49,MATCH(orders!$D860,products!$A$1:$A$49,0),MATCH(orders!L$1,products!$A$1:$G$1,0))</f>
        <v>8.73</v>
      </c>
      <c r="M860">
        <f t="shared" si="94"/>
        <v>34.92</v>
      </c>
      <c r="N860" t="str">
        <f>VLOOKUP(I860,'coffee names &amp; roast types'!$A$2:$B$5,2,FALSE)</f>
        <v>Liberica</v>
      </c>
      <c r="O860" t="str">
        <f>VLOOKUP(J860,'coffee names &amp; roast types'!$E$2:$F$4,2,FALSE)</f>
        <v>Medium</v>
      </c>
      <c r="P860" t="str">
        <f>CONCATENATE(VLOOKUP(C860,customers!$A$2:$F$1001,5,FALSE),", ",VLOOKUP(C860,customers!$A$2:$F$1001,6,FALSE))</f>
        <v>8279 Old Gate Lane, Fargo</v>
      </c>
      <c r="Q860" t="str">
        <f t="shared" si="95"/>
        <v>No</v>
      </c>
      <c r="R860" t="str">
        <f t="shared" si="96"/>
        <v>Shelley</v>
      </c>
      <c r="S860" t="str">
        <f t="shared" si="97"/>
        <v>Titley</v>
      </c>
      <c r="T860" t="str">
        <f>_xlfn.XLOOKUP(C860,Table3[Customer ID],Table3[Loyalty Card],,0)</f>
        <v>No</v>
      </c>
      <c r="U860">
        <f t="shared" si="91"/>
        <v>2</v>
      </c>
      <c r="V860" t="str">
        <f t="shared" si="92"/>
        <v>Saturday</v>
      </c>
      <c r="W860" t="str">
        <f t="shared" si="93"/>
        <v>June</v>
      </c>
      <c r="X860">
        <f>E860*VLOOKUP(D860,products!$A$2:$G$49,7,FALSE)</f>
        <v>4.5396000000000001</v>
      </c>
    </row>
    <row r="861" spans="1:24" x14ac:dyDescent="0.25">
      <c r="A861" s="1" t="s">
        <v>5344</v>
      </c>
      <c r="B861" s="2">
        <v>43716</v>
      </c>
      <c r="C861" s="1" t="s">
        <v>5345</v>
      </c>
      <c r="D861" t="s">
        <v>6181</v>
      </c>
      <c r="E861" s="1">
        <v>6</v>
      </c>
      <c r="F861" s="1" t="str">
        <f>VLOOKUP(C861,customers!$A$2:$B$1001,2,FALSE)</f>
        <v>Redd Simao</v>
      </c>
      <c r="G861" s="1" t="str">
        <f>VLOOKUP(C861,customers!$A$1:$C$1001,3,FALSE)</f>
        <v>rsimaonv@simplemachines.org</v>
      </c>
      <c r="H861" s="1" t="str">
        <f>_xlfn.XLOOKUP(C861,customers!$A$2:$A$1001,customers!$G$2:$G$1001,,0,)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>
        <f>INDEX(products!$A$1:$G$49,MATCH(orders!$D861,products!$A$1:$A$49,0),MATCH(orders!K$1,products!$A$1:$G$1,0))</f>
        <v>2.5</v>
      </c>
      <c r="L861">
        <f>INDEX(products!$A$1:$G$49,MATCH(orders!$D861,products!$A$1:$A$49,0),MATCH(orders!L$1,products!$A$1:$G$1,0))</f>
        <v>29.784999999999997</v>
      </c>
      <c r="M861">
        <f t="shared" si="94"/>
        <v>178.70999999999998</v>
      </c>
      <c r="N861" t="str">
        <f>VLOOKUP(I861,'coffee names &amp; roast types'!$A$2:$B$5,2,FALSE)</f>
        <v>Arabica</v>
      </c>
      <c r="O861" t="str">
        <f>VLOOKUP(J861,'coffee names &amp; roast types'!$E$2:$F$4,2,FALSE)</f>
        <v>Light</v>
      </c>
      <c r="P861" t="str">
        <f>CONCATENATE(VLOOKUP(C861,customers!$A$2:$F$1001,5,FALSE),", ",VLOOKUP(C861,customers!$A$2:$F$1001,6,FALSE))</f>
        <v>37 Ridgeway Street, Fort Smith</v>
      </c>
      <c r="Q861" t="str">
        <f t="shared" si="95"/>
        <v>No</v>
      </c>
      <c r="R861" t="str">
        <f t="shared" si="96"/>
        <v>Redd</v>
      </c>
      <c r="S861" t="str">
        <f t="shared" si="97"/>
        <v>Simao</v>
      </c>
      <c r="T861" t="str">
        <f>_xlfn.XLOOKUP(C861,Table3[Customer ID],Table3[Loyalty Card],,0)</f>
        <v>No</v>
      </c>
      <c r="U861">
        <f t="shared" si="91"/>
        <v>15</v>
      </c>
      <c r="V861" t="str">
        <f t="shared" si="92"/>
        <v>Sunday</v>
      </c>
      <c r="W861" t="str">
        <f t="shared" si="93"/>
        <v>September</v>
      </c>
      <c r="X861">
        <f>E861*VLOOKUP(D861,products!$A$2:$G$49,7,FALSE)</f>
        <v>16.083899999999996</v>
      </c>
    </row>
    <row r="862" spans="1:24" x14ac:dyDescent="0.25">
      <c r="A862" s="1" t="s">
        <v>5350</v>
      </c>
      <c r="B862" s="2">
        <v>44707</v>
      </c>
      <c r="C862" s="1" t="s">
        <v>5351</v>
      </c>
      <c r="D862" t="s">
        <v>6174</v>
      </c>
      <c r="E862" s="1">
        <v>1</v>
      </c>
      <c r="F862" s="1" t="str">
        <f>VLOOKUP(C862,customers!$A$2:$B$1001,2,FALSE)</f>
        <v>Cece Inker</v>
      </c>
      <c r="G862" s="1" t="str">
        <f>VLOOKUP(C862,customers!$A$1:$C$1001,3,FALSE)</f>
        <v>not provided</v>
      </c>
      <c r="H862" s="1" t="str">
        <f>_xlfn.XLOOKUP(C862,customers!$A$2:$A$1001,customers!$G$2:$G$1001,,0,)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>
        <f>INDEX(products!$A$1:$G$49,MATCH(orders!$D862,products!$A$1:$A$49,0),MATCH(orders!K$1,products!$A$1:$G$1,0))</f>
        <v>2.5</v>
      </c>
      <c r="L862">
        <f>INDEX(products!$A$1:$G$49,MATCH(orders!$D862,products!$A$1:$A$49,0),MATCH(orders!L$1,products!$A$1:$G$1,0))</f>
        <v>25.874999999999996</v>
      </c>
      <c r="M862">
        <f t="shared" si="94"/>
        <v>25.874999999999996</v>
      </c>
      <c r="N862" t="str">
        <f>VLOOKUP(I862,'coffee names &amp; roast types'!$A$2:$B$5,2,FALSE)</f>
        <v>Arabica</v>
      </c>
      <c r="O862" t="str">
        <f>VLOOKUP(J862,'coffee names &amp; roast types'!$E$2:$F$4,2,FALSE)</f>
        <v>Medium</v>
      </c>
      <c r="P862" t="str">
        <f>CONCATENATE(VLOOKUP(C862,customers!$A$2:$F$1001,5,FALSE),", ",VLOOKUP(C862,customers!$A$2:$F$1001,6,FALSE))</f>
        <v>67 Annamark Street, Lakeland</v>
      </c>
      <c r="Q862" t="str">
        <f t="shared" si="95"/>
        <v>No</v>
      </c>
      <c r="R862" t="str">
        <f t="shared" si="96"/>
        <v>Cece</v>
      </c>
      <c r="S862" t="str">
        <f t="shared" si="97"/>
        <v>Inker</v>
      </c>
      <c r="T862" t="str">
        <f>_xlfn.XLOOKUP(C862,Table3[Customer ID],Table3[Loyalty Card],,0)</f>
        <v>No</v>
      </c>
      <c r="U862">
        <f t="shared" si="91"/>
        <v>2.5</v>
      </c>
      <c r="V862" t="str">
        <f t="shared" si="92"/>
        <v>Thursday</v>
      </c>
      <c r="W862" t="str">
        <f t="shared" si="93"/>
        <v>May</v>
      </c>
      <c r="X862">
        <f>E862*VLOOKUP(D862,products!$A$2:$G$49,7,FALSE)</f>
        <v>2.3287499999999994</v>
      </c>
    </row>
    <row r="863" spans="1:24" x14ac:dyDescent="0.25">
      <c r="A863" s="1" t="s">
        <v>5355</v>
      </c>
      <c r="B863" s="2">
        <v>43802</v>
      </c>
      <c r="C863" s="1" t="s">
        <v>5356</v>
      </c>
      <c r="D863" t="s">
        <v>6142</v>
      </c>
      <c r="E863" s="1">
        <v>6</v>
      </c>
      <c r="F863" s="1" t="str">
        <f>VLOOKUP(C863,customers!$A$2:$B$1001,2,FALSE)</f>
        <v>Noel Chisholm</v>
      </c>
      <c r="G863" s="1" t="str">
        <f>VLOOKUP(C863,customers!$A$1:$C$1001,3,FALSE)</f>
        <v>nchisholmnx@example.com</v>
      </c>
      <c r="H863" s="1" t="str">
        <f>_xlfn.XLOOKUP(C863,customers!$A$2:$A$1001,customers!$G$2:$G$1001,,0,)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>
        <f>INDEX(products!$A$1:$G$49,MATCH(orders!$D863,products!$A$1:$A$49,0),MATCH(orders!K$1,products!$A$1:$G$1,0))</f>
        <v>1</v>
      </c>
      <c r="L863">
        <f>INDEX(products!$A$1:$G$49,MATCH(orders!$D863,products!$A$1:$A$49,0),MATCH(orders!L$1,products!$A$1:$G$1,0))</f>
        <v>12.95</v>
      </c>
      <c r="M863">
        <f t="shared" si="94"/>
        <v>77.699999999999989</v>
      </c>
      <c r="N863" t="str">
        <f>VLOOKUP(I863,'coffee names &amp; roast types'!$A$2:$B$5,2,FALSE)</f>
        <v>Liberica</v>
      </c>
      <c r="O863" t="str">
        <f>VLOOKUP(J863,'coffee names &amp; roast types'!$E$2:$F$4,2,FALSE)</f>
        <v>Dark</v>
      </c>
      <c r="P863" t="str">
        <f>CONCATENATE(VLOOKUP(C863,customers!$A$2:$F$1001,5,FALSE),", ",VLOOKUP(C863,customers!$A$2:$F$1001,6,FALSE))</f>
        <v>85 Calypso Place, Knoxville</v>
      </c>
      <c r="Q863" t="str">
        <f t="shared" si="95"/>
        <v>No</v>
      </c>
      <c r="R863" t="str">
        <f t="shared" si="96"/>
        <v>Noel</v>
      </c>
      <c r="S863" t="str">
        <f t="shared" si="97"/>
        <v>Chisholm</v>
      </c>
      <c r="T863" t="str">
        <f>_xlfn.XLOOKUP(C863,Table3[Customer ID],Table3[Loyalty Card],,0)</f>
        <v>Yes</v>
      </c>
      <c r="U863">
        <f t="shared" si="91"/>
        <v>6</v>
      </c>
      <c r="V863" t="str">
        <f t="shared" si="92"/>
        <v>Tuesday</v>
      </c>
      <c r="W863" t="str">
        <f t="shared" si="93"/>
        <v>December</v>
      </c>
      <c r="X863">
        <f>E863*VLOOKUP(D863,products!$A$2:$G$49,7,FALSE)</f>
        <v>10.100999999999999</v>
      </c>
    </row>
    <row r="864" spans="1:24" x14ac:dyDescent="0.25">
      <c r="A864" s="1" t="s">
        <v>5361</v>
      </c>
      <c r="B864" s="2">
        <v>43725</v>
      </c>
      <c r="C864" s="1" t="s">
        <v>5362</v>
      </c>
      <c r="D864" t="s">
        <v>6137</v>
      </c>
      <c r="E864" s="1">
        <v>1</v>
      </c>
      <c r="F864" s="1" t="str">
        <f>VLOOKUP(C864,customers!$A$2:$B$1001,2,FALSE)</f>
        <v>Grazia Oats</v>
      </c>
      <c r="G864" s="1" t="str">
        <f>VLOOKUP(C864,customers!$A$1:$C$1001,3,FALSE)</f>
        <v>goatsny@live.com</v>
      </c>
      <c r="H864" s="1" t="str">
        <f>_xlfn.XLOOKUP(C864,customers!$A$2:$A$1001,customers!$G$2:$G$1001,,0,)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>
        <f>INDEX(products!$A$1:$G$49,MATCH(orders!$D864,products!$A$1:$A$49,0),MATCH(orders!K$1,products!$A$1:$G$1,0))</f>
        <v>1</v>
      </c>
      <c r="L864">
        <f>INDEX(products!$A$1:$G$49,MATCH(orders!$D864,products!$A$1:$A$49,0),MATCH(orders!L$1,products!$A$1:$G$1,0))</f>
        <v>9.9499999999999993</v>
      </c>
      <c r="M864">
        <f t="shared" si="94"/>
        <v>9.9499999999999993</v>
      </c>
      <c r="N864" t="str">
        <f>VLOOKUP(I864,'coffee names &amp; roast types'!$A$2:$B$5,2,FALSE)</f>
        <v>Robusta</v>
      </c>
      <c r="O864" t="str">
        <f>VLOOKUP(J864,'coffee names &amp; roast types'!$E$2:$F$4,2,FALSE)</f>
        <v>Medium</v>
      </c>
      <c r="P864" t="str">
        <f>CONCATENATE(VLOOKUP(C864,customers!$A$2:$F$1001,5,FALSE),", ",VLOOKUP(C864,customers!$A$2:$F$1001,6,FALSE))</f>
        <v>7552 Dottie Road, Los Angeles</v>
      </c>
      <c r="Q864" t="str">
        <f t="shared" si="95"/>
        <v>No</v>
      </c>
      <c r="R864" t="str">
        <f t="shared" si="96"/>
        <v>Grazia</v>
      </c>
      <c r="S864" t="str">
        <f t="shared" si="97"/>
        <v>Oats</v>
      </c>
      <c r="T864" t="str">
        <f>_xlfn.XLOOKUP(C864,Table3[Customer ID],Table3[Loyalty Card],,0)</f>
        <v>Yes</v>
      </c>
      <c r="U864">
        <f t="shared" si="91"/>
        <v>1</v>
      </c>
      <c r="V864" t="str">
        <f t="shared" si="92"/>
        <v>Tuesday</v>
      </c>
      <c r="W864" t="str">
        <f t="shared" si="93"/>
        <v>September</v>
      </c>
      <c r="X864">
        <f>E864*VLOOKUP(D864,products!$A$2:$G$49,7,FALSE)</f>
        <v>0.59699999999999998</v>
      </c>
    </row>
    <row r="865" spans="1:24" x14ac:dyDescent="0.25">
      <c r="A865" s="1" t="s">
        <v>5367</v>
      </c>
      <c r="B865" s="2">
        <v>44712</v>
      </c>
      <c r="C865" s="1" t="s">
        <v>5368</v>
      </c>
      <c r="D865" t="s">
        <v>6161</v>
      </c>
      <c r="E865" s="1">
        <v>2</v>
      </c>
      <c r="F865" s="1" t="str">
        <f>VLOOKUP(C865,customers!$A$2:$B$1001,2,FALSE)</f>
        <v>Meade Birkin</v>
      </c>
      <c r="G865" s="1" t="str">
        <f>VLOOKUP(C865,customers!$A$1:$C$1001,3,FALSE)</f>
        <v>mbirkinnz@java.com</v>
      </c>
      <c r="H865" s="1" t="str">
        <f>_xlfn.XLOOKUP(C865,customers!$A$2:$A$1001,customers!$G$2:$G$1001,,0,)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>
        <f>INDEX(products!$A$1:$G$49,MATCH(orders!$D865,products!$A$1:$A$49,0),MATCH(orders!K$1,products!$A$1:$G$1,0))</f>
        <v>1</v>
      </c>
      <c r="L865">
        <f>INDEX(products!$A$1:$G$49,MATCH(orders!$D865,products!$A$1:$A$49,0),MATCH(orders!L$1,products!$A$1:$G$1,0))</f>
        <v>14.55</v>
      </c>
      <c r="M865">
        <f t="shared" si="94"/>
        <v>29.1</v>
      </c>
      <c r="N865" t="str">
        <f>VLOOKUP(I865,'coffee names &amp; roast types'!$A$2:$B$5,2,FALSE)</f>
        <v>Liberica</v>
      </c>
      <c r="O865" t="str">
        <f>VLOOKUP(J865,'coffee names &amp; roast types'!$E$2:$F$4,2,FALSE)</f>
        <v>Medium</v>
      </c>
      <c r="P865" t="str">
        <f>CONCATENATE(VLOOKUP(C865,customers!$A$2:$F$1001,5,FALSE),", ",VLOOKUP(C865,customers!$A$2:$F$1001,6,FALSE))</f>
        <v>218 Elka Trail, Miami</v>
      </c>
      <c r="Q865" t="str">
        <f t="shared" si="95"/>
        <v>No</v>
      </c>
      <c r="R865" t="str">
        <f t="shared" si="96"/>
        <v>Meade</v>
      </c>
      <c r="S865" t="str">
        <f t="shared" si="97"/>
        <v>Birkin</v>
      </c>
      <c r="T865" t="str">
        <f>_xlfn.XLOOKUP(C865,Table3[Customer ID],Table3[Loyalty Card],,0)</f>
        <v>Yes</v>
      </c>
      <c r="U865">
        <f t="shared" si="91"/>
        <v>2</v>
      </c>
      <c r="V865" t="str">
        <f t="shared" si="92"/>
        <v>Tuesday</v>
      </c>
      <c r="W865" t="str">
        <f t="shared" si="93"/>
        <v>May</v>
      </c>
      <c r="X865">
        <f>E865*VLOOKUP(D865,products!$A$2:$G$49,7,FALSE)</f>
        <v>3.7830000000000004</v>
      </c>
    </row>
    <row r="866" spans="1:24" x14ac:dyDescent="0.25">
      <c r="A866" s="1" t="s">
        <v>5373</v>
      </c>
      <c r="B866" s="2">
        <v>43759</v>
      </c>
      <c r="C866" s="1" t="s">
        <v>5374</v>
      </c>
      <c r="D866" t="s">
        <v>6177</v>
      </c>
      <c r="E866" s="1">
        <v>6</v>
      </c>
      <c r="F866" s="1" t="str">
        <f>VLOOKUP(C866,customers!$A$2:$B$1001,2,FALSE)</f>
        <v>Ronda Pyson</v>
      </c>
      <c r="G866" s="1" t="str">
        <f>VLOOKUP(C866,customers!$A$1:$C$1001,3,FALSE)</f>
        <v>rpysono0@constantcontact.com</v>
      </c>
      <c r="H866" s="1" t="str">
        <f>_xlfn.XLOOKUP(C866,customers!$A$2:$A$1001,customers!$G$2:$G$1001,,0,)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>
        <f>INDEX(products!$A$1:$G$49,MATCH(orders!$D866,products!$A$1:$A$49,0),MATCH(orders!K$1,products!$A$1:$G$1,0))</f>
        <v>0.2</v>
      </c>
      <c r="L866">
        <f>INDEX(products!$A$1:$G$49,MATCH(orders!$D866,products!$A$1:$A$49,0),MATCH(orders!L$1,products!$A$1:$G$1,0))</f>
        <v>3.5849999999999995</v>
      </c>
      <c r="M866">
        <f t="shared" si="94"/>
        <v>21.509999999999998</v>
      </c>
      <c r="N866" t="str">
        <f>VLOOKUP(I866,'coffee names &amp; roast types'!$A$2:$B$5,2,FALSE)</f>
        <v>Robusta</v>
      </c>
      <c r="O866" t="str">
        <f>VLOOKUP(J866,'coffee names &amp; roast types'!$E$2:$F$4,2,FALSE)</f>
        <v>Light</v>
      </c>
      <c r="P866" t="str">
        <f>CONCATENATE(VLOOKUP(C866,customers!$A$2:$F$1001,5,FALSE),", ",VLOOKUP(C866,customers!$A$2:$F$1001,6,FALSE))</f>
        <v>850 Jenna Court, Clones</v>
      </c>
      <c r="Q866" t="str">
        <f t="shared" si="95"/>
        <v>Yes</v>
      </c>
      <c r="R866" t="str">
        <f t="shared" si="96"/>
        <v>Ronda</v>
      </c>
      <c r="S866" t="str">
        <f t="shared" si="97"/>
        <v>Pyson</v>
      </c>
      <c r="T866" t="str">
        <f>_xlfn.XLOOKUP(C866,Table3[Customer ID],Table3[Loyalty Card],,0)</f>
        <v>No</v>
      </c>
      <c r="U866">
        <f t="shared" si="91"/>
        <v>1.2000000000000002</v>
      </c>
      <c r="V866" t="str">
        <f t="shared" si="92"/>
        <v>Monday</v>
      </c>
      <c r="W866" t="str">
        <f t="shared" si="93"/>
        <v>October</v>
      </c>
      <c r="X866">
        <f>E866*VLOOKUP(D866,products!$A$2:$G$49,7,FALSE)</f>
        <v>1.2905999999999997</v>
      </c>
    </row>
    <row r="867" spans="1:24" x14ac:dyDescent="0.25">
      <c r="A867" s="1" t="s">
        <v>5379</v>
      </c>
      <c r="B867" s="2">
        <v>44675</v>
      </c>
      <c r="C867" s="1" t="s">
        <v>5427</v>
      </c>
      <c r="D867" t="s">
        <v>6156</v>
      </c>
      <c r="E867" s="1">
        <v>1</v>
      </c>
      <c r="F867" s="1" t="str">
        <f>VLOOKUP(C867,customers!$A$2:$B$1001,2,FALSE)</f>
        <v>Modesty MacConnechie</v>
      </c>
      <c r="G867" s="1" t="str">
        <f>VLOOKUP(C867,customers!$A$1:$C$1001,3,FALSE)</f>
        <v>mmacconnechieo9@reuters.com</v>
      </c>
      <c r="H867" s="1" t="str">
        <f>_xlfn.XLOOKUP(C867,customers!$A$2:$A$1001,customers!$G$2:$G$1001,,0,)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>
        <f>INDEX(products!$A$1:$G$49,MATCH(orders!$D867,products!$A$1:$A$49,0),MATCH(orders!K$1,products!$A$1:$G$1,0))</f>
        <v>0.5</v>
      </c>
      <c r="L867">
        <f>INDEX(products!$A$1:$G$49,MATCH(orders!$D867,products!$A$1:$A$49,0),MATCH(orders!L$1,products!$A$1:$G$1,0))</f>
        <v>6.75</v>
      </c>
      <c r="M867">
        <f t="shared" si="94"/>
        <v>6.75</v>
      </c>
      <c r="N867" t="str">
        <f>VLOOKUP(I867,'coffee names &amp; roast types'!$A$2:$B$5,2,FALSE)</f>
        <v>Arabica</v>
      </c>
      <c r="O867" t="str">
        <f>VLOOKUP(J867,'coffee names &amp; roast types'!$E$2:$F$4,2,FALSE)</f>
        <v>Medium</v>
      </c>
      <c r="P867" t="str">
        <f>CONCATENATE(VLOOKUP(C867,customers!$A$2:$F$1001,5,FALSE),", ",VLOOKUP(C867,customers!$A$2:$F$1001,6,FALSE))</f>
        <v>526 Onsgard Park, Charleston</v>
      </c>
      <c r="Q867" t="str">
        <f t="shared" si="95"/>
        <v>No</v>
      </c>
      <c r="R867" t="str">
        <f t="shared" si="96"/>
        <v>Modesty</v>
      </c>
      <c r="S867" t="str">
        <f t="shared" si="97"/>
        <v>MacConnechie</v>
      </c>
      <c r="T867" t="str">
        <f>_xlfn.XLOOKUP(C867,Table3[Customer ID],Table3[Loyalty Card],,0)</f>
        <v>Yes</v>
      </c>
      <c r="U867">
        <f t="shared" si="91"/>
        <v>0.5</v>
      </c>
      <c r="V867" t="str">
        <f t="shared" si="92"/>
        <v>Sunday</v>
      </c>
      <c r="W867" t="str">
        <f t="shared" si="93"/>
        <v>April</v>
      </c>
      <c r="X867">
        <f>E867*VLOOKUP(D867,products!$A$2:$G$49,7,FALSE)</f>
        <v>0.60749999999999993</v>
      </c>
    </row>
    <row r="868" spans="1:24" x14ac:dyDescent="0.25">
      <c r="A868" s="1" t="s">
        <v>5384</v>
      </c>
      <c r="B868" s="2">
        <v>44209</v>
      </c>
      <c r="C868" s="1" t="s">
        <v>5385</v>
      </c>
      <c r="D868" t="s">
        <v>6157</v>
      </c>
      <c r="E868" s="1">
        <v>3</v>
      </c>
      <c r="F868" s="1" t="str">
        <f>VLOOKUP(C868,customers!$A$2:$B$1001,2,FALSE)</f>
        <v>Rafaela Treacher</v>
      </c>
      <c r="G868" s="1" t="str">
        <f>VLOOKUP(C868,customers!$A$1:$C$1001,3,FALSE)</f>
        <v>rtreachero2@usa.gov</v>
      </c>
      <c r="H868" s="1" t="str">
        <f>_xlfn.XLOOKUP(C868,customers!$A$2:$A$1001,customers!$G$2:$G$1001,,0,)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>
        <f>INDEX(products!$A$1:$G$49,MATCH(orders!$D868,products!$A$1:$A$49,0),MATCH(orders!K$1,products!$A$1:$G$1,0))</f>
        <v>0.5</v>
      </c>
      <c r="L868">
        <f>INDEX(products!$A$1:$G$49,MATCH(orders!$D868,products!$A$1:$A$49,0),MATCH(orders!L$1,products!$A$1:$G$1,0))</f>
        <v>5.97</v>
      </c>
      <c r="M868">
        <f t="shared" si="94"/>
        <v>17.91</v>
      </c>
      <c r="N868" t="str">
        <f>VLOOKUP(I868,'coffee names &amp; roast types'!$A$2:$B$5,2,FALSE)</f>
        <v>Arabica</v>
      </c>
      <c r="O868" t="str">
        <f>VLOOKUP(J868,'coffee names &amp; roast types'!$E$2:$F$4,2,FALSE)</f>
        <v>Dark</v>
      </c>
      <c r="P868" t="str">
        <f>CONCATENATE(VLOOKUP(C868,customers!$A$2:$F$1001,5,FALSE),", ",VLOOKUP(C868,customers!$A$2:$F$1001,6,FALSE))</f>
        <v>16 Prentice Court, Greystones</v>
      </c>
      <c r="Q868" t="str">
        <f t="shared" si="95"/>
        <v>Yes</v>
      </c>
      <c r="R868" t="str">
        <f t="shared" si="96"/>
        <v>Rafaela</v>
      </c>
      <c r="S868" t="str">
        <f t="shared" si="97"/>
        <v>Treacher</v>
      </c>
      <c r="T868" t="str">
        <f>_xlfn.XLOOKUP(C868,Table3[Customer ID],Table3[Loyalty Card],,0)</f>
        <v>No</v>
      </c>
      <c r="U868">
        <f t="shared" si="91"/>
        <v>1.5</v>
      </c>
      <c r="V868" t="str">
        <f t="shared" si="92"/>
        <v>Wednesday</v>
      </c>
      <c r="W868" t="str">
        <f t="shared" si="93"/>
        <v>January</v>
      </c>
      <c r="X868">
        <f>E868*VLOOKUP(D868,products!$A$2:$G$49,7,FALSE)</f>
        <v>1.6118999999999999</v>
      </c>
    </row>
    <row r="869" spans="1:24" x14ac:dyDescent="0.25">
      <c r="A869" s="1" t="s">
        <v>5390</v>
      </c>
      <c r="B869" s="2">
        <v>44792</v>
      </c>
      <c r="C869" s="1" t="s">
        <v>5391</v>
      </c>
      <c r="D869" t="s">
        <v>6181</v>
      </c>
      <c r="E869" s="1">
        <v>1</v>
      </c>
      <c r="F869" s="1" t="str">
        <f>VLOOKUP(C869,customers!$A$2:$B$1001,2,FALSE)</f>
        <v>Bee Fattorini</v>
      </c>
      <c r="G869" s="1" t="str">
        <f>VLOOKUP(C869,customers!$A$1:$C$1001,3,FALSE)</f>
        <v>bfattorinio3@quantcast.com</v>
      </c>
      <c r="H869" s="1" t="str">
        <f>_xlfn.XLOOKUP(C869,customers!$A$2:$A$1001,customers!$G$2:$G$1001,,0,)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>
        <f>INDEX(products!$A$1:$G$49,MATCH(orders!$D869,products!$A$1:$A$49,0),MATCH(orders!K$1,products!$A$1:$G$1,0))</f>
        <v>2.5</v>
      </c>
      <c r="L869">
        <f>INDEX(products!$A$1:$G$49,MATCH(orders!$D869,products!$A$1:$A$49,0),MATCH(orders!L$1,products!$A$1:$G$1,0))</f>
        <v>29.784999999999997</v>
      </c>
      <c r="M869">
        <f t="shared" si="94"/>
        <v>29.784999999999997</v>
      </c>
      <c r="N869" t="str">
        <f>VLOOKUP(I869,'coffee names &amp; roast types'!$A$2:$B$5,2,FALSE)</f>
        <v>Arabica</v>
      </c>
      <c r="O869" t="str">
        <f>VLOOKUP(J869,'coffee names &amp; roast types'!$E$2:$F$4,2,FALSE)</f>
        <v>Light</v>
      </c>
      <c r="P869" t="str">
        <f>CONCATENATE(VLOOKUP(C869,customers!$A$2:$F$1001,5,FALSE),", ",VLOOKUP(C869,customers!$A$2:$F$1001,6,FALSE))</f>
        <v>433 Caliangt Park, Monaghan</v>
      </c>
      <c r="Q869" t="str">
        <f t="shared" si="95"/>
        <v>Yes</v>
      </c>
      <c r="R869" t="str">
        <f t="shared" si="96"/>
        <v>Bee</v>
      </c>
      <c r="S869" t="str">
        <f t="shared" si="97"/>
        <v>Fattorini</v>
      </c>
      <c r="T869" t="str">
        <f>_xlfn.XLOOKUP(C869,Table3[Customer ID],Table3[Loyalty Card],,0)</f>
        <v>Yes</v>
      </c>
      <c r="U869">
        <f t="shared" si="91"/>
        <v>2.5</v>
      </c>
      <c r="V869" t="str">
        <f t="shared" si="92"/>
        <v>Friday</v>
      </c>
      <c r="W869" t="str">
        <f t="shared" si="93"/>
        <v>August</v>
      </c>
      <c r="X869">
        <f>E869*VLOOKUP(D869,products!$A$2:$G$49,7,FALSE)</f>
        <v>2.6806499999999995</v>
      </c>
    </row>
    <row r="870" spans="1:24" x14ac:dyDescent="0.25">
      <c r="A870" s="1" t="s">
        <v>5395</v>
      </c>
      <c r="B870" s="2">
        <v>43526</v>
      </c>
      <c r="C870" s="1" t="s">
        <v>5396</v>
      </c>
      <c r="D870" t="s">
        <v>6138</v>
      </c>
      <c r="E870" s="1">
        <v>5</v>
      </c>
      <c r="F870" s="1" t="str">
        <f>VLOOKUP(C870,customers!$A$2:$B$1001,2,FALSE)</f>
        <v>Margie Palleske</v>
      </c>
      <c r="G870" s="1" t="str">
        <f>VLOOKUP(C870,customers!$A$1:$C$1001,3,FALSE)</f>
        <v>mpalleskeo4@nyu.edu</v>
      </c>
      <c r="H870" s="1" t="str">
        <f>_xlfn.XLOOKUP(C870,customers!$A$2:$A$1001,customers!$G$2:$G$1001,,0,)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>
        <f>INDEX(products!$A$1:$G$49,MATCH(orders!$D870,products!$A$1:$A$49,0),MATCH(orders!K$1,products!$A$1:$G$1,0))</f>
        <v>0.5</v>
      </c>
      <c r="L870">
        <f>INDEX(products!$A$1:$G$49,MATCH(orders!$D870,products!$A$1:$A$49,0),MATCH(orders!L$1,products!$A$1:$G$1,0))</f>
        <v>8.25</v>
      </c>
      <c r="M870">
        <f t="shared" si="94"/>
        <v>41.25</v>
      </c>
      <c r="N870" t="str">
        <f>VLOOKUP(I870,'coffee names &amp; roast types'!$A$2:$B$5,2,FALSE)</f>
        <v>Excelsa</v>
      </c>
      <c r="O870" t="str">
        <f>VLOOKUP(J870,'coffee names &amp; roast types'!$E$2:$F$4,2,FALSE)</f>
        <v>Medium</v>
      </c>
      <c r="P870" t="str">
        <f>CONCATENATE(VLOOKUP(C870,customers!$A$2:$F$1001,5,FALSE),", ",VLOOKUP(C870,customers!$A$2:$F$1001,6,FALSE))</f>
        <v>30 Dixon Trail, Pompano Beach</v>
      </c>
      <c r="Q870" t="str">
        <f t="shared" si="95"/>
        <v>No</v>
      </c>
      <c r="R870" t="str">
        <f t="shared" si="96"/>
        <v>Margie</v>
      </c>
      <c r="S870" t="str">
        <f t="shared" si="97"/>
        <v>Palleske</v>
      </c>
      <c r="T870" t="str">
        <f>_xlfn.XLOOKUP(C870,Table3[Customer ID],Table3[Loyalty Card],,0)</f>
        <v>Yes</v>
      </c>
      <c r="U870">
        <f t="shared" si="91"/>
        <v>2.5</v>
      </c>
      <c r="V870" t="str">
        <f t="shared" si="92"/>
        <v>Saturday</v>
      </c>
      <c r="W870" t="str">
        <f t="shared" si="93"/>
        <v>March</v>
      </c>
      <c r="X870">
        <f>E870*VLOOKUP(D870,products!$A$2:$G$49,7,FALSE)</f>
        <v>4.5374999999999996</v>
      </c>
    </row>
    <row r="871" spans="1:24" x14ac:dyDescent="0.25">
      <c r="A871" s="1" t="s">
        <v>5401</v>
      </c>
      <c r="B871" s="2">
        <v>43851</v>
      </c>
      <c r="C871" s="1" t="s">
        <v>5402</v>
      </c>
      <c r="D871" t="s">
        <v>6145</v>
      </c>
      <c r="E871" s="1">
        <v>3</v>
      </c>
      <c r="F871" s="1" t="str">
        <f>VLOOKUP(C871,customers!$A$2:$B$1001,2,FALSE)</f>
        <v>Alexina Randals</v>
      </c>
      <c r="G871" s="1" t="str">
        <f>VLOOKUP(C871,customers!$A$1:$C$1001,3,FALSE)</f>
        <v>not provided</v>
      </c>
      <c r="H871" s="1" t="str">
        <f>_xlfn.XLOOKUP(C871,customers!$A$2:$A$1001,customers!$G$2:$G$1001,,0,)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>
        <f>INDEX(products!$A$1:$G$49,MATCH(orders!$D871,products!$A$1:$A$49,0),MATCH(orders!K$1,products!$A$1:$G$1,0))</f>
        <v>0.5</v>
      </c>
      <c r="L871">
        <f>INDEX(products!$A$1:$G$49,MATCH(orders!$D871,products!$A$1:$A$49,0),MATCH(orders!L$1,products!$A$1:$G$1,0))</f>
        <v>5.97</v>
      </c>
      <c r="M871">
        <f t="shared" si="94"/>
        <v>17.91</v>
      </c>
      <c r="N871" t="str">
        <f>VLOOKUP(I871,'coffee names &amp; roast types'!$A$2:$B$5,2,FALSE)</f>
        <v>Robusta</v>
      </c>
      <c r="O871" t="str">
        <f>VLOOKUP(J871,'coffee names &amp; roast types'!$E$2:$F$4,2,FALSE)</f>
        <v>Medium</v>
      </c>
      <c r="P871" t="str">
        <f>CONCATENATE(VLOOKUP(C871,customers!$A$2:$F$1001,5,FALSE),", ",VLOOKUP(C871,customers!$A$2:$F$1001,6,FALSE))</f>
        <v>713 Hayes Junction, Sacramento</v>
      </c>
      <c r="Q871" t="str">
        <f t="shared" si="95"/>
        <v>No</v>
      </c>
      <c r="R871" t="str">
        <f t="shared" si="96"/>
        <v>Alexina</v>
      </c>
      <c r="S871" t="str">
        <f t="shared" si="97"/>
        <v>Randals</v>
      </c>
      <c r="T871" t="str">
        <f>_xlfn.XLOOKUP(C871,Table3[Customer ID],Table3[Loyalty Card],,0)</f>
        <v>Yes</v>
      </c>
      <c r="U871">
        <f t="shared" si="91"/>
        <v>1.5</v>
      </c>
      <c r="V871" t="str">
        <f t="shared" si="92"/>
        <v>Tuesday</v>
      </c>
      <c r="W871" t="str">
        <f t="shared" si="93"/>
        <v>January</v>
      </c>
      <c r="X871">
        <f>E871*VLOOKUP(D871,products!$A$2:$G$49,7,FALSE)</f>
        <v>1.0745999999999998</v>
      </c>
    </row>
    <row r="872" spans="1:24" x14ac:dyDescent="0.25">
      <c r="A872" s="1" t="s">
        <v>5406</v>
      </c>
      <c r="B872" s="2">
        <v>44460</v>
      </c>
      <c r="C872" s="1" t="s">
        <v>5407</v>
      </c>
      <c r="D872" t="s">
        <v>6143</v>
      </c>
      <c r="E872" s="1">
        <v>1</v>
      </c>
      <c r="F872" s="1" t="str">
        <f>VLOOKUP(C872,customers!$A$2:$B$1001,2,FALSE)</f>
        <v>Filip Antcliffe</v>
      </c>
      <c r="G872" s="1" t="str">
        <f>VLOOKUP(C872,customers!$A$1:$C$1001,3,FALSE)</f>
        <v>fantcliffeo6@amazon.co.jp</v>
      </c>
      <c r="H872" s="1" t="str">
        <f>_xlfn.XLOOKUP(C872,customers!$A$2:$A$1001,customers!$G$2:$G$1001,,0,)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>
        <f>INDEX(products!$A$1:$G$49,MATCH(orders!$D872,products!$A$1:$A$49,0),MATCH(orders!K$1,products!$A$1:$G$1,0))</f>
        <v>0.5</v>
      </c>
      <c r="L872">
        <f>INDEX(products!$A$1:$G$49,MATCH(orders!$D872,products!$A$1:$A$49,0),MATCH(orders!L$1,products!$A$1:$G$1,0))</f>
        <v>7.29</v>
      </c>
      <c r="M872">
        <f t="shared" si="94"/>
        <v>7.29</v>
      </c>
      <c r="N872" t="str">
        <f>VLOOKUP(I872,'coffee names &amp; roast types'!$A$2:$B$5,2,FALSE)</f>
        <v>Excelsa</v>
      </c>
      <c r="O872" t="str">
        <f>VLOOKUP(J872,'coffee names &amp; roast types'!$E$2:$F$4,2,FALSE)</f>
        <v>Dark</v>
      </c>
      <c r="P872" t="str">
        <f>CONCATENATE(VLOOKUP(C872,customers!$A$2:$F$1001,5,FALSE),", ",VLOOKUP(C872,customers!$A$2:$F$1001,6,FALSE))</f>
        <v>05 Bobwhite Pass, Clonskeagh</v>
      </c>
      <c r="Q872" t="str">
        <f t="shared" si="95"/>
        <v>Yes</v>
      </c>
      <c r="R872" t="str">
        <f t="shared" si="96"/>
        <v>Filip</v>
      </c>
      <c r="S872" t="str">
        <f t="shared" si="97"/>
        <v>Antcliffe</v>
      </c>
      <c r="T872" t="str">
        <f>_xlfn.XLOOKUP(C872,Table3[Customer ID],Table3[Loyalty Card],,0)</f>
        <v>Yes</v>
      </c>
      <c r="U872">
        <f t="shared" si="91"/>
        <v>0.5</v>
      </c>
      <c r="V872" t="str">
        <f t="shared" si="92"/>
        <v>Tuesday</v>
      </c>
      <c r="W872" t="str">
        <f t="shared" si="93"/>
        <v>September</v>
      </c>
      <c r="X872">
        <f>E872*VLOOKUP(D872,products!$A$2:$G$49,7,FALSE)</f>
        <v>0.80190000000000006</v>
      </c>
    </row>
    <row r="873" spans="1:24" x14ac:dyDescent="0.25">
      <c r="A873" s="1" t="s">
        <v>5412</v>
      </c>
      <c r="B873" s="2">
        <v>43707</v>
      </c>
      <c r="C873" s="1" t="s">
        <v>5413</v>
      </c>
      <c r="D873" t="s">
        <v>6170</v>
      </c>
      <c r="E873" s="1">
        <v>2</v>
      </c>
      <c r="F873" s="1" t="str">
        <f>VLOOKUP(C873,customers!$A$2:$B$1001,2,FALSE)</f>
        <v>Peyter Matignon</v>
      </c>
      <c r="G873" s="1" t="str">
        <f>VLOOKUP(C873,customers!$A$1:$C$1001,3,FALSE)</f>
        <v>pmatignono7@harvard.edu</v>
      </c>
      <c r="H873" s="1" t="str">
        <f>_xlfn.XLOOKUP(C873,customers!$A$2:$A$1001,customers!$G$2:$G$1001,,0,)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>
        <f>INDEX(products!$A$1:$G$49,MATCH(orders!$D873,products!$A$1:$A$49,0),MATCH(orders!K$1,products!$A$1:$G$1,0))</f>
        <v>1</v>
      </c>
      <c r="L873">
        <f>INDEX(products!$A$1:$G$49,MATCH(orders!$D873,products!$A$1:$A$49,0),MATCH(orders!L$1,products!$A$1:$G$1,0))</f>
        <v>14.85</v>
      </c>
      <c r="M873">
        <f t="shared" si="94"/>
        <v>29.7</v>
      </c>
      <c r="N873" t="str">
        <f>VLOOKUP(I873,'coffee names &amp; roast types'!$A$2:$B$5,2,FALSE)</f>
        <v>Excelsa</v>
      </c>
      <c r="O873" t="str">
        <f>VLOOKUP(J873,'coffee names &amp; roast types'!$E$2:$F$4,2,FALSE)</f>
        <v>Light</v>
      </c>
      <c r="P873" t="str">
        <f>CONCATENATE(VLOOKUP(C873,customers!$A$2:$F$1001,5,FALSE),", ",VLOOKUP(C873,customers!$A$2:$F$1001,6,FALSE))</f>
        <v>3162 Arizona Way, Kirkton</v>
      </c>
      <c r="Q873" t="str">
        <f t="shared" si="95"/>
        <v>Yes</v>
      </c>
      <c r="R873" t="str">
        <f t="shared" si="96"/>
        <v>Peyter</v>
      </c>
      <c r="S873" t="str">
        <f t="shared" si="97"/>
        <v>Matignon</v>
      </c>
      <c r="T873" t="str">
        <f>_xlfn.XLOOKUP(C873,Table3[Customer ID],Table3[Loyalty Card],,0)</f>
        <v>Yes</v>
      </c>
      <c r="U873">
        <f t="shared" si="91"/>
        <v>2</v>
      </c>
      <c r="V873" t="str">
        <f t="shared" si="92"/>
        <v>Friday</v>
      </c>
      <c r="W873" t="str">
        <f t="shared" si="93"/>
        <v>August</v>
      </c>
      <c r="X873">
        <f>E873*VLOOKUP(D873,products!$A$2:$G$49,7,FALSE)</f>
        <v>3.2669999999999999</v>
      </c>
    </row>
    <row r="874" spans="1:24" x14ac:dyDescent="0.25">
      <c r="A874" s="1" t="s">
        <v>5420</v>
      </c>
      <c r="B874" s="2">
        <v>43521</v>
      </c>
      <c r="C874" s="1" t="s">
        <v>5421</v>
      </c>
      <c r="D874" t="s">
        <v>6154</v>
      </c>
      <c r="E874" s="1">
        <v>2</v>
      </c>
      <c r="F874" s="1" t="str">
        <f>VLOOKUP(C874,customers!$A$2:$B$1001,2,FALSE)</f>
        <v>Claudie Weond</v>
      </c>
      <c r="G874" s="1" t="str">
        <f>VLOOKUP(C874,customers!$A$1:$C$1001,3,FALSE)</f>
        <v>cweondo8@theglobeandmail.com</v>
      </c>
      <c r="H874" s="1" t="str">
        <f>_xlfn.XLOOKUP(C874,customers!$A$2:$A$1001,customers!$G$2:$G$1001,,0,)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>
        <f>INDEX(products!$A$1:$G$49,MATCH(orders!$D874,products!$A$1:$A$49,0),MATCH(orders!K$1,products!$A$1:$G$1,0))</f>
        <v>1</v>
      </c>
      <c r="L874">
        <f>INDEX(products!$A$1:$G$49,MATCH(orders!$D874,products!$A$1:$A$49,0),MATCH(orders!L$1,products!$A$1:$G$1,0))</f>
        <v>11.25</v>
      </c>
      <c r="M874">
        <f t="shared" si="94"/>
        <v>22.5</v>
      </c>
      <c r="N874" t="str">
        <f>VLOOKUP(I874,'coffee names &amp; roast types'!$A$2:$B$5,2,FALSE)</f>
        <v>Arabica</v>
      </c>
      <c r="O874" t="str">
        <f>VLOOKUP(J874,'coffee names &amp; roast types'!$E$2:$F$4,2,FALSE)</f>
        <v>Medium</v>
      </c>
      <c r="P874" t="str">
        <f>CONCATENATE(VLOOKUP(C874,customers!$A$2:$F$1001,5,FALSE),", ",VLOOKUP(C874,customers!$A$2:$F$1001,6,FALSE))</f>
        <v>41 Coolidge Way, Asheville</v>
      </c>
      <c r="Q874" t="str">
        <f t="shared" si="95"/>
        <v>No</v>
      </c>
      <c r="R874" t="str">
        <f t="shared" si="96"/>
        <v>Claudie</v>
      </c>
      <c r="S874" t="str">
        <f t="shared" si="97"/>
        <v>Weond</v>
      </c>
      <c r="T874" t="str">
        <f>_xlfn.XLOOKUP(C874,Table3[Customer ID],Table3[Loyalty Card],,0)</f>
        <v>No</v>
      </c>
      <c r="U874">
        <f t="shared" si="91"/>
        <v>2</v>
      </c>
      <c r="V874" t="str">
        <f t="shared" si="92"/>
        <v>Monday</v>
      </c>
      <c r="W874" t="str">
        <f t="shared" si="93"/>
        <v>February</v>
      </c>
      <c r="X874">
        <f>E874*VLOOKUP(D874,products!$A$2:$G$49,7,FALSE)</f>
        <v>2.0249999999999999</v>
      </c>
    </row>
    <row r="875" spans="1:24" x14ac:dyDescent="0.25">
      <c r="A875" s="1" t="s">
        <v>5426</v>
      </c>
      <c r="B875" s="2">
        <v>43725</v>
      </c>
      <c r="C875" s="1" t="s">
        <v>5427</v>
      </c>
      <c r="D875" t="s">
        <v>6173</v>
      </c>
      <c r="E875" s="1">
        <v>4</v>
      </c>
      <c r="F875" s="1" t="str">
        <f>VLOOKUP(C875,customers!$A$2:$B$1001,2,FALSE)</f>
        <v>Modesty MacConnechie</v>
      </c>
      <c r="G875" s="1" t="str">
        <f>VLOOKUP(C875,customers!$A$1:$C$1001,3,FALSE)</f>
        <v>mmacconnechieo9@reuters.com</v>
      </c>
      <c r="H875" s="1" t="str">
        <f>_xlfn.XLOOKUP(C875,customers!$A$2:$A$1001,customers!$G$2:$G$1001,,0,)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>
        <f>INDEX(products!$A$1:$G$49,MATCH(orders!$D875,products!$A$1:$A$49,0),MATCH(orders!K$1,products!$A$1:$G$1,0))</f>
        <v>0.2</v>
      </c>
      <c r="L875">
        <f>INDEX(products!$A$1:$G$49,MATCH(orders!$D875,products!$A$1:$A$49,0),MATCH(orders!L$1,products!$A$1:$G$1,0))</f>
        <v>2.9849999999999999</v>
      </c>
      <c r="M875">
        <f t="shared" si="94"/>
        <v>11.94</v>
      </c>
      <c r="N875" t="str">
        <f>VLOOKUP(I875,'coffee names &amp; roast types'!$A$2:$B$5,2,FALSE)</f>
        <v>Robusta</v>
      </c>
      <c r="O875" t="str">
        <f>VLOOKUP(J875,'coffee names &amp; roast types'!$E$2:$F$4,2,FALSE)</f>
        <v>Medium</v>
      </c>
      <c r="P875" t="str">
        <f>CONCATENATE(VLOOKUP(C875,customers!$A$2:$F$1001,5,FALSE),", ",VLOOKUP(C875,customers!$A$2:$F$1001,6,FALSE))</f>
        <v>526 Onsgard Park, Charleston</v>
      </c>
      <c r="Q875" t="str">
        <f t="shared" si="95"/>
        <v>No</v>
      </c>
      <c r="R875" t="str">
        <f t="shared" si="96"/>
        <v>Modesty</v>
      </c>
      <c r="S875" t="str">
        <f t="shared" si="97"/>
        <v>MacConnechie</v>
      </c>
      <c r="T875" t="str">
        <f>_xlfn.XLOOKUP(C875,Table3[Customer ID],Table3[Loyalty Card],,0)</f>
        <v>Yes</v>
      </c>
      <c r="U875">
        <f t="shared" si="91"/>
        <v>0.8</v>
      </c>
      <c r="V875" t="str">
        <f t="shared" si="92"/>
        <v>Tuesday</v>
      </c>
      <c r="W875" t="str">
        <f t="shared" si="93"/>
        <v>September</v>
      </c>
      <c r="X875">
        <f>E875*VLOOKUP(D875,products!$A$2:$G$49,7,FALSE)</f>
        <v>0.71639999999999993</v>
      </c>
    </row>
    <row r="876" spans="1:24" x14ac:dyDescent="0.25">
      <c r="A876" s="1" t="s">
        <v>5432</v>
      </c>
      <c r="B876" s="2">
        <v>43680</v>
      </c>
      <c r="C876" s="1" t="s">
        <v>5433</v>
      </c>
      <c r="D876" t="s">
        <v>6139</v>
      </c>
      <c r="E876" s="1">
        <v>2</v>
      </c>
      <c r="F876" s="1" t="str">
        <f>VLOOKUP(C876,customers!$A$2:$B$1001,2,FALSE)</f>
        <v>Jaquenette Skentelbery</v>
      </c>
      <c r="G876" s="1" t="str">
        <f>VLOOKUP(C876,customers!$A$1:$C$1001,3,FALSE)</f>
        <v>jskentelberyoa@paypal.com</v>
      </c>
      <c r="H876" s="1" t="str">
        <f>_xlfn.XLOOKUP(C876,customers!$A$2:$A$1001,customers!$G$2:$G$1001,,0,)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>
        <f>INDEX(products!$A$1:$G$49,MATCH(orders!$D876,products!$A$1:$A$49,0),MATCH(orders!K$1,products!$A$1:$G$1,0))</f>
        <v>1</v>
      </c>
      <c r="L876">
        <f>INDEX(products!$A$1:$G$49,MATCH(orders!$D876,products!$A$1:$A$49,0),MATCH(orders!L$1,products!$A$1:$G$1,0))</f>
        <v>12.95</v>
      </c>
      <c r="M876">
        <f t="shared" si="94"/>
        <v>25.9</v>
      </c>
      <c r="N876" t="str">
        <f>VLOOKUP(I876,'coffee names &amp; roast types'!$A$2:$B$5,2,FALSE)</f>
        <v>Arabica</v>
      </c>
      <c r="O876" t="str">
        <f>VLOOKUP(J876,'coffee names &amp; roast types'!$E$2:$F$4,2,FALSE)</f>
        <v>Light</v>
      </c>
      <c r="P876" t="str">
        <f>CONCATENATE(VLOOKUP(C876,customers!$A$2:$F$1001,5,FALSE),", ",VLOOKUP(C876,customers!$A$2:$F$1001,6,FALSE))</f>
        <v>90235 Holy Cross Parkway, Houston</v>
      </c>
      <c r="Q876" t="str">
        <f t="shared" si="95"/>
        <v>No</v>
      </c>
      <c r="R876" t="str">
        <f t="shared" si="96"/>
        <v>Jaquenette</v>
      </c>
      <c r="S876" t="str">
        <f t="shared" si="97"/>
        <v>Skentelbery</v>
      </c>
      <c r="T876" t="str">
        <f>_xlfn.XLOOKUP(C876,Table3[Customer ID],Table3[Loyalty Card],,0)</f>
        <v>No</v>
      </c>
      <c r="U876">
        <f t="shared" si="91"/>
        <v>2</v>
      </c>
      <c r="V876" t="str">
        <f t="shared" si="92"/>
        <v>Saturday</v>
      </c>
      <c r="W876" t="str">
        <f t="shared" si="93"/>
        <v>August</v>
      </c>
      <c r="X876">
        <f>E876*VLOOKUP(D876,products!$A$2:$G$49,7,FALSE)</f>
        <v>2.331</v>
      </c>
    </row>
    <row r="877" spans="1:24" x14ac:dyDescent="0.25">
      <c r="A877" s="1" t="s">
        <v>5438</v>
      </c>
      <c r="B877" s="2">
        <v>44253</v>
      </c>
      <c r="C877" s="1" t="s">
        <v>5439</v>
      </c>
      <c r="D877" t="s">
        <v>6159</v>
      </c>
      <c r="E877" s="1">
        <v>5</v>
      </c>
      <c r="F877" s="1" t="str">
        <f>VLOOKUP(C877,customers!$A$2:$B$1001,2,FALSE)</f>
        <v>Orazio Comber</v>
      </c>
      <c r="G877" s="1" t="str">
        <f>VLOOKUP(C877,customers!$A$1:$C$1001,3,FALSE)</f>
        <v>ocomberob@goo.gl</v>
      </c>
      <c r="H877" s="1" t="str">
        <f>_xlfn.XLOOKUP(C877,customers!$A$2:$A$1001,customers!$G$2:$G$1001,,0,)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>
        <f>INDEX(products!$A$1:$G$49,MATCH(orders!$D877,products!$A$1:$A$49,0),MATCH(orders!K$1,products!$A$1:$G$1,0))</f>
        <v>0.5</v>
      </c>
      <c r="L877">
        <f>INDEX(products!$A$1:$G$49,MATCH(orders!$D877,products!$A$1:$A$49,0),MATCH(orders!L$1,products!$A$1:$G$1,0))</f>
        <v>8.73</v>
      </c>
      <c r="M877">
        <f t="shared" si="94"/>
        <v>43.650000000000006</v>
      </c>
      <c r="N877" t="str">
        <f>VLOOKUP(I877,'coffee names &amp; roast types'!$A$2:$B$5,2,FALSE)</f>
        <v>Liberica</v>
      </c>
      <c r="O877" t="str">
        <f>VLOOKUP(J877,'coffee names &amp; roast types'!$E$2:$F$4,2,FALSE)</f>
        <v>Medium</v>
      </c>
      <c r="P877" t="str">
        <f>CONCATENATE(VLOOKUP(C877,customers!$A$2:$F$1001,5,FALSE),", ",VLOOKUP(C877,customers!$A$2:$F$1001,6,FALSE))</f>
        <v>725 Autumn Leaf Place, Confey</v>
      </c>
      <c r="Q877" t="str">
        <f t="shared" si="95"/>
        <v>Yes</v>
      </c>
      <c r="R877" t="str">
        <f t="shared" si="96"/>
        <v>Orazio</v>
      </c>
      <c r="S877" t="str">
        <f t="shared" si="97"/>
        <v>Comber</v>
      </c>
      <c r="T877" t="str">
        <f>_xlfn.XLOOKUP(C877,Table3[Customer ID],Table3[Loyalty Card],,0)</f>
        <v>No</v>
      </c>
      <c r="U877">
        <f t="shared" si="91"/>
        <v>2.5</v>
      </c>
      <c r="V877" t="str">
        <f t="shared" si="92"/>
        <v>Friday</v>
      </c>
      <c r="W877" t="str">
        <f t="shared" si="93"/>
        <v>February</v>
      </c>
      <c r="X877">
        <f>E877*VLOOKUP(D877,products!$A$2:$G$49,7,FALSE)</f>
        <v>5.6745000000000001</v>
      </c>
    </row>
    <row r="878" spans="1:24" x14ac:dyDescent="0.25">
      <c r="A878" s="1" t="s">
        <v>5438</v>
      </c>
      <c r="B878" s="2">
        <v>44253</v>
      </c>
      <c r="C878" s="1" t="s">
        <v>5439</v>
      </c>
      <c r="D878" t="s">
        <v>6179</v>
      </c>
      <c r="E878" s="1">
        <v>6</v>
      </c>
      <c r="F878" s="1" t="str">
        <f>VLOOKUP(C878,customers!$A$2:$B$1001,2,FALSE)</f>
        <v>Orazio Comber</v>
      </c>
      <c r="G878" s="1" t="str">
        <f>VLOOKUP(C878,customers!$A$1:$C$1001,3,FALSE)</f>
        <v>ocomberob@goo.gl</v>
      </c>
      <c r="H878" s="1" t="str">
        <f>_xlfn.XLOOKUP(C878,customers!$A$2:$A$1001,customers!$G$2:$G$1001,,0,)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>
        <f>INDEX(products!$A$1:$G$49,MATCH(orders!$D878,products!$A$1:$A$49,0),MATCH(orders!K$1,products!$A$1:$G$1,0))</f>
        <v>0.5</v>
      </c>
      <c r="L878">
        <f>INDEX(products!$A$1:$G$49,MATCH(orders!$D878,products!$A$1:$A$49,0),MATCH(orders!L$1,products!$A$1:$G$1,0))</f>
        <v>7.77</v>
      </c>
      <c r="M878">
        <f t="shared" si="94"/>
        <v>46.62</v>
      </c>
      <c r="N878" t="str">
        <f>VLOOKUP(I878,'coffee names &amp; roast types'!$A$2:$B$5,2,FALSE)</f>
        <v>Arabica</v>
      </c>
      <c r="O878" t="str">
        <f>VLOOKUP(J878,'coffee names &amp; roast types'!$E$2:$F$4,2,FALSE)</f>
        <v>Light</v>
      </c>
      <c r="P878" t="str">
        <f>CONCATENATE(VLOOKUP(C878,customers!$A$2:$F$1001,5,FALSE),", ",VLOOKUP(C878,customers!$A$2:$F$1001,6,FALSE))</f>
        <v>725 Autumn Leaf Place, Confey</v>
      </c>
      <c r="Q878" t="str">
        <f t="shared" si="95"/>
        <v>Yes</v>
      </c>
      <c r="R878" t="str">
        <f t="shared" si="96"/>
        <v>Orazio</v>
      </c>
      <c r="S878" t="str">
        <f t="shared" si="97"/>
        <v>Comber</v>
      </c>
      <c r="T878" t="str">
        <f>_xlfn.XLOOKUP(C878,Table3[Customer ID],Table3[Loyalty Card],,0)</f>
        <v>No</v>
      </c>
      <c r="U878">
        <f t="shared" si="91"/>
        <v>3</v>
      </c>
      <c r="V878" t="str">
        <f t="shared" si="92"/>
        <v>Friday</v>
      </c>
      <c r="W878" t="str">
        <f t="shared" si="93"/>
        <v>February</v>
      </c>
      <c r="X878">
        <f>E878*VLOOKUP(D878,products!$A$2:$G$49,7,FALSE)</f>
        <v>4.1957999999999993</v>
      </c>
    </row>
    <row r="879" spans="1:24" x14ac:dyDescent="0.25">
      <c r="A879" s="1" t="s">
        <v>5449</v>
      </c>
      <c r="B879" s="2">
        <v>44411</v>
      </c>
      <c r="C879" s="1" t="s">
        <v>5450</v>
      </c>
      <c r="D879" t="s">
        <v>6160</v>
      </c>
      <c r="E879" s="1">
        <v>3</v>
      </c>
      <c r="F879" s="1" t="str">
        <f>VLOOKUP(C879,customers!$A$2:$B$1001,2,FALSE)</f>
        <v>Zachary Tramel</v>
      </c>
      <c r="G879" s="1" t="str">
        <f>VLOOKUP(C879,customers!$A$1:$C$1001,3,FALSE)</f>
        <v>ztramelod@netlog.com</v>
      </c>
      <c r="H879" s="1" t="str">
        <f>_xlfn.XLOOKUP(C879,customers!$A$2:$A$1001,customers!$G$2:$G$1001,,0,)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>
        <f>INDEX(products!$A$1:$G$49,MATCH(orders!$D879,products!$A$1:$A$49,0),MATCH(orders!K$1,products!$A$1:$G$1,0))</f>
        <v>0.5</v>
      </c>
      <c r="L879">
        <f>INDEX(products!$A$1:$G$49,MATCH(orders!$D879,products!$A$1:$A$49,0),MATCH(orders!L$1,products!$A$1:$G$1,0))</f>
        <v>9.51</v>
      </c>
      <c r="M879">
        <f t="shared" si="94"/>
        <v>28.53</v>
      </c>
      <c r="N879" t="str">
        <f>VLOOKUP(I879,'coffee names &amp; roast types'!$A$2:$B$5,2,FALSE)</f>
        <v>Liberica</v>
      </c>
      <c r="O879" t="str">
        <f>VLOOKUP(J879,'coffee names &amp; roast types'!$E$2:$F$4,2,FALSE)</f>
        <v>Light</v>
      </c>
      <c r="P879" t="str">
        <f>CONCATENATE(VLOOKUP(C879,customers!$A$2:$F$1001,5,FALSE),", ",VLOOKUP(C879,customers!$A$2:$F$1001,6,FALSE))</f>
        <v>28834 Wayridge Lane, Newark</v>
      </c>
      <c r="Q879" t="str">
        <f t="shared" si="95"/>
        <v>No</v>
      </c>
      <c r="R879" t="str">
        <f t="shared" si="96"/>
        <v>Zachary</v>
      </c>
      <c r="S879" t="str">
        <f t="shared" si="97"/>
        <v>Tramel</v>
      </c>
      <c r="T879" t="str">
        <f>_xlfn.XLOOKUP(C879,Table3[Customer ID],Table3[Loyalty Card],,0)</f>
        <v>No</v>
      </c>
      <c r="U879">
        <f t="shared" si="91"/>
        <v>1.5</v>
      </c>
      <c r="V879" t="str">
        <f t="shared" si="92"/>
        <v>Tuesday</v>
      </c>
      <c r="W879" t="str">
        <f t="shared" si="93"/>
        <v>August</v>
      </c>
      <c r="X879">
        <f>E879*VLOOKUP(D879,products!$A$2:$G$49,7,FALSE)</f>
        <v>3.7088999999999999</v>
      </c>
    </row>
    <row r="880" spans="1:24" x14ac:dyDescent="0.25">
      <c r="A880" s="1" t="s">
        <v>5455</v>
      </c>
      <c r="B880" s="2">
        <v>44323</v>
      </c>
      <c r="C880" s="1" t="s">
        <v>5456</v>
      </c>
      <c r="D880" t="s">
        <v>6141</v>
      </c>
      <c r="E880" s="1">
        <v>1</v>
      </c>
      <c r="F880" s="1" t="str">
        <f>VLOOKUP(C880,customers!$A$2:$B$1001,2,FALSE)</f>
        <v>Izaak Primak</v>
      </c>
      <c r="G880" s="1" t="str">
        <f>VLOOKUP(C880,customers!$A$1:$C$1001,3,FALSE)</f>
        <v>not provided</v>
      </c>
      <c r="H880" s="1" t="str">
        <f>_xlfn.XLOOKUP(C880,customers!$A$2:$A$1001,customers!$G$2:$G$1001,,0,)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>
        <f>INDEX(products!$A$1:$G$49,MATCH(orders!$D880,products!$A$1:$A$49,0),MATCH(orders!K$1,products!$A$1:$G$1,0))</f>
        <v>2.5</v>
      </c>
      <c r="L880">
        <f>INDEX(products!$A$1:$G$49,MATCH(orders!$D880,products!$A$1:$A$49,0),MATCH(orders!L$1,products!$A$1:$G$1,0))</f>
        <v>27.484999999999996</v>
      </c>
      <c r="M880">
        <f t="shared" si="94"/>
        <v>27.484999999999996</v>
      </c>
      <c r="N880" t="str">
        <f>VLOOKUP(I880,'coffee names &amp; roast types'!$A$2:$B$5,2,FALSE)</f>
        <v>Robusta</v>
      </c>
      <c r="O880" t="str">
        <f>VLOOKUP(J880,'coffee names &amp; roast types'!$E$2:$F$4,2,FALSE)</f>
        <v>Light</v>
      </c>
      <c r="P880" t="str">
        <f>CONCATENATE(VLOOKUP(C880,customers!$A$2:$F$1001,5,FALSE),", ",VLOOKUP(C880,customers!$A$2:$F$1001,6,FALSE))</f>
        <v>55 Buhler Pass, Seattle</v>
      </c>
      <c r="Q880" t="str">
        <f t="shared" si="95"/>
        <v>No</v>
      </c>
      <c r="R880" t="str">
        <f t="shared" si="96"/>
        <v>Izaak</v>
      </c>
      <c r="S880" t="str">
        <f t="shared" si="97"/>
        <v>Primak</v>
      </c>
      <c r="T880" t="str">
        <f>_xlfn.XLOOKUP(C880,Table3[Customer ID],Table3[Loyalty Card],,0)</f>
        <v>Yes</v>
      </c>
      <c r="U880">
        <f t="shared" si="91"/>
        <v>2.5</v>
      </c>
      <c r="V880" t="str">
        <f t="shared" si="92"/>
        <v>Friday</v>
      </c>
      <c r="W880" t="str">
        <f t="shared" si="93"/>
        <v>May</v>
      </c>
      <c r="X880">
        <f>E880*VLOOKUP(D880,products!$A$2:$G$49,7,FALSE)</f>
        <v>1.6490999999999998</v>
      </c>
    </row>
    <row r="881" spans="1:24" x14ac:dyDescent="0.25">
      <c r="A881" s="1" t="s">
        <v>5460</v>
      </c>
      <c r="B881" s="2">
        <v>43630</v>
      </c>
      <c r="C881" s="1" t="s">
        <v>5461</v>
      </c>
      <c r="D881" t="s">
        <v>6152</v>
      </c>
      <c r="E881" s="1">
        <v>3</v>
      </c>
      <c r="F881" s="1" t="str">
        <f>VLOOKUP(C881,customers!$A$2:$B$1001,2,FALSE)</f>
        <v>Brittani Thoresbie</v>
      </c>
      <c r="G881" s="1" t="str">
        <f>VLOOKUP(C881,customers!$A$1:$C$1001,3,FALSE)</f>
        <v>not provided</v>
      </c>
      <c r="H881" s="1" t="str">
        <f>_xlfn.XLOOKUP(C881,customers!$A$2:$A$1001,customers!$G$2:$G$1001,,0,)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>
        <f>INDEX(products!$A$1:$G$49,MATCH(orders!$D881,products!$A$1:$A$49,0),MATCH(orders!K$1,products!$A$1:$G$1,0))</f>
        <v>0.2</v>
      </c>
      <c r="L881">
        <f>INDEX(products!$A$1:$G$49,MATCH(orders!$D881,products!$A$1:$A$49,0),MATCH(orders!L$1,products!$A$1:$G$1,0))</f>
        <v>3.645</v>
      </c>
      <c r="M881">
        <f t="shared" si="94"/>
        <v>10.935</v>
      </c>
      <c r="N881" t="str">
        <f>VLOOKUP(I881,'coffee names &amp; roast types'!$A$2:$B$5,2,FALSE)</f>
        <v>Excelsa</v>
      </c>
      <c r="O881" t="str">
        <f>VLOOKUP(J881,'coffee names &amp; roast types'!$E$2:$F$4,2,FALSE)</f>
        <v>Dark</v>
      </c>
      <c r="P881" t="str">
        <f>CONCATENATE(VLOOKUP(C881,customers!$A$2:$F$1001,5,FALSE),", ",VLOOKUP(C881,customers!$A$2:$F$1001,6,FALSE))</f>
        <v>643 Logan Plaza, Englewood</v>
      </c>
      <c r="Q881" t="str">
        <f t="shared" si="95"/>
        <v>No</v>
      </c>
      <c r="R881" t="str">
        <f t="shared" si="96"/>
        <v>Brittani</v>
      </c>
      <c r="S881" t="str">
        <f t="shared" si="97"/>
        <v>Thoresbie</v>
      </c>
      <c r="T881" t="str">
        <f>_xlfn.XLOOKUP(C881,Table3[Customer ID],Table3[Loyalty Card],,0)</f>
        <v>No</v>
      </c>
      <c r="U881">
        <f t="shared" si="91"/>
        <v>0.60000000000000009</v>
      </c>
      <c r="V881" t="str">
        <f t="shared" si="92"/>
        <v>Friday</v>
      </c>
      <c r="W881" t="str">
        <f t="shared" si="93"/>
        <v>June</v>
      </c>
      <c r="X881">
        <f>E881*VLOOKUP(D881,products!$A$2:$G$49,7,FALSE)</f>
        <v>1.2028500000000002</v>
      </c>
    </row>
    <row r="882" spans="1:24" x14ac:dyDescent="0.25">
      <c r="A882" s="1" t="s">
        <v>5465</v>
      </c>
      <c r="B882" s="2">
        <v>43790</v>
      </c>
      <c r="C882" s="1" t="s">
        <v>5466</v>
      </c>
      <c r="D882" t="s">
        <v>6177</v>
      </c>
      <c r="E882" s="1">
        <v>2</v>
      </c>
      <c r="F882" s="1" t="str">
        <f>VLOOKUP(C882,customers!$A$2:$B$1001,2,FALSE)</f>
        <v>Constanta Hatfull</v>
      </c>
      <c r="G882" s="1" t="str">
        <f>VLOOKUP(C882,customers!$A$1:$C$1001,3,FALSE)</f>
        <v>chatfullog@ebay.com</v>
      </c>
      <c r="H882" s="1" t="str">
        <f>_xlfn.XLOOKUP(C882,customers!$A$2:$A$1001,customers!$G$2:$G$1001,,0,)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>
        <f>INDEX(products!$A$1:$G$49,MATCH(orders!$D882,products!$A$1:$A$49,0),MATCH(orders!K$1,products!$A$1:$G$1,0))</f>
        <v>0.2</v>
      </c>
      <c r="L882">
        <f>INDEX(products!$A$1:$G$49,MATCH(orders!$D882,products!$A$1:$A$49,0),MATCH(orders!L$1,products!$A$1:$G$1,0))</f>
        <v>3.5849999999999995</v>
      </c>
      <c r="M882">
        <f t="shared" si="94"/>
        <v>7.169999999999999</v>
      </c>
      <c r="N882" t="str">
        <f>VLOOKUP(I882,'coffee names &amp; roast types'!$A$2:$B$5,2,FALSE)</f>
        <v>Robusta</v>
      </c>
      <c r="O882" t="str">
        <f>VLOOKUP(J882,'coffee names &amp; roast types'!$E$2:$F$4,2,FALSE)</f>
        <v>Light</v>
      </c>
      <c r="P882" t="str">
        <f>CONCATENATE(VLOOKUP(C882,customers!$A$2:$F$1001,5,FALSE),", ",VLOOKUP(C882,customers!$A$2:$F$1001,6,FALSE))</f>
        <v>2 Nelson Alley, Rockford</v>
      </c>
      <c r="Q882" t="str">
        <f t="shared" si="95"/>
        <v>No</v>
      </c>
      <c r="R882" t="str">
        <f t="shared" si="96"/>
        <v>Constanta</v>
      </c>
      <c r="S882" t="str">
        <f t="shared" si="97"/>
        <v>Hatfull</v>
      </c>
      <c r="T882" t="str">
        <f>_xlfn.XLOOKUP(C882,Table3[Customer ID],Table3[Loyalty Card],,0)</f>
        <v>No</v>
      </c>
      <c r="U882">
        <f t="shared" si="91"/>
        <v>0.4</v>
      </c>
      <c r="V882" t="str">
        <f t="shared" si="92"/>
        <v>Thursday</v>
      </c>
      <c r="W882" t="str">
        <f t="shared" si="93"/>
        <v>November</v>
      </c>
      <c r="X882">
        <f>E882*VLOOKUP(D882,products!$A$2:$G$49,7,FALSE)</f>
        <v>0.43019999999999992</v>
      </c>
    </row>
    <row r="883" spans="1:24" x14ac:dyDescent="0.25">
      <c r="A883" s="1" t="s">
        <v>5471</v>
      </c>
      <c r="B883" s="2">
        <v>44286</v>
      </c>
      <c r="C883" s="1" t="s">
        <v>5472</v>
      </c>
      <c r="D883" t="s">
        <v>6166</v>
      </c>
      <c r="E883" s="1">
        <v>6</v>
      </c>
      <c r="F883" s="1" t="str">
        <f>VLOOKUP(C883,customers!$A$2:$B$1001,2,FALSE)</f>
        <v>Bobbe Castagneto</v>
      </c>
      <c r="G883" s="1" t="str">
        <f>VLOOKUP(C883,customers!$A$1:$C$1001,3,FALSE)</f>
        <v>not provided</v>
      </c>
      <c r="H883" s="1" t="str">
        <f>_xlfn.XLOOKUP(C883,customers!$A$2:$A$1001,customers!$G$2:$G$1001,,0,)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>
        <f>INDEX(products!$A$1:$G$49,MATCH(orders!$D883,products!$A$1:$A$49,0),MATCH(orders!K$1,products!$A$1:$G$1,0))</f>
        <v>0.2</v>
      </c>
      <c r="L883">
        <f>INDEX(products!$A$1:$G$49,MATCH(orders!$D883,products!$A$1:$A$49,0),MATCH(orders!L$1,products!$A$1:$G$1,0))</f>
        <v>3.8849999999999998</v>
      </c>
      <c r="M883">
        <f t="shared" si="94"/>
        <v>23.31</v>
      </c>
      <c r="N883" t="str">
        <f>VLOOKUP(I883,'coffee names &amp; roast types'!$A$2:$B$5,2,FALSE)</f>
        <v>Arabica</v>
      </c>
      <c r="O883" t="str">
        <f>VLOOKUP(J883,'coffee names &amp; roast types'!$E$2:$F$4,2,FALSE)</f>
        <v>Light</v>
      </c>
      <c r="P883" t="str">
        <f>CONCATENATE(VLOOKUP(C883,customers!$A$2:$F$1001,5,FALSE),", ",VLOOKUP(C883,customers!$A$2:$F$1001,6,FALSE))</f>
        <v>5 Moose Terrace, Billings</v>
      </c>
      <c r="Q883" t="str">
        <f t="shared" si="95"/>
        <v>No</v>
      </c>
      <c r="R883" t="str">
        <f t="shared" si="96"/>
        <v>Bobbe</v>
      </c>
      <c r="S883" t="str">
        <f t="shared" si="97"/>
        <v>Castagneto</v>
      </c>
      <c r="T883" t="str">
        <f>_xlfn.XLOOKUP(C883,Table3[Customer ID],Table3[Loyalty Card],,0)</f>
        <v>Yes</v>
      </c>
      <c r="U883">
        <f t="shared" si="91"/>
        <v>1.2000000000000002</v>
      </c>
      <c r="V883" t="str">
        <f t="shared" si="92"/>
        <v>Wednesday</v>
      </c>
      <c r="W883" t="str">
        <f t="shared" si="93"/>
        <v>March</v>
      </c>
      <c r="X883">
        <f>E883*VLOOKUP(D883,products!$A$2:$G$49,7,FALSE)</f>
        <v>2.0978999999999997</v>
      </c>
    </row>
    <row r="884" spans="1:24" x14ac:dyDescent="0.25">
      <c r="A884" s="1" t="s">
        <v>5476</v>
      </c>
      <c r="B884" s="2">
        <v>43647</v>
      </c>
      <c r="C884" s="1" t="s">
        <v>5525</v>
      </c>
      <c r="D884" t="s">
        <v>6167</v>
      </c>
      <c r="E884" s="1">
        <v>5</v>
      </c>
      <c r="F884" s="1" t="str">
        <f>VLOOKUP(C884,customers!$A$2:$B$1001,2,FALSE)</f>
        <v>Kippie Marrison</v>
      </c>
      <c r="G884" s="1" t="str">
        <f>VLOOKUP(C884,customers!$A$1:$C$1001,3,FALSE)</f>
        <v>kmarrisonoq@dropbox.com</v>
      </c>
      <c r="H884" s="1" t="str">
        <f>_xlfn.XLOOKUP(C884,customers!$A$2:$A$1001,customers!$G$2:$G$1001,,0,)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>
        <f>INDEX(products!$A$1:$G$49,MATCH(orders!$D884,products!$A$1:$A$49,0),MATCH(orders!K$1,products!$A$1:$G$1,0))</f>
        <v>2.5</v>
      </c>
      <c r="L884">
        <f>INDEX(products!$A$1:$G$49,MATCH(orders!$D884,products!$A$1:$A$49,0),MATCH(orders!L$1,products!$A$1:$G$1,0))</f>
        <v>22.884999999999998</v>
      </c>
      <c r="M884">
        <f t="shared" si="94"/>
        <v>114.42499999999998</v>
      </c>
      <c r="N884" t="str">
        <f>VLOOKUP(I884,'coffee names &amp; roast types'!$A$2:$B$5,2,FALSE)</f>
        <v>Arabica</v>
      </c>
      <c r="O884" t="str">
        <f>VLOOKUP(J884,'coffee names &amp; roast types'!$E$2:$F$4,2,FALSE)</f>
        <v>Dark</v>
      </c>
      <c r="P884" t="str">
        <f>CONCATENATE(VLOOKUP(C884,customers!$A$2:$F$1001,5,FALSE),", ",VLOOKUP(C884,customers!$A$2:$F$1001,6,FALSE))</f>
        <v>84 Sutherland Alley, Denver</v>
      </c>
      <c r="Q884" t="str">
        <f t="shared" si="95"/>
        <v>No</v>
      </c>
      <c r="R884" t="str">
        <f t="shared" si="96"/>
        <v>Kippie</v>
      </c>
      <c r="S884" t="str">
        <f t="shared" si="97"/>
        <v>Marrison</v>
      </c>
      <c r="T884" t="str">
        <f>_xlfn.XLOOKUP(C884,Table3[Customer ID],Table3[Loyalty Card],,0)</f>
        <v>Yes</v>
      </c>
      <c r="U884">
        <f t="shared" si="91"/>
        <v>12.5</v>
      </c>
      <c r="V884" t="str">
        <f t="shared" si="92"/>
        <v>Monday</v>
      </c>
      <c r="W884" t="str">
        <f t="shared" si="93"/>
        <v>July</v>
      </c>
      <c r="X884">
        <f>E884*VLOOKUP(D884,products!$A$2:$G$49,7,FALSE)</f>
        <v>10.298249999999998</v>
      </c>
    </row>
    <row r="885" spans="1:24" x14ac:dyDescent="0.25">
      <c r="A885" s="1" t="s">
        <v>5482</v>
      </c>
      <c r="B885" s="2">
        <v>43956</v>
      </c>
      <c r="C885" s="1" t="s">
        <v>5483</v>
      </c>
      <c r="D885" t="s">
        <v>6174</v>
      </c>
      <c r="E885" s="1">
        <v>3</v>
      </c>
      <c r="F885" s="1" t="str">
        <f>VLOOKUP(C885,customers!$A$2:$B$1001,2,FALSE)</f>
        <v>Lindon Agnolo</v>
      </c>
      <c r="G885" s="1" t="str">
        <f>VLOOKUP(C885,customers!$A$1:$C$1001,3,FALSE)</f>
        <v>lagnolooj@pinterest.com</v>
      </c>
      <c r="H885" s="1" t="str">
        <f>_xlfn.XLOOKUP(C885,customers!$A$2:$A$1001,customers!$G$2:$G$1001,,0,)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>
        <f>INDEX(products!$A$1:$G$49,MATCH(orders!$D885,products!$A$1:$A$49,0),MATCH(orders!K$1,products!$A$1:$G$1,0))</f>
        <v>2.5</v>
      </c>
      <c r="L885">
        <f>INDEX(products!$A$1:$G$49,MATCH(orders!$D885,products!$A$1:$A$49,0),MATCH(orders!L$1,products!$A$1:$G$1,0))</f>
        <v>25.874999999999996</v>
      </c>
      <c r="M885">
        <f t="shared" si="94"/>
        <v>77.624999999999986</v>
      </c>
      <c r="N885" t="str">
        <f>VLOOKUP(I885,'coffee names &amp; roast types'!$A$2:$B$5,2,FALSE)</f>
        <v>Arabica</v>
      </c>
      <c r="O885" t="str">
        <f>VLOOKUP(J885,'coffee names &amp; roast types'!$E$2:$F$4,2,FALSE)</f>
        <v>Medium</v>
      </c>
      <c r="P885" t="str">
        <f>CONCATENATE(VLOOKUP(C885,customers!$A$2:$F$1001,5,FALSE),", ",VLOOKUP(C885,customers!$A$2:$F$1001,6,FALSE))</f>
        <v>82499 Mallard Lane, Tulsa</v>
      </c>
      <c r="Q885" t="str">
        <f t="shared" si="95"/>
        <v>No</v>
      </c>
      <c r="R885" t="str">
        <f t="shared" si="96"/>
        <v>Lindon</v>
      </c>
      <c r="S885" t="str">
        <f t="shared" si="97"/>
        <v>Agnolo</v>
      </c>
      <c r="T885" t="str">
        <f>_xlfn.XLOOKUP(C885,Table3[Customer ID],Table3[Loyalty Card],,0)</f>
        <v>Yes</v>
      </c>
      <c r="U885">
        <f t="shared" si="91"/>
        <v>7.5</v>
      </c>
      <c r="V885" t="str">
        <f t="shared" si="92"/>
        <v>Tuesday</v>
      </c>
      <c r="W885" t="str">
        <f t="shared" si="93"/>
        <v>May</v>
      </c>
      <c r="X885">
        <f>E885*VLOOKUP(D885,products!$A$2:$G$49,7,FALSE)</f>
        <v>6.9862499999999983</v>
      </c>
    </row>
    <row r="886" spans="1:24" x14ac:dyDescent="0.25">
      <c r="A886" s="1" t="s">
        <v>5488</v>
      </c>
      <c r="B886" s="2">
        <v>43941</v>
      </c>
      <c r="C886" s="1" t="s">
        <v>5489</v>
      </c>
      <c r="D886" t="s">
        <v>6171</v>
      </c>
      <c r="E886" s="1">
        <v>1</v>
      </c>
      <c r="F886" s="1" t="str">
        <f>VLOOKUP(C886,customers!$A$2:$B$1001,2,FALSE)</f>
        <v>Delainey Kiddy</v>
      </c>
      <c r="G886" s="1" t="str">
        <f>VLOOKUP(C886,customers!$A$1:$C$1001,3,FALSE)</f>
        <v>dkiddyok@fda.gov</v>
      </c>
      <c r="H886" s="1" t="str">
        <f>_xlfn.XLOOKUP(C886,customers!$A$2:$A$1001,customers!$G$2:$G$1001,,0,)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>
        <f>INDEX(products!$A$1:$G$49,MATCH(orders!$D886,products!$A$1:$A$49,0),MATCH(orders!K$1,products!$A$1:$G$1,0))</f>
        <v>0.5</v>
      </c>
      <c r="L886">
        <f>INDEX(products!$A$1:$G$49,MATCH(orders!$D886,products!$A$1:$A$49,0),MATCH(orders!L$1,products!$A$1:$G$1,0))</f>
        <v>5.3699999999999992</v>
      </c>
      <c r="M886">
        <f t="shared" si="94"/>
        <v>5.3699999999999992</v>
      </c>
      <c r="N886" t="str">
        <f>VLOOKUP(I886,'coffee names &amp; roast types'!$A$2:$B$5,2,FALSE)</f>
        <v>Robusta</v>
      </c>
      <c r="O886" t="str">
        <f>VLOOKUP(J886,'coffee names &amp; roast types'!$E$2:$F$4,2,FALSE)</f>
        <v>Dark</v>
      </c>
      <c r="P886" t="str">
        <f>CONCATENATE(VLOOKUP(C886,customers!$A$2:$F$1001,5,FALSE),", ",VLOOKUP(C886,customers!$A$2:$F$1001,6,FALSE))</f>
        <v>66184 Melby Avenue, Fresno</v>
      </c>
      <c r="Q886" t="str">
        <f t="shared" si="95"/>
        <v>No</v>
      </c>
      <c r="R886" t="str">
        <f t="shared" si="96"/>
        <v>Delainey</v>
      </c>
      <c r="S886" t="str">
        <f t="shared" si="97"/>
        <v>Kiddy</v>
      </c>
      <c r="T886" t="str">
        <f>_xlfn.XLOOKUP(C886,Table3[Customer ID],Table3[Loyalty Card],,0)</f>
        <v>Yes</v>
      </c>
      <c r="U886">
        <f t="shared" si="91"/>
        <v>0.5</v>
      </c>
      <c r="V886" t="str">
        <f t="shared" si="92"/>
        <v>Monday</v>
      </c>
      <c r="W886" t="str">
        <f t="shared" si="93"/>
        <v>April</v>
      </c>
      <c r="X886">
        <f>E886*VLOOKUP(D886,products!$A$2:$G$49,7,FALSE)</f>
        <v>0.32219999999999993</v>
      </c>
    </row>
    <row r="887" spans="1:24" x14ac:dyDescent="0.25">
      <c r="A887" s="1" t="s">
        <v>5494</v>
      </c>
      <c r="B887" s="2">
        <v>43664</v>
      </c>
      <c r="C887" s="1" t="s">
        <v>5495</v>
      </c>
      <c r="D887" t="s">
        <v>6148</v>
      </c>
      <c r="E887" s="1">
        <v>6</v>
      </c>
      <c r="F887" s="1" t="str">
        <f>VLOOKUP(C887,customers!$A$2:$B$1001,2,FALSE)</f>
        <v>Helli Petroulis</v>
      </c>
      <c r="G887" s="1" t="str">
        <f>VLOOKUP(C887,customers!$A$1:$C$1001,3,FALSE)</f>
        <v>hpetroulisol@state.tx.us</v>
      </c>
      <c r="H887" s="1" t="str">
        <f>_xlfn.XLOOKUP(C887,customers!$A$2:$A$1001,customers!$G$2:$G$1001,,0,)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>
        <f>INDEX(products!$A$1:$G$49,MATCH(orders!$D887,products!$A$1:$A$49,0),MATCH(orders!K$1,products!$A$1:$G$1,0))</f>
        <v>2.5</v>
      </c>
      <c r="L887">
        <f>INDEX(products!$A$1:$G$49,MATCH(orders!$D887,products!$A$1:$A$49,0),MATCH(orders!L$1,products!$A$1:$G$1,0))</f>
        <v>20.584999999999997</v>
      </c>
      <c r="M887">
        <f t="shared" si="94"/>
        <v>123.50999999999999</v>
      </c>
      <c r="N887" t="str">
        <f>VLOOKUP(I887,'coffee names &amp; roast types'!$A$2:$B$5,2,FALSE)</f>
        <v>Robusta</v>
      </c>
      <c r="O887" t="str">
        <f>VLOOKUP(J887,'coffee names &amp; roast types'!$E$2:$F$4,2,FALSE)</f>
        <v>Dark</v>
      </c>
      <c r="P887" t="str">
        <f>CONCATENATE(VLOOKUP(C887,customers!$A$2:$F$1001,5,FALSE),", ",VLOOKUP(C887,customers!$A$2:$F$1001,6,FALSE))</f>
        <v>56 Hollow Ridge Circle, Mullagh</v>
      </c>
      <c r="Q887" t="str">
        <f t="shared" si="95"/>
        <v>Yes</v>
      </c>
      <c r="R887" t="str">
        <f t="shared" si="96"/>
        <v>Helli</v>
      </c>
      <c r="S887" t="str">
        <f t="shared" si="97"/>
        <v>Petroulis</v>
      </c>
      <c r="T887" t="str">
        <f>_xlfn.XLOOKUP(C887,Table3[Customer ID],Table3[Loyalty Card],,0)</f>
        <v>No</v>
      </c>
      <c r="U887">
        <f t="shared" si="91"/>
        <v>15</v>
      </c>
      <c r="V887" t="str">
        <f t="shared" si="92"/>
        <v>Thursday</v>
      </c>
      <c r="W887" t="str">
        <f t="shared" si="93"/>
        <v>July</v>
      </c>
      <c r="X887">
        <f>E887*VLOOKUP(D887,products!$A$2:$G$49,7,FALSE)</f>
        <v>7.4105999999999987</v>
      </c>
    </row>
    <row r="888" spans="1:24" x14ac:dyDescent="0.25">
      <c r="A888" s="1" t="s">
        <v>5500</v>
      </c>
      <c r="B888" s="2">
        <v>44518</v>
      </c>
      <c r="C888" s="1" t="s">
        <v>5501</v>
      </c>
      <c r="D888" t="s">
        <v>6159</v>
      </c>
      <c r="E888" s="1">
        <v>2</v>
      </c>
      <c r="F888" s="1" t="str">
        <f>VLOOKUP(C888,customers!$A$2:$B$1001,2,FALSE)</f>
        <v>Marty Scholl</v>
      </c>
      <c r="G888" s="1" t="str">
        <f>VLOOKUP(C888,customers!$A$1:$C$1001,3,FALSE)</f>
        <v>mschollom@taobao.com</v>
      </c>
      <c r="H888" s="1" t="str">
        <f>_xlfn.XLOOKUP(C888,customers!$A$2:$A$1001,customers!$G$2:$G$1001,,0,)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>
        <f>INDEX(products!$A$1:$G$49,MATCH(orders!$D888,products!$A$1:$A$49,0),MATCH(orders!K$1,products!$A$1:$G$1,0))</f>
        <v>0.5</v>
      </c>
      <c r="L888">
        <f>INDEX(products!$A$1:$G$49,MATCH(orders!$D888,products!$A$1:$A$49,0),MATCH(orders!L$1,products!$A$1:$G$1,0))</f>
        <v>8.73</v>
      </c>
      <c r="M888">
        <f t="shared" si="94"/>
        <v>17.46</v>
      </c>
      <c r="N888" t="str">
        <f>VLOOKUP(I888,'coffee names &amp; roast types'!$A$2:$B$5,2,FALSE)</f>
        <v>Liberica</v>
      </c>
      <c r="O888" t="str">
        <f>VLOOKUP(J888,'coffee names &amp; roast types'!$E$2:$F$4,2,FALSE)</f>
        <v>Medium</v>
      </c>
      <c r="P888" t="str">
        <f>CONCATENATE(VLOOKUP(C888,customers!$A$2:$F$1001,5,FALSE),", ",VLOOKUP(C888,customers!$A$2:$F$1001,6,FALSE))</f>
        <v>59992 Canary Crossing, San Francisco</v>
      </c>
      <c r="Q888" t="str">
        <f t="shared" si="95"/>
        <v>No</v>
      </c>
      <c r="R888" t="str">
        <f t="shared" si="96"/>
        <v>Marty</v>
      </c>
      <c r="S888" t="str">
        <f t="shared" si="97"/>
        <v>Scholl</v>
      </c>
      <c r="T888" t="str">
        <f>_xlfn.XLOOKUP(C888,Table3[Customer ID],Table3[Loyalty Card],,0)</f>
        <v>No</v>
      </c>
      <c r="U888">
        <f t="shared" si="91"/>
        <v>1</v>
      </c>
      <c r="V888" t="str">
        <f t="shared" si="92"/>
        <v>Thursday</v>
      </c>
      <c r="W888" t="str">
        <f t="shared" si="93"/>
        <v>November</v>
      </c>
      <c r="X888">
        <f>E888*VLOOKUP(D888,products!$A$2:$G$49,7,FALSE)</f>
        <v>2.2698</v>
      </c>
    </row>
    <row r="889" spans="1:24" x14ac:dyDescent="0.25">
      <c r="A889" s="1" t="s">
        <v>5506</v>
      </c>
      <c r="B889" s="2">
        <v>44002</v>
      </c>
      <c r="C889" s="1" t="s">
        <v>5507</v>
      </c>
      <c r="D889" t="s">
        <v>6183</v>
      </c>
      <c r="E889" s="1">
        <v>3</v>
      </c>
      <c r="F889" s="1" t="str">
        <f>VLOOKUP(C889,customers!$A$2:$B$1001,2,FALSE)</f>
        <v>Kienan Ferson</v>
      </c>
      <c r="G889" s="1" t="str">
        <f>VLOOKUP(C889,customers!$A$1:$C$1001,3,FALSE)</f>
        <v>kfersonon@g.co</v>
      </c>
      <c r="H889" s="1" t="str">
        <f>_xlfn.XLOOKUP(C889,customers!$A$2:$A$1001,customers!$G$2:$G$1001,,0,)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>
        <f>INDEX(products!$A$1:$G$49,MATCH(orders!$D889,products!$A$1:$A$49,0),MATCH(orders!K$1,products!$A$1:$G$1,0))</f>
        <v>0.2</v>
      </c>
      <c r="L889">
        <f>INDEX(products!$A$1:$G$49,MATCH(orders!$D889,products!$A$1:$A$49,0),MATCH(orders!L$1,products!$A$1:$G$1,0))</f>
        <v>4.4550000000000001</v>
      </c>
      <c r="M889">
        <f t="shared" si="94"/>
        <v>13.365</v>
      </c>
      <c r="N889" t="str">
        <f>VLOOKUP(I889,'coffee names &amp; roast types'!$A$2:$B$5,2,FALSE)</f>
        <v>Excelsa</v>
      </c>
      <c r="O889" t="str">
        <f>VLOOKUP(J889,'coffee names &amp; roast types'!$E$2:$F$4,2,FALSE)</f>
        <v>Light</v>
      </c>
      <c r="P889" t="str">
        <f>CONCATENATE(VLOOKUP(C889,customers!$A$2:$F$1001,5,FALSE),", ",VLOOKUP(C889,customers!$A$2:$F$1001,6,FALSE))</f>
        <v>72997 Annamark Plaza, Mobile</v>
      </c>
      <c r="Q889" t="str">
        <f t="shared" si="95"/>
        <v>No</v>
      </c>
      <c r="R889" t="str">
        <f t="shared" si="96"/>
        <v>Kienan</v>
      </c>
      <c r="S889" t="str">
        <f t="shared" si="97"/>
        <v>Ferson</v>
      </c>
      <c r="T889" t="str">
        <f>_xlfn.XLOOKUP(C889,Table3[Customer ID],Table3[Loyalty Card],,0)</f>
        <v>No</v>
      </c>
      <c r="U889">
        <f t="shared" si="91"/>
        <v>0.60000000000000009</v>
      </c>
      <c r="V889" t="str">
        <f t="shared" si="92"/>
        <v>Saturday</v>
      </c>
      <c r="W889" t="str">
        <f t="shared" si="93"/>
        <v>June</v>
      </c>
      <c r="X889">
        <f>E889*VLOOKUP(D889,products!$A$2:$G$49,7,FALSE)</f>
        <v>1.4701499999999998</v>
      </c>
    </row>
    <row r="890" spans="1:24" x14ac:dyDescent="0.25">
      <c r="A890" s="1" t="s">
        <v>5512</v>
      </c>
      <c r="B890" s="2">
        <v>44292</v>
      </c>
      <c r="C890" s="1" t="s">
        <v>5513</v>
      </c>
      <c r="D890" t="s">
        <v>6166</v>
      </c>
      <c r="E890" s="1">
        <v>2</v>
      </c>
      <c r="F890" s="1" t="str">
        <f>VLOOKUP(C890,customers!$A$2:$B$1001,2,FALSE)</f>
        <v>Blake Kelloway</v>
      </c>
      <c r="G890" s="1" t="str">
        <f>VLOOKUP(C890,customers!$A$1:$C$1001,3,FALSE)</f>
        <v>bkellowayoo@omniture.com</v>
      </c>
      <c r="H890" s="1" t="str">
        <f>_xlfn.XLOOKUP(C890,customers!$A$2:$A$1001,customers!$G$2:$G$1001,,0,)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>
        <f>INDEX(products!$A$1:$G$49,MATCH(orders!$D890,products!$A$1:$A$49,0),MATCH(orders!K$1,products!$A$1:$G$1,0))</f>
        <v>0.2</v>
      </c>
      <c r="L890">
        <f>INDEX(products!$A$1:$G$49,MATCH(orders!$D890,products!$A$1:$A$49,0),MATCH(orders!L$1,products!$A$1:$G$1,0))</f>
        <v>3.8849999999999998</v>
      </c>
      <c r="M890">
        <f t="shared" si="94"/>
        <v>7.77</v>
      </c>
      <c r="N890" t="str">
        <f>VLOOKUP(I890,'coffee names &amp; roast types'!$A$2:$B$5,2,FALSE)</f>
        <v>Arabica</v>
      </c>
      <c r="O890" t="str">
        <f>VLOOKUP(J890,'coffee names &amp; roast types'!$E$2:$F$4,2,FALSE)</f>
        <v>Light</v>
      </c>
      <c r="P890" t="str">
        <f>CONCATENATE(VLOOKUP(C890,customers!$A$2:$F$1001,5,FALSE),", ",VLOOKUP(C890,customers!$A$2:$F$1001,6,FALSE))</f>
        <v>7351 Sloan Pass, San Francisco</v>
      </c>
      <c r="Q890" t="str">
        <f t="shared" si="95"/>
        <v>No</v>
      </c>
      <c r="R890" t="str">
        <f t="shared" si="96"/>
        <v>Blake</v>
      </c>
      <c r="S890" t="str">
        <f t="shared" si="97"/>
        <v>Kelloway</v>
      </c>
      <c r="T890" t="str">
        <f>_xlfn.XLOOKUP(C890,Table3[Customer ID],Table3[Loyalty Card],,0)</f>
        <v>Yes</v>
      </c>
      <c r="U890">
        <f t="shared" si="91"/>
        <v>0.4</v>
      </c>
      <c r="V890" t="str">
        <f t="shared" si="92"/>
        <v>Tuesday</v>
      </c>
      <c r="W890" t="str">
        <f t="shared" si="93"/>
        <v>April</v>
      </c>
      <c r="X890">
        <f>E890*VLOOKUP(D890,products!$A$2:$G$49,7,FALSE)</f>
        <v>0.69929999999999992</v>
      </c>
    </row>
    <row r="891" spans="1:24" x14ac:dyDescent="0.25">
      <c r="A891" s="1" t="s">
        <v>5518</v>
      </c>
      <c r="B891" s="2">
        <v>43633</v>
      </c>
      <c r="C891" s="1" t="s">
        <v>5519</v>
      </c>
      <c r="D891" t="s">
        <v>6162</v>
      </c>
      <c r="E891" s="1">
        <v>1</v>
      </c>
      <c r="F891" s="1" t="str">
        <f>VLOOKUP(C891,customers!$A$2:$B$1001,2,FALSE)</f>
        <v>Scarlett Oliffe</v>
      </c>
      <c r="G891" s="1" t="str">
        <f>VLOOKUP(C891,customers!$A$1:$C$1001,3,FALSE)</f>
        <v>soliffeop@yellowbook.com</v>
      </c>
      <c r="H891" s="1" t="str">
        <f>_xlfn.XLOOKUP(C891,customers!$A$2:$A$1001,customers!$G$2:$G$1001,,0,)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>
        <f>INDEX(products!$A$1:$G$49,MATCH(orders!$D891,products!$A$1:$A$49,0),MATCH(orders!K$1,products!$A$1:$G$1,0))</f>
        <v>0.2</v>
      </c>
      <c r="L891">
        <f>INDEX(products!$A$1:$G$49,MATCH(orders!$D891,products!$A$1:$A$49,0),MATCH(orders!L$1,products!$A$1:$G$1,0))</f>
        <v>2.6849999999999996</v>
      </c>
      <c r="M891">
        <f t="shared" si="94"/>
        <v>2.6849999999999996</v>
      </c>
      <c r="N891" t="str">
        <f>VLOOKUP(I891,'coffee names &amp; roast types'!$A$2:$B$5,2,FALSE)</f>
        <v>Robusta</v>
      </c>
      <c r="O891" t="str">
        <f>VLOOKUP(J891,'coffee names &amp; roast types'!$E$2:$F$4,2,FALSE)</f>
        <v>Dark</v>
      </c>
      <c r="P891" t="str">
        <f>CONCATENATE(VLOOKUP(C891,customers!$A$2:$F$1001,5,FALSE),", ",VLOOKUP(C891,customers!$A$2:$F$1001,6,FALSE))</f>
        <v>1866 Ohio Point, Jamaica</v>
      </c>
      <c r="Q891" t="str">
        <f t="shared" si="95"/>
        <v>No</v>
      </c>
      <c r="R891" t="str">
        <f t="shared" si="96"/>
        <v>Scarlett</v>
      </c>
      <c r="S891" t="str">
        <f t="shared" si="97"/>
        <v>Oliffe</v>
      </c>
      <c r="T891" t="str">
        <f>_xlfn.XLOOKUP(C891,Table3[Customer ID],Table3[Loyalty Card],,0)</f>
        <v>Yes</v>
      </c>
      <c r="U891">
        <f t="shared" si="91"/>
        <v>0.2</v>
      </c>
      <c r="V891" t="str">
        <f t="shared" si="92"/>
        <v>Monday</v>
      </c>
      <c r="W891" t="str">
        <f t="shared" si="93"/>
        <v>June</v>
      </c>
      <c r="X891">
        <f>E891*VLOOKUP(D891,products!$A$2:$G$49,7,FALSE)</f>
        <v>0.16109999999999997</v>
      </c>
    </row>
    <row r="892" spans="1:24" x14ac:dyDescent="0.25">
      <c r="A892" s="1" t="s">
        <v>5524</v>
      </c>
      <c r="B892" s="2">
        <v>44646</v>
      </c>
      <c r="C892" s="1" t="s">
        <v>5525</v>
      </c>
      <c r="D892" t="s">
        <v>6148</v>
      </c>
      <c r="E892" s="1">
        <v>1</v>
      </c>
      <c r="F892" s="1" t="str">
        <f>VLOOKUP(C892,customers!$A$2:$B$1001,2,FALSE)</f>
        <v>Kippie Marrison</v>
      </c>
      <c r="G892" s="1" t="str">
        <f>VLOOKUP(C892,customers!$A$1:$C$1001,3,FALSE)</f>
        <v>kmarrisonoq@dropbox.com</v>
      </c>
      <c r="H892" s="1" t="str">
        <f>_xlfn.XLOOKUP(C892,customers!$A$2:$A$1001,customers!$G$2:$G$1001,,0,)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>
        <f>INDEX(products!$A$1:$G$49,MATCH(orders!$D892,products!$A$1:$A$49,0),MATCH(orders!K$1,products!$A$1:$G$1,0))</f>
        <v>2.5</v>
      </c>
      <c r="L892">
        <f>INDEX(products!$A$1:$G$49,MATCH(orders!$D892,products!$A$1:$A$49,0),MATCH(orders!L$1,products!$A$1:$G$1,0))</f>
        <v>20.584999999999997</v>
      </c>
      <c r="M892">
        <f t="shared" si="94"/>
        <v>20.584999999999997</v>
      </c>
      <c r="N892" t="str">
        <f>VLOOKUP(I892,'coffee names &amp; roast types'!$A$2:$B$5,2,FALSE)</f>
        <v>Robusta</v>
      </c>
      <c r="O892" t="str">
        <f>VLOOKUP(J892,'coffee names &amp; roast types'!$E$2:$F$4,2,FALSE)</f>
        <v>Dark</v>
      </c>
      <c r="P892" t="str">
        <f>CONCATENATE(VLOOKUP(C892,customers!$A$2:$F$1001,5,FALSE),", ",VLOOKUP(C892,customers!$A$2:$F$1001,6,FALSE))</f>
        <v>84 Sutherland Alley, Denver</v>
      </c>
      <c r="Q892" t="str">
        <f t="shared" si="95"/>
        <v>No</v>
      </c>
      <c r="R892" t="str">
        <f t="shared" si="96"/>
        <v>Kippie</v>
      </c>
      <c r="S892" t="str">
        <f t="shared" si="97"/>
        <v>Marrison</v>
      </c>
      <c r="T892" t="str">
        <f>_xlfn.XLOOKUP(C892,Table3[Customer ID],Table3[Loyalty Card],,0)</f>
        <v>Yes</v>
      </c>
      <c r="U892">
        <f t="shared" si="91"/>
        <v>2.5</v>
      </c>
      <c r="V892" t="str">
        <f t="shared" si="92"/>
        <v>Saturday</v>
      </c>
      <c r="W892" t="str">
        <f t="shared" si="93"/>
        <v>March</v>
      </c>
      <c r="X892">
        <f>E892*VLOOKUP(D892,products!$A$2:$G$49,7,FALSE)</f>
        <v>1.2350999999999999</v>
      </c>
    </row>
    <row r="893" spans="1:24" x14ac:dyDescent="0.25">
      <c r="A893" s="1" t="s">
        <v>5530</v>
      </c>
      <c r="B893" s="2">
        <v>44469</v>
      </c>
      <c r="C893" s="1" t="s">
        <v>5531</v>
      </c>
      <c r="D893" t="s">
        <v>6167</v>
      </c>
      <c r="E893" s="1">
        <v>5</v>
      </c>
      <c r="F893" s="1" t="str">
        <f>VLOOKUP(C893,customers!$A$2:$B$1001,2,FALSE)</f>
        <v>Celestia Dolohunty</v>
      </c>
      <c r="G893" s="1" t="str">
        <f>VLOOKUP(C893,customers!$A$1:$C$1001,3,FALSE)</f>
        <v>cdolohuntyor@dailymail.co.uk</v>
      </c>
      <c r="H893" s="1" t="str">
        <f>_xlfn.XLOOKUP(C893,customers!$A$2:$A$1001,customers!$G$2:$G$1001,,0,)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>
        <f>INDEX(products!$A$1:$G$49,MATCH(orders!$D893,products!$A$1:$A$49,0),MATCH(orders!K$1,products!$A$1:$G$1,0))</f>
        <v>2.5</v>
      </c>
      <c r="L893">
        <f>INDEX(products!$A$1:$G$49,MATCH(orders!$D893,products!$A$1:$A$49,0),MATCH(orders!L$1,products!$A$1:$G$1,0))</f>
        <v>22.884999999999998</v>
      </c>
      <c r="M893">
        <f t="shared" si="94"/>
        <v>114.42499999999998</v>
      </c>
      <c r="N893" t="str">
        <f>VLOOKUP(I893,'coffee names &amp; roast types'!$A$2:$B$5,2,FALSE)</f>
        <v>Arabica</v>
      </c>
      <c r="O893" t="str">
        <f>VLOOKUP(J893,'coffee names &amp; roast types'!$E$2:$F$4,2,FALSE)</f>
        <v>Dark</v>
      </c>
      <c r="P893" t="str">
        <f>CONCATENATE(VLOOKUP(C893,customers!$A$2:$F$1001,5,FALSE),", ",VLOOKUP(C893,customers!$A$2:$F$1001,6,FALSE))</f>
        <v>836 Towne Court, San Diego</v>
      </c>
      <c r="Q893" t="str">
        <f t="shared" si="95"/>
        <v>No</v>
      </c>
      <c r="R893" t="str">
        <f t="shared" si="96"/>
        <v>Celestia</v>
      </c>
      <c r="S893" t="str">
        <f t="shared" si="97"/>
        <v>Dolohunty</v>
      </c>
      <c r="T893" t="str">
        <f>_xlfn.XLOOKUP(C893,Table3[Customer ID],Table3[Loyalty Card],,0)</f>
        <v>Yes</v>
      </c>
      <c r="U893">
        <f t="shared" si="91"/>
        <v>12.5</v>
      </c>
      <c r="V893" t="str">
        <f t="shared" si="92"/>
        <v>Thursday</v>
      </c>
      <c r="W893" t="str">
        <f t="shared" si="93"/>
        <v>September</v>
      </c>
      <c r="X893">
        <f>E893*VLOOKUP(D893,products!$A$2:$G$49,7,FALSE)</f>
        <v>10.298249999999998</v>
      </c>
    </row>
    <row r="894" spans="1:24" x14ac:dyDescent="0.25">
      <c r="A894" s="1" t="s">
        <v>5536</v>
      </c>
      <c r="B894" s="2">
        <v>43635</v>
      </c>
      <c r="C894" s="1" t="s">
        <v>5537</v>
      </c>
      <c r="D894" t="s">
        <v>6155</v>
      </c>
      <c r="E894" s="1">
        <v>5</v>
      </c>
      <c r="F894" s="1" t="str">
        <f>VLOOKUP(C894,customers!$A$2:$B$1001,2,FALSE)</f>
        <v>Patsy Vasilenko</v>
      </c>
      <c r="G894" s="1" t="str">
        <f>VLOOKUP(C894,customers!$A$1:$C$1001,3,FALSE)</f>
        <v>pvasilenkoos@addtoany.com</v>
      </c>
      <c r="H894" s="1" t="str">
        <f>_xlfn.XLOOKUP(C894,customers!$A$2:$A$1001,customers!$G$2:$G$1001,,0,)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>
        <f>INDEX(products!$A$1:$G$49,MATCH(orders!$D894,products!$A$1:$A$49,0),MATCH(orders!K$1,products!$A$1:$G$1,0))</f>
        <v>0.2</v>
      </c>
      <c r="L894">
        <f>INDEX(products!$A$1:$G$49,MATCH(orders!$D894,products!$A$1:$A$49,0),MATCH(orders!L$1,products!$A$1:$G$1,0))</f>
        <v>4.125</v>
      </c>
      <c r="M894">
        <f t="shared" si="94"/>
        <v>20.625</v>
      </c>
      <c r="N894" t="str">
        <f>VLOOKUP(I894,'coffee names &amp; roast types'!$A$2:$B$5,2,FALSE)</f>
        <v>Excelsa</v>
      </c>
      <c r="O894" t="str">
        <f>VLOOKUP(J894,'coffee names &amp; roast types'!$E$2:$F$4,2,FALSE)</f>
        <v>Medium</v>
      </c>
      <c r="P894" t="str">
        <f>CONCATENATE(VLOOKUP(C894,customers!$A$2:$F$1001,5,FALSE),", ",VLOOKUP(C894,customers!$A$2:$F$1001,6,FALSE))</f>
        <v>56 Ridge Oak Point, Preston</v>
      </c>
      <c r="Q894" t="str">
        <f t="shared" si="95"/>
        <v>Yes</v>
      </c>
      <c r="R894" t="str">
        <f t="shared" si="96"/>
        <v>Patsy</v>
      </c>
      <c r="S894" t="str">
        <f t="shared" si="97"/>
        <v>Vasilenko</v>
      </c>
      <c r="T894" t="str">
        <f>_xlfn.XLOOKUP(C894,Table3[Customer ID],Table3[Loyalty Card],,0)</f>
        <v>No</v>
      </c>
      <c r="U894">
        <f t="shared" si="91"/>
        <v>1</v>
      </c>
      <c r="V894" t="str">
        <f t="shared" si="92"/>
        <v>Wednesday</v>
      </c>
      <c r="W894" t="str">
        <f t="shared" si="93"/>
        <v>June</v>
      </c>
      <c r="X894">
        <f>E894*VLOOKUP(D894,products!$A$2:$G$49,7,FALSE)</f>
        <v>2.2687499999999998</v>
      </c>
    </row>
    <row r="895" spans="1:24" x14ac:dyDescent="0.25">
      <c r="A895" s="1" t="s">
        <v>5542</v>
      </c>
      <c r="B895" s="2">
        <v>44651</v>
      </c>
      <c r="C895" s="1" t="s">
        <v>5543</v>
      </c>
      <c r="D895" t="s">
        <v>6160</v>
      </c>
      <c r="E895" s="1">
        <v>6</v>
      </c>
      <c r="F895" s="1" t="str">
        <f>VLOOKUP(C895,customers!$A$2:$B$1001,2,FALSE)</f>
        <v>Raphaela Schankelborg</v>
      </c>
      <c r="G895" s="1" t="str">
        <f>VLOOKUP(C895,customers!$A$1:$C$1001,3,FALSE)</f>
        <v>rschankelborgot@ameblo.jp</v>
      </c>
      <c r="H895" s="1" t="str">
        <f>_xlfn.XLOOKUP(C895,customers!$A$2:$A$1001,customers!$G$2:$G$1001,,0,)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>
        <f>INDEX(products!$A$1:$G$49,MATCH(orders!$D895,products!$A$1:$A$49,0),MATCH(orders!K$1,products!$A$1:$G$1,0))</f>
        <v>0.5</v>
      </c>
      <c r="L895">
        <f>INDEX(products!$A$1:$G$49,MATCH(orders!$D895,products!$A$1:$A$49,0),MATCH(orders!L$1,products!$A$1:$G$1,0))</f>
        <v>9.51</v>
      </c>
      <c r="M895">
        <f t="shared" si="94"/>
        <v>57.06</v>
      </c>
      <c r="N895" t="str">
        <f>VLOOKUP(I895,'coffee names &amp; roast types'!$A$2:$B$5,2,FALSE)</f>
        <v>Liberica</v>
      </c>
      <c r="O895" t="str">
        <f>VLOOKUP(J895,'coffee names &amp; roast types'!$E$2:$F$4,2,FALSE)</f>
        <v>Light</v>
      </c>
      <c r="P895" t="str">
        <f>CONCATENATE(VLOOKUP(C895,customers!$A$2:$F$1001,5,FALSE),", ",VLOOKUP(C895,customers!$A$2:$F$1001,6,FALSE))</f>
        <v>528 Debs Terrace, Pittsburgh</v>
      </c>
      <c r="Q895" t="str">
        <f t="shared" si="95"/>
        <v>No</v>
      </c>
      <c r="R895" t="str">
        <f t="shared" si="96"/>
        <v>Raphaela</v>
      </c>
      <c r="S895" t="str">
        <f t="shared" si="97"/>
        <v>Schankelborg</v>
      </c>
      <c r="T895" t="str">
        <f>_xlfn.XLOOKUP(C895,Table3[Customer ID],Table3[Loyalty Card],,0)</f>
        <v>Yes</v>
      </c>
      <c r="U895">
        <f t="shared" si="91"/>
        <v>3</v>
      </c>
      <c r="V895" t="str">
        <f t="shared" si="92"/>
        <v>Thursday</v>
      </c>
      <c r="W895" t="str">
        <f t="shared" si="93"/>
        <v>March</v>
      </c>
      <c r="X895">
        <f>E895*VLOOKUP(D895,products!$A$2:$G$49,7,FALSE)</f>
        <v>7.4177999999999997</v>
      </c>
    </row>
    <row r="896" spans="1:24" x14ac:dyDescent="0.25">
      <c r="A896" s="1" t="s">
        <v>5547</v>
      </c>
      <c r="B896" s="2">
        <v>44016</v>
      </c>
      <c r="C896" s="1" t="s">
        <v>5548</v>
      </c>
      <c r="D896" t="s">
        <v>6148</v>
      </c>
      <c r="E896" s="1">
        <v>4</v>
      </c>
      <c r="F896" s="1" t="str">
        <f>VLOOKUP(C896,customers!$A$2:$B$1001,2,FALSE)</f>
        <v>Sharity Wickens</v>
      </c>
      <c r="G896" s="1" t="str">
        <f>VLOOKUP(C896,customers!$A$1:$C$1001,3,FALSE)</f>
        <v>not provided</v>
      </c>
      <c r="H896" s="1" t="str">
        <f>_xlfn.XLOOKUP(C896,customers!$A$2:$A$1001,customers!$G$2:$G$1001,,0,)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>
        <f>INDEX(products!$A$1:$G$49,MATCH(orders!$D896,products!$A$1:$A$49,0),MATCH(orders!K$1,products!$A$1:$G$1,0))</f>
        <v>2.5</v>
      </c>
      <c r="L896">
        <f>INDEX(products!$A$1:$G$49,MATCH(orders!$D896,products!$A$1:$A$49,0),MATCH(orders!L$1,products!$A$1:$G$1,0))</f>
        <v>20.584999999999997</v>
      </c>
      <c r="M896">
        <f t="shared" si="94"/>
        <v>82.339999999999989</v>
      </c>
      <c r="N896" t="str">
        <f>VLOOKUP(I896,'coffee names &amp; roast types'!$A$2:$B$5,2,FALSE)</f>
        <v>Robusta</v>
      </c>
      <c r="O896" t="str">
        <f>VLOOKUP(J896,'coffee names &amp; roast types'!$E$2:$F$4,2,FALSE)</f>
        <v>Dark</v>
      </c>
      <c r="P896" t="str">
        <f>CONCATENATE(VLOOKUP(C896,customers!$A$2:$F$1001,5,FALSE),", ",VLOOKUP(C896,customers!$A$2:$F$1001,6,FALSE))</f>
        <v>5873 Lake View Parkway, Cavan</v>
      </c>
      <c r="Q896" t="str">
        <f t="shared" si="95"/>
        <v>Yes</v>
      </c>
      <c r="R896" t="str">
        <f t="shared" si="96"/>
        <v>Sharity</v>
      </c>
      <c r="S896" t="str">
        <f t="shared" si="97"/>
        <v>Wickens</v>
      </c>
      <c r="T896" t="str">
        <f>_xlfn.XLOOKUP(C896,Table3[Customer ID],Table3[Loyalty Card],,0)</f>
        <v>Yes</v>
      </c>
      <c r="U896">
        <f t="shared" si="91"/>
        <v>10</v>
      </c>
      <c r="V896" t="str">
        <f t="shared" si="92"/>
        <v>Saturday</v>
      </c>
      <c r="W896" t="str">
        <f t="shared" si="93"/>
        <v>July</v>
      </c>
      <c r="X896">
        <f>E896*VLOOKUP(D896,products!$A$2:$G$49,7,FALSE)</f>
        <v>4.9403999999999995</v>
      </c>
    </row>
    <row r="897" spans="1:24" x14ac:dyDescent="0.25">
      <c r="A897" s="1" t="s">
        <v>5552</v>
      </c>
      <c r="B897" s="2">
        <v>44521</v>
      </c>
      <c r="C897" s="1" t="s">
        <v>5553</v>
      </c>
      <c r="D897" t="s">
        <v>6165</v>
      </c>
      <c r="E897" s="1">
        <v>5</v>
      </c>
      <c r="F897" s="1" t="str">
        <f>VLOOKUP(C897,customers!$A$2:$B$1001,2,FALSE)</f>
        <v>Derick Snow</v>
      </c>
      <c r="G897" s="1" t="str">
        <f>VLOOKUP(C897,customers!$A$1:$C$1001,3,FALSE)</f>
        <v>not provided</v>
      </c>
      <c r="H897" s="1" t="str">
        <f>_xlfn.XLOOKUP(C897,customers!$A$2:$A$1001,customers!$G$2:$G$1001,,0,)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>
        <f>INDEX(products!$A$1:$G$49,MATCH(orders!$D897,products!$A$1:$A$49,0),MATCH(orders!K$1,products!$A$1:$G$1,0))</f>
        <v>2.5</v>
      </c>
      <c r="L897">
        <f>INDEX(products!$A$1:$G$49,MATCH(orders!$D897,products!$A$1:$A$49,0),MATCH(orders!L$1,products!$A$1:$G$1,0))</f>
        <v>31.624999999999996</v>
      </c>
      <c r="M897">
        <f t="shared" si="94"/>
        <v>158.12499999999997</v>
      </c>
      <c r="N897" t="str">
        <f>VLOOKUP(I897,'coffee names &amp; roast types'!$A$2:$B$5,2,FALSE)</f>
        <v>Excelsa</v>
      </c>
      <c r="O897" t="str">
        <f>VLOOKUP(J897,'coffee names &amp; roast types'!$E$2:$F$4,2,FALSE)</f>
        <v>Medium</v>
      </c>
      <c r="P897" t="str">
        <f>CONCATENATE(VLOOKUP(C897,customers!$A$2:$F$1001,5,FALSE),", ",VLOOKUP(C897,customers!$A$2:$F$1001,6,FALSE))</f>
        <v>813 La Follette Place, New York City</v>
      </c>
      <c r="Q897" t="str">
        <f t="shared" si="95"/>
        <v>No</v>
      </c>
      <c r="R897" t="str">
        <f t="shared" si="96"/>
        <v>Derick</v>
      </c>
      <c r="S897" t="str">
        <f t="shared" si="97"/>
        <v>Snow</v>
      </c>
      <c r="T897" t="str">
        <f>_xlfn.XLOOKUP(C897,Table3[Customer ID],Table3[Loyalty Card],,0)</f>
        <v>No</v>
      </c>
      <c r="U897">
        <f t="shared" si="91"/>
        <v>12.5</v>
      </c>
      <c r="V897" t="str">
        <f t="shared" si="92"/>
        <v>Sunday</v>
      </c>
      <c r="W897" t="str">
        <f t="shared" si="93"/>
        <v>November</v>
      </c>
      <c r="X897">
        <f>E897*VLOOKUP(D897,products!$A$2:$G$49,7,FALSE)</f>
        <v>17.393749999999997</v>
      </c>
    </row>
    <row r="898" spans="1:24" x14ac:dyDescent="0.25">
      <c r="A898" s="1" t="s">
        <v>5557</v>
      </c>
      <c r="B898" s="2">
        <v>44347</v>
      </c>
      <c r="C898" s="1" t="s">
        <v>5558</v>
      </c>
      <c r="D898" t="s">
        <v>6171</v>
      </c>
      <c r="E898" s="1">
        <v>6</v>
      </c>
      <c r="F898" s="1" t="str">
        <f>VLOOKUP(C898,customers!$A$2:$B$1001,2,FALSE)</f>
        <v>Baxy Cargen</v>
      </c>
      <c r="G898" s="1" t="str">
        <f>VLOOKUP(C898,customers!$A$1:$C$1001,3,FALSE)</f>
        <v>bcargenow@geocities.jp</v>
      </c>
      <c r="H898" s="1" t="str">
        <f>_xlfn.XLOOKUP(C898,customers!$A$2:$A$1001,customers!$G$2:$G$1001,,0,)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>
        <f>INDEX(products!$A$1:$G$49,MATCH(orders!$D898,products!$A$1:$A$49,0),MATCH(orders!K$1,products!$A$1:$G$1,0))</f>
        <v>0.5</v>
      </c>
      <c r="L898">
        <f>INDEX(products!$A$1:$G$49,MATCH(orders!$D898,products!$A$1:$A$49,0),MATCH(orders!L$1,products!$A$1:$G$1,0))</f>
        <v>5.3699999999999992</v>
      </c>
      <c r="M898">
        <f t="shared" si="94"/>
        <v>32.22</v>
      </c>
      <c r="N898" t="str">
        <f>VLOOKUP(I898,'coffee names &amp; roast types'!$A$2:$B$5,2,FALSE)</f>
        <v>Robusta</v>
      </c>
      <c r="O898" t="str">
        <f>VLOOKUP(J898,'coffee names &amp; roast types'!$E$2:$F$4,2,FALSE)</f>
        <v>Dark</v>
      </c>
      <c r="P898" t="str">
        <f>CONCATENATE(VLOOKUP(C898,customers!$A$2:$F$1001,5,FALSE),", ",VLOOKUP(C898,customers!$A$2:$F$1001,6,FALSE))</f>
        <v>58 Carpenter Pass, Seattle</v>
      </c>
      <c r="Q898" t="str">
        <f t="shared" si="95"/>
        <v>No</v>
      </c>
      <c r="R898" t="str">
        <f t="shared" si="96"/>
        <v>Baxy</v>
      </c>
      <c r="S898" t="str">
        <f t="shared" si="97"/>
        <v>Cargen</v>
      </c>
      <c r="T898" t="str">
        <f>_xlfn.XLOOKUP(C898,Table3[Customer ID],Table3[Loyalty Card],,0)</f>
        <v>Yes</v>
      </c>
      <c r="U898">
        <f t="shared" ref="U898:U961" si="98">E898*K898</f>
        <v>3</v>
      </c>
      <c r="V898" t="str">
        <f t="shared" ref="V898:V961" si="99">TEXT(B898,"[$-409]dddd")</f>
        <v>Monday</v>
      </c>
      <c r="W898" t="str">
        <f t="shared" ref="W898:W961" si="100">TEXT(B898,"[$-409]mmmm")</f>
        <v>May</v>
      </c>
      <c r="X898">
        <f>E898*VLOOKUP(D898,products!$A$2:$G$49,7,FALSE)</f>
        <v>1.9331999999999996</v>
      </c>
    </row>
    <row r="899" spans="1:24" x14ac:dyDescent="0.25">
      <c r="A899" s="1" t="s">
        <v>5563</v>
      </c>
      <c r="B899" s="2">
        <v>43932</v>
      </c>
      <c r="C899" s="1" t="s">
        <v>5564</v>
      </c>
      <c r="D899" t="s">
        <v>6182</v>
      </c>
      <c r="E899" s="1">
        <v>2</v>
      </c>
      <c r="F899" s="1" t="str">
        <f>VLOOKUP(C899,customers!$A$2:$B$1001,2,FALSE)</f>
        <v>Ryann Stickler</v>
      </c>
      <c r="G899" s="1" t="str">
        <f>VLOOKUP(C899,customers!$A$1:$C$1001,3,FALSE)</f>
        <v>rsticklerox@printfriendly.com</v>
      </c>
      <c r="H899" s="1" t="str">
        <f>_xlfn.XLOOKUP(C899,customers!$A$2:$A$1001,customers!$G$2:$G$1001,,0,)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>
        <f>INDEX(products!$A$1:$G$49,MATCH(orders!$D899,products!$A$1:$A$49,0),MATCH(orders!K$1,products!$A$1:$G$1,0))</f>
        <v>1</v>
      </c>
      <c r="L899">
        <f>INDEX(products!$A$1:$G$49,MATCH(orders!$D899,products!$A$1:$A$49,0),MATCH(orders!L$1,products!$A$1:$G$1,0))</f>
        <v>12.15</v>
      </c>
      <c r="M899">
        <f t="shared" ref="M899:M962" si="101">E899*L899</f>
        <v>24.3</v>
      </c>
      <c r="N899" t="str">
        <f>VLOOKUP(I899,'coffee names &amp; roast types'!$A$2:$B$5,2,FALSE)</f>
        <v>Excelsa</v>
      </c>
      <c r="O899" t="str">
        <f>VLOOKUP(J899,'coffee names &amp; roast types'!$E$2:$F$4,2,FALSE)</f>
        <v>Dark</v>
      </c>
      <c r="P899" t="str">
        <f>CONCATENATE(VLOOKUP(C899,customers!$A$2:$F$1001,5,FALSE),", ",VLOOKUP(C899,customers!$A$2:$F$1001,6,FALSE))</f>
        <v>471 Sage Center, Birmingham</v>
      </c>
      <c r="Q899" t="str">
        <f t="shared" ref="Q899:Q962" si="102">IF(H899 = "United States", "No", "Yes")</f>
        <v>Yes</v>
      </c>
      <c r="R899" t="str">
        <f t="shared" ref="R899:R962" si="103">_xlfn.TEXTBEFORE(F899," ")</f>
        <v>Ryann</v>
      </c>
      <c r="S899" t="str">
        <f t="shared" ref="S899:S962" si="104">_xlfn.TEXTAFTER(F899," ")</f>
        <v>Stickler</v>
      </c>
      <c r="T899" t="str">
        <f>_xlfn.XLOOKUP(C899,Table3[Customer ID],Table3[Loyalty Card],,0)</f>
        <v>No</v>
      </c>
      <c r="U899">
        <f t="shared" si="98"/>
        <v>2</v>
      </c>
      <c r="V899" t="str">
        <f t="shared" si="99"/>
        <v>Saturday</v>
      </c>
      <c r="W899" t="str">
        <f t="shared" si="100"/>
        <v>April</v>
      </c>
      <c r="X899">
        <f>E899*VLOOKUP(D899,products!$A$2:$G$49,7,FALSE)</f>
        <v>2.673</v>
      </c>
    </row>
    <row r="900" spans="1:24" x14ac:dyDescent="0.25">
      <c r="A900" s="1" t="s">
        <v>5569</v>
      </c>
      <c r="B900" s="2">
        <v>44089</v>
      </c>
      <c r="C900" s="1" t="s">
        <v>5570</v>
      </c>
      <c r="D900" t="s">
        <v>6172</v>
      </c>
      <c r="E900" s="1">
        <v>5</v>
      </c>
      <c r="F900" s="1" t="str">
        <f>VLOOKUP(C900,customers!$A$2:$B$1001,2,FALSE)</f>
        <v>Daryn Cassius</v>
      </c>
      <c r="G900" s="1" t="str">
        <f>VLOOKUP(C900,customers!$A$1:$C$1001,3,FALSE)</f>
        <v>not provided</v>
      </c>
      <c r="H900" s="1" t="str">
        <f>_xlfn.XLOOKUP(C900,customers!$A$2:$A$1001,customers!$G$2:$G$1001,,0,)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>
        <f>INDEX(products!$A$1:$G$49,MATCH(orders!$D900,products!$A$1:$A$49,0),MATCH(orders!K$1,products!$A$1:$G$1,0))</f>
        <v>0.5</v>
      </c>
      <c r="L900">
        <f>INDEX(products!$A$1:$G$49,MATCH(orders!$D900,products!$A$1:$A$49,0),MATCH(orders!L$1,products!$A$1:$G$1,0))</f>
        <v>7.169999999999999</v>
      </c>
      <c r="M900">
        <f t="shared" si="101"/>
        <v>35.849999999999994</v>
      </c>
      <c r="N900" t="str">
        <f>VLOOKUP(I900,'coffee names &amp; roast types'!$A$2:$B$5,2,FALSE)</f>
        <v>Robusta</v>
      </c>
      <c r="O900" t="str">
        <f>VLOOKUP(J900,'coffee names &amp; roast types'!$E$2:$F$4,2,FALSE)</f>
        <v>Light</v>
      </c>
      <c r="P900" t="str">
        <f>CONCATENATE(VLOOKUP(C900,customers!$A$2:$F$1001,5,FALSE),", ",VLOOKUP(C900,customers!$A$2:$F$1001,6,FALSE))</f>
        <v>19 Ridgeway Road, Battle Creek</v>
      </c>
      <c r="Q900" t="str">
        <f t="shared" si="102"/>
        <v>No</v>
      </c>
      <c r="R900" t="str">
        <f t="shared" si="103"/>
        <v>Daryn</v>
      </c>
      <c r="S900" t="str">
        <f t="shared" si="104"/>
        <v>Cassius</v>
      </c>
      <c r="T900" t="str">
        <f>_xlfn.XLOOKUP(C900,Table3[Customer ID],Table3[Loyalty Card],,0)</f>
        <v>No</v>
      </c>
      <c r="U900">
        <f t="shared" si="98"/>
        <v>2.5</v>
      </c>
      <c r="V900" t="str">
        <f t="shared" si="99"/>
        <v>Tuesday</v>
      </c>
      <c r="W900" t="str">
        <f t="shared" si="100"/>
        <v>September</v>
      </c>
      <c r="X900">
        <f>E900*VLOOKUP(D900,products!$A$2:$G$49,7,FALSE)</f>
        <v>2.1509999999999998</v>
      </c>
    </row>
    <row r="901" spans="1:24" x14ac:dyDescent="0.25">
      <c r="A901" s="1" t="s">
        <v>5574</v>
      </c>
      <c r="B901" s="2">
        <v>44523</v>
      </c>
      <c r="C901" s="1" t="s">
        <v>5553</v>
      </c>
      <c r="D901" t="s">
        <v>6161</v>
      </c>
      <c r="E901" s="1">
        <v>5</v>
      </c>
      <c r="F901" s="1" t="str">
        <f>VLOOKUP(C901,customers!$A$2:$B$1001,2,FALSE)</f>
        <v>Derick Snow</v>
      </c>
      <c r="G901" s="1" t="str">
        <f>VLOOKUP(C901,customers!$A$1:$C$1001,3,FALSE)</f>
        <v>not provided</v>
      </c>
      <c r="H901" s="1" t="str">
        <f>_xlfn.XLOOKUP(C901,customers!$A$2:$A$1001,customers!$G$2:$G$1001,,0,)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>
        <f>INDEX(products!$A$1:$G$49,MATCH(orders!$D901,products!$A$1:$A$49,0),MATCH(orders!K$1,products!$A$1:$G$1,0))</f>
        <v>1</v>
      </c>
      <c r="L901">
        <f>INDEX(products!$A$1:$G$49,MATCH(orders!$D901,products!$A$1:$A$49,0),MATCH(orders!L$1,products!$A$1:$G$1,0))</f>
        <v>14.55</v>
      </c>
      <c r="M901">
        <f t="shared" si="101"/>
        <v>72.75</v>
      </c>
      <c r="N901" t="str">
        <f>VLOOKUP(I901,'coffee names &amp; roast types'!$A$2:$B$5,2,FALSE)</f>
        <v>Liberica</v>
      </c>
      <c r="O901" t="str">
        <f>VLOOKUP(J901,'coffee names &amp; roast types'!$E$2:$F$4,2,FALSE)</f>
        <v>Medium</v>
      </c>
      <c r="P901" t="str">
        <f>CONCATENATE(VLOOKUP(C901,customers!$A$2:$F$1001,5,FALSE),", ",VLOOKUP(C901,customers!$A$2:$F$1001,6,FALSE))</f>
        <v>813 La Follette Place, New York City</v>
      </c>
      <c r="Q901" t="str">
        <f t="shared" si="102"/>
        <v>No</v>
      </c>
      <c r="R901" t="str">
        <f t="shared" si="103"/>
        <v>Derick</v>
      </c>
      <c r="S901" t="str">
        <f t="shared" si="104"/>
        <v>Snow</v>
      </c>
      <c r="T901" t="str">
        <f>_xlfn.XLOOKUP(C901,Table3[Customer ID],Table3[Loyalty Card],,0)</f>
        <v>No</v>
      </c>
      <c r="U901">
        <f t="shared" si="98"/>
        <v>5</v>
      </c>
      <c r="V901" t="str">
        <f t="shared" si="99"/>
        <v>Tuesday</v>
      </c>
      <c r="W901" t="str">
        <f t="shared" si="100"/>
        <v>November</v>
      </c>
      <c r="X901">
        <f>E901*VLOOKUP(D901,products!$A$2:$G$49,7,FALSE)</f>
        <v>9.4575000000000014</v>
      </c>
    </row>
    <row r="902" spans="1:24" x14ac:dyDescent="0.25">
      <c r="A902" s="1" t="s">
        <v>5579</v>
      </c>
      <c r="B902" s="2">
        <v>44584</v>
      </c>
      <c r="C902" s="1" t="s">
        <v>5580</v>
      </c>
      <c r="D902" t="s">
        <v>6169</v>
      </c>
      <c r="E902" s="1">
        <v>3</v>
      </c>
      <c r="F902" s="1" t="str">
        <f>VLOOKUP(C902,customers!$A$2:$B$1001,2,FALSE)</f>
        <v>Skelly Dolohunty</v>
      </c>
      <c r="G902" s="1" t="str">
        <f>VLOOKUP(C902,customers!$A$1:$C$1001,3,FALSE)</f>
        <v>not provided</v>
      </c>
      <c r="H902" s="1" t="str">
        <f>_xlfn.XLOOKUP(C902,customers!$A$2:$A$1001,customers!$G$2:$G$1001,,0,)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>
        <f>INDEX(products!$A$1:$G$49,MATCH(orders!$D902,products!$A$1:$A$49,0),MATCH(orders!K$1,products!$A$1:$G$1,0))</f>
        <v>1</v>
      </c>
      <c r="L902">
        <f>INDEX(products!$A$1:$G$49,MATCH(orders!$D902,products!$A$1:$A$49,0),MATCH(orders!L$1,products!$A$1:$G$1,0))</f>
        <v>15.85</v>
      </c>
      <c r="M902">
        <f t="shared" si="101"/>
        <v>47.55</v>
      </c>
      <c r="N902" t="str">
        <f>VLOOKUP(I902,'coffee names &amp; roast types'!$A$2:$B$5,2,FALSE)</f>
        <v>Liberica</v>
      </c>
      <c r="O902" t="str">
        <f>VLOOKUP(J902,'coffee names &amp; roast types'!$E$2:$F$4,2,FALSE)</f>
        <v>Light</v>
      </c>
      <c r="P902" t="str">
        <f>CONCATENATE(VLOOKUP(C902,customers!$A$2:$F$1001,5,FALSE),", ",VLOOKUP(C902,customers!$A$2:$F$1001,6,FALSE))</f>
        <v>34010 Kensington Trail, Ballymun</v>
      </c>
      <c r="Q902" t="str">
        <f t="shared" si="102"/>
        <v>Yes</v>
      </c>
      <c r="R902" t="str">
        <f t="shared" si="103"/>
        <v>Skelly</v>
      </c>
      <c r="S902" t="str">
        <f t="shared" si="104"/>
        <v>Dolohunty</v>
      </c>
      <c r="T902" t="str">
        <f>_xlfn.XLOOKUP(C902,Table3[Customer ID],Table3[Loyalty Card],,0)</f>
        <v>No</v>
      </c>
      <c r="U902">
        <f t="shared" si="98"/>
        <v>3</v>
      </c>
      <c r="V902" t="str">
        <f t="shared" si="99"/>
        <v>Sunday</v>
      </c>
      <c r="W902" t="str">
        <f t="shared" si="100"/>
        <v>January</v>
      </c>
      <c r="X902">
        <f>E902*VLOOKUP(D902,products!$A$2:$G$49,7,FALSE)</f>
        <v>6.1815000000000007</v>
      </c>
    </row>
    <row r="903" spans="1:24" x14ac:dyDescent="0.25">
      <c r="A903" s="1" t="s">
        <v>5584</v>
      </c>
      <c r="B903" s="2">
        <v>44223</v>
      </c>
      <c r="C903" s="1" t="s">
        <v>5585</v>
      </c>
      <c r="D903" t="s">
        <v>6177</v>
      </c>
      <c r="E903" s="1">
        <v>1</v>
      </c>
      <c r="F903" s="1" t="str">
        <f>VLOOKUP(C903,customers!$A$2:$B$1001,2,FALSE)</f>
        <v>Drake Jevon</v>
      </c>
      <c r="G903" s="1" t="str">
        <f>VLOOKUP(C903,customers!$A$1:$C$1001,3,FALSE)</f>
        <v>djevonp1@ibm.com</v>
      </c>
      <c r="H903" s="1" t="str">
        <f>_xlfn.XLOOKUP(C903,customers!$A$2:$A$1001,customers!$G$2:$G$1001,,0,)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>
        <f>INDEX(products!$A$1:$G$49,MATCH(orders!$D903,products!$A$1:$A$49,0),MATCH(orders!K$1,products!$A$1:$G$1,0))</f>
        <v>0.2</v>
      </c>
      <c r="L903">
        <f>INDEX(products!$A$1:$G$49,MATCH(orders!$D903,products!$A$1:$A$49,0),MATCH(orders!L$1,products!$A$1:$G$1,0))</f>
        <v>3.5849999999999995</v>
      </c>
      <c r="M903">
        <f t="shared" si="101"/>
        <v>3.5849999999999995</v>
      </c>
      <c r="N903" t="str">
        <f>VLOOKUP(I903,'coffee names &amp; roast types'!$A$2:$B$5,2,FALSE)</f>
        <v>Robusta</v>
      </c>
      <c r="O903" t="str">
        <f>VLOOKUP(J903,'coffee names &amp; roast types'!$E$2:$F$4,2,FALSE)</f>
        <v>Light</v>
      </c>
      <c r="P903" t="str">
        <f>CONCATENATE(VLOOKUP(C903,customers!$A$2:$F$1001,5,FALSE),", ",VLOOKUP(C903,customers!$A$2:$F$1001,6,FALSE))</f>
        <v>27430 Fairfield Parkway, Houston</v>
      </c>
      <c r="Q903" t="str">
        <f t="shared" si="102"/>
        <v>No</v>
      </c>
      <c r="R903" t="str">
        <f t="shared" si="103"/>
        <v>Drake</v>
      </c>
      <c r="S903" t="str">
        <f t="shared" si="104"/>
        <v>Jevon</v>
      </c>
      <c r="T903" t="str">
        <f>_xlfn.XLOOKUP(C903,Table3[Customer ID],Table3[Loyalty Card],,0)</f>
        <v>Yes</v>
      </c>
      <c r="U903">
        <f t="shared" si="98"/>
        <v>0.2</v>
      </c>
      <c r="V903" t="str">
        <f t="shared" si="99"/>
        <v>Wednesday</v>
      </c>
      <c r="W903" t="str">
        <f t="shared" si="100"/>
        <v>January</v>
      </c>
      <c r="X903">
        <f>E903*VLOOKUP(D903,products!$A$2:$G$49,7,FALSE)</f>
        <v>0.21509999999999996</v>
      </c>
    </row>
    <row r="904" spans="1:24" x14ac:dyDescent="0.25">
      <c r="A904" s="1" t="s">
        <v>5590</v>
      </c>
      <c r="B904" s="2">
        <v>43640</v>
      </c>
      <c r="C904" s="1" t="s">
        <v>5591</v>
      </c>
      <c r="D904" t="s">
        <v>6165</v>
      </c>
      <c r="E904" s="1">
        <v>5</v>
      </c>
      <c r="F904" s="1" t="str">
        <f>VLOOKUP(C904,customers!$A$2:$B$1001,2,FALSE)</f>
        <v>Hall Ranner</v>
      </c>
      <c r="G904" s="1" t="str">
        <f>VLOOKUP(C904,customers!$A$1:$C$1001,3,FALSE)</f>
        <v>hrannerp2@omniture.com</v>
      </c>
      <c r="H904" s="1" t="str">
        <f>_xlfn.XLOOKUP(C904,customers!$A$2:$A$1001,customers!$G$2:$G$1001,,0,)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>
        <f>INDEX(products!$A$1:$G$49,MATCH(orders!$D904,products!$A$1:$A$49,0),MATCH(orders!K$1,products!$A$1:$G$1,0))</f>
        <v>2.5</v>
      </c>
      <c r="L904">
        <f>INDEX(products!$A$1:$G$49,MATCH(orders!$D904,products!$A$1:$A$49,0),MATCH(orders!L$1,products!$A$1:$G$1,0))</f>
        <v>31.624999999999996</v>
      </c>
      <c r="M904">
        <f t="shared" si="101"/>
        <v>158.12499999999997</v>
      </c>
      <c r="N904" t="str">
        <f>VLOOKUP(I904,'coffee names &amp; roast types'!$A$2:$B$5,2,FALSE)</f>
        <v>Excelsa</v>
      </c>
      <c r="O904" t="str">
        <f>VLOOKUP(J904,'coffee names &amp; roast types'!$E$2:$F$4,2,FALSE)</f>
        <v>Medium</v>
      </c>
      <c r="P904" t="str">
        <f>CONCATENATE(VLOOKUP(C904,customers!$A$2:$F$1001,5,FALSE),", ",VLOOKUP(C904,customers!$A$2:$F$1001,6,FALSE))</f>
        <v>51 Sunfield Crossing, Cincinnati</v>
      </c>
      <c r="Q904" t="str">
        <f t="shared" si="102"/>
        <v>No</v>
      </c>
      <c r="R904" t="str">
        <f t="shared" si="103"/>
        <v>Hall</v>
      </c>
      <c r="S904" t="str">
        <f t="shared" si="104"/>
        <v>Ranner</v>
      </c>
      <c r="T904" t="str">
        <f>_xlfn.XLOOKUP(C904,Table3[Customer ID],Table3[Loyalty Card],,0)</f>
        <v>No</v>
      </c>
      <c r="U904">
        <f t="shared" si="98"/>
        <v>12.5</v>
      </c>
      <c r="V904" t="str">
        <f t="shared" si="99"/>
        <v>Monday</v>
      </c>
      <c r="W904" t="str">
        <f t="shared" si="100"/>
        <v>June</v>
      </c>
      <c r="X904">
        <f>E904*VLOOKUP(D904,products!$A$2:$G$49,7,FALSE)</f>
        <v>17.393749999999997</v>
      </c>
    </row>
    <row r="905" spans="1:24" x14ac:dyDescent="0.25">
      <c r="A905" s="1" t="s">
        <v>5596</v>
      </c>
      <c r="B905" s="2">
        <v>43905</v>
      </c>
      <c r="C905" s="1" t="s">
        <v>5597</v>
      </c>
      <c r="D905" t="s">
        <v>6159</v>
      </c>
      <c r="E905" s="1">
        <v>2</v>
      </c>
      <c r="F905" s="1" t="str">
        <f>VLOOKUP(C905,customers!$A$2:$B$1001,2,FALSE)</f>
        <v>Berkly Imrie</v>
      </c>
      <c r="G905" s="1" t="str">
        <f>VLOOKUP(C905,customers!$A$1:$C$1001,3,FALSE)</f>
        <v>bimriep3@addtoany.com</v>
      </c>
      <c r="H905" s="1" t="str">
        <f>_xlfn.XLOOKUP(C905,customers!$A$2:$A$1001,customers!$G$2:$G$1001,,0,)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>
        <f>INDEX(products!$A$1:$G$49,MATCH(orders!$D905,products!$A$1:$A$49,0),MATCH(orders!K$1,products!$A$1:$G$1,0))</f>
        <v>0.5</v>
      </c>
      <c r="L905">
        <f>INDEX(products!$A$1:$G$49,MATCH(orders!$D905,products!$A$1:$A$49,0),MATCH(orders!L$1,products!$A$1:$G$1,0))</f>
        <v>8.73</v>
      </c>
      <c r="M905">
        <f t="shared" si="101"/>
        <v>17.46</v>
      </c>
      <c r="N905" t="str">
        <f>VLOOKUP(I905,'coffee names &amp; roast types'!$A$2:$B$5,2,FALSE)</f>
        <v>Liberica</v>
      </c>
      <c r="O905" t="str">
        <f>VLOOKUP(J905,'coffee names &amp; roast types'!$E$2:$F$4,2,FALSE)</f>
        <v>Medium</v>
      </c>
      <c r="P905" t="str">
        <f>CONCATENATE(VLOOKUP(C905,customers!$A$2:$F$1001,5,FALSE),", ",VLOOKUP(C905,customers!$A$2:$F$1001,6,FALSE))</f>
        <v>1815 Annamark Way, Fresno</v>
      </c>
      <c r="Q905" t="str">
        <f t="shared" si="102"/>
        <v>No</v>
      </c>
      <c r="R905" t="str">
        <f t="shared" si="103"/>
        <v>Berkly</v>
      </c>
      <c r="S905" t="str">
        <f t="shared" si="104"/>
        <v>Imrie</v>
      </c>
      <c r="T905" t="str">
        <f>_xlfn.XLOOKUP(C905,Table3[Customer ID],Table3[Loyalty Card],,0)</f>
        <v>No</v>
      </c>
      <c r="U905">
        <f t="shared" si="98"/>
        <v>1</v>
      </c>
      <c r="V905" t="str">
        <f t="shared" si="99"/>
        <v>Sunday</v>
      </c>
      <c r="W905" t="str">
        <f t="shared" si="100"/>
        <v>March</v>
      </c>
      <c r="X905">
        <f>E905*VLOOKUP(D905,products!$A$2:$G$49,7,FALSE)</f>
        <v>2.2698</v>
      </c>
    </row>
    <row r="906" spans="1:24" x14ac:dyDescent="0.25">
      <c r="A906" s="1" t="s">
        <v>5602</v>
      </c>
      <c r="B906" s="2">
        <v>44463</v>
      </c>
      <c r="C906" s="1" t="s">
        <v>5603</v>
      </c>
      <c r="D906" t="s">
        <v>6181</v>
      </c>
      <c r="E906" s="1">
        <v>5</v>
      </c>
      <c r="F906" s="1" t="str">
        <f>VLOOKUP(C906,customers!$A$2:$B$1001,2,FALSE)</f>
        <v>Dorey Sopper</v>
      </c>
      <c r="G906" s="1" t="str">
        <f>VLOOKUP(C906,customers!$A$1:$C$1001,3,FALSE)</f>
        <v>dsopperp4@eventbrite.com</v>
      </c>
      <c r="H906" s="1" t="str">
        <f>_xlfn.XLOOKUP(C906,customers!$A$2:$A$1001,customers!$G$2:$G$1001,,0,)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>
        <f>INDEX(products!$A$1:$G$49,MATCH(orders!$D906,products!$A$1:$A$49,0),MATCH(orders!K$1,products!$A$1:$G$1,0))</f>
        <v>2.5</v>
      </c>
      <c r="L906">
        <f>INDEX(products!$A$1:$G$49,MATCH(orders!$D906,products!$A$1:$A$49,0),MATCH(orders!L$1,products!$A$1:$G$1,0))</f>
        <v>29.784999999999997</v>
      </c>
      <c r="M906">
        <f t="shared" si="101"/>
        <v>148.92499999999998</v>
      </c>
      <c r="N906" t="str">
        <f>VLOOKUP(I906,'coffee names &amp; roast types'!$A$2:$B$5,2,FALSE)</f>
        <v>Arabica</v>
      </c>
      <c r="O906" t="str">
        <f>VLOOKUP(J906,'coffee names &amp; roast types'!$E$2:$F$4,2,FALSE)</f>
        <v>Light</v>
      </c>
      <c r="P906" t="str">
        <f>CONCATENATE(VLOOKUP(C906,customers!$A$2:$F$1001,5,FALSE),", ",VLOOKUP(C906,customers!$A$2:$F$1001,6,FALSE))</f>
        <v>0244 Northfield Place, Saint Paul</v>
      </c>
      <c r="Q906" t="str">
        <f t="shared" si="102"/>
        <v>No</v>
      </c>
      <c r="R906" t="str">
        <f t="shared" si="103"/>
        <v>Dorey</v>
      </c>
      <c r="S906" t="str">
        <f t="shared" si="104"/>
        <v>Sopper</v>
      </c>
      <c r="T906" t="str">
        <f>_xlfn.XLOOKUP(C906,Table3[Customer ID],Table3[Loyalty Card],,0)</f>
        <v>No</v>
      </c>
      <c r="U906">
        <f t="shared" si="98"/>
        <v>12.5</v>
      </c>
      <c r="V906" t="str">
        <f t="shared" si="99"/>
        <v>Friday</v>
      </c>
      <c r="W906" t="str">
        <f t="shared" si="100"/>
        <v>September</v>
      </c>
      <c r="X906">
        <f>E906*VLOOKUP(D906,products!$A$2:$G$49,7,FALSE)</f>
        <v>13.403249999999998</v>
      </c>
    </row>
    <row r="907" spans="1:24" x14ac:dyDescent="0.25">
      <c r="A907" s="1" t="s">
        <v>5608</v>
      </c>
      <c r="B907" s="2">
        <v>43560</v>
      </c>
      <c r="C907" s="1" t="s">
        <v>5609</v>
      </c>
      <c r="D907" t="s">
        <v>6156</v>
      </c>
      <c r="E907" s="1">
        <v>6</v>
      </c>
      <c r="F907" s="1" t="str">
        <f>VLOOKUP(C907,customers!$A$2:$B$1001,2,FALSE)</f>
        <v>Darcy Lochran</v>
      </c>
      <c r="G907" s="1" t="str">
        <f>VLOOKUP(C907,customers!$A$1:$C$1001,3,FALSE)</f>
        <v>not provided</v>
      </c>
      <c r="H907" s="1" t="str">
        <f>_xlfn.XLOOKUP(C907,customers!$A$2:$A$1001,customers!$G$2:$G$1001,,0,)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>
        <f>INDEX(products!$A$1:$G$49,MATCH(orders!$D907,products!$A$1:$A$49,0),MATCH(orders!K$1,products!$A$1:$G$1,0))</f>
        <v>0.5</v>
      </c>
      <c r="L907">
        <f>INDEX(products!$A$1:$G$49,MATCH(orders!$D907,products!$A$1:$A$49,0),MATCH(orders!L$1,products!$A$1:$G$1,0))</f>
        <v>6.75</v>
      </c>
      <c r="M907">
        <f t="shared" si="101"/>
        <v>40.5</v>
      </c>
      <c r="N907" t="str">
        <f>VLOOKUP(I907,'coffee names &amp; roast types'!$A$2:$B$5,2,FALSE)</f>
        <v>Arabica</v>
      </c>
      <c r="O907" t="str">
        <f>VLOOKUP(J907,'coffee names &amp; roast types'!$E$2:$F$4,2,FALSE)</f>
        <v>Medium</v>
      </c>
      <c r="P907" t="str">
        <f>CONCATENATE(VLOOKUP(C907,customers!$A$2:$F$1001,5,FALSE),", ",VLOOKUP(C907,customers!$A$2:$F$1001,6,FALSE))</f>
        <v>7464 Nobel Way, El Paso</v>
      </c>
      <c r="Q907" t="str">
        <f t="shared" si="102"/>
        <v>No</v>
      </c>
      <c r="R907" t="str">
        <f t="shared" si="103"/>
        <v>Darcy</v>
      </c>
      <c r="S907" t="str">
        <f t="shared" si="104"/>
        <v>Lochran</v>
      </c>
      <c r="T907" t="str">
        <f>_xlfn.XLOOKUP(C907,Table3[Customer ID],Table3[Loyalty Card],,0)</f>
        <v>Yes</v>
      </c>
      <c r="U907">
        <f t="shared" si="98"/>
        <v>3</v>
      </c>
      <c r="V907" t="str">
        <f t="shared" si="99"/>
        <v>Friday</v>
      </c>
      <c r="W907" t="str">
        <f t="shared" si="100"/>
        <v>April</v>
      </c>
      <c r="X907">
        <f>E907*VLOOKUP(D907,products!$A$2:$G$49,7,FALSE)</f>
        <v>3.6449999999999996</v>
      </c>
    </row>
    <row r="908" spans="1:24" x14ac:dyDescent="0.25">
      <c r="A908" s="1" t="s">
        <v>5613</v>
      </c>
      <c r="B908" s="2">
        <v>44588</v>
      </c>
      <c r="C908" s="1" t="s">
        <v>5614</v>
      </c>
      <c r="D908" t="s">
        <v>6156</v>
      </c>
      <c r="E908" s="1">
        <v>4</v>
      </c>
      <c r="F908" s="1" t="str">
        <f>VLOOKUP(C908,customers!$A$2:$B$1001,2,FALSE)</f>
        <v>Lauritz Ledgley</v>
      </c>
      <c r="G908" s="1" t="str">
        <f>VLOOKUP(C908,customers!$A$1:$C$1001,3,FALSE)</f>
        <v>lledgleyp6@de.vu</v>
      </c>
      <c r="H908" s="1" t="str">
        <f>_xlfn.XLOOKUP(C908,customers!$A$2:$A$1001,customers!$G$2:$G$1001,,0,)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>
        <f>INDEX(products!$A$1:$G$49,MATCH(orders!$D908,products!$A$1:$A$49,0),MATCH(orders!K$1,products!$A$1:$G$1,0))</f>
        <v>0.5</v>
      </c>
      <c r="L908">
        <f>INDEX(products!$A$1:$G$49,MATCH(orders!$D908,products!$A$1:$A$49,0),MATCH(orders!L$1,products!$A$1:$G$1,0))</f>
        <v>6.75</v>
      </c>
      <c r="M908">
        <f t="shared" si="101"/>
        <v>27</v>
      </c>
      <c r="N908" t="str">
        <f>VLOOKUP(I908,'coffee names &amp; roast types'!$A$2:$B$5,2,FALSE)</f>
        <v>Arabica</v>
      </c>
      <c r="O908" t="str">
        <f>VLOOKUP(J908,'coffee names &amp; roast types'!$E$2:$F$4,2,FALSE)</f>
        <v>Medium</v>
      </c>
      <c r="P908" t="str">
        <f>CONCATENATE(VLOOKUP(C908,customers!$A$2:$F$1001,5,FALSE),", ",VLOOKUP(C908,customers!$A$2:$F$1001,6,FALSE))</f>
        <v>99138 Waywood Junction, Des Moines</v>
      </c>
      <c r="Q908" t="str">
        <f t="shared" si="102"/>
        <v>No</v>
      </c>
      <c r="R908" t="str">
        <f t="shared" si="103"/>
        <v>Lauritz</v>
      </c>
      <c r="S908" t="str">
        <f t="shared" si="104"/>
        <v>Ledgley</v>
      </c>
      <c r="T908" t="str">
        <f>_xlfn.XLOOKUP(C908,Table3[Customer ID],Table3[Loyalty Card],,0)</f>
        <v>Yes</v>
      </c>
      <c r="U908">
        <f t="shared" si="98"/>
        <v>2</v>
      </c>
      <c r="V908" t="str">
        <f t="shared" si="99"/>
        <v>Thursday</v>
      </c>
      <c r="W908" t="str">
        <f t="shared" si="100"/>
        <v>January</v>
      </c>
      <c r="X908">
        <f>E908*VLOOKUP(D908,products!$A$2:$G$49,7,FALSE)</f>
        <v>2.4299999999999997</v>
      </c>
    </row>
    <row r="909" spans="1:24" x14ac:dyDescent="0.25">
      <c r="A909" s="1" t="s">
        <v>5619</v>
      </c>
      <c r="B909" s="2">
        <v>44449</v>
      </c>
      <c r="C909" s="1" t="s">
        <v>5620</v>
      </c>
      <c r="D909" t="s">
        <v>6142</v>
      </c>
      <c r="E909" s="1">
        <v>3</v>
      </c>
      <c r="F909" s="1" t="str">
        <f>VLOOKUP(C909,customers!$A$2:$B$1001,2,FALSE)</f>
        <v>Tawnya Menary</v>
      </c>
      <c r="G909" s="1" t="str">
        <f>VLOOKUP(C909,customers!$A$1:$C$1001,3,FALSE)</f>
        <v>tmenaryp7@phoca.cz</v>
      </c>
      <c r="H909" s="1" t="str">
        <f>_xlfn.XLOOKUP(C909,customers!$A$2:$A$1001,customers!$G$2:$G$1001,,0,)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>
        <f>INDEX(products!$A$1:$G$49,MATCH(orders!$D909,products!$A$1:$A$49,0),MATCH(orders!K$1,products!$A$1:$G$1,0))</f>
        <v>1</v>
      </c>
      <c r="L909">
        <f>INDEX(products!$A$1:$G$49,MATCH(orders!$D909,products!$A$1:$A$49,0),MATCH(orders!L$1,products!$A$1:$G$1,0))</f>
        <v>12.95</v>
      </c>
      <c r="M909">
        <f t="shared" si="101"/>
        <v>38.849999999999994</v>
      </c>
      <c r="N909" t="str">
        <f>VLOOKUP(I909,'coffee names &amp; roast types'!$A$2:$B$5,2,FALSE)</f>
        <v>Liberica</v>
      </c>
      <c r="O909" t="str">
        <f>VLOOKUP(J909,'coffee names &amp; roast types'!$E$2:$F$4,2,FALSE)</f>
        <v>Dark</v>
      </c>
      <c r="P909" t="str">
        <f>CONCATENATE(VLOOKUP(C909,customers!$A$2:$F$1001,5,FALSE),", ",VLOOKUP(C909,customers!$A$2:$F$1001,6,FALSE))</f>
        <v>5546 Kensington Hill, Portland</v>
      </c>
      <c r="Q909" t="str">
        <f t="shared" si="102"/>
        <v>No</v>
      </c>
      <c r="R909" t="str">
        <f t="shared" si="103"/>
        <v>Tawnya</v>
      </c>
      <c r="S909" t="str">
        <f t="shared" si="104"/>
        <v>Menary</v>
      </c>
      <c r="T909" t="str">
        <f>_xlfn.XLOOKUP(C909,Table3[Customer ID],Table3[Loyalty Card],,0)</f>
        <v>No</v>
      </c>
      <c r="U909">
        <f t="shared" si="98"/>
        <v>3</v>
      </c>
      <c r="V909" t="str">
        <f t="shared" si="99"/>
        <v>Friday</v>
      </c>
      <c r="W909" t="str">
        <f t="shared" si="100"/>
        <v>September</v>
      </c>
      <c r="X909">
        <f>E909*VLOOKUP(D909,products!$A$2:$G$49,7,FALSE)</f>
        <v>5.0504999999999995</v>
      </c>
    </row>
    <row r="910" spans="1:24" x14ac:dyDescent="0.25">
      <c r="A910" s="1" t="s">
        <v>5625</v>
      </c>
      <c r="B910" s="2">
        <v>43836</v>
      </c>
      <c r="C910" s="1" t="s">
        <v>5626</v>
      </c>
      <c r="D910" t="s">
        <v>6178</v>
      </c>
      <c r="E910" s="1">
        <v>5</v>
      </c>
      <c r="F910" s="1" t="str">
        <f>VLOOKUP(C910,customers!$A$2:$B$1001,2,FALSE)</f>
        <v>Gustaf Ciccotti</v>
      </c>
      <c r="G910" s="1" t="str">
        <f>VLOOKUP(C910,customers!$A$1:$C$1001,3,FALSE)</f>
        <v>gciccottip8@so-net.ne.jp</v>
      </c>
      <c r="H910" s="1" t="str">
        <f>_xlfn.XLOOKUP(C910,customers!$A$2:$A$1001,customers!$G$2:$G$1001,,0,)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>
        <f>INDEX(products!$A$1:$G$49,MATCH(orders!$D910,products!$A$1:$A$49,0),MATCH(orders!K$1,products!$A$1:$G$1,0))</f>
        <v>1</v>
      </c>
      <c r="L910">
        <f>INDEX(products!$A$1:$G$49,MATCH(orders!$D910,products!$A$1:$A$49,0),MATCH(orders!L$1,products!$A$1:$G$1,0))</f>
        <v>11.95</v>
      </c>
      <c r="M910">
        <f t="shared" si="101"/>
        <v>59.75</v>
      </c>
      <c r="N910" t="str">
        <f>VLOOKUP(I910,'coffee names &amp; roast types'!$A$2:$B$5,2,FALSE)</f>
        <v>Robusta</v>
      </c>
      <c r="O910" t="str">
        <f>VLOOKUP(J910,'coffee names &amp; roast types'!$E$2:$F$4,2,FALSE)</f>
        <v>Light</v>
      </c>
      <c r="P910" t="str">
        <f>CONCATENATE(VLOOKUP(C910,customers!$A$2:$F$1001,5,FALSE),", ",VLOOKUP(C910,customers!$A$2:$F$1001,6,FALSE))</f>
        <v>94417 Boyd Trail, Houston</v>
      </c>
      <c r="Q910" t="str">
        <f t="shared" si="102"/>
        <v>No</v>
      </c>
      <c r="R910" t="str">
        <f t="shared" si="103"/>
        <v>Gustaf</v>
      </c>
      <c r="S910" t="str">
        <f t="shared" si="104"/>
        <v>Ciccotti</v>
      </c>
      <c r="T910" t="str">
        <f>_xlfn.XLOOKUP(C910,Table3[Customer ID],Table3[Loyalty Card],,0)</f>
        <v>No</v>
      </c>
      <c r="U910">
        <f t="shared" si="98"/>
        <v>5</v>
      </c>
      <c r="V910" t="str">
        <f t="shared" si="99"/>
        <v>Monday</v>
      </c>
      <c r="W910" t="str">
        <f t="shared" si="100"/>
        <v>January</v>
      </c>
      <c r="X910">
        <f>E910*VLOOKUP(D910,products!$A$2:$G$49,7,FALSE)</f>
        <v>3.585</v>
      </c>
    </row>
    <row r="911" spans="1:24" x14ac:dyDescent="0.25">
      <c r="A911" s="1" t="s">
        <v>5631</v>
      </c>
      <c r="B911" s="2">
        <v>44635</v>
      </c>
      <c r="C911" s="1" t="s">
        <v>5632</v>
      </c>
      <c r="D911" t="s">
        <v>6177</v>
      </c>
      <c r="E911" s="1">
        <v>3</v>
      </c>
      <c r="F911" s="1" t="str">
        <f>VLOOKUP(C911,customers!$A$2:$B$1001,2,FALSE)</f>
        <v>Bobbe Renner</v>
      </c>
      <c r="G911" s="1" t="str">
        <f>VLOOKUP(C911,customers!$A$1:$C$1001,3,FALSE)</f>
        <v>not provided</v>
      </c>
      <c r="H911" s="1" t="str">
        <f>_xlfn.XLOOKUP(C911,customers!$A$2:$A$1001,customers!$G$2:$G$1001,,0,)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>
        <f>INDEX(products!$A$1:$G$49,MATCH(orders!$D911,products!$A$1:$A$49,0),MATCH(orders!K$1,products!$A$1:$G$1,0))</f>
        <v>0.2</v>
      </c>
      <c r="L911">
        <f>INDEX(products!$A$1:$G$49,MATCH(orders!$D911,products!$A$1:$A$49,0),MATCH(orders!L$1,products!$A$1:$G$1,0))</f>
        <v>3.5849999999999995</v>
      </c>
      <c r="M911">
        <f t="shared" si="101"/>
        <v>10.754999999999999</v>
      </c>
      <c r="N911" t="str">
        <f>VLOOKUP(I911,'coffee names &amp; roast types'!$A$2:$B$5,2,FALSE)</f>
        <v>Robusta</v>
      </c>
      <c r="O911" t="str">
        <f>VLOOKUP(J911,'coffee names &amp; roast types'!$E$2:$F$4,2,FALSE)</f>
        <v>Light</v>
      </c>
      <c r="P911" t="str">
        <f>CONCATENATE(VLOOKUP(C911,customers!$A$2:$F$1001,5,FALSE),", ",VLOOKUP(C911,customers!$A$2:$F$1001,6,FALSE))</f>
        <v>9 Westerfield Place, Durham</v>
      </c>
      <c r="Q911" t="str">
        <f t="shared" si="102"/>
        <v>No</v>
      </c>
      <c r="R911" t="str">
        <f t="shared" si="103"/>
        <v>Bobbe</v>
      </c>
      <c r="S911" t="str">
        <f t="shared" si="104"/>
        <v>Renner</v>
      </c>
      <c r="T911" t="str">
        <f>_xlfn.XLOOKUP(C911,Table3[Customer ID],Table3[Loyalty Card],,0)</f>
        <v>No</v>
      </c>
      <c r="U911">
        <f t="shared" si="98"/>
        <v>0.60000000000000009</v>
      </c>
      <c r="V911" t="str">
        <f t="shared" si="99"/>
        <v>Tuesday</v>
      </c>
      <c r="W911" t="str">
        <f t="shared" si="100"/>
        <v>March</v>
      </c>
      <c r="X911">
        <f>E911*VLOOKUP(D911,products!$A$2:$G$49,7,FALSE)</f>
        <v>0.64529999999999987</v>
      </c>
    </row>
    <row r="912" spans="1:24" x14ac:dyDescent="0.25">
      <c r="A912" s="1" t="s">
        <v>5636</v>
      </c>
      <c r="B912" s="2">
        <v>44447</v>
      </c>
      <c r="C912" s="1" t="s">
        <v>5637</v>
      </c>
      <c r="D912" t="s">
        <v>6167</v>
      </c>
      <c r="E912" s="1">
        <v>4</v>
      </c>
      <c r="F912" s="1" t="str">
        <f>VLOOKUP(C912,customers!$A$2:$B$1001,2,FALSE)</f>
        <v>Wilton Jallin</v>
      </c>
      <c r="G912" s="1" t="str">
        <f>VLOOKUP(C912,customers!$A$1:$C$1001,3,FALSE)</f>
        <v>wjallinpa@pcworld.com</v>
      </c>
      <c r="H912" s="1" t="str">
        <f>_xlfn.XLOOKUP(C912,customers!$A$2:$A$1001,customers!$G$2:$G$1001,,0,)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>
        <f>INDEX(products!$A$1:$G$49,MATCH(orders!$D912,products!$A$1:$A$49,0),MATCH(orders!K$1,products!$A$1:$G$1,0))</f>
        <v>2.5</v>
      </c>
      <c r="L912">
        <f>INDEX(products!$A$1:$G$49,MATCH(orders!$D912,products!$A$1:$A$49,0),MATCH(orders!L$1,products!$A$1:$G$1,0))</f>
        <v>22.884999999999998</v>
      </c>
      <c r="M912">
        <f t="shared" si="101"/>
        <v>91.539999999999992</v>
      </c>
      <c r="N912" t="str">
        <f>VLOOKUP(I912,'coffee names &amp; roast types'!$A$2:$B$5,2,FALSE)</f>
        <v>Arabica</v>
      </c>
      <c r="O912" t="str">
        <f>VLOOKUP(J912,'coffee names &amp; roast types'!$E$2:$F$4,2,FALSE)</f>
        <v>Dark</v>
      </c>
      <c r="P912" t="str">
        <f>CONCATENATE(VLOOKUP(C912,customers!$A$2:$F$1001,5,FALSE),", ",VLOOKUP(C912,customers!$A$2:$F$1001,6,FALSE))</f>
        <v>6511 Haas Road, Boston</v>
      </c>
      <c r="Q912" t="str">
        <f t="shared" si="102"/>
        <v>No</v>
      </c>
      <c r="R912" t="str">
        <f t="shared" si="103"/>
        <v>Wilton</v>
      </c>
      <c r="S912" t="str">
        <f t="shared" si="104"/>
        <v>Jallin</v>
      </c>
      <c r="T912" t="str">
        <f>_xlfn.XLOOKUP(C912,Table3[Customer ID],Table3[Loyalty Card],,0)</f>
        <v>No</v>
      </c>
      <c r="U912">
        <f t="shared" si="98"/>
        <v>10</v>
      </c>
      <c r="V912" t="str">
        <f t="shared" si="99"/>
        <v>Wednesday</v>
      </c>
      <c r="W912" t="str">
        <f t="shared" si="100"/>
        <v>September</v>
      </c>
      <c r="X912">
        <f>E912*VLOOKUP(D912,products!$A$2:$G$49,7,FALSE)</f>
        <v>8.2385999999999981</v>
      </c>
    </row>
    <row r="913" spans="1:24" x14ac:dyDescent="0.25">
      <c r="A913" s="1" t="s">
        <v>5642</v>
      </c>
      <c r="B913" s="2">
        <v>44511</v>
      </c>
      <c r="C913" s="1" t="s">
        <v>5643</v>
      </c>
      <c r="D913" t="s">
        <v>6154</v>
      </c>
      <c r="E913" s="1">
        <v>4</v>
      </c>
      <c r="F913" s="1" t="str">
        <f>VLOOKUP(C913,customers!$A$2:$B$1001,2,FALSE)</f>
        <v>Mindy Bogey</v>
      </c>
      <c r="G913" s="1" t="str">
        <f>VLOOKUP(C913,customers!$A$1:$C$1001,3,FALSE)</f>
        <v>mbogeypb@thetimes.co.uk</v>
      </c>
      <c r="H913" s="1" t="str">
        <f>_xlfn.XLOOKUP(C913,customers!$A$2:$A$1001,customers!$G$2:$G$1001,,0,)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>
        <f>INDEX(products!$A$1:$G$49,MATCH(orders!$D913,products!$A$1:$A$49,0),MATCH(orders!K$1,products!$A$1:$G$1,0))</f>
        <v>1</v>
      </c>
      <c r="L913">
        <f>INDEX(products!$A$1:$G$49,MATCH(orders!$D913,products!$A$1:$A$49,0),MATCH(orders!L$1,products!$A$1:$G$1,0))</f>
        <v>11.25</v>
      </c>
      <c r="M913">
        <f t="shared" si="101"/>
        <v>45</v>
      </c>
      <c r="N913" t="str">
        <f>VLOOKUP(I913,'coffee names &amp; roast types'!$A$2:$B$5,2,FALSE)</f>
        <v>Arabica</v>
      </c>
      <c r="O913" t="str">
        <f>VLOOKUP(J913,'coffee names &amp; roast types'!$E$2:$F$4,2,FALSE)</f>
        <v>Medium</v>
      </c>
      <c r="P913" t="str">
        <f>CONCATENATE(VLOOKUP(C913,customers!$A$2:$F$1001,5,FALSE),", ",VLOOKUP(C913,customers!$A$2:$F$1001,6,FALSE))</f>
        <v>7791 Westend Point, Washington</v>
      </c>
      <c r="Q913" t="str">
        <f t="shared" si="102"/>
        <v>No</v>
      </c>
      <c r="R913" t="str">
        <f t="shared" si="103"/>
        <v>Mindy</v>
      </c>
      <c r="S913" t="str">
        <f t="shared" si="104"/>
        <v>Bogey</v>
      </c>
      <c r="T913" t="str">
        <f>_xlfn.XLOOKUP(C913,Table3[Customer ID],Table3[Loyalty Card],,0)</f>
        <v>Yes</v>
      </c>
      <c r="U913">
        <f t="shared" si="98"/>
        <v>4</v>
      </c>
      <c r="V913" t="str">
        <f t="shared" si="99"/>
        <v>Thursday</v>
      </c>
      <c r="W913" t="str">
        <f t="shared" si="100"/>
        <v>November</v>
      </c>
      <c r="X913">
        <f>E913*VLOOKUP(D913,products!$A$2:$G$49,7,FALSE)</f>
        <v>4.05</v>
      </c>
    </row>
    <row r="914" spans="1:24" x14ac:dyDescent="0.25">
      <c r="A914" s="1" t="s">
        <v>5648</v>
      </c>
      <c r="B914" s="2">
        <v>43726</v>
      </c>
      <c r="C914" s="1" t="s">
        <v>5649</v>
      </c>
      <c r="D914" t="s">
        <v>6150</v>
      </c>
      <c r="E914" s="1">
        <v>6</v>
      </c>
      <c r="F914" s="1" t="str">
        <f>VLOOKUP(C914,customers!$A$2:$B$1001,2,FALSE)</f>
        <v>Paulie Fonzone</v>
      </c>
      <c r="G914" s="1" t="str">
        <f>VLOOKUP(C914,customers!$A$1:$C$1001,3,FALSE)</f>
        <v>not provided</v>
      </c>
      <c r="H914" s="1" t="str">
        <f>_xlfn.XLOOKUP(C914,customers!$A$2:$A$1001,customers!$G$2:$G$1001,,0,)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>
        <f>INDEX(products!$A$1:$G$49,MATCH(orders!$D914,products!$A$1:$A$49,0),MATCH(orders!K$1,products!$A$1:$G$1,0))</f>
        <v>2.5</v>
      </c>
      <c r="L914">
        <f>INDEX(products!$A$1:$G$49,MATCH(orders!$D914,products!$A$1:$A$49,0),MATCH(orders!L$1,products!$A$1:$G$1,0))</f>
        <v>22.884999999999998</v>
      </c>
      <c r="M914">
        <f t="shared" si="101"/>
        <v>137.31</v>
      </c>
      <c r="N914" t="str">
        <f>VLOOKUP(I914,'coffee names &amp; roast types'!$A$2:$B$5,2,FALSE)</f>
        <v>Robusta</v>
      </c>
      <c r="O914" t="str">
        <f>VLOOKUP(J914,'coffee names &amp; roast types'!$E$2:$F$4,2,FALSE)</f>
        <v>Medium</v>
      </c>
      <c r="P914" t="str">
        <f>CONCATENATE(VLOOKUP(C914,customers!$A$2:$F$1001,5,FALSE),", ",VLOOKUP(C914,customers!$A$2:$F$1001,6,FALSE))</f>
        <v>596 Manufacturers Alley, Albany</v>
      </c>
      <c r="Q914" t="str">
        <f t="shared" si="102"/>
        <v>No</v>
      </c>
      <c r="R914" t="str">
        <f t="shared" si="103"/>
        <v>Paulie</v>
      </c>
      <c r="S914" t="str">
        <f t="shared" si="104"/>
        <v>Fonzone</v>
      </c>
      <c r="T914" t="str">
        <f>_xlfn.XLOOKUP(C914,Table3[Customer ID],Table3[Loyalty Card],,0)</f>
        <v>Yes</v>
      </c>
      <c r="U914">
        <f t="shared" si="98"/>
        <v>15</v>
      </c>
      <c r="V914" t="str">
        <f t="shared" si="99"/>
        <v>Wednesday</v>
      </c>
      <c r="W914" t="str">
        <f t="shared" si="100"/>
        <v>September</v>
      </c>
      <c r="X914">
        <f>E914*VLOOKUP(D914,products!$A$2:$G$49,7,FALSE)</f>
        <v>8.2385999999999981</v>
      </c>
    </row>
    <row r="915" spans="1:24" x14ac:dyDescent="0.25">
      <c r="A915" s="1" t="s">
        <v>5653</v>
      </c>
      <c r="B915" s="2">
        <v>44406</v>
      </c>
      <c r="C915" s="1" t="s">
        <v>5654</v>
      </c>
      <c r="D915" t="s">
        <v>6156</v>
      </c>
      <c r="E915" s="1">
        <v>1</v>
      </c>
      <c r="F915" s="1" t="str">
        <f>VLOOKUP(C915,customers!$A$2:$B$1001,2,FALSE)</f>
        <v>Merrile Cobbledick</v>
      </c>
      <c r="G915" s="1" t="str">
        <f>VLOOKUP(C915,customers!$A$1:$C$1001,3,FALSE)</f>
        <v>mcobbledickpd@ucsd.edu</v>
      </c>
      <c r="H915" s="1" t="str">
        <f>_xlfn.XLOOKUP(C915,customers!$A$2:$A$1001,customers!$G$2:$G$1001,,0,)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>
        <f>INDEX(products!$A$1:$G$49,MATCH(orders!$D915,products!$A$1:$A$49,0),MATCH(orders!K$1,products!$A$1:$G$1,0))</f>
        <v>0.5</v>
      </c>
      <c r="L915">
        <f>INDEX(products!$A$1:$G$49,MATCH(orders!$D915,products!$A$1:$A$49,0),MATCH(orders!L$1,products!$A$1:$G$1,0))</f>
        <v>6.75</v>
      </c>
      <c r="M915">
        <f t="shared" si="101"/>
        <v>6.75</v>
      </c>
      <c r="N915" t="str">
        <f>VLOOKUP(I915,'coffee names &amp; roast types'!$A$2:$B$5,2,FALSE)</f>
        <v>Arabica</v>
      </c>
      <c r="O915" t="str">
        <f>VLOOKUP(J915,'coffee names &amp; roast types'!$E$2:$F$4,2,FALSE)</f>
        <v>Medium</v>
      </c>
      <c r="P915" t="str">
        <f>CONCATENATE(VLOOKUP(C915,customers!$A$2:$F$1001,5,FALSE),", ",VLOOKUP(C915,customers!$A$2:$F$1001,6,FALSE))</f>
        <v>949 Nobel Plaza, Tucson</v>
      </c>
      <c r="Q915" t="str">
        <f t="shared" si="102"/>
        <v>No</v>
      </c>
      <c r="R915" t="str">
        <f t="shared" si="103"/>
        <v>Merrile</v>
      </c>
      <c r="S915" t="str">
        <f t="shared" si="104"/>
        <v>Cobbledick</v>
      </c>
      <c r="T915" t="str">
        <f>_xlfn.XLOOKUP(C915,Table3[Customer ID],Table3[Loyalty Card],,0)</f>
        <v>No</v>
      </c>
      <c r="U915">
        <f t="shared" si="98"/>
        <v>0.5</v>
      </c>
      <c r="V915" t="str">
        <f t="shared" si="99"/>
        <v>Thursday</v>
      </c>
      <c r="W915" t="str">
        <f t="shared" si="100"/>
        <v>July</v>
      </c>
      <c r="X915">
        <f>E915*VLOOKUP(D915,products!$A$2:$G$49,7,FALSE)</f>
        <v>0.60749999999999993</v>
      </c>
    </row>
    <row r="916" spans="1:24" x14ac:dyDescent="0.25">
      <c r="A916" s="1" t="s">
        <v>5659</v>
      </c>
      <c r="B916" s="2">
        <v>44640</v>
      </c>
      <c r="C916" s="1" t="s">
        <v>5660</v>
      </c>
      <c r="D916" t="s">
        <v>6154</v>
      </c>
      <c r="E916" s="1">
        <v>4</v>
      </c>
      <c r="F916" s="1" t="str">
        <f>VLOOKUP(C916,customers!$A$2:$B$1001,2,FALSE)</f>
        <v>Antonius Lewry</v>
      </c>
      <c r="G916" s="1" t="str">
        <f>VLOOKUP(C916,customers!$A$1:$C$1001,3,FALSE)</f>
        <v>alewrype@whitehouse.gov</v>
      </c>
      <c r="H916" s="1" t="str">
        <f>_xlfn.XLOOKUP(C916,customers!$A$2:$A$1001,customers!$G$2:$G$1001,,0,)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>
        <f>INDEX(products!$A$1:$G$49,MATCH(orders!$D916,products!$A$1:$A$49,0),MATCH(orders!K$1,products!$A$1:$G$1,0))</f>
        <v>1</v>
      </c>
      <c r="L916">
        <f>INDEX(products!$A$1:$G$49,MATCH(orders!$D916,products!$A$1:$A$49,0),MATCH(orders!L$1,products!$A$1:$G$1,0))</f>
        <v>11.25</v>
      </c>
      <c r="M916">
        <f t="shared" si="101"/>
        <v>45</v>
      </c>
      <c r="N916" t="str">
        <f>VLOOKUP(I916,'coffee names &amp; roast types'!$A$2:$B$5,2,FALSE)</f>
        <v>Arabica</v>
      </c>
      <c r="O916" t="str">
        <f>VLOOKUP(J916,'coffee names &amp; roast types'!$E$2:$F$4,2,FALSE)</f>
        <v>Medium</v>
      </c>
      <c r="P916" t="str">
        <f>CONCATENATE(VLOOKUP(C916,customers!$A$2:$F$1001,5,FALSE),", ",VLOOKUP(C916,customers!$A$2:$F$1001,6,FALSE))</f>
        <v>86 Pine View Pass, Montgomery</v>
      </c>
      <c r="Q916" t="str">
        <f t="shared" si="102"/>
        <v>No</v>
      </c>
      <c r="R916" t="str">
        <f t="shared" si="103"/>
        <v>Antonius</v>
      </c>
      <c r="S916" t="str">
        <f t="shared" si="104"/>
        <v>Lewry</v>
      </c>
      <c r="T916" t="str">
        <f>_xlfn.XLOOKUP(C916,Table3[Customer ID],Table3[Loyalty Card],,0)</f>
        <v>No</v>
      </c>
      <c r="U916">
        <f t="shared" si="98"/>
        <v>4</v>
      </c>
      <c r="V916" t="str">
        <f t="shared" si="99"/>
        <v>Sunday</v>
      </c>
      <c r="W916" t="str">
        <f t="shared" si="100"/>
        <v>March</v>
      </c>
      <c r="X916">
        <f>E916*VLOOKUP(D916,products!$A$2:$G$49,7,FALSE)</f>
        <v>4.05</v>
      </c>
    </row>
    <row r="917" spans="1:24" x14ac:dyDescent="0.25">
      <c r="A917" s="1" t="s">
        <v>5665</v>
      </c>
      <c r="B917" s="2">
        <v>43955</v>
      </c>
      <c r="C917" s="1" t="s">
        <v>5666</v>
      </c>
      <c r="D917" t="s">
        <v>6184</v>
      </c>
      <c r="E917" s="1">
        <v>3</v>
      </c>
      <c r="F917" s="1" t="str">
        <f>VLOOKUP(C917,customers!$A$2:$B$1001,2,FALSE)</f>
        <v>Isis Hessel</v>
      </c>
      <c r="G917" s="1" t="str">
        <f>VLOOKUP(C917,customers!$A$1:$C$1001,3,FALSE)</f>
        <v>ihesselpf@ox.ac.uk</v>
      </c>
      <c r="H917" s="1" t="str">
        <f>_xlfn.XLOOKUP(C917,customers!$A$2:$A$1001,customers!$G$2:$G$1001,,0,)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>
        <f>INDEX(products!$A$1:$G$49,MATCH(orders!$D917,products!$A$1:$A$49,0),MATCH(orders!K$1,products!$A$1:$G$1,0))</f>
        <v>2.5</v>
      </c>
      <c r="L917">
        <f>INDEX(products!$A$1:$G$49,MATCH(orders!$D917,products!$A$1:$A$49,0),MATCH(orders!L$1,products!$A$1:$G$1,0))</f>
        <v>27.945</v>
      </c>
      <c r="M917">
        <f t="shared" si="101"/>
        <v>83.835000000000008</v>
      </c>
      <c r="N917" t="str">
        <f>VLOOKUP(I917,'coffee names &amp; roast types'!$A$2:$B$5,2,FALSE)</f>
        <v>Excelsa</v>
      </c>
      <c r="O917" t="str">
        <f>VLOOKUP(J917,'coffee names &amp; roast types'!$E$2:$F$4,2,FALSE)</f>
        <v>Dark</v>
      </c>
      <c r="P917" t="str">
        <f>CONCATENATE(VLOOKUP(C917,customers!$A$2:$F$1001,5,FALSE),", ",VLOOKUP(C917,customers!$A$2:$F$1001,6,FALSE))</f>
        <v>2900 Pennsylvania Court, Fairbanks</v>
      </c>
      <c r="Q917" t="str">
        <f t="shared" si="102"/>
        <v>No</v>
      </c>
      <c r="R917" t="str">
        <f t="shared" si="103"/>
        <v>Isis</v>
      </c>
      <c r="S917" t="str">
        <f t="shared" si="104"/>
        <v>Hessel</v>
      </c>
      <c r="T917" t="str">
        <f>_xlfn.XLOOKUP(C917,Table3[Customer ID],Table3[Loyalty Card],,0)</f>
        <v>Yes</v>
      </c>
      <c r="U917">
        <f t="shared" si="98"/>
        <v>7.5</v>
      </c>
      <c r="V917" t="str">
        <f t="shared" si="99"/>
        <v>Monday</v>
      </c>
      <c r="W917" t="str">
        <f t="shared" si="100"/>
        <v>May</v>
      </c>
      <c r="X917">
        <f>E917*VLOOKUP(D917,products!$A$2:$G$49,7,FALSE)</f>
        <v>9.2218499999999999</v>
      </c>
    </row>
    <row r="918" spans="1:24" x14ac:dyDescent="0.25">
      <c r="A918" s="1" t="s">
        <v>5671</v>
      </c>
      <c r="B918" s="2">
        <v>44291</v>
      </c>
      <c r="C918" s="1" t="s">
        <v>5672</v>
      </c>
      <c r="D918" t="s">
        <v>6152</v>
      </c>
      <c r="E918" s="1">
        <v>1</v>
      </c>
      <c r="F918" s="1" t="str">
        <f>VLOOKUP(C918,customers!$A$2:$B$1001,2,FALSE)</f>
        <v>Harland Trematick</v>
      </c>
      <c r="G918" s="1" t="str">
        <f>VLOOKUP(C918,customers!$A$1:$C$1001,3,FALSE)</f>
        <v>not provided</v>
      </c>
      <c r="H918" s="1" t="str">
        <f>_xlfn.XLOOKUP(C918,customers!$A$2:$A$1001,customers!$G$2:$G$1001,,0,)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>
        <f>INDEX(products!$A$1:$G$49,MATCH(orders!$D918,products!$A$1:$A$49,0),MATCH(orders!K$1,products!$A$1:$G$1,0))</f>
        <v>0.2</v>
      </c>
      <c r="L918">
        <f>INDEX(products!$A$1:$G$49,MATCH(orders!$D918,products!$A$1:$A$49,0),MATCH(orders!L$1,products!$A$1:$G$1,0))</f>
        <v>3.645</v>
      </c>
      <c r="M918">
        <f t="shared" si="101"/>
        <v>3.645</v>
      </c>
      <c r="N918" t="str">
        <f>VLOOKUP(I918,'coffee names &amp; roast types'!$A$2:$B$5,2,FALSE)</f>
        <v>Excelsa</v>
      </c>
      <c r="O918" t="str">
        <f>VLOOKUP(J918,'coffee names &amp; roast types'!$E$2:$F$4,2,FALSE)</f>
        <v>Dark</v>
      </c>
      <c r="P918" t="str">
        <f>CONCATENATE(VLOOKUP(C918,customers!$A$2:$F$1001,5,FALSE),", ",VLOOKUP(C918,customers!$A$2:$F$1001,6,FALSE))</f>
        <v>1235 Shopko Point, Monasterevin</v>
      </c>
      <c r="Q918" t="str">
        <f t="shared" si="102"/>
        <v>Yes</v>
      </c>
      <c r="R918" t="str">
        <f t="shared" si="103"/>
        <v>Harland</v>
      </c>
      <c r="S918" t="str">
        <f t="shared" si="104"/>
        <v>Trematick</v>
      </c>
      <c r="T918" t="str">
        <f>_xlfn.XLOOKUP(C918,Table3[Customer ID],Table3[Loyalty Card],,0)</f>
        <v>Yes</v>
      </c>
      <c r="U918">
        <f t="shared" si="98"/>
        <v>0.2</v>
      </c>
      <c r="V918" t="str">
        <f t="shared" si="99"/>
        <v>Monday</v>
      </c>
      <c r="W918" t="str">
        <f t="shared" si="100"/>
        <v>April</v>
      </c>
      <c r="X918">
        <f>E918*VLOOKUP(D918,products!$A$2:$G$49,7,FALSE)</f>
        <v>0.40095000000000003</v>
      </c>
    </row>
    <row r="919" spans="1:24" x14ac:dyDescent="0.25">
      <c r="A919" s="1" t="s">
        <v>5675</v>
      </c>
      <c r="B919" s="2">
        <v>44573</v>
      </c>
      <c r="C919" s="1" t="s">
        <v>5676</v>
      </c>
      <c r="D919" t="s">
        <v>6156</v>
      </c>
      <c r="E919" s="1">
        <v>1</v>
      </c>
      <c r="F919" s="1" t="str">
        <f>VLOOKUP(C919,customers!$A$2:$B$1001,2,FALSE)</f>
        <v>Chloris Sorrell</v>
      </c>
      <c r="G919" s="1" t="str">
        <f>VLOOKUP(C919,customers!$A$1:$C$1001,3,FALSE)</f>
        <v>csorrellph@amazon.com</v>
      </c>
      <c r="H919" s="1" t="str">
        <f>_xlfn.XLOOKUP(C919,customers!$A$2:$A$1001,customers!$G$2:$G$1001,,0,)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>
        <f>INDEX(products!$A$1:$G$49,MATCH(orders!$D919,products!$A$1:$A$49,0),MATCH(orders!K$1,products!$A$1:$G$1,0))</f>
        <v>0.5</v>
      </c>
      <c r="L919">
        <f>INDEX(products!$A$1:$G$49,MATCH(orders!$D919,products!$A$1:$A$49,0),MATCH(orders!L$1,products!$A$1:$G$1,0))</f>
        <v>6.75</v>
      </c>
      <c r="M919">
        <f t="shared" si="101"/>
        <v>6.75</v>
      </c>
      <c r="N919" t="str">
        <f>VLOOKUP(I919,'coffee names &amp; roast types'!$A$2:$B$5,2,FALSE)</f>
        <v>Arabica</v>
      </c>
      <c r="O919" t="str">
        <f>VLOOKUP(J919,'coffee names &amp; roast types'!$E$2:$F$4,2,FALSE)</f>
        <v>Medium</v>
      </c>
      <c r="P919" t="str">
        <f>CONCATENATE(VLOOKUP(C919,customers!$A$2:$F$1001,5,FALSE),", ",VLOOKUP(C919,customers!$A$2:$F$1001,6,FALSE))</f>
        <v>5 Scott Lane, Norton</v>
      </c>
      <c r="Q919" t="str">
        <f t="shared" si="102"/>
        <v>Yes</v>
      </c>
      <c r="R919" t="str">
        <f t="shared" si="103"/>
        <v>Chloris</v>
      </c>
      <c r="S919" t="str">
        <f t="shared" si="104"/>
        <v>Sorrell</v>
      </c>
      <c r="T919" t="str">
        <f>_xlfn.XLOOKUP(C919,Table3[Customer ID],Table3[Loyalty Card],,0)</f>
        <v>No</v>
      </c>
      <c r="U919">
        <f t="shared" si="98"/>
        <v>0.5</v>
      </c>
      <c r="V919" t="str">
        <f t="shared" si="99"/>
        <v>Wednesday</v>
      </c>
      <c r="W919" t="str">
        <f t="shared" si="100"/>
        <v>January</v>
      </c>
      <c r="X919">
        <f>E919*VLOOKUP(D919,products!$A$2:$G$49,7,FALSE)</f>
        <v>0.60749999999999993</v>
      </c>
    </row>
    <row r="920" spans="1:24" x14ac:dyDescent="0.25">
      <c r="A920" s="1" t="s">
        <v>5675</v>
      </c>
      <c r="B920" s="2">
        <v>44573</v>
      </c>
      <c r="C920" s="1" t="s">
        <v>5676</v>
      </c>
      <c r="D920" t="s">
        <v>6143</v>
      </c>
      <c r="E920" s="1">
        <v>3</v>
      </c>
      <c r="F920" s="1" t="str">
        <f>VLOOKUP(C920,customers!$A$2:$B$1001,2,FALSE)</f>
        <v>Chloris Sorrell</v>
      </c>
      <c r="G920" s="1" t="str">
        <f>VLOOKUP(C920,customers!$A$1:$C$1001,3,FALSE)</f>
        <v>csorrellph@amazon.com</v>
      </c>
      <c r="H920" s="1" t="str">
        <f>_xlfn.XLOOKUP(C920,customers!$A$2:$A$1001,customers!$G$2:$G$1001,,0,)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>
        <f>INDEX(products!$A$1:$G$49,MATCH(orders!$D920,products!$A$1:$A$49,0),MATCH(orders!K$1,products!$A$1:$G$1,0))</f>
        <v>0.5</v>
      </c>
      <c r="L920">
        <f>INDEX(products!$A$1:$G$49,MATCH(orders!$D920,products!$A$1:$A$49,0),MATCH(orders!L$1,products!$A$1:$G$1,0))</f>
        <v>7.29</v>
      </c>
      <c r="M920">
        <f t="shared" si="101"/>
        <v>21.87</v>
      </c>
      <c r="N920" t="str">
        <f>VLOOKUP(I920,'coffee names &amp; roast types'!$A$2:$B$5,2,FALSE)</f>
        <v>Excelsa</v>
      </c>
      <c r="O920" t="str">
        <f>VLOOKUP(J920,'coffee names &amp; roast types'!$E$2:$F$4,2,FALSE)</f>
        <v>Dark</v>
      </c>
      <c r="P920" t="str">
        <f>CONCATENATE(VLOOKUP(C920,customers!$A$2:$F$1001,5,FALSE),", ",VLOOKUP(C920,customers!$A$2:$F$1001,6,FALSE))</f>
        <v>5 Scott Lane, Norton</v>
      </c>
      <c r="Q920" t="str">
        <f t="shared" si="102"/>
        <v>Yes</v>
      </c>
      <c r="R920" t="str">
        <f t="shared" si="103"/>
        <v>Chloris</v>
      </c>
      <c r="S920" t="str">
        <f t="shared" si="104"/>
        <v>Sorrell</v>
      </c>
      <c r="T920" t="str">
        <f>_xlfn.XLOOKUP(C920,Table3[Customer ID],Table3[Loyalty Card],,0)</f>
        <v>No</v>
      </c>
      <c r="U920">
        <f t="shared" si="98"/>
        <v>1.5</v>
      </c>
      <c r="V920" t="str">
        <f t="shared" si="99"/>
        <v>Wednesday</v>
      </c>
      <c r="W920" t="str">
        <f t="shared" si="100"/>
        <v>January</v>
      </c>
      <c r="X920">
        <f>E920*VLOOKUP(D920,products!$A$2:$G$49,7,FALSE)</f>
        <v>2.4057000000000004</v>
      </c>
    </row>
    <row r="921" spans="1:24" x14ac:dyDescent="0.25">
      <c r="A921" s="1" t="s">
        <v>5686</v>
      </c>
      <c r="B921" s="2">
        <v>44181</v>
      </c>
      <c r="C921" s="1" t="s">
        <v>5687</v>
      </c>
      <c r="D921" t="s">
        <v>6162</v>
      </c>
      <c r="E921" s="1">
        <v>5</v>
      </c>
      <c r="F921" s="1" t="str">
        <f>VLOOKUP(C921,customers!$A$2:$B$1001,2,FALSE)</f>
        <v>Quintina Heavyside</v>
      </c>
      <c r="G921" s="1" t="str">
        <f>VLOOKUP(C921,customers!$A$1:$C$1001,3,FALSE)</f>
        <v>qheavysidepj@unc.edu</v>
      </c>
      <c r="H921" s="1" t="str">
        <f>_xlfn.XLOOKUP(C921,customers!$A$2:$A$1001,customers!$G$2:$G$1001,,0,)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>
        <f>INDEX(products!$A$1:$G$49,MATCH(orders!$D921,products!$A$1:$A$49,0),MATCH(orders!K$1,products!$A$1:$G$1,0))</f>
        <v>0.2</v>
      </c>
      <c r="L921">
        <f>INDEX(products!$A$1:$G$49,MATCH(orders!$D921,products!$A$1:$A$49,0),MATCH(orders!L$1,products!$A$1:$G$1,0))</f>
        <v>2.6849999999999996</v>
      </c>
      <c r="M921">
        <f t="shared" si="101"/>
        <v>13.424999999999997</v>
      </c>
      <c r="N921" t="str">
        <f>VLOOKUP(I921,'coffee names &amp; roast types'!$A$2:$B$5,2,FALSE)</f>
        <v>Robusta</v>
      </c>
      <c r="O921" t="str">
        <f>VLOOKUP(J921,'coffee names &amp; roast types'!$E$2:$F$4,2,FALSE)</f>
        <v>Dark</v>
      </c>
      <c r="P921" t="str">
        <f>CONCATENATE(VLOOKUP(C921,customers!$A$2:$F$1001,5,FALSE),", ",VLOOKUP(C921,customers!$A$2:$F$1001,6,FALSE))</f>
        <v>7995 Macpherson Drive, Lexington</v>
      </c>
      <c r="Q921" t="str">
        <f t="shared" si="102"/>
        <v>No</v>
      </c>
      <c r="R921" t="str">
        <f t="shared" si="103"/>
        <v>Quintina</v>
      </c>
      <c r="S921" t="str">
        <f t="shared" si="104"/>
        <v>Heavyside</v>
      </c>
      <c r="T921" t="str">
        <f>_xlfn.XLOOKUP(C921,Table3[Customer ID],Table3[Loyalty Card],,0)</f>
        <v>Yes</v>
      </c>
      <c r="U921">
        <f t="shared" si="98"/>
        <v>1</v>
      </c>
      <c r="V921" t="str">
        <f t="shared" si="99"/>
        <v>Wednesday</v>
      </c>
      <c r="W921" t="str">
        <f t="shared" si="100"/>
        <v>December</v>
      </c>
      <c r="X921">
        <f>E921*VLOOKUP(D921,products!$A$2:$G$49,7,FALSE)</f>
        <v>0.80549999999999988</v>
      </c>
    </row>
    <row r="922" spans="1:24" x14ac:dyDescent="0.25">
      <c r="A922" s="1" t="s">
        <v>5692</v>
      </c>
      <c r="B922" s="2">
        <v>44711</v>
      </c>
      <c r="C922" s="1" t="s">
        <v>5693</v>
      </c>
      <c r="D922" t="s">
        <v>6148</v>
      </c>
      <c r="E922" s="1">
        <v>6</v>
      </c>
      <c r="F922" s="1" t="str">
        <f>VLOOKUP(C922,customers!$A$2:$B$1001,2,FALSE)</f>
        <v>Hadley Reuven</v>
      </c>
      <c r="G922" s="1" t="str">
        <f>VLOOKUP(C922,customers!$A$1:$C$1001,3,FALSE)</f>
        <v>hreuvenpk@whitehouse.gov</v>
      </c>
      <c r="H922" s="1" t="str">
        <f>_xlfn.XLOOKUP(C922,customers!$A$2:$A$1001,customers!$G$2:$G$1001,,0,)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>
        <f>INDEX(products!$A$1:$G$49,MATCH(orders!$D922,products!$A$1:$A$49,0),MATCH(orders!K$1,products!$A$1:$G$1,0))</f>
        <v>2.5</v>
      </c>
      <c r="L922">
        <f>INDEX(products!$A$1:$G$49,MATCH(orders!$D922,products!$A$1:$A$49,0),MATCH(orders!L$1,products!$A$1:$G$1,0))</f>
        <v>20.584999999999997</v>
      </c>
      <c r="M922">
        <f t="shared" si="101"/>
        <v>123.50999999999999</v>
      </c>
      <c r="N922" t="str">
        <f>VLOOKUP(I922,'coffee names &amp; roast types'!$A$2:$B$5,2,FALSE)</f>
        <v>Robusta</v>
      </c>
      <c r="O922" t="str">
        <f>VLOOKUP(J922,'coffee names &amp; roast types'!$E$2:$F$4,2,FALSE)</f>
        <v>Dark</v>
      </c>
      <c r="P922" t="str">
        <f>CONCATENATE(VLOOKUP(C922,customers!$A$2:$F$1001,5,FALSE),", ",VLOOKUP(C922,customers!$A$2:$F$1001,6,FALSE))</f>
        <v>227 Burning Wood Drive, Grand Rapids</v>
      </c>
      <c r="Q922" t="str">
        <f t="shared" si="102"/>
        <v>No</v>
      </c>
      <c r="R922" t="str">
        <f t="shared" si="103"/>
        <v>Hadley</v>
      </c>
      <c r="S922" t="str">
        <f t="shared" si="104"/>
        <v>Reuven</v>
      </c>
      <c r="T922" t="str">
        <f>_xlfn.XLOOKUP(C922,Table3[Customer ID],Table3[Loyalty Card],,0)</f>
        <v>No</v>
      </c>
      <c r="U922">
        <f t="shared" si="98"/>
        <v>15</v>
      </c>
      <c r="V922" t="str">
        <f t="shared" si="99"/>
        <v>Monday</v>
      </c>
      <c r="W922" t="str">
        <f t="shared" si="100"/>
        <v>May</v>
      </c>
      <c r="X922">
        <f>E922*VLOOKUP(D922,products!$A$2:$G$49,7,FALSE)</f>
        <v>7.4105999999999987</v>
      </c>
    </row>
    <row r="923" spans="1:24" x14ac:dyDescent="0.25">
      <c r="A923" s="1" t="s">
        <v>5698</v>
      </c>
      <c r="B923" s="2">
        <v>44509</v>
      </c>
      <c r="C923" s="1" t="s">
        <v>5699</v>
      </c>
      <c r="D923" t="s">
        <v>6149</v>
      </c>
      <c r="E923" s="1">
        <v>2</v>
      </c>
      <c r="F923" s="1" t="str">
        <f>VLOOKUP(C923,customers!$A$2:$B$1001,2,FALSE)</f>
        <v>Mitch Attwool</v>
      </c>
      <c r="G923" s="1" t="str">
        <f>VLOOKUP(C923,customers!$A$1:$C$1001,3,FALSE)</f>
        <v>mattwoolpl@nba.com</v>
      </c>
      <c r="H923" s="1" t="str">
        <f>_xlfn.XLOOKUP(C923,customers!$A$2:$A$1001,customers!$G$2:$G$1001,,0,)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>
        <f>INDEX(products!$A$1:$G$49,MATCH(orders!$D923,products!$A$1:$A$49,0),MATCH(orders!K$1,products!$A$1:$G$1,0))</f>
        <v>0.2</v>
      </c>
      <c r="L923">
        <f>INDEX(products!$A$1:$G$49,MATCH(orders!$D923,products!$A$1:$A$49,0),MATCH(orders!L$1,products!$A$1:$G$1,0))</f>
        <v>3.8849999999999998</v>
      </c>
      <c r="M923">
        <f t="shared" si="101"/>
        <v>7.77</v>
      </c>
      <c r="N923" t="str">
        <f>VLOOKUP(I923,'coffee names &amp; roast types'!$A$2:$B$5,2,FALSE)</f>
        <v>Liberica</v>
      </c>
      <c r="O923" t="str">
        <f>VLOOKUP(J923,'coffee names &amp; roast types'!$E$2:$F$4,2,FALSE)</f>
        <v>Dark</v>
      </c>
      <c r="P923" t="str">
        <f>CONCATENATE(VLOOKUP(C923,customers!$A$2:$F$1001,5,FALSE),", ",VLOOKUP(C923,customers!$A$2:$F$1001,6,FALSE))</f>
        <v>6229 Dawn Junction, Des Moines</v>
      </c>
      <c r="Q923" t="str">
        <f t="shared" si="102"/>
        <v>No</v>
      </c>
      <c r="R923" t="str">
        <f t="shared" si="103"/>
        <v>Mitch</v>
      </c>
      <c r="S923" t="str">
        <f t="shared" si="104"/>
        <v>Attwool</v>
      </c>
      <c r="T923" t="str">
        <f>_xlfn.XLOOKUP(C923,Table3[Customer ID],Table3[Loyalty Card],,0)</f>
        <v>No</v>
      </c>
      <c r="U923">
        <f t="shared" si="98"/>
        <v>0.4</v>
      </c>
      <c r="V923" t="str">
        <f t="shared" si="99"/>
        <v>Tuesday</v>
      </c>
      <c r="W923" t="str">
        <f t="shared" si="100"/>
        <v>November</v>
      </c>
      <c r="X923">
        <f>E923*VLOOKUP(D923,products!$A$2:$G$49,7,FALSE)</f>
        <v>1.0101</v>
      </c>
    </row>
    <row r="924" spans="1:24" x14ac:dyDescent="0.25">
      <c r="A924" s="1" t="s">
        <v>5704</v>
      </c>
      <c r="B924" s="2">
        <v>44659</v>
      </c>
      <c r="C924" s="1" t="s">
        <v>5705</v>
      </c>
      <c r="D924" t="s">
        <v>6154</v>
      </c>
      <c r="E924" s="1">
        <v>6</v>
      </c>
      <c r="F924" s="1" t="str">
        <f>VLOOKUP(C924,customers!$A$2:$B$1001,2,FALSE)</f>
        <v>Charin Maplethorp</v>
      </c>
      <c r="G924" s="1" t="str">
        <f>VLOOKUP(C924,customers!$A$1:$C$1001,3,FALSE)</f>
        <v>not provided</v>
      </c>
      <c r="H924" s="1" t="str">
        <f>_xlfn.XLOOKUP(C924,customers!$A$2:$A$1001,customers!$G$2:$G$1001,,0,)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>
        <f>INDEX(products!$A$1:$G$49,MATCH(orders!$D924,products!$A$1:$A$49,0),MATCH(orders!K$1,products!$A$1:$G$1,0))</f>
        <v>1</v>
      </c>
      <c r="L924">
        <f>INDEX(products!$A$1:$G$49,MATCH(orders!$D924,products!$A$1:$A$49,0),MATCH(orders!L$1,products!$A$1:$G$1,0))</f>
        <v>11.25</v>
      </c>
      <c r="M924">
        <f t="shared" si="101"/>
        <v>67.5</v>
      </c>
      <c r="N924" t="str">
        <f>VLOOKUP(I924,'coffee names &amp; roast types'!$A$2:$B$5,2,FALSE)</f>
        <v>Arabica</v>
      </c>
      <c r="O924" t="str">
        <f>VLOOKUP(J924,'coffee names &amp; roast types'!$E$2:$F$4,2,FALSE)</f>
        <v>Medium</v>
      </c>
      <c r="P924" t="str">
        <f>CONCATENATE(VLOOKUP(C924,customers!$A$2:$F$1001,5,FALSE),", ",VLOOKUP(C924,customers!$A$2:$F$1001,6,FALSE))</f>
        <v>35 Alpine Circle, Wilmington</v>
      </c>
      <c r="Q924" t="str">
        <f t="shared" si="102"/>
        <v>No</v>
      </c>
      <c r="R924" t="str">
        <f t="shared" si="103"/>
        <v>Charin</v>
      </c>
      <c r="S924" t="str">
        <f t="shared" si="104"/>
        <v>Maplethorp</v>
      </c>
      <c r="T924" t="str">
        <f>_xlfn.XLOOKUP(C924,Table3[Customer ID],Table3[Loyalty Card],,0)</f>
        <v>Yes</v>
      </c>
      <c r="U924">
        <f t="shared" si="98"/>
        <v>6</v>
      </c>
      <c r="V924" t="str">
        <f t="shared" si="99"/>
        <v>Friday</v>
      </c>
      <c r="W924" t="str">
        <f t="shared" si="100"/>
        <v>April</v>
      </c>
      <c r="X924">
        <f>E924*VLOOKUP(D924,products!$A$2:$G$49,7,FALSE)</f>
        <v>6.0749999999999993</v>
      </c>
    </row>
    <row r="925" spans="1:24" x14ac:dyDescent="0.25">
      <c r="A925" s="1" t="s">
        <v>5708</v>
      </c>
      <c r="B925" s="2">
        <v>43746</v>
      </c>
      <c r="C925" s="1" t="s">
        <v>5709</v>
      </c>
      <c r="D925" t="s">
        <v>6184</v>
      </c>
      <c r="E925" s="1">
        <v>1</v>
      </c>
      <c r="F925" s="1" t="str">
        <f>VLOOKUP(C925,customers!$A$2:$B$1001,2,FALSE)</f>
        <v>Goldie Wynes</v>
      </c>
      <c r="G925" s="1" t="str">
        <f>VLOOKUP(C925,customers!$A$1:$C$1001,3,FALSE)</f>
        <v>gwynespn@dagondesign.com</v>
      </c>
      <c r="H925" s="1" t="str">
        <f>_xlfn.XLOOKUP(C925,customers!$A$2:$A$1001,customers!$G$2:$G$1001,,0,)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>
        <f>INDEX(products!$A$1:$G$49,MATCH(orders!$D925,products!$A$1:$A$49,0),MATCH(orders!K$1,products!$A$1:$G$1,0))</f>
        <v>2.5</v>
      </c>
      <c r="L925">
        <f>INDEX(products!$A$1:$G$49,MATCH(orders!$D925,products!$A$1:$A$49,0),MATCH(orders!L$1,products!$A$1:$G$1,0))</f>
        <v>27.945</v>
      </c>
      <c r="M925">
        <f t="shared" si="101"/>
        <v>27.945</v>
      </c>
      <c r="N925" t="str">
        <f>VLOOKUP(I925,'coffee names &amp; roast types'!$A$2:$B$5,2,FALSE)</f>
        <v>Excelsa</v>
      </c>
      <c r="O925" t="str">
        <f>VLOOKUP(J925,'coffee names &amp; roast types'!$E$2:$F$4,2,FALSE)</f>
        <v>Dark</v>
      </c>
      <c r="P925" t="str">
        <f>CONCATENATE(VLOOKUP(C925,customers!$A$2:$F$1001,5,FALSE),", ",VLOOKUP(C925,customers!$A$2:$F$1001,6,FALSE))</f>
        <v>5251 Everett Way, Austin</v>
      </c>
      <c r="Q925" t="str">
        <f t="shared" si="102"/>
        <v>No</v>
      </c>
      <c r="R925" t="str">
        <f t="shared" si="103"/>
        <v>Goldie</v>
      </c>
      <c r="S925" t="str">
        <f t="shared" si="104"/>
        <v>Wynes</v>
      </c>
      <c r="T925" t="str">
        <f>_xlfn.XLOOKUP(C925,Table3[Customer ID],Table3[Loyalty Card],,0)</f>
        <v>No</v>
      </c>
      <c r="U925">
        <f t="shared" si="98"/>
        <v>2.5</v>
      </c>
      <c r="V925" t="str">
        <f t="shared" si="99"/>
        <v>Tuesday</v>
      </c>
      <c r="W925" t="str">
        <f t="shared" si="100"/>
        <v>October</v>
      </c>
      <c r="X925">
        <f>E925*VLOOKUP(D925,products!$A$2:$G$49,7,FALSE)</f>
        <v>3.07395</v>
      </c>
    </row>
    <row r="926" spans="1:24" x14ac:dyDescent="0.25">
      <c r="A926" s="1" t="s">
        <v>5714</v>
      </c>
      <c r="B926" s="2">
        <v>44451</v>
      </c>
      <c r="C926" s="1" t="s">
        <v>5715</v>
      </c>
      <c r="D926" t="s">
        <v>6181</v>
      </c>
      <c r="E926" s="1">
        <v>3</v>
      </c>
      <c r="F926" s="1" t="str">
        <f>VLOOKUP(C926,customers!$A$2:$B$1001,2,FALSE)</f>
        <v>Celie MacCourt</v>
      </c>
      <c r="G926" s="1" t="str">
        <f>VLOOKUP(C926,customers!$A$1:$C$1001,3,FALSE)</f>
        <v>cmaccourtpo@amazon.com</v>
      </c>
      <c r="H926" s="1" t="str">
        <f>_xlfn.XLOOKUP(C926,customers!$A$2:$A$1001,customers!$G$2:$G$1001,,0,)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>
        <f>INDEX(products!$A$1:$G$49,MATCH(orders!$D926,products!$A$1:$A$49,0),MATCH(orders!K$1,products!$A$1:$G$1,0))</f>
        <v>2.5</v>
      </c>
      <c r="L926">
        <f>INDEX(products!$A$1:$G$49,MATCH(orders!$D926,products!$A$1:$A$49,0),MATCH(orders!L$1,products!$A$1:$G$1,0))</f>
        <v>29.784999999999997</v>
      </c>
      <c r="M926">
        <f t="shared" si="101"/>
        <v>89.35499999999999</v>
      </c>
      <c r="N926" t="str">
        <f>VLOOKUP(I926,'coffee names &amp; roast types'!$A$2:$B$5,2,FALSE)</f>
        <v>Arabica</v>
      </c>
      <c r="O926" t="str">
        <f>VLOOKUP(J926,'coffee names &amp; roast types'!$E$2:$F$4,2,FALSE)</f>
        <v>Light</v>
      </c>
      <c r="P926" t="str">
        <f>CONCATENATE(VLOOKUP(C926,customers!$A$2:$F$1001,5,FALSE),", ",VLOOKUP(C926,customers!$A$2:$F$1001,6,FALSE))</f>
        <v>01678 4th Hill, Orlando</v>
      </c>
      <c r="Q926" t="str">
        <f t="shared" si="102"/>
        <v>No</v>
      </c>
      <c r="R926" t="str">
        <f t="shared" si="103"/>
        <v>Celie</v>
      </c>
      <c r="S926" t="str">
        <f t="shared" si="104"/>
        <v>MacCourt</v>
      </c>
      <c r="T926" t="str">
        <f>_xlfn.XLOOKUP(C926,Table3[Customer ID],Table3[Loyalty Card],,0)</f>
        <v>No</v>
      </c>
      <c r="U926">
        <f t="shared" si="98"/>
        <v>7.5</v>
      </c>
      <c r="V926" t="str">
        <f t="shared" si="99"/>
        <v>Sunday</v>
      </c>
      <c r="W926" t="str">
        <f t="shared" si="100"/>
        <v>September</v>
      </c>
      <c r="X926">
        <f>E926*VLOOKUP(D926,products!$A$2:$G$49,7,FALSE)</f>
        <v>8.0419499999999982</v>
      </c>
    </row>
    <row r="927" spans="1:24" x14ac:dyDescent="0.25">
      <c r="A927" s="1" t="s">
        <v>5719</v>
      </c>
      <c r="B927" s="2">
        <v>44770</v>
      </c>
      <c r="C927" s="1" t="s">
        <v>5553</v>
      </c>
      <c r="D927" t="s">
        <v>6156</v>
      </c>
      <c r="E927" s="1">
        <v>3</v>
      </c>
      <c r="F927" s="1" t="str">
        <f>VLOOKUP(C927,customers!$A$2:$B$1001,2,FALSE)</f>
        <v>Derick Snow</v>
      </c>
      <c r="G927" s="1" t="str">
        <f>VLOOKUP(C927,customers!$A$1:$C$1001,3,FALSE)</f>
        <v>not provided</v>
      </c>
      <c r="H927" s="1" t="str">
        <f>_xlfn.XLOOKUP(C927,customers!$A$2:$A$1001,customers!$G$2:$G$1001,,0,)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>
        <f>INDEX(products!$A$1:$G$49,MATCH(orders!$D927,products!$A$1:$A$49,0),MATCH(orders!K$1,products!$A$1:$G$1,0))</f>
        <v>0.5</v>
      </c>
      <c r="L927">
        <f>INDEX(products!$A$1:$G$49,MATCH(orders!$D927,products!$A$1:$A$49,0),MATCH(orders!L$1,products!$A$1:$G$1,0))</f>
        <v>6.75</v>
      </c>
      <c r="M927">
        <f t="shared" si="101"/>
        <v>20.25</v>
      </c>
      <c r="N927" t="str">
        <f>VLOOKUP(I927,'coffee names &amp; roast types'!$A$2:$B$5,2,FALSE)</f>
        <v>Arabica</v>
      </c>
      <c r="O927" t="str">
        <f>VLOOKUP(J927,'coffee names &amp; roast types'!$E$2:$F$4,2,FALSE)</f>
        <v>Medium</v>
      </c>
      <c r="P927" t="str">
        <f>CONCATENATE(VLOOKUP(C927,customers!$A$2:$F$1001,5,FALSE),", ",VLOOKUP(C927,customers!$A$2:$F$1001,6,FALSE))</f>
        <v>813 La Follette Place, New York City</v>
      </c>
      <c r="Q927" t="str">
        <f t="shared" si="102"/>
        <v>No</v>
      </c>
      <c r="R927" t="str">
        <f t="shared" si="103"/>
        <v>Derick</v>
      </c>
      <c r="S927" t="str">
        <f t="shared" si="104"/>
        <v>Snow</v>
      </c>
      <c r="T927" t="str">
        <f>_xlfn.XLOOKUP(C927,Table3[Customer ID],Table3[Loyalty Card],,0)</f>
        <v>No</v>
      </c>
      <c r="U927">
        <f t="shared" si="98"/>
        <v>1.5</v>
      </c>
      <c r="V927" t="str">
        <f t="shared" si="99"/>
        <v>Thursday</v>
      </c>
      <c r="W927" t="str">
        <f t="shared" si="100"/>
        <v>July</v>
      </c>
      <c r="X927">
        <f>E927*VLOOKUP(D927,products!$A$2:$G$49,7,FALSE)</f>
        <v>1.8224999999999998</v>
      </c>
    </row>
    <row r="928" spans="1:24" x14ac:dyDescent="0.25">
      <c r="A928" s="1" t="s">
        <v>5724</v>
      </c>
      <c r="B928" s="2">
        <v>44012</v>
      </c>
      <c r="C928" s="1" t="s">
        <v>5725</v>
      </c>
      <c r="D928" t="s">
        <v>6156</v>
      </c>
      <c r="E928" s="1">
        <v>5</v>
      </c>
      <c r="F928" s="1" t="str">
        <f>VLOOKUP(C928,customers!$A$2:$B$1001,2,FALSE)</f>
        <v>Evy Wilsone</v>
      </c>
      <c r="G928" s="1" t="str">
        <f>VLOOKUP(C928,customers!$A$1:$C$1001,3,FALSE)</f>
        <v>ewilsonepq@eepurl.com</v>
      </c>
      <c r="H928" s="1" t="str">
        <f>_xlfn.XLOOKUP(C928,customers!$A$2:$A$1001,customers!$G$2:$G$1001,,0,)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>
        <f>INDEX(products!$A$1:$G$49,MATCH(orders!$D928,products!$A$1:$A$49,0),MATCH(orders!K$1,products!$A$1:$G$1,0))</f>
        <v>0.5</v>
      </c>
      <c r="L928">
        <f>INDEX(products!$A$1:$G$49,MATCH(orders!$D928,products!$A$1:$A$49,0),MATCH(orders!L$1,products!$A$1:$G$1,0))</f>
        <v>6.75</v>
      </c>
      <c r="M928">
        <f t="shared" si="101"/>
        <v>33.75</v>
      </c>
      <c r="N928" t="str">
        <f>VLOOKUP(I928,'coffee names &amp; roast types'!$A$2:$B$5,2,FALSE)</f>
        <v>Arabica</v>
      </c>
      <c r="O928" t="str">
        <f>VLOOKUP(J928,'coffee names &amp; roast types'!$E$2:$F$4,2,FALSE)</f>
        <v>Medium</v>
      </c>
      <c r="P928" t="str">
        <f>CONCATENATE(VLOOKUP(C928,customers!$A$2:$F$1001,5,FALSE),", ",VLOOKUP(C928,customers!$A$2:$F$1001,6,FALSE))</f>
        <v>13130 Heffernan Point, Washington</v>
      </c>
      <c r="Q928" t="str">
        <f t="shared" si="102"/>
        <v>No</v>
      </c>
      <c r="R928" t="str">
        <f t="shared" si="103"/>
        <v>Evy</v>
      </c>
      <c r="S928" t="str">
        <f t="shared" si="104"/>
        <v>Wilsone</v>
      </c>
      <c r="T928" t="str">
        <f>_xlfn.XLOOKUP(C928,Table3[Customer ID],Table3[Loyalty Card],,0)</f>
        <v>Yes</v>
      </c>
      <c r="U928">
        <f t="shared" si="98"/>
        <v>2.5</v>
      </c>
      <c r="V928" t="str">
        <f t="shared" si="99"/>
        <v>Tuesday</v>
      </c>
      <c r="W928" t="str">
        <f t="shared" si="100"/>
        <v>June</v>
      </c>
      <c r="X928">
        <f>E928*VLOOKUP(D928,products!$A$2:$G$49,7,FALSE)</f>
        <v>3.0374999999999996</v>
      </c>
    </row>
    <row r="929" spans="1:24" x14ac:dyDescent="0.25">
      <c r="A929" s="1" t="s">
        <v>5730</v>
      </c>
      <c r="B929" s="2">
        <v>43474</v>
      </c>
      <c r="C929" s="1" t="s">
        <v>5731</v>
      </c>
      <c r="D929" t="s">
        <v>6184</v>
      </c>
      <c r="E929" s="1">
        <v>4</v>
      </c>
      <c r="F929" s="1" t="str">
        <f>VLOOKUP(C929,customers!$A$2:$B$1001,2,FALSE)</f>
        <v>Dolores Duffie</v>
      </c>
      <c r="G929" s="1" t="str">
        <f>VLOOKUP(C929,customers!$A$1:$C$1001,3,FALSE)</f>
        <v>dduffiepr@time.com</v>
      </c>
      <c r="H929" s="1" t="str">
        <f>_xlfn.XLOOKUP(C929,customers!$A$2:$A$1001,customers!$G$2:$G$1001,,0,)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>
        <f>INDEX(products!$A$1:$G$49,MATCH(orders!$D929,products!$A$1:$A$49,0),MATCH(orders!K$1,products!$A$1:$G$1,0))</f>
        <v>2.5</v>
      </c>
      <c r="L929">
        <f>INDEX(products!$A$1:$G$49,MATCH(orders!$D929,products!$A$1:$A$49,0),MATCH(orders!L$1,products!$A$1:$G$1,0))</f>
        <v>27.945</v>
      </c>
      <c r="M929">
        <f t="shared" si="101"/>
        <v>111.78</v>
      </c>
      <c r="N929" t="str">
        <f>VLOOKUP(I929,'coffee names &amp; roast types'!$A$2:$B$5,2,FALSE)</f>
        <v>Excelsa</v>
      </c>
      <c r="O929" t="str">
        <f>VLOOKUP(J929,'coffee names &amp; roast types'!$E$2:$F$4,2,FALSE)</f>
        <v>Dark</v>
      </c>
      <c r="P929" t="str">
        <f>CONCATENATE(VLOOKUP(C929,customers!$A$2:$F$1001,5,FALSE),", ",VLOOKUP(C929,customers!$A$2:$F$1001,6,FALSE))</f>
        <v>3 Jenifer Circle, Portland</v>
      </c>
      <c r="Q929" t="str">
        <f t="shared" si="102"/>
        <v>No</v>
      </c>
      <c r="R929" t="str">
        <f t="shared" si="103"/>
        <v>Dolores</v>
      </c>
      <c r="S929" t="str">
        <f t="shared" si="104"/>
        <v>Duffie</v>
      </c>
      <c r="T929" t="str">
        <f>_xlfn.XLOOKUP(C929,Table3[Customer ID],Table3[Loyalty Card],,0)</f>
        <v>No</v>
      </c>
      <c r="U929">
        <f t="shared" si="98"/>
        <v>10</v>
      </c>
      <c r="V929" t="str">
        <f t="shared" si="99"/>
        <v>Wednesday</v>
      </c>
      <c r="W929" t="str">
        <f t="shared" si="100"/>
        <v>January</v>
      </c>
      <c r="X929">
        <f>E929*VLOOKUP(D929,products!$A$2:$G$49,7,FALSE)</f>
        <v>12.2958</v>
      </c>
    </row>
    <row r="930" spans="1:24" x14ac:dyDescent="0.25">
      <c r="A930" s="1" t="s">
        <v>5736</v>
      </c>
      <c r="B930" s="2">
        <v>44754</v>
      </c>
      <c r="C930" s="1" t="s">
        <v>5737</v>
      </c>
      <c r="D930" t="s">
        <v>6165</v>
      </c>
      <c r="E930" s="1">
        <v>2</v>
      </c>
      <c r="F930" s="1" t="str">
        <f>VLOOKUP(C930,customers!$A$2:$B$1001,2,FALSE)</f>
        <v>Mathilda Matiasek</v>
      </c>
      <c r="G930" s="1" t="str">
        <f>VLOOKUP(C930,customers!$A$1:$C$1001,3,FALSE)</f>
        <v>mmatiasekps@ucoz.ru</v>
      </c>
      <c r="H930" s="1" t="str">
        <f>_xlfn.XLOOKUP(C930,customers!$A$2:$A$1001,customers!$G$2:$G$1001,,0,)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>
        <f>INDEX(products!$A$1:$G$49,MATCH(orders!$D930,products!$A$1:$A$49,0),MATCH(orders!K$1,products!$A$1:$G$1,0))</f>
        <v>2.5</v>
      </c>
      <c r="L930">
        <f>INDEX(products!$A$1:$G$49,MATCH(orders!$D930,products!$A$1:$A$49,0),MATCH(orders!L$1,products!$A$1:$G$1,0))</f>
        <v>31.624999999999996</v>
      </c>
      <c r="M930">
        <f t="shared" si="101"/>
        <v>63.249999999999993</v>
      </c>
      <c r="N930" t="str">
        <f>VLOOKUP(I930,'coffee names &amp; roast types'!$A$2:$B$5,2,FALSE)</f>
        <v>Excelsa</v>
      </c>
      <c r="O930" t="str">
        <f>VLOOKUP(J930,'coffee names &amp; roast types'!$E$2:$F$4,2,FALSE)</f>
        <v>Medium</v>
      </c>
      <c r="P930" t="str">
        <f>CONCATENATE(VLOOKUP(C930,customers!$A$2:$F$1001,5,FALSE),", ",VLOOKUP(C930,customers!$A$2:$F$1001,6,FALSE))</f>
        <v>30867 Magdeline Way, New York City</v>
      </c>
      <c r="Q930" t="str">
        <f t="shared" si="102"/>
        <v>No</v>
      </c>
      <c r="R930" t="str">
        <f t="shared" si="103"/>
        <v>Mathilda</v>
      </c>
      <c r="S930" t="str">
        <f t="shared" si="104"/>
        <v>Matiasek</v>
      </c>
      <c r="T930" t="str">
        <f>_xlfn.XLOOKUP(C930,Table3[Customer ID],Table3[Loyalty Card],,0)</f>
        <v>Yes</v>
      </c>
      <c r="U930">
        <f t="shared" si="98"/>
        <v>5</v>
      </c>
      <c r="V930" t="str">
        <f t="shared" si="99"/>
        <v>Tuesday</v>
      </c>
      <c r="W930" t="str">
        <f t="shared" si="100"/>
        <v>July</v>
      </c>
      <c r="X930">
        <f>E930*VLOOKUP(D930,products!$A$2:$G$49,7,FALSE)</f>
        <v>6.9574999999999996</v>
      </c>
    </row>
    <row r="931" spans="1:24" x14ac:dyDescent="0.25">
      <c r="A931" s="1" t="s">
        <v>5741</v>
      </c>
      <c r="B931" s="2">
        <v>44165</v>
      </c>
      <c r="C931" s="1" t="s">
        <v>5742</v>
      </c>
      <c r="D931" t="s">
        <v>6183</v>
      </c>
      <c r="E931" s="1">
        <v>2</v>
      </c>
      <c r="F931" s="1" t="str">
        <f>VLOOKUP(C931,customers!$A$2:$B$1001,2,FALSE)</f>
        <v>Jarred Camillo</v>
      </c>
      <c r="G931" s="1" t="str">
        <f>VLOOKUP(C931,customers!$A$1:$C$1001,3,FALSE)</f>
        <v>jcamillopt@shinystat.com</v>
      </c>
      <c r="H931" s="1" t="str">
        <f>_xlfn.XLOOKUP(C931,customers!$A$2:$A$1001,customers!$G$2:$G$1001,,0,)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>
        <f>INDEX(products!$A$1:$G$49,MATCH(orders!$D931,products!$A$1:$A$49,0),MATCH(orders!K$1,products!$A$1:$G$1,0))</f>
        <v>0.2</v>
      </c>
      <c r="L931">
        <f>INDEX(products!$A$1:$G$49,MATCH(orders!$D931,products!$A$1:$A$49,0),MATCH(orders!L$1,products!$A$1:$G$1,0))</f>
        <v>4.4550000000000001</v>
      </c>
      <c r="M931">
        <f t="shared" si="101"/>
        <v>8.91</v>
      </c>
      <c r="N931" t="str">
        <f>VLOOKUP(I931,'coffee names &amp; roast types'!$A$2:$B$5,2,FALSE)</f>
        <v>Excelsa</v>
      </c>
      <c r="O931" t="str">
        <f>VLOOKUP(J931,'coffee names &amp; roast types'!$E$2:$F$4,2,FALSE)</f>
        <v>Light</v>
      </c>
      <c r="P931" t="str">
        <f>CONCATENATE(VLOOKUP(C931,customers!$A$2:$F$1001,5,FALSE),", ",VLOOKUP(C931,customers!$A$2:$F$1001,6,FALSE))</f>
        <v>48965 Mesta Lane, Washington</v>
      </c>
      <c r="Q931" t="str">
        <f t="shared" si="102"/>
        <v>No</v>
      </c>
      <c r="R931" t="str">
        <f t="shared" si="103"/>
        <v>Jarred</v>
      </c>
      <c r="S931" t="str">
        <f t="shared" si="104"/>
        <v>Camillo</v>
      </c>
      <c r="T931" t="str">
        <f>_xlfn.XLOOKUP(C931,Table3[Customer ID],Table3[Loyalty Card],,0)</f>
        <v>Yes</v>
      </c>
      <c r="U931">
        <f t="shared" si="98"/>
        <v>0.4</v>
      </c>
      <c r="V931" t="str">
        <f t="shared" si="99"/>
        <v>Monday</v>
      </c>
      <c r="W931" t="str">
        <f t="shared" si="100"/>
        <v>November</v>
      </c>
      <c r="X931">
        <f>E931*VLOOKUP(D931,products!$A$2:$G$49,7,FALSE)</f>
        <v>0.98009999999999997</v>
      </c>
    </row>
    <row r="932" spans="1:24" x14ac:dyDescent="0.25">
      <c r="A932" s="1" t="s">
        <v>5747</v>
      </c>
      <c r="B932" s="2">
        <v>43546</v>
      </c>
      <c r="C932" s="1" t="s">
        <v>5748</v>
      </c>
      <c r="D932" t="s">
        <v>6182</v>
      </c>
      <c r="E932" s="1">
        <v>1</v>
      </c>
      <c r="F932" s="1" t="str">
        <f>VLOOKUP(C932,customers!$A$2:$B$1001,2,FALSE)</f>
        <v>Kameko Philbrick</v>
      </c>
      <c r="G932" s="1" t="str">
        <f>VLOOKUP(C932,customers!$A$1:$C$1001,3,FALSE)</f>
        <v>kphilbrickpu@cdc.gov</v>
      </c>
      <c r="H932" s="1" t="str">
        <f>_xlfn.XLOOKUP(C932,customers!$A$2:$A$1001,customers!$G$2:$G$1001,,0,)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>
        <f>INDEX(products!$A$1:$G$49,MATCH(orders!$D932,products!$A$1:$A$49,0),MATCH(orders!K$1,products!$A$1:$G$1,0))</f>
        <v>1</v>
      </c>
      <c r="L932">
        <f>INDEX(products!$A$1:$G$49,MATCH(orders!$D932,products!$A$1:$A$49,0),MATCH(orders!L$1,products!$A$1:$G$1,0))</f>
        <v>12.15</v>
      </c>
      <c r="M932">
        <f t="shared" si="101"/>
        <v>12.15</v>
      </c>
      <c r="N932" t="str">
        <f>VLOOKUP(I932,'coffee names &amp; roast types'!$A$2:$B$5,2,FALSE)</f>
        <v>Excelsa</v>
      </c>
      <c r="O932" t="str">
        <f>VLOOKUP(J932,'coffee names &amp; roast types'!$E$2:$F$4,2,FALSE)</f>
        <v>Dark</v>
      </c>
      <c r="P932" t="str">
        <f>CONCATENATE(VLOOKUP(C932,customers!$A$2:$F$1001,5,FALSE),", ",VLOOKUP(C932,customers!$A$2:$F$1001,6,FALSE))</f>
        <v>987 Westridge Terrace, Washington</v>
      </c>
      <c r="Q932" t="str">
        <f t="shared" si="102"/>
        <v>No</v>
      </c>
      <c r="R932" t="str">
        <f t="shared" si="103"/>
        <v>Kameko</v>
      </c>
      <c r="S932" t="str">
        <f t="shared" si="104"/>
        <v>Philbrick</v>
      </c>
      <c r="T932" t="str">
        <f>_xlfn.XLOOKUP(C932,Table3[Customer ID],Table3[Loyalty Card],,0)</f>
        <v>Yes</v>
      </c>
      <c r="U932">
        <f t="shared" si="98"/>
        <v>1</v>
      </c>
      <c r="V932" t="str">
        <f t="shared" si="99"/>
        <v>Friday</v>
      </c>
      <c r="W932" t="str">
        <f t="shared" si="100"/>
        <v>March</v>
      </c>
      <c r="X932">
        <f>E932*VLOOKUP(D932,products!$A$2:$G$49,7,FALSE)</f>
        <v>1.3365</v>
      </c>
    </row>
    <row r="933" spans="1:24" x14ac:dyDescent="0.25">
      <c r="A933" s="1" t="s">
        <v>5752</v>
      </c>
      <c r="B933" s="2">
        <v>44607</v>
      </c>
      <c r="C933" s="1" t="s">
        <v>5753</v>
      </c>
      <c r="D933" t="s">
        <v>6157</v>
      </c>
      <c r="E933" s="1">
        <v>4</v>
      </c>
      <c r="F933" s="1" t="str">
        <f>VLOOKUP(C933,customers!$A$2:$B$1001,2,FALSE)</f>
        <v>Mallory Shrimpling</v>
      </c>
      <c r="G933" s="1" t="str">
        <f>VLOOKUP(C933,customers!$A$1:$C$1001,3,FALSE)</f>
        <v>not provided</v>
      </c>
      <c r="H933" s="1" t="str">
        <f>_xlfn.XLOOKUP(C933,customers!$A$2:$A$1001,customers!$G$2:$G$1001,,0,)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>
        <f>INDEX(products!$A$1:$G$49,MATCH(orders!$D933,products!$A$1:$A$49,0),MATCH(orders!K$1,products!$A$1:$G$1,0))</f>
        <v>0.5</v>
      </c>
      <c r="L933">
        <f>INDEX(products!$A$1:$G$49,MATCH(orders!$D933,products!$A$1:$A$49,0),MATCH(orders!L$1,products!$A$1:$G$1,0))</f>
        <v>5.97</v>
      </c>
      <c r="M933">
        <f t="shared" si="101"/>
        <v>23.88</v>
      </c>
      <c r="N933" t="str">
        <f>VLOOKUP(I933,'coffee names &amp; roast types'!$A$2:$B$5,2,FALSE)</f>
        <v>Arabica</v>
      </c>
      <c r="O933" t="str">
        <f>VLOOKUP(J933,'coffee names &amp; roast types'!$E$2:$F$4,2,FALSE)</f>
        <v>Dark</v>
      </c>
      <c r="P933" t="str">
        <f>CONCATENATE(VLOOKUP(C933,customers!$A$2:$F$1001,5,FALSE),", ",VLOOKUP(C933,customers!$A$2:$F$1001,6,FALSE))</f>
        <v>40 Declaration Point, Allentown</v>
      </c>
      <c r="Q933" t="str">
        <f t="shared" si="102"/>
        <v>No</v>
      </c>
      <c r="R933" t="str">
        <f t="shared" si="103"/>
        <v>Mallory</v>
      </c>
      <c r="S933" t="str">
        <f t="shared" si="104"/>
        <v>Shrimpling</v>
      </c>
      <c r="T933" t="str">
        <f>_xlfn.XLOOKUP(C933,Table3[Customer ID],Table3[Loyalty Card],,0)</f>
        <v>Yes</v>
      </c>
      <c r="U933">
        <f t="shared" si="98"/>
        <v>2</v>
      </c>
      <c r="V933" t="str">
        <f t="shared" si="99"/>
        <v>Tuesday</v>
      </c>
      <c r="W933" t="str">
        <f t="shared" si="100"/>
        <v>February</v>
      </c>
      <c r="X933">
        <f>E933*VLOOKUP(D933,products!$A$2:$G$49,7,FALSE)</f>
        <v>2.1492</v>
      </c>
    </row>
    <row r="934" spans="1:24" x14ac:dyDescent="0.25">
      <c r="A934" s="1" t="s">
        <v>5756</v>
      </c>
      <c r="B934" s="2">
        <v>44117</v>
      </c>
      <c r="C934" s="1" t="s">
        <v>5757</v>
      </c>
      <c r="D934" t="s">
        <v>6140</v>
      </c>
      <c r="E934" s="1">
        <v>4</v>
      </c>
      <c r="F934" s="1" t="str">
        <f>VLOOKUP(C934,customers!$A$2:$B$1001,2,FALSE)</f>
        <v>Barnett Sillis</v>
      </c>
      <c r="G934" s="1" t="str">
        <f>VLOOKUP(C934,customers!$A$1:$C$1001,3,FALSE)</f>
        <v>bsillispw@istockphoto.com</v>
      </c>
      <c r="H934" s="1" t="str">
        <f>_xlfn.XLOOKUP(C934,customers!$A$2:$A$1001,customers!$G$2:$G$1001,,0,)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>
        <f>INDEX(products!$A$1:$G$49,MATCH(orders!$D934,products!$A$1:$A$49,0),MATCH(orders!K$1,products!$A$1:$G$1,0))</f>
        <v>1</v>
      </c>
      <c r="L934">
        <f>INDEX(products!$A$1:$G$49,MATCH(orders!$D934,products!$A$1:$A$49,0),MATCH(orders!L$1,products!$A$1:$G$1,0))</f>
        <v>13.75</v>
      </c>
      <c r="M934">
        <f t="shared" si="101"/>
        <v>55</v>
      </c>
      <c r="N934" t="str">
        <f>VLOOKUP(I934,'coffee names &amp; roast types'!$A$2:$B$5,2,FALSE)</f>
        <v>Excelsa</v>
      </c>
      <c r="O934" t="str">
        <f>VLOOKUP(J934,'coffee names &amp; roast types'!$E$2:$F$4,2,FALSE)</f>
        <v>Medium</v>
      </c>
      <c r="P934" t="str">
        <f>CONCATENATE(VLOOKUP(C934,customers!$A$2:$F$1001,5,FALSE),", ",VLOOKUP(C934,customers!$A$2:$F$1001,6,FALSE))</f>
        <v>53 Shasta Plaza, Miami</v>
      </c>
      <c r="Q934" t="str">
        <f t="shared" si="102"/>
        <v>No</v>
      </c>
      <c r="R934" t="str">
        <f t="shared" si="103"/>
        <v>Barnett</v>
      </c>
      <c r="S934" t="str">
        <f t="shared" si="104"/>
        <v>Sillis</v>
      </c>
      <c r="T934" t="str">
        <f>_xlfn.XLOOKUP(C934,Table3[Customer ID],Table3[Loyalty Card],,0)</f>
        <v>No</v>
      </c>
      <c r="U934">
        <f t="shared" si="98"/>
        <v>4</v>
      </c>
      <c r="V934" t="str">
        <f t="shared" si="99"/>
        <v>Tuesday</v>
      </c>
      <c r="W934" t="str">
        <f t="shared" si="100"/>
        <v>October</v>
      </c>
      <c r="X934">
        <f>E934*VLOOKUP(D934,products!$A$2:$G$49,7,FALSE)</f>
        <v>6.05</v>
      </c>
    </row>
    <row r="935" spans="1:24" x14ac:dyDescent="0.25">
      <c r="A935" s="1" t="s">
        <v>5762</v>
      </c>
      <c r="B935" s="2">
        <v>44557</v>
      </c>
      <c r="C935" s="1" t="s">
        <v>5763</v>
      </c>
      <c r="D935" t="s">
        <v>6176</v>
      </c>
      <c r="E935" s="1">
        <v>3</v>
      </c>
      <c r="F935" s="1" t="str">
        <f>VLOOKUP(C935,customers!$A$2:$B$1001,2,FALSE)</f>
        <v>Brenn Dundredge</v>
      </c>
      <c r="G935" s="1" t="str">
        <f>VLOOKUP(C935,customers!$A$1:$C$1001,3,FALSE)</f>
        <v>not provided</v>
      </c>
      <c r="H935" s="1" t="str">
        <f>_xlfn.XLOOKUP(C935,customers!$A$2:$A$1001,customers!$G$2:$G$1001,,0,)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>
        <f>INDEX(products!$A$1:$G$49,MATCH(orders!$D935,products!$A$1:$A$49,0),MATCH(orders!K$1,products!$A$1:$G$1,0))</f>
        <v>1</v>
      </c>
      <c r="L935">
        <f>INDEX(products!$A$1:$G$49,MATCH(orders!$D935,products!$A$1:$A$49,0),MATCH(orders!L$1,products!$A$1:$G$1,0))</f>
        <v>8.9499999999999993</v>
      </c>
      <c r="M935">
        <f t="shared" si="101"/>
        <v>26.849999999999998</v>
      </c>
      <c r="N935" t="str">
        <f>VLOOKUP(I935,'coffee names &amp; roast types'!$A$2:$B$5,2,FALSE)</f>
        <v>Robusta</v>
      </c>
      <c r="O935" t="str">
        <f>VLOOKUP(J935,'coffee names &amp; roast types'!$E$2:$F$4,2,FALSE)</f>
        <v>Dark</v>
      </c>
      <c r="P935" t="str">
        <f>CONCATENATE(VLOOKUP(C935,customers!$A$2:$F$1001,5,FALSE),", ",VLOOKUP(C935,customers!$A$2:$F$1001,6,FALSE))</f>
        <v>5 Morrow Street, Oklahoma City</v>
      </c>
      <c r="Q935" t="str">
        <f t="shared" si="102"/>
        <v>No</v>
      </c>
      <c r="R935" t="str">
        <f t="shared" si="103"/>
        <v>Brenn</v>
      </c>
      <c r="S935" t="str">
        <f t="shared" si="104"/>
        <v>Dundredge</v>
      </c>
      <c r="T935" t="str">
        <f>_xlfn.XLOOKUP(C935,Table3[Customer ID],Table3[Loyalty Card],,0)</f>
        <v>Yes</v>
      </c>
      <c r="U935">
        <f t="shared" si="98"/>
        <v>3</v>
      </c>
      <c r="V935" t="str">
        <f t="shared" si="99"/>
        <v>Monday</v>
      </c>
      <c r="W935" t="str">
        <f t="shared" si="100"/>
        <v>December</v>
      </c>
      <c r="X935">
        <f>E935*VLOOKUP(D935,products!$A$2:$G$49,7,FALSE)</f>
        <v>1.6109999999999998</v>
      </c>
    </row>
    <row r="936" spans="1:24" x14ac:dyDescent="0.25">
      <c r="A936" s="1" t="s">
        <v>5767</v>
      </c>
      <c r="B936" s="2">
        <v>44409</v>
      </c>
      <c r="C936" s="1" t="s">
        <v>5768</v>
      </c>
      <c r="D936" t="s">
        <v>6150</v>
      </c>
      <c r="E936" s="1">
        <v>5</v>
      </c>
      <c r="F936" s="1" t="str">
        <f>VLOOKUP(C936,customers!$A$2:$B$1001,2,FALSE)</f>
        <v>Read Cutts</v>
      </c>
      <c r="G936" s="1" t="str">
        <f>VLOOKUP(C936,customers!$A$1:$C$1001,3,FALSE)</f>
        <v>rcuttspy@techcrunch.com</v>
      </c>
      <c r="H936" s="1" t="str">
        <f>_xlfn.XLOOKUP(C936,customers!$A$2:$A$1001,customers!$G$2:$G$1001,,0,)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>
        <f>INDEX(products!$A$1:$G$49,MATCH(orders!$D936,products!$A$1:$A$49,0),MATCH(orders!K$1,products!$A$1:$G$1,0))</f>
        <v>2.5</v>
      </c>
      <c r="L936">
        <f>INDEX(products!$A$1:$G$49,MATCH(orders!$D936,products!$A$1:$A$49,0),MATCH(orders!L$1,products!$A$1:$G$1,0))</f>
        <v>22.884999999999998</v>
      </c>
      <c r="M936">
        <f t="shared" si="101"/>
        <v>114.42499999999998</v>
      </c>
      <c r="N936" t="str">
        <f>VLOOKUP(I936,'coffee names &amp; roast types'!$A$2:$B$5,2,FALSE)</f>
        <v>Robusta</v>
      </c>
      <c r="O936" t="str">
        <f>VLOOKUP(J936,'coffee names &amp; roast types'!$E$2:$F$4,2,FALSE)</f>
        <v>Medium</v>
      </c>
      <c r="P936" t="str">
        <f>CONCATENATE(VLOOKUP(C936,customers!$A$2:$F$1001,5,FALSE),", ",VLOOKUP(C936,customers!$A$2:$F$1001,6,FALSE))</f>
        <v>820 Reinke Pass, Rockford</v>
      </c>
      <c r="Q936" t="str">
        <f t="shared" si="102"/>
        <v>No</v>
      </c>
      <c r="R936" t="str">
        <f t="shared" si="103"/>
        <v>Read</v>
      </c>
      <c r="S936" t="str">
        <f t="shared" si="104"/>
        <v>Cutts</v>
      </c>
      <c r="T936" t="str">
        <f>_xlfn.XLOOKUP(C936,Table3[Customer ID],Table3[Loyalty Card],,0)</f>
        <v>No</v>
      </c>
      <c r="U936">
        <f t="shared" si="98"/>
        <v>12.5</v>
      </c>
      <c r="V936" t="str">
        <f t="shared" si="99"/>
        <v>Sunday</v>
      </c>
      <c r="W936" t="str">
        <f t="shared" si="100"/>
        <v>August</v>
      </c>
      <c r="X936">
        <f>E936*VLOOKUP(D936,products!$A$2:$G$49,7,FALSE)</f>
        <v>6.865499999999999</v>
      </c>
    </row>
    <row r="937" spans="1:24" x14ac:dyDescent="0.25">
      <c r="A937" s="1" t="s">
        <v>5773</v>
      </c>
      <c r="B937" s="2">
        <v>44153</v>
      </c>
      <c r="C937" s="1" t="s">
        <v>5774</v>
      </c>
      <c r="D937" t="s">
        <v>6174</v>
      </c>
      <c r="E937" s="1">
        <v>6</v>
      </c>
      <c r="F937" s="1" t="str">
        <f>VLOOKUP(C937,customers!$A$2:$B$1001,2,FALSE)</f>
        <v>Michale Delves</v>
      </c>
      <c r="G937" s="1" t="str">
        <f>VLOOKUP(C937,customers!$A$1:$C$1001,3,FALSE)</f>
        <v>mdelvespz@nature.com</v>
      </c>
      <c r="H937" s="1" t="str">
        <f>_xlfn.XLOOKUP(C937,customers!$A$2:$A$1001,customers!$G$2:$G$1001,,0,)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>
        <f>INDEX(products!$A$1:$G$49,MATCH(orders!$D937,products!$A$1:$A$49,0),MATCH(orders!K$1,products!$A$1:$G$1,0))</f>
        <v>2.5</v>
      </c>
      <c r="L937">
        <f>INDEX(products!$A$1:$G$49,MATCH(orders!$D937,products!$A$1:$A$49,0),MATCH(orders!L$1,products!$A$1:$G$1,0))</f>
        <v>25.874999999999996</v>
      </c>
      <c r="M937">
        <f t="shared" si="101"/>
        <v>155.24999999999997</v>
      </c>
      <c r="N937" t="str">
        <f>VLOOKUP(I937,'coffee names &amp; roast types'!$A$2:$B$5,2,FALSE)</f>
        <v>Arabica</v>
      </c>
      <c r="O937" t="str">
        <f>VLOOKUP(J937,'coffee names &amp; roast types'!$E$2:$F$4,2,FALSE)</f>
        <v>Medium</v>
      </c>
      <c r="P937" t="str">
        <f>CONCATENATE(VLOOKUP(C937,customers!$A$2:$F$1001,5,FALSE),", ",VLOOKUP(C937,customers!$A$2:$F$1001,6,FALSE))</f>
        <v>670 Shoshone Circle, Montgomery</v>
      </c>
      <c r="Q937" t="str">
        <f t="shared" si="102"/>
        <v>No</v>
      </c>
      <c r="R937" t="str">
        <f t="shared" si="103"/>
        <v>Michale</v>
      </c>
      <c r="S937" t="str">
        <f t="shared" si="104"/>
        <v>Delves</v>
      </c>
      <c r="T937" t="str">
        <f>_xlfn.XLOOKUP(C937,Table3[Customer ID],Table3[Loyalty Card],,0)</f>
        <v>Yes</v>
      </c>
      <c r="U937">
        <f t="shared" si="98"/>
        <v>15</v>
      </c>
      <c r="V937" t="str">
        <f t="shared" si="99"/>
        <v>Wednesday</v>
      </c>
      <c r="W937" t="str">
        <f t="shared" si="100"/>
        <v>November</v>
      </c>
      <c r="X937">
        <f>E937*VLOOKUP(D937,products!$A$2:$G$49,7,FALSE)</f>
        <v>13.972499999999997</v>
      </c>
    </row>
    <row r="938" spans="1:24" x14ac:dyDescent="0.25">
      <c r="A938" s="1" t="s">
        <v>5779</v>
      </c>
      <c r="B938" s="2">
        <v>44493</v>
      </c>
      <c r="C938" s="1" t="s">
        <v>5780</v>
      </c>
      <c r="D938" t="s">
        <v>6168</v>
      </c>
      <c r="E938" s="1">
        <v>3</v>
      </c>
      <c r="F938" s="1" t="str">
        <f>VLOOKUP(C938,customers!$A$2:$B$1001,2,FALSE)</f>
        <v>Devland Gritton</v>
      </c>
      <c r="G938" s="1" t="str">
        <f>VLOOKUP(C938,customers!$A$1:$C$1001,3,FALSE)</f>
        <v>dgrittonq0@nydailynews.com</v>
      </c>
      <c r="H938" s="1" t="str">
        <f>_xlfn.XLOOKUP(C938,customers!$A$2:$A$1001,customers!$G$2:$G$1001,,0,)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>
        <f>INDEX(products!$A$1:$G$49,MATCH(orders!$D938,products!$A$1:$A$49,0),MATCH(orders!K$1,products!$A$1:$G$1,0))</f>
        <v>0.5</v>
      </c>
      <c r="L938">
        <f>INDEX(products!$A$1:$G$49,MATCH(orders!$D938,products!$A$1:$A$49,0),MATCH(orders!L$1,products!$A$1:$G$1,0))</f>
        <v>7.77</v>
      </c>
      <c r="M938">
        <f t="shared" si="101"/>
        <v>23.31</v>
      </c>
      <c r="N938" t="str">
        <f>VLOOKUP(I938,'coffee names &amp; roast types'!$A$2:$B$5,2,FALSE)</f>
        <v>Liberica</v>
      </c>
      <c r="O938" t="str">
        <f>VLOOKUP(J938,'coffee names &amp; roast types'!$E$2:$F$4,2,FALSE)</f>
        <v>Dark</v>
      </c>
      <c r="P938" t="str">
        <f>CONCATENATE(VLOOKUP(C938,customers!$A$2:$F$1001,5,FALSE),", ",VLOOKUP(C938,customers!$A$2:$F$1001,6,FALSE))</f>
        <v>095 Jenna Junction, Pasadena</v>
      </c>
      <c r="Q938" t="str">
        <f t="shared" si="102"/>
        <v>No</v>
      </c>
      <c r="R938" t="str">
        <f t="shared" si="103"/>
        <v>Devland</v>
      </c>
      <c r="S938" t="str">
        <f t="shared" si="104"/>
        <v>Gritton</v>
      </c>
      <c r="T938" t="str">
        <f>_xlfn.XLOOKUP(C938,Table3[Customer ID],Table3[Loyalty Card],,0)</f>
        <v>Yes</v>
      </c>
      <c r="U938">
        <f t="shared" si="98"/>
        <v>1.5</v>
      </c>
      <c r="V938" t="str">
        <f t="shared" si="99"/>
        <v>Sunday</v>
      </c>
      <c r="W938" t="str">
        <f t="shared" si="100"/>
        <v>October</v>
      </c>
      <c r="X938">
        <f>E938*VLOOKUP(D938,products!$A$2:$G$49,7,FALSE)</f>
        <v>3.0303</v>
      </c>
    </row>
    <row r="939" spans="1:24" x14ac:dyDescent="0.25">
      <c r="A939" s="1" t="s">
        <v>5779</v>
      </c>
      <c r="B939" s="2">
        <v>44493</v>
      </c>
      <c r="C939" s="1" t="s">
        <v>5780</v>
      </c>
      <c r="D939" t="s">
        <v>6150</v>
      </c>
      <c r="E939" s="1">
        <v>4</v>
      </c>
      <c r="F939" s="1" t="str">
        <f>VLOOKUP(C939,customers!$A$2:$B$1001,2,FALSE)</f>
        <v>Devland Gritton</v>
      </c>
      <c r="G939" s="1" t="str">
        <f>VLOOKUP(C939,customers!$A$1:$C$1001,3,FALSE)</f>
        <v>dgrittonq0@nydailynews.com</v>
      </c>
      <c r="H939" s="1" t="str">
        <f>_xlfn.XLOOKUP(C939,customers!$A$2:$A$1001,customers!$G$2:$G$1001,,0,)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>
        <f>INDEX(products!$A$1:$G$49,MATCH(orders!$D939,products!$A$1:$A$49,0),MATCH(orders!K$1,products!$A$1:$G$1,0))</f>
        <v>2.5</v>
      </c>
      <c r="L939">
        <f>INDEX(products!$A$1:$G$49,MATCH(orders!$D939,products!$A$1:$A$49,0),MATCH(orders!L$1,products!$A$1:$G$1,0))</f>
        <v>22.884999999999998</v>
      </c>
      <c r="M939">
        <f t="shared" si="101"/>
        <v>91.539999999999992</v>
      </c>
      <c r="N939" t="str">
        <f>VLOOKUP(I939,'coffee names &amp; roast types'!$A$2:$B$5,2,FALSE)</f>
        <v>Robusta</v>
      </c>
      <c r="O939" t="str">
        <f>VLOOKUP(J939,'coffee names &amp; roast types'!$E$2:$F$4,2,FALSE)</f>
        <v>Medium</v>
      </c>
      <c r="P939" t="str">
        <f>CONCATENATE(VLOOKUP(C939,customers!$A$2:$F$1001,5,FALSE),", ",VLOOKUP(C939,customers!$A$2:$F$1001,6,FALSE))</f>
        <v>095 Jenna Junction, Pasadena</v>
      </c>
      <c r="Q939" t="str">
        <f t="shared" si="102"/>
        <v>No</v>
      </c>
      <c r="R939" t="str">
        <f t="shared" si="103"/>
        <v>Devland</v>
      </c>
      <c r="S939" t="str">
        <f t="shared" si="104"/>
        <v>Gritton</v>
      </c>
      <c r="T939" t="str">
        <f>_xlfn.XLOOKUP(C939,Table3[Customer ID],Table3[Loyalty Card],,0)</f>
        <v>Yes</v>
      </c>
      <c r="U939">
        <f t="shared" si="98"/>
        <v>10</v>
      </c>
      <c r="V939" t="str">
        <f t="shared" si="99"/>
        <v>Sunday</v>
      </c>
      <c r="W939" t="str">
        <f t="shared" si="100"/>
        <v>October</v>
      </c>
      <c r="X939">
        <f>E939*VLOOKUP(D939,products!$A$2:$G$49,7,FALSE)</f>
        <v>5.4923999999999991</v>
      </c>
    </row>
    <row r="940" spans="1:24" x14ac:dyDescent="0.25">
      <c r="A940" s="1" t="s">
        <v>5790</v>
      </c>
      <c r="B940" s="2">
        <v>43829</v>
      </c>
      <c r="C940" s="1" t="s">
        <v>5791</v>
      </c>
      <c r="D940" t="s">
        <v>6170</v>
      </c>
      <c r="E940" s="1">
        <v>5</v>
      </c>
      <c r="F940" s="1" t="str">
        <f>VLOOKUP(C940,customers!$A$2:$B$1001,2,FALSE)</f>
        <v>Dell Gut</v>
      </c>
      <c r="G940" s="1" t="str">
        <f>VLOOKUP(C940,customers!$A$1:$C$1001,3,FALSE)</f>
        <v>dgutq2@umich.edu</v>
      </c>
      <c r="H940" s="1" t="str">
        <f>_xlfn.XLOOKUP(C940,customers!$A$2:$A$1001,customers!$G$2:$G$1001,,0,)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>
        <f>INDEX(products!$A$1:$G$49,MATCH(orders!$D940,products!$A$1:$A$49,0),MATCH(orders!K$1,products!$A$1:$G$1,0))</f>
        <v>1</v>
      </c>
      <c r="L940">
        <f>INDEX(products!$A$1:$G$49,MATCH(orders!$D940,products!$A$1:$A$49,0),MATCH(orders!L$1,products!$A$1:$G$1,0))</f>
        <v>14.85</v>
      </c>
      <c r="M940">
        <f t="shared" si="101"/>
        <v>74.25</v>
      </c>
      <c r="N940" t="str">
        <f>VLOOKUP(I940,'coffee names &amp; roast types'!$A$2:$B$5,2,FALSE)</f>
        <v>Excelsa</v>
      </c>
      <c r="O940" t="str">
        <f>VLOOKUP(J940,'coffee names &amp; roast types'!$E$2:$F$4,2,FALSE)</f>
        <v>Light</v>
      </c>
      <c r="P940" t="str">
        <f>CONCATENATE(VLOOKUP(C940,customers!$A$2:$F$1001,5,FALSE),", ",VLOOKUP(C940,customers!$A$2:$F$1001,6,FALSE))</f>
        <v>30506 Bowman Avenue, Houston</v>
      </c>
      <c r="Q940" t="str">
        <f t="shared" si="102"/>
        <v>No</v>
      </c>
      <c r="R940" t="str">
        <f t="shared" si="103"/>
        <v>Dell</v>
      </c>
      <c r="S940" t="str">
        <f t="shared" si="104"/>
        <v>Gut</v>
      </c>
      <c r="T940" t="str">
        <f>_xlfn.XLOOKUP(C940,Table3[Customer ID],Table3[Loyalty Card],,0)</f>
        <v>Yes</v>
      </c>
      <c r="U940">
        <f t="shared" si="98"/>
        <v>5</v>
      </c>
      <c r="V940" t="str">
        <f t="shared" si="99"/>
        <v>Monday</v>
      </c>
      <c r="W940" t="str">
        <f t="shared" si="100"/>
        <v>December</v>
      </c>
      <c r="X940">
        <f>E940*VLOOKUP(D940,products!$A$2:$G$49,7,FALSE)</f>
        <v>8.1675000000000004</v>
      </c>
    </row>
    <row r="941" spans="1:24" x14ac:dyDescent="0.25">
      <c r="A941" s="1" t="s">
        <v>5796</v>
      </c>
      <c r="B941" s="2">
        <v>44229</v>
      </c>
      <c r="C941" s="1" t="s">
        <v>5797</v>
      </c>
      <c r="D941" t="s">
        <v>6144</v>
      </c>
      <c r="E941" s="1">
        <v>6</v>
      </c>
      <c r="F941" s="1" t="str">
        <f>VLOOKUP(C941,customers!$A$2:$B$1001,2,FALSE)</f>
        <v>Willy Pummery</v>
      </c>
      <c r="G941" s="1" t="str">
        <f>VLOOKUP(C941,customers!$A$1:$C$1001,3,FALSE)</f>
        <v>wpummeryq3@topsy.com</v>
      </c>
      <c r="H941" s="1" t="str">
        <f>_xlfn.XLOOKUP(C941,customers!$A$2:$A$1001,customers!$G$2:$G$1001,,0,)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>
        <f>INDEX(products!$A$1:$G$49,MATCH(orders!$D941,products!$A$1:$A$49,0),MATCH(orders!K$1,products!$A$1:$G$1,0))</f>
        <v>0.2</v>
      </c>
      <c r="L941">
        <f>INDEX(products!$A$1:$G$49,MATCH(orders!$D941,products!$A$1:$A$49,0),MATCH(orders!L$1,products!$A$1:$G$1,0))</f>
        <v>4.7549999999999999</v>
      </c>
      <c r="M941">
        <f t="shared" si="101"/>
        <v>28.53</v>
      </c>
      <c r="N941" t="str">
        <f>VLOOKUP(I941,'coffee names &amp; roast types'!$A$2:$B$5,2,FALSE)</f>
        <v>Liberica</v>
      </c>
      <c r="O941" t="str">
        <f>VLOOKUP(J941,'coffee names &amp; roast types'!$E$2:$F$4,2,FALSE)</f>
        <v>Light</v>
      </c>
      <c r="P941" t="str">
        <f>CONCATENATE(VLOOKUP(C941,customers!$A$2:$F$1001,5,FALSE),", ",VLOOKUP(C941,customers!$A$2:$F$1001,6,FALSE))</f>
        <v>9795 Acker Plaza, Muskegon</v>
      </c>
      <c r="Q941" t="str">
        <f t="shared" si="102"/>
        <v>No</v>
      </c>
      <c r="R941" t="str">
        <f t="shared" si="103"/>
        <v>Willy</v>
      </c>
      <c r="S941" t="str">
        <f t="shared" si="104"/>
        <v>Pummery</v>
      </c>
      <c r="T941" t="str">
        <f>_xlfn.XLOOKUP(C941,Table3[Customer ID],Table3[Loyalty Card],,0)</f>
        <v>No</v>
      </c>
      <c r="U941">
        <f t="shared" si="98"/>
        <v>1.2000000000000002</v>
      </c>
      <c r="V941" t="str">
        <f t="shared" si="99"/>
        <v>Tuesday</v>
      </c>
      <c r="W941" t="str">
        <f t="shared" si="100"/>
        <v>February</v>
      </c>
      <c r="X941">
        <f>E941*VLOOKUP(D941,products!$A$2:$G$49,7,FALSE)</f>
        <v>3.7088999999999999</v>
      </c>
    </row>
    <row r="942" spans="1:24" x14ac:dyDescent="0.25">
      <c r="A942" s="1" t="s">
        <v>5802</v>
      </c>
      <c r="B942" s="2">
        <v>44332</v>
      </c>
      <c r="C942" s="1" t="s">
        <v>5803</v>
      </c>
      <c r="D942" t="s">
        <v>6172</v>
      </c>
      <c r="E942" s="1">
        <v>2</v>
      </c>
      <c r="F942" s="1" t="str">
        <f>VLOOKUP(C942,customers!$A$2:$B$1001,2,FALSE)</f>
        <v>Geoffrey Siuda</v>
      </c>
      <c r="G942" s="1" t="str">
        <f>VLOOKUP(C942,customers!$A$1:$C$1001,3,FALSE)</f>
        <v>gsiudaq4@nytimes.com</v>
      </c>
      <c r="H942" s="1" t="str">
        <f>_xlfn.XLOOKUP(C942,customers!$A$2:$A$1001,customers!$G$2:$G$1001,,0,)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>
        <f>INDEX(products!$A$1:$G$49,MATCH(orders!$D942,products!$A$1:$A$49,0),MATCH(orders!K$1,products!$A$1:$G$1,0))</f>
        <v>0.5</v>
      </c>
      <c r="L942">
        <f>INDEX(products!$A$1:$G$49,MATCH(orders!$D942,products!$A$1:$A$49,0),MATCH(orders!L$1,products!$A$1:$G$1,0))</f>
        <v>7.169999999999999</v>
      </c>
      <c r="M942">
        <f t="shared" si="101"/>
        <v>14.339999999999998</v>
      </c>
      <c r="N942" t="str">
        <f>VLOOKUP(I942,'coffee names &amp; roast types'!$A$2:$B$5,2,FALSE)</f>
        <v>Robusta</v>
      </c>
      <c r="O942" t="str">
        <f>VLOOKUP(J942,'coffee names &amp; roast types'!$E$2:$F$4,2,FALSE)</f>
        <v>Light</v>
      </c>
      <c r="P942" t="str">
        <f>CONCATENATE(VLOOKUP(C942,customers!$A$2:$F$1001,5,FALSE),", ",VLOOKUP(C942,customers!$A$2:$F$1001,6,FALSE))</f>
        <v>64284 Pearson Parkway, Washington</v>
      </c>
      <c r="Q942" t="str">
        <f t="shared" si="102"/>
        <v>No</v>
      </c>
      <c r="R942" t="str">
        <f t="shared" si="103"/>
        <v>Geoffrey</v>
      </c>
      <c r="S942" t="str">
        <f t="shared" si="104"/>
        <v>Siuda</v>
      </c>
      <c r="T942" t="str">
        <f>_xlfn.XLOOKUP(C942,Table3[Customer ID],Table3[Loyalty Card],,0)</f>
        <v>Yes</v>
      </c>
      <c r="U942">
        <f t="shared" si="98"/>
        <v>1</v>
      </c>
      <c r="V942" t="str">
        <f t="shared" si="99"/>
        <v>Sunday</v>
      </c>
      <c r="W942" t="str">
        <f t="shared" si="100"/>
        <v>May</v>
      </c>
      <c r="X942">
        <f>E942*VLOOKUP(D942,products!$A$2:$G$49,7,FALSE)</f>
        <v>0.86039999999999983</v>
      </c>
    </row>
    <row r="943" spans="1:24" x14ac:dyDescent="0.25">
      <c r="A943" s="1" t="s">
        <v>5808</v>
      </c>
      <c r="B943" s="2">
        <v>44674</v>
      </c>
      <c r="C943" s="1" t="s">
        <v>5809</v>
      </c>
      <c r="D943" t="s">
        <v>6179</v>
      </c>
      <c r="E943" s="1">
        <v>2</v>
      </c>
      <c r="F943" s="1" t="str">
        <f>VLOOKUP(C943,customers!$A$2:$B$1001,2,FALSE)</f>
        <v>Henderson Crowne</v>
      </c>
      <c r="G943" s="1" t="str">
        <f>VLOOKUP(C943,customers!$A$1:$C$1001,3,FALSE)</f>
        <v>hcrowneq5@wufoo.com</v>
      </c>
      <c r="H943" s="1" t="str">
        <f>_xlfn.XLOOKUP(C943,customers!$A$2:$A$1001,customers!$G$2:$G$1001,,0,)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>
        <f>INDEX(products!$A$1:$G$49,MATCH(orders!$D943,products!$A$1:$A$49,0),MATCH(orders!K$1,products!$A$1:$G$1,0))</f>
        <v>0.5</v>
      </c>
      <c r="L943">
        <f>INDEX(products!$A$1:$G$49,MATCH(orders!$D943,products!$A$1:$A$49,0),MATCH(orders!L$1,products!$A$1:$G$1,0))</f>
        <v>7.77</v>
      </c>
      <c r="M943">
        <f t="shared" si="101"/>
        <v>15.54</v>
      </c>
      <c r="N943" t="str">
        <f>VLOOKUP(I943,'coffee names &amp; roast types'!$A$2:$B$5,2,FALSE)</f>
        <v>Arabica</v>
      </c>
      <c r="O943" t="str">
        <f>VLOOKUP(J943,'coffee names &amp; roast types'!$E$2:$F$4,2,FALSE)</f>
        <v>Light</v>
      </c>
      <c r="P943" t="str">
        <f>CONCATENATE(VLOOKUP(C943,customers!$A$2:$F$1001,5,FALSE),", ",VLOOKUP(C943,customers!$A$2:$F$1001,6,FALSE))</f>
        <v>706 Eagan Lane, Sallins</v>
      </c>
      <c r="Q943" t="str">
        <f t="shared" si="102"/>
        <v>Yes</v>
      </c>
      <c r="R943" t="str">
        <f t="shared" si="103"/>
        <v>Henderson</v>
      </c>
      <c r="S943" t="str">
        <f t="shared" si="104"/>
        <v>Crowne</v>
      </c>
      <c r="T943" t="str">
        <f>_xlfn.XLOOKUP(C943,Table3[Customer ID],Table3[Loyalty Card],,0)</f>
        <v>Yes</v>
      </c>
      <c r="U943">
        <f t="shared" si="98"/>
        <v>1</v>
      </c>
      <c r="V943" t="str">
        <f t="shared" si="99"/>
        <v>Saturday</v>
      </c>
      <c r="W943" t="str">
        <f t="shared" si="100"/>
        <v>April</v>
      </c>
      <c r="X943">
        <f>E943*VLOOKUP(D943,products!$A$2:$G$49,7,FALSE)</f>
        <v>1.3985999999999998</v>
      </c>
    </row>
    <row r="944" spans="1:24" x14ac:dyDescent="0.25">
      <c r="A944" s="1" t="s">
        <v>5815</v>
      </c>
      <c r="B944" s="2">
        <v>44464</v>
      </c>
      <c r="C944" s="1" t="s">
        <v>5816</v>
      </c>
      <c r="D944" t="s">
        <v>6178</v>
      </c>
      <c r="E944" s="1">
        <v>3</v>
      </c>
      <c r="F944" s="1" t="str">
        <f>VLOOKUP(C944,customers!$A$2:$B$1001,2,FALSE)</f>
        <v>Vernor Pawsey</v>
      </c>
      <c r="G944" s="1" t="str">
        <f>VLOOKUP(C944,customers!$A$1:$C$1001,3,FALSE)</f>
        <v>vpawseyq6@tiny.cc</v>
      </c>
      <c r="H944" s="1" t="str">
        <f>_xlfn.XLOOKUP(C944,customers!$A$2:$A$1001,customers!$G$2:$G$1001,,0,)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>
        <f>INDEX(products!$A$1:$G$49,MATCH(orders!$D944,products!$A$1:$A$49,0),MATCH(orders!K$1,products!$A$1:$G$1,0))</f>
        <v>1</v>
      </c>
      <c r="L944">
        <f>INDEX(products!$A$1:$G$49,MATCH(orders!$D944,products!$A$1:$A$49,0),MATCH(orders!L$1,products!$A$1:$G$1,0))</f>
        <v>11.95</v>
      </c>
      <c r="M944">
        <f t="shared" si="101"/>
        <v>35.849999999999994</v>
      </c>
      <c r="N944" t="str">
        <f>VLOOKUP(I944,'coffee names &amp; roast types'!$A$2:$B$5,2,FALSE)</f>
        <v>Robusta</v>
      </c>
      <c r="O944" t="str">
        <f>VLOOKUP(J944,'coffee names &amp; roast types'!$E$2:$F$4,2,FALSE)</f>
        <v>Light</v>
      </c>
      <c r="P944" t="str">
        <f>CONCATENATE(VLOOKUP(C944,customers!$A$2:$F$1001,5,FALSE),", ",VLOOKUP(C944,customers!$A$2:$F$1001,6,FALSE))</f>
        <v>883 Eagan Point, Macon</v>
      </c>
      <c r="Q944" t="str">
        <f t="shared" si="102"/>
        <v>No</v>
      </c>
      <c r="R944" t="str">
        <f t="shared" si="103"/>
        <v>Vernor</v>
      </c>
      <c r="S944" t="str">
        <f t="shared" si="104"/>
        <v>Pawsey</v>
      </c>
      <c r="T944" t="str">
        <f>_xlfn.XLOOKUP(C944,Table3[Customer ID],Table3[Loyalty Card],,0)</f>
        <v>No</v>
      </c>
      <c r="U944">
        <f t="shared" si="98"/>
        <v>3</v>
      </c>
      <c r="V944" t="str">
        <f t="shared" si="99"/>
        <v>Saturday</v>
      </c>
      <c r="W944" t="str">
        <f t="shared" si="100"/>
        <v>September</v>
      </c>
      <c r="X944">
        <f>E944*VLOOKUP(D944,products!$A$2:$G$49,7,FALSE)</f>
        <v>2.1509999999999998</v>
      </c>
    </row>
    <row r="945" spans="1:24" x14ac:dyDescent="0.25">
      <c r="A945" s="1" t="s">
        <v>5821</v>
      </c>
      <c r="B945" s="2">
        <v>44719</v>
      </c>
      <c r="C945" s="1" t="s">
        <v>5822</v>
      </c>
      <c r="D945" t="s">
        <v>6179</v>
      </c>
      <c r="E945" s="1">
        <v>6</v>
      </c>
      <c r="F945" s="1" t="str">
        <f>VLOOKUP(C945,customers!$A$2:$B$1001,2,FALSE)</f>
        <v>Augustin Waterhouse</v>
      </c>
      <c r="G945" s="1" t="str">
        <f>VLOOKUP(C945,customers!$A$1:$C$1001,3,FALSE)</f>
        <v>awaterhouseq7@istockphoto.com</v>
      </c>
      <c r="H945" s="1" t="str">
        <f>_xlfn.XLOOKUP(C945,customers!$A$2:$A$1001,customers!$G$2:$G$1001,,0,)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>
        <f>INDEX(products!$A$1:$G$49,MATCH(orders!$D945,products!$A$1:$A$49,0),MATCH(orders!K$1,products!$A$1:$G$1,0))</f>
        <v>0.5</v>
      </c>
      <c r="L945">
        <f>INDEX(products!$A$1:$G$49,MATCH(orders!$D945,products!$A$1:$A$49,0),MATCH(orders!L$1,products!$A$1:$G$1,0))</f>
        <v>7.77</v>
      </c>
      <c r="M945">
        <f t="shared" si="101"/>
        <v>46.62</v>
      </c>
      <c r="N945" t="str">
        <f>VLOOKUP(I945,'coffee names &amp; roast types'!$A$2:$B$5,2,FALSE)</f>
        <v>Arabica</v>
      </c>
      <c r="O945" t="str">
        <f>VLOOKUP(J945,'coffee names &amp; roast types'!$E$2:$F$4,2,FALSE)</f>
        <v>Light</v>
      </c>
      <c r="P945" t="str">
        <f>CONCATENATE(VLOOKUP(C945,customers!$A$2:$F$1001,5,FALSE),", ",VLOOKUP(C945,customers!$A$2:$F$1001,6,FALSE))</f>
        <v>23530 Lake View Trail, Shreveport</v>
      </c>
      <c r="Q945" t="str">
        <f t="shared" si="102"/>
        <v>No</v>
      </c>
      <c r="R945" t="str">
        <f t="shared" si="103"/>
        <v>Augustin</v>
      </c>
      <c r="S945" t="str">
        <f t="shared" si="104"/>
        <v>Waterhouse</v>
      </c>
      <c r="T945" t="str">
        <f>_xlfn.XLOOKUP(C945,Table3[Customer ID],Table3[Loyalty Card],,0)</f>
        <v>No</v>
      </c>
      <c r="U945">
        <f t="shared" si="98"/>
        <v>3</v>
      </c>
      <c r="V945" t="str">
        <f t="shared" si="99"/>
        <v>Tuesday</v>
      </c>
      <c r="W945" t="str">
        <f t="shared" si="100"/>
        <v>June</v>
      </c>
      <c r="X945">
        <f>E945*VLOOKUP(D945,products!$A$2:$G$49,7,FALSE)</f>
        <v>4.1957999999999993</v>
      </c>
    </row>
    <row r="946" spans="1:24" x14ac:dyDescent="0.25">
      <c r="A946" s="1" t="s">
        <v>5827</v>
      </c>
      <c r="B946" s="2">
        <v>44054</v>
      </c>
      <c r="C946" s="1" t="s">
        <v>5828</v>
      </c>
      <c r="D946" t="s">
        <v>6172</v>
      </c>
      <c r="E946" s="1">
        <v>5</v>
      </c>
      <c r="F946" s="1" t="str">
        <f>VLOOKUP(C946,customers!$A$2:$B$1001,2,FALSE)</f>
        <v>Fanchon Haughian</v>
      </c>
      <c r="G946" s="1" t="str">
        <f>VLOOKUP(C946,customers!$A$1:$C$1001,3,FALSE)</f>
        <v>fhaughianq8@1688.com</v>
      </c>
      <c r="H946" s="1" t="str">
        <f>_xlfn.XLOOKUP(C946,customers!$A$2:$A$1001,customers!$G$2:$G$1001,,0,)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>
        <f>INDEX(products!$A$1:$G$49,MATCH(orders!$D946,products!$A$1:$A$49,0),MATCH(orders!K$1,products!$A$1:$G$1,0))</f>
        <v>0.5</v>
      </c>
      <c r="L946">
        <f>INDEX(products!$A$1:$G$49,MATCH(orders!$D946,products!$A$1:$A$49,0),MATCH(orders!L$1,products!$A$1:$G$1,0))</f>
        <v>7.169999999999999</v>
      </c>
      <c r="M946">
        <f t="shared" si="101"/>
        <v>35.849999999999994</v>
      </c>
      <c r="N946" t="str">
        <f>VLOOKUP(I946,'coffee names &amp; roast types'!$A$2:$B$5,2,FALSE)</f>
        <v>Robusta</v>
      </c>
      <c r="O946" t="str">
        <f>VLOOKUP(J946,'coffee names &amp; roast types'!$E$2:$F$4,2,FALSE)</f>
        <v>Light</v>
      </c>
      <c r="P946" t="str">
        <f>CONCATENATE(VLOOKUP(C946,customers!$A$2:$F$1001,5,FALSE),", ",VLOOKUP(C946,customers!$A$2:$F$1001,6,FALSE))</f>
        <v>2017 Ronald Regan Trail, Tacoma</v>
      </c>
      <c r="Q946" t="str">
        <f t="shared" si="102"/>
        <v>No</v>
      </c>
      <c r="R946" t="str">
        <f t="shared" si="103"/>
        <v>Fanchon</v>
      </c>
      <c r="S946" t="str">
        <f t="shared" si="104"/>
        <v>Haughian</v>
      </c>
      <c r="T946" t="str">
        <f>_xlfn.XLOOKUP(C946,Table3[Customer ID],Table3[Loyalty Card],,0)</f>
        <v>No</v>
      </c>
      <c r="U946">
        <f t="shared" si="98"/>
        <v>2.5</v>
      </c>
      <c r="V946" t="str">
        <f t="shared" si="99"/>
        <v>Tuesday</v>
      </c>
      <c r="W946" t="str">
        <f t="shared" si="100"/>
        <v>August</v>
      </c>
      <c r="X946">
        <f>E946*VLOOKUP(D946,products!$A$2:$G$49,7,FALSE)</f>
        <v>2.1509999999999998</v>
      </c>
    </row>
    <row r="947" spans="1:24" x14ac:dyDescent="0.25">
      <c r="A947" s="1" t="s">
        <v>5833</v>
      </c>
      <c r="B947" s="2">
        <v>43524</v>
      </c>
      <c r="C947" s="1" t="s">
        <v>5834</v>
      </c>
      <c r="D947" t="s">
        <v>6164</v>
      </c>
      <c r="E947" s="1">
        <v>4</v>
      </c>
      <c r="F947" s="1" t="str">
        <f>VLOOKUP(C947,customers!$A$2:$B$1001,2,FALSE)</f>
        <v>Jaimie Hatz</v>
      </c>
      <c r="G947" s="1" t="str">
        <f>VLOOKUP(C947,customers!$A$1:$C$1001,3,FALSE)</f>
        <v>not provided</v>
      </c>
      <c r="H947" s="1" t="str">
        <f>_xlfn.XLOOKUP(C947,customers!$A$2:$A$1001,customers!$G$2:$G$1001,,0,)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>
        <f>INDEX(products!$A$1:$G$49,MATCH(orders!$D947,products!$A$1:$A$49,0),MATCH(orders!K$1,products!$A$1:$G$1,0))</f>
        <v>2.5</v>
      </c>
      <c r="L947">
        <f>INDEX(products!$A$1:$G$49,MATCH(orders!$D947,products!$A$1:$A$49,0),MATCH(orders!L$1,products!$A$1:$G$1,0))</f>
        <v>29.784999999999997</v>
      </c>
      <c r="M947">
        <f t="shared" si="101"/>
        <v>119.13999999999999</v>
      </c>
      <c r="N947" t="str">
        <f>VLOOKUP(I947,'coffee names &amp; roast types'!$A$2:$B$5,2,FALSE)</f>
        <v>Liberica</v>
      </c>
      <c r="O947" t="str">
        <f>VLOOKUP(J947,'coffee names &amp; roast types'!$E$2:$F$4,2,FALSE)</f>
        <v>Dark</v>
      </c>
      <c r="P947" t="str">
        <f>CONCATENATE(VLOOKUP(C947,customers!$A$2:$F$1001,5,FALSE),", ",VLOOKUP(C947,customers!$A$2:$F$1001,6,FALSE))</f>
        <v>3 Atwood Avenue, El Paso</v>
      </c>
      <c r="Q947" t="str">
        <f t="shared" si="102"/>
        <v>No</v>
      </c>
      <c r="R947" t="str">
        <f t="shared" si="103"/>
        <v>Jaimie</v>
      </c>
      <c r="S947" t="str">
        <f t="shared" si="104"/>
        <v>Hatz</v>
      </c>
      <c r="T947" t="str">
        <f>_xlfn.XLOOKUP(C947,Table3[Customer ID],Table3[Loyalty Card],,0)</f>
        <v>No</v>
      </c>
      <c r="U947">
        <f t="shared" si="98"/>
        <v>10</v>
      </c>
      <c r="V947" t="str">
        <f t="shared" si="99"/>
        <v>Thursday</v>
      </c>
      <c r="W947" t="str">
        <f t="shared" si="100"/>
        <v>February</v>
      </c>
      <c r="X947">
        <f>E947*VLOOKUP(D947,products!$A$2:$G$49,7,FALSE)</f>
        <v>15.488199999999999</v>
      </c>
    </row>
    <row r="948" spans="1:24" x14ac:dyDescent="0.25">
      <c r="A948" s="1" t="s">
        <v>5838</v>
      </c>
      <c r="B948" s="2">
        <v>43719</v>
      </c>
      <c r="C948" s="1" t="s">
        <v>5839</v>
      </c>
      <c r="D948" t="s">
        <v>6168</v>
      </c>
      <c r="E948" s="1">
        <v>3</v>
      </c>
      <c r="F948" s="1" t="str">
        <f>VLOOKUP(C948,customers!$A$2:$B$1001,2,FALSE)</f>
        <v>Edeline Edney</v>
      </c>
      <c r="G948" s="1" t="str">
        <f>VLOOKUP(C948,customers!$A$1:$C$1001,3,FALSE)</f>
        <v>not provided</v>
      </c>
      <c r="H948" s="1" t="str">
        <f>_xlfn.XLOOKUP(C948,customers!$A$2:$A$1001,customers!$G$2:$G$1001,,0,)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>
        <f>INDEX(products!$A$1:$G$49,MATCH(orders!$D948,products!$A$1:$A$49,0),MATCH(orders!K$1,products!$A$1:$G$1,0))</f>
        <v>0.5</v>
      </c>
      <c r="L948">
        <f>INDEX(products!$A$1:$G$49,MATCH(orders!$D948,products!$A$1:$A$49,0),MATCH(orders!L$1,products!$A$1:$G$1,0))</f>
        <v>7.77</v>
      </c>
      <c r="M948">
        <f t="shared" si="101"/>
        <v>23.31</v>
      </c>
      <c r="N948" t="str">
        <f>VLOOKUP(I948,'coffee names &amp; roast types'!$A$2:$B$5,2,FALSE)</f>
        <v>Liberica</v>
      </c>
      <c r="O948" t="str">
        <f>VLOOKUP(J948,'coffee names &amp; roast types'!$E$2:$F$4,2,FALSE)</f>
        <v>Dark</v>
      </c>
      <c r="P948" t="str">
        <f>CONCATENATE(VLOOKUP(C948,customers!$A$2:$F$1001,5,FALSE),", ",VLOOKUP(C948,customers!$A$2:$F$1001,6,FALSE))</f>
        <v>43 Crest Line Road, Birmingham</v>
      </c>
      <c r="Q948" t="str">
        <f t="shared" si="102"/>
        <v>No</v>
      </c>
      <c r="R948" t="str">
        <f t="shared" si="103"/>
        <v>Edeline</v>
      </c>
      <c r="S948" t="str">
        <f t="shared" si="104"/>
        <v>Edney</v>
      </c>
      <c r="T948" t="str">
        <f>_xlfn.XLOOKUP(C948,Table3[Customer ID],Table3[Loyalty Card],,0)</f>
        <v>No</v>
      </c>
      <c r="U948">
        <f t="shared" si="98"/>
        <v>1.5</v>
      </c>
      <c r="V948" t="str">
        <f t="shared" si="99"/>
        <v>Wednesday</v>
      </c>
      <c r="W948" t="str">
        <f t="shared" si="100"/>
        <v>September</v>
      </c>
      <c r="X948">
        <f>E948*VLOOKUP(D948,products!$A$2:$G$49,7,FALSE)</f>
        <v>3.0303</v>
      </c>
    </row>
    <row r="949" spans="1:24" x14ac:dyDescent="0.25">
      <c r="A949" s="1" t="s">
        <v>5843</v>
      </c>
      <c r="B949" s="2">
        <v>44294</v>
      </c>
      <c r="C949" s="1" t="s">
        <v>5844</v>
      </c>
      <c r="D949" t="s">
        <v>6154</v>
      </c>
      <c r="E949" s="1">
        <v>1</v>
      </c>
      <c r="F949" s="1" t="str">
        <f>VLOOKUP(C949,customers!$A$2:$B$1001,2,FALSE)</f>
        <v>Rickie Faltin</v>
      </c>
      <c r="G949" s="1" t="str">
        <f>VLOOKUP(C949,customers!$A$1:$C$1001,3,FALSE)</f>
        <v>rfaltinqb@topsy.com</v>
      </c>
      <c r="H949" s="1" t="str">
        <f>_xlfn.XLOOKUP(C949,customers!$A$2:$A$1001,customers!$G$2:$G$1001,,0,)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>
        <f>INDEX(products!$A$1:$G$49,MATCH(orders!$D949,products!$A$1:$A$49,0),MATCH(orders!K$1,products!$A$1:$G$1,0))</f>
        <v>1</v>
      </c>
      <c r="L949">
        <f>INDEX(products!$A$1:$G$49,MATCH(orders!$D949,products!$A$1:$A$49,0),MATCH(orders!L$1,products!$A$1:$G$1,0))</f>
        <v>11.25</v>
      </c>
      <c r="M949">
        <f t="shared" si="101"/>
        <v>11.25</v>
      </c>
      <c r="N949" t="str">
        <f>VLOOKUP(I949,'coffee names &amp; roast types'!$A$2:$B$5,2,FALSE)</f>
        <v>Arabica</v>
      </c>
      <c r="O949" t="str">
        <f>VLOOKUP(J949,'coffee names &amp; roast types'!$E$2:$F$4,2,FALSE)</f>
        <v>Medium</v>
      </c>
      <c r="P949" t="str">
        <f>CONCATENATE(VLOOKUP(C949,customers!$A$2:$F$1001,5,FALSE),", ",VLOOKUP(C949,customers!$A$2:$F$1001,6,FALSE))</f>
        <v>2 Laurel Drive, Portumna</v>
      </c>
      <c r="Q949" t="str">
        <f t="shared" si="102"/>
        <v>Yes</v>
      </c>
      <c r="R949" t="str">
        <f t="shared" si="103"/>
        <v>Rickie</v>
      </c>
      <c r="S949" t="str">
        <f t="shared" si="104"/>
        <v>Faltin</v>
      </c>
      <c r="T949" t="str">
        <f>_xlfn.XLOOKUP(C949,Table3[Customer ID],Table3[Loyalty Card],,0)</f>
        <v>No</v>
      </c>
      <c r="U949">
        <f t="shared" si="98"/>
        <v>1</v>
      </c>
      <c r="V949" t="str">
        <f t="shared" si="99"/>
        <v>Thursday</v>
      </c>
      <c r="W949" t="str">
        <f t="shared" si="100"/>
        <v>April</v>
      </c>
      <c r="X949">
        <f>E949*VLOOKUP(D949,products!$A$2:$G$49,7,FALSE)</f>
        <v>1.0125</v>
      </c>
    </row>
    <row r="950" spans="1:24" x14ac:dyDescent="0.25">
      <c r="A950" s="1" t="s">
        <v>5848</v>
      </c>
      <c r="B950" s="2">
        <v>44445</v>
      </c>
      <c r="C950" s="1" t="s">
        <v>5849</v>
      </c>
      <c r="D950" t="s">
        <v>6184</v>
      </c>
      <c r="E950" s="1">
        <v>3</v>
      </c>
      <c r="F950" s="1" t="str">
        <f>VLOOKUP(C950,customers!$A$2:$B$1001,2,FALSE)</f>
        <v>Gnni Cheeke</v>
      </c>
      <c r="G950" s="1" t="str">
        <f>VLOOKUP(C950,customers!$A$1:$C$1001,3,FALSE)</f>
        <v>gcheekeqc@sitemeter.com</v>
      </c>
      <c r="H950" s="1" t="str">
        <f>_xlfn.XLOOKUP(C950,customers!$A$2:$A$1001,customers!$G$2:$G$1001,,0,)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>
        <f>INDEX(products!$A$1:$G$49,MATCH(orders!$D950,products!$A$1:$A$49,0),MATCH(orders!K$1,products!$A$1:$G$1,0))</f>
        <v>2.5</v>
      </c>
      <c r="L950">
        <f>INDEX(products!$A$1:$G$49,MATCH(orders!$D950,products!$A$1:$A$49,0),MATCH(orders!L$1,products!$A$1:$G$1,0))</f>
        <v>27.945</v>
      </c>
      <c r="M950">
        <f t="shared" si="101"/>
        <v>83.835000000000008</v>
      </c>
      <c r="N950" t="str">
        <f>VLOOKUP(I950,'coffee names &amp; roast types'!$A$2:$B$5,2,FALSE)</f>
        <v>Excelsa</v>
      </c>
      <c r="O950" t="str">
        <f>VLOOKUP(J950,'coffee names &amp; roast types'!$E$2:$F$4,2,FALSE)</f>
        <v>Dark</v>
      </c>
      <c r="P950" t="str">
        <f>CONCATENATE(VLOOKUP(C950,customers!$A$2:$F$1001,5,FALSE),", ",VLOOKUP(C950,customers!$A$2:$F$1001,6,FALSE))</f>
        <v>934 Loomis Junction, London</v>
      </c>
      <c r="Q950" t="str">
        <f t="shared" si="102"/>
        <v>Yes</v>
      </c>
      <c r="R950" t="str">
        <f t="shared" si="103"/>
        <v>Gnni</v>
      </c>
      <c r="S950" t="str">
        <f t="shared" si="104"/>
        <v>Cheeke</v>
      </c>
      <c r="T950" t="str">
        <f>_xlfn.XLOOKUP(C950,Table3[Customer ID],Table3[Loyalty Card],,0)</f>
        <v>Yes</v>
      </c>
      <c r="U950">
        <f t="shared" si="98"/>
        <v>7.5</v>
      </c>
      <c r="V950" t="str">
        <f t="shared" si="99"/>
        <v>Monday</v>
      </c>
      <c r="W950" t="str">
        <f t="shared" si="100"/>
        <v>September</v>
      </c>
      <c r="X950">
        <f>E950*VLOOKUP(D950,products!$A$2:$G$49,7,FALSE)</f>
        <v>9.2218499999999999</v>
      </c>
    </row>
    <row r="951" spans="1:24" x14ac:dyDescent="0.25">
      <c r="A951" s="1" t="s">
        <v>5854</v>
      </c>
      <c r="B951" s="2">
        <v>44449</v>
      </c>
      <c r="C951" s="1" t="s">
        <v>5855</v>
      </c>
      <c r="D951" t="s">
        <v>6141</v>
      </c>
      <c r="E951" s="1">
        <v>4</v>
      </c>
      <c r="F951" s="1" t="str">
        <f>VLOOKUP(C951,customers!$A$2:$B$1001,2,FALSE)</f>
        <v>Gwenni Ratt</v>
      </c>
      <c r="G951" s="1" t="str">
        <f>VLOOKUP(C951,customers!$A$1:$C$1001,3,FALSE)</f>
        <v>grattqd@phpbb.com</v>
      </c>
      <c r="H951" s="1" t="str">
        <f>_xlfn.XLOOKUP(C951,customers!$A$2:$A$1001,customers!$G$2:$G$1001,,0,)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>
        <f>INDEX(products!$A$1:$G$49,MATCH(orders!$D951,products!$A$1:$A$49,0),MATCH(orders!K$1,products!$A$1:$G$1,0))</f>
        <v>2.5</v>
      </c>
      <c r="L951">
        <f>INDEX(products!$A$1:$G$49,MATCH(orders!$D951,products!$A$1:$A$49,0),MATCH(orders!L$1,products!$A$1:$G$1,0))</f>
        <v>27.484999999999996</v>
      </c>
      <c r="M951">
        <f t="shared" si="101"/>
        <v>109.93999999999998</v>
      </c>
      <c r="N951" t="str">
        <f>VLOOKUP(I951,'coffee names &amp; roast types'!$A$2:$B$5,2,FALSE)</f>
        <v>Robusta</v>
      </c>
      <c r="O951" t="str">
        <f>VLOOKUP(J951,'coffee names &amp; roast types'!$E$2:$F$4,2,FALSE)</f>
        <v>Light</v>
      </c>
      <c r="P951" t="str">
        <f>CONCATENATE(VLOOKUP(C951,customers!$A$2:$F$1001,5,FALSE),", ",VLOOKUP(C951,customers!$A$2:$F$1001,6,FALSE))</f>
        <v>55 Montana Road, Castlemartyr</v>
      </c>
      <c r="Q951" t="str">
        <f t="shared" si="102"/>
        <v>Yes</v>
      </c>
      <c r="R951" t="str">
        <f t="shared" si="103"/>
        <v>Gwenni</v>
      </c>
      <c r="S951" t="str">
        <f t="shared" si="104"/>
        <v>Ratt</v>
      </c>
      <c r="T951" t="str">
        <f>_xlfn.XLOOKUP(C951,Table3[Customer ID],Table3[Loyalty Card],,0)</f>
        <v>No</v>
      </c>
      <c r="U951">
        <f t="shared" si="98"/>
        <v>10</v>
      </c>
      <c r="V951" t="str">
        <f t="shared" si="99"/>
        <v>Friday</v>
      </c>
      <c r="W951" t="str">
        <f t="shared" si="100"/>
        <v>September</v>
      </c>
      <c r="X951">
        <f>E951*VLOOKUP(D951,products!$A$2:$G$49,7,FALSE)</f>
        <v>6.5963999999999992</v>
      </c>
    </row>
    <row r="952" spans="1:24" x14ac:dyDescent="0.25">
      <c r="A952" s="1" t="s">
        <v>5860</v>
      </c>
      <c r="B952" s="2">
        <v>44703</v>
      </c>
      <c r="C952" s="1" t="s">
        <v>5861</v>
      </c>
      <c r="D952" t="s">
        <v>6177</v>
      </c>
      <c r="E952" s="1">
        <v>4</v>
      </c>
      <c r="F952" s="1" t="str">
        <f>VLOOKUP(C952,customers!$A$2:$B$1001,2,FALSE)</f>
        <v>Johnath Fairebrother</v>
      </c>
      <c r="G952" s="1" t="str">
        <f>VLOOKUP(C952,customers!$A$1:$C$1001,3,FALSE)</f>
        <v>not provided</v>
      </c>
      <c r="H952" s="1" t="str">
        <f>_xlfn.XLOOKUP(C952,customers!$A$2:$A$1001,customers!$G$2:$G$1001,,0,)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>
        <f>INDEX(products!$A$1:$G$49,MATCH(orders!$D952,products!$A$1:$A$49,0),MATCH(orders!K$1,products!$A$1:$G$1,0))</f>
        <v>0.2</v>
      </c>
      <c r="L952">
        <f>INDEX(products!$A$1:$G$49,MATCH(orders!$D952,products!$A$1:$A$49,0),MATCH(orders!L$1,products!$A$1:$G$1,0))</f>
        <v>3.5849999999999995</v>
      </c>
      <c r="M952">
        <f t="shared" si="101"/>
        <v>14.339999999999998</v>
      </c>
      <c r="N952" t="str">
        <f>VLOOKUP(I952,'coffee names &amp; roast types'!$A$2:$B$5,2,FALSE)</f>
        <v>Robusta</v>
      </c>
      <c r="O952" t="str">
        <f>VLOOKUP(J952,'coffee names &amp; roast types'!$E$2:$F$4,2,FALSE)</f>
        <v>Light</v>
      </c>
      <c r="P952" t="str">
        <f>CONCATENATE(VLOOKUP(C952,customers!$A$2:$F$1001,5,FALSE),", ",VLOOKUP(C952,customers!$A$2:$F$1001,6,FALSE))</f>
        <v>05 Bluestem Street, Wilmington</v>
      </c>
      <c r="Q952" t="str">
        <f t="shared" si="102"/>
        <v>No</v>
      </c>
      <c r="R952" t="str">
        <f t="shared" si="103"/>
        <v>Johnath</v>
      </c>
      <c r="S952" t="str">
        <f t="shared" si="104"/>
        <v>Fairebrother</v>
      </c>
      <c r="T952" t="str">
        <f>_xlfn.XLOOKUP(C952,Table3[Customer ID],Table3[Loyalty Card],,0)</f>
        <v>Yes</v>
      </c>
      <c r="U952">
        <f t="shared" si="98"/>
        <v>0.8</v>
      </c>
      <c r="V952" t="str">
        <f t="shared" si="99"/>
        <v>Sunday</v>
      </c>
      <c r="W952" t="str">
        <f t="shared" si="100"/>
        <v>May</v>
      </c>
      <c r="X952">
        <f>E952*VLOOKUP(D952,products!$A$2:$G$49,7,FALSE)</f>
        <v>0.86039999999999983</v>
      </c>
    </row>
    <row r="953" spans="1:24" x14ac:dyDescent="0.25">
      <c r="A953" s="1" t="s">
        <v>5865</v>
      </c>
      <c r="B953" s="2">
        <v>44092</v>
      </c>
      <c r="C953" s="1" t="s">
        <v>5866</v>
      </c>
      <c r="D953" t="s">
        <v>6177</v>
      </c>
      <c r="E953" s="1">
        <v>6</v>
      </c>
      <c r="F953" s="1" t="str">
        <f>VLOOKUP(C953,customers!$A$2:$B$1001,2,FALSE)</f>
        <v>Ingamar Eberlein</v>
      </c>
      <c r="G953" s="1" t="str">
        <f>VLOOKUP(C953,customers!$A$1:$C$1001,3,FALSE)</f>
        <v>ieberleinqf@hc360.com</v>
      </c>
      <c r="H953" s="1" t="str">
        <f>_xlfn.XLOOKUP(C953,customers!$A$2:$A$1001,customers!$G$2:$G$1001,,0,)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>
        <f>INDEX(products!$A$1:$G$49,MATCH(orders!$D953,products!$A$1:$A$49,0),MATCH(orders!K$1,products!$A$1:$G$1,0))</f>
        <v>0.2</v>
      </c>
      <c r="L953">
        <f>INDEX(products!$A$1:$G$49,MATCH(orders!$D953,products!$A$1:$A$49,0),MATCH(orders!L$1,products!$A$1:$G$1,0))</f>
        <v>3.5849999999999995</v>
      </c>
      <c r="M953">
        <f t="shared" si="101"/>
        <v>21.509999999999998</v>
      </c>
      <c r="N953" t="str">
        <f>VLOOKUP(I953,'coffee names &amp; roast types'!$A$2:$B$5,2,FALSE)</f>
        <v>Robusta</v>
      </c>
      <c r="O953" t="str">
        <f>VLOOKUP(J953,'coffee names &amp; roast types'!$E$2:$F$4,2,FALSE)</f>
        <v>Light</v>
      </c>
      <c r="P953" t="str">
        <f>CONCATENATE(VLOOKUP(C953,customers!$A$2:$F$1001,5,FALSE),", ",VLOOKUP(C953,customers!$A$2:$F$1001,6,FALSE))</f>
        <v>8 Delaware Circle, Harrisburg</v>
      </c>
      <c r="Q953" t="str">
        <f t="shared" si="102"/>
        <v>No</v>
      </c>
      <c r="R953" t="str">
        <f t="shared" si="103"/>
        <v>Ingamar</v>
      </c>
      <c r="S953" t="str">
        <f t="shared" si="104"/>
        <v>Eberlein</v>
      </c>
      <c r="T953" t="str">
        <f>_xlfn.XLOOKUP(C953,Table3[Customer ID],Table3[Loyalty Card],,0)</f>
        <v>No</v>
      </c>
      <c r="U953">
        <f t="shared" si="98"/>
        <v>1.2000000000000002</v>
      </c>
      <c r="V953" t="str">
        <f t="shared" si="99"/>
        <v>Friday</v>
      </c>
      <c r="W953" t="str">
        <f t="shared" si="100"/>
        <v>September</v>
      </c>
      <c r="X953">
        <f>E953*VLOOKUP(D953,products!$A$2:$G$49,7,FALSE)</f>
        <v>1.2905999999999997</v>
      </c>
    </row>
    <row r="954" spans="1:24" x14ac:dyDescent="0.25">
      <c r="A954" s="1" t="s">
        <v>5871</v>
      </c>
      <c r="B954" s="2">
        <v>44439</v>
      </c>
      <c r="C954" s="1" t="s">
        <v>5872</v>
      </c>
      <c r="D954" t="s">
        <v>6154</v>
      </c>
      <c r="E954" s="1">
        <v>2</v>
      </c>
      <c r="F954" s="1" t="str">
        <f>VLOOKUP(C954,customers!$A$2:$B$1001,2,FALSE)</f>
        <v>Jilly Dreng</v>
      </c>
      <c r="G954" s="1" t="str">
        <f>VLOOKUP(C954,customers!$A$1:$C$1001,3,FALSE)</f>
        <v>jdrengqg@uiuc.edu</v>
      </c>
      <c r="H954" s="1" t="str">
        <f>_xlfn.XLOOKUP(C954,customers!$A$2:$A$1001,customers!$G$2:$G$1001,,0,)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>
        <f>INDEX(products!$A$1:$G$49,MATCH(orders!$D954,products!$A$1:$A$49,0),MATCH(orders!K$1,products!$A$1:$G$1,0))</f>
        <v>1</v>
      </c>
      <c r="L954">
        <f>INDEX(products!$A$1:$G$49,MATCH(orders!$D954,products!$A$1:$A$49,0),MATCH(orders!L$1,products!$A$1:$G$1,0))</f>
        <v>11.25</v>
      </c>
      <c r="M954">
        <f t="shared" si="101"/>
        <v>22.5</v>
      </c>
      <c r="N954" t="str">
        <f>VLOOKUP(I954,'coffee names &amp; roast types'!$A$2:$B$5,2,FALSE)</f>
        <v>Arabica</v>
      </c>
      <c r="O954" t="str">
        <f>VLOOKUP(J954,'coffee names &amp; roast types'!$E$2:$F$4,2,FALSE)</f>
        <v>Medium</v>
      </c>
      <c r="P954" t="str">
        <f>CONCATENATE(VLOOKUP(C954,customers!$A$2:$F$1001,5,FALSE),", ",VLOOKUP(C954,customers!$A$2:$F$1001,6,FALSE))</f>
        <v>0 Cardinal Park, Sallins</v>
      </c>
      <c r="Q954" t="str">
        <f t="shared" si="102"/>
        <v>Yes</v>
      </c>
      <c r="R954" t="str">
        <f t="shared" si="103"/>
        <v>Jilly</v>
      </c>
      <c r="S954" t="str">
        <f t="shared" si="104"/>
        <v>Dreng</v>
      </c>
      <c r="T954" t="str">
        <f>_xlfn.XLOOKUP(C954,Table3[Customer ID],Table3[Loyalty Card],,0)</f>
        <v>Yes</v>
      </c>
      <c r="U954">
        <f t="shared" si="98"/>
        <v>2</v>
      </c>
      <c r="V954" t="str">
        <f t="shared" si="99"/>
        <v>Tuesday</v>
      </c>
      <c r="W954" t="str">
        <f t="shared" si="100"/>
        <v>August</v>
      </c>
      <c r="X954">
        <f>E954*VLOOKUP(D954,products!$A$2:$G$49,7,FALSE)</f>
        <v>2.0249999999999999</v>
      </c>
    </row>
    <row r="955" spans="1:24" x14ac:dyDescent="0.25">
      <c r="A955" s="1" t="s">
        <v>5877</v>
      </c>
      <c r="B955" s="2">
        <v>44582</v>
      </c>
      <c r="C955" s="1" t="s">
        <v>5763</v>
      </c>
      <c r="D955" t="s">
        <v>6166</v>
      </c>
      <c r="E955" s="1">
        <v>1</v>
      </c>
      <c r="F955" s="1" t="str">
        <f>VLOOKUP(C955,customers!$A$2:$B$1001,2,FALSE)</f>
        <v>Brenn Dundredge</v>
      </c>
      <c r="G955" s="1" t="str">
        <f>VLOOKUP(C955,customers!$A$1:$C$1001,3,FALSE)</f>
        <v>not provided</v>
      </c>
      <c r="H955" s="1" t="str">
        <f>_xlfn.XLOOKUP(C955,customers!$A$2:$A$1001,customers!$G$2:$G$1001,,0,)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>
        <f>INDEX(products!$A$1:$G$49,MATCH(orders!$D955,products!$A$1:$A$49,0),MATCH(orders!K$1,products!$A$1:$G$1,0))</f>
        <v>0.2</v>
      </c>
      <c r="L955">
        <f>INDEX(products!$A$1:$G$49,MATCH(orders!$D955,products!$A$1:$A$49,0),MATCH(orders!L$1,products!$A$1:$G$1,0))</f>
        <v>3.8849999999999998</v>
      </c>
      <c r="M955">
        <f t="shared" si="101"/>
        <v>3.8849999999999998</v>
      </c>
      <c r="N955" t="str">
        <f>VLOOKUP(I955,'coffee names &amp; roast types'!$A$2:$B$5,2,FALSE)</f>
        <v>Arabica</v>
      </c>
      <c r="O955" t="str">
        <f>VLOOKUP(J955,'coffee names &amp; roast types'!$E$2:$F$4,2,FALSE)</f>
        <v>Light</v>
      </c>
      <c r="P955" t="str">
        <f>CONCATENATE(VLOOKUP(C955,customers!$A$2:$F$1001,5,FALSE),", ",VLOOKUP(C955,customers!$A$2:$F$1001,6,FALSE))</f>
        <v>5 Morrow Street, Oklahoma City</v>
      </c>
      <c r="Q955" t="str">
        <f t="shared" si="102"/>
        <v>No</v>
      </c>
      <c r="R955" t="str">
        <f t="shared" si="103"/>
        <v>Brenn</v>
      </c>
      <c r="S955" t="str">
        <f t="shared" si="104"/>
        <v>Dundredge</v>
      </c>
      <c r="T955" t="str">
        <f>_xlfn.XLOOKUP(C955,Table3[Customer ID],Table3[Loyalty Card],,0)</f>
        <v>Yes</v>
      </c>
      <c r="U955">
        <f t="shared" si="98"/>
        <v>0.2</v>
      </c>
      <c r="V955" t="str">
        <f t="shared" si="99"/>
        <v>Friday</v>
      </c>
      <c r="W955" t="str">
        <f t="shared" si="100"/>
        <v>January</v>
      </c>
      <c r="X955">
        <f>E955*VLOOKUP(D955,products!$A$2:$G$49,7,FALSE)</f>
        <v>0.34964999999999996</v>
      </c>
    </row>
    <row r="956" spans="1:24" x14ac:dyDescent="0.25">
      <c r="A956" s="1" t="s">
        <v>5883</v>
      </c>
      <c r="B956" s="2">
        <v>44722</v>
      </c>
      <c r="C956" s="1" t="s">
        <v>5763</v>
      </c>
      <c r="D956" t="s">
        <v>6184</v>
      </c>
      <c r="E956" s="1">
        <v>1</v>
      </c>
      <c r="F956" s="1" t="str">
        <f>VLOOKUP(C956,customers!$A$2:$B$1001,2,FALSE)</f>
        <v>Brenn Dundredge</v>
      </c>
      <c r="G956" s="1" t="str">
        <f>VLOOKUP(C956,customers!$A$1:$C$1001,3,FALSE)</f>
        <v>not provided</v>
      </c>
      <c r="H956" s="1" t="str">
        <f>_xlfn.XLOOKUP(C956,customers!$A$2:$A$1001,customers!$G$2:$G$1001,,0,)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>
        <f>INDEX(products!$A$1:$G$49,MATCH(orders!$D956,products!$A$1:$A$49,0),MATCH(orders!K$1,products!$A$1:$G$1,0))</f>
        <v>2.5</v>
      </c>
      <c r="L956">
        <f>INDEX(products!$A$1:$G$49,MATCH(orders!$D956,products!$A$1:$A$49,0),MATCH(orders!L$1,products!$A$1:$G$1,0))</f>
        <v>27.945</v>
      </c>
      <c r="M956">
        <f t="shared" si="101"/>
        <v>27.945</v>
      </c>
      <c r="N956" t="str">
        <f>VLOOKUP(I956,'coffee names &amp; roast types'!$A$2:$B$5,2,FALSE)</f>
        <v>Excelsa</v>
      </c>
      <c r="O956" t="str">
        <f>VLOOKUP(J956,'coffee names &amp; roast types'!$E$2:$F$4,2,FALSE)</f>
        <v>Dark</v>
      </c>
      <c r="P956" t="str">
        <f>CONCATENATE(VLOOKUP(C956,customers!$A$2:$F$1001,5,FALSE),", ",VLOOKUP(C956,customers!$A$2:$F$1001,6,FALSE))</f>
        <v>5 Morrow Street, Oklahoma City</v>
      </c>
      <c r="Q956" t="str">
        <f t="shared" si="102"/>
        <v>No</v>
      </c>
      <c r="R956" t="str">
        <f t="shared" si="103"/>
        <v>Brenn</v>
      </c>
      <c r="S956" t="str">
        <f t="shared" si="104"/>
        <v>Dundredge</v>
      </c>
      <c r="T956" t="str">
        <f>_xlfn.XLOOKUP(C956,Table3[Customer ID],Table3[Loyalty Card],,0)</f>
        <v>Yes</v>
      </c>
      <c r="U956">
        <f t="shared" si="98"/>
        <v>2.5</v>
      </c>
      <c r="V956" t="str">
        <f t="shared" si="99"/>
        <v>Friday</v>
      </c>
      <c r="W956" t="str">
        <f t="shared" si="100"/>
        <v>June</v>
      </c>
      <c r="X956">
        <f>E956*VLOOKUP(D956,products!$A$2:$G$49,7,FALSE)</f>
        <v>3.07395</v>
      </c>
    </row>
    <row r="957" spans="1:24" x14ac:dyDescent="0.25">
      <c r="A957" s="1" t="s">
        <v>5889</v>
      </c>
      <c r="B957" s="2">
        <v>43582</v>
      </c>
      <c r="C957" s="1" t="s">
        <v>5763</v>
      </c>
      <c r="D957" t="s">
        <v>6147</v>
      </c>
      <c r="E957" s="1">
        <v>5</v>
      </c>
      <c r="F957" s="1" t="str">
        <f>VLOOKUP(C957,customers!$A$2:$B$1001,2,FALSE)</f>
        <v>Brenn Dundredge</v>
      </c>
      <c r="G957" s="1" t="str">
        <f>VLOOKUP(C957,customers!$A$1:$C$1001,3,FALSE)</f>
        <v>not provided</v>
      </c>
      <c r="H957" s="1" t="str">
        <f>_xlfn.XLOOKUP(C957,customers!$A$2:$A$1001,customers!$G$2:$G$1001,,0,)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>
        <f>INDEX(products!$A$1:$G$49,MATCH(orders!$D957,products!$A$1:$A$49,0),MATCH(orders!K$1,products!$A$1:$G$1,0))</f>
        <v>2.5</v>
      </c>
      <c r="L957">
        <f>INDEX(products!$A$1:$G$49,MATCH(orders!$D957,products!$A$1:$A$49,0),MATCH(orders!L$1,products!$A$1:$G$1,0))</f>
        <v>34.154999999999994</v>
      </c>
      <c r="M957">
        <f t="shared" si="101"/>
        <v>170.77499999999998</v>
      </c>
      <c r="N957" t="str">
        <f>VLOOKUP(I957,'coffee names &amp; roast types'!$A$2:$B$5,2,FALSE)</f>
        <v>Excelsa</v>
      </c>
      <c r="O957" t="str">
        <f>VLOOKUP(J957,'coffee names &amp; roast types'!$E$2:$F$4,2,FALSE)</f>
        <v>Light</v>
      </c>
      <c r="P957" t="str">
        <f>CONCATENATE(VLOOKUP(C957,customers!$A$2:$F$1001,5,FALSE),", ",VLOOKUP(C957,customers!$A$2:$F$1001,6,FALSE))</f>
        <v>5 Morrow Street, Oklahoma City</v>
      </c>
      <c r="Q957" t="str">
        <f t="shared" si="102"/>
        <v>No</v>
      </c>
      <c r="R957" t="str">
        <f t="shared" si="103"/>
        <v>Brenn</v>
      </c>
      <c r="S957" t="str">
        <f t="shared" si="104"/>
        <v>Dundredge</v>
      </c>
      <c r="T957" t="str">
        <f>_xlfn.XLOOKUP(C957,Table3[Customer ID],Table3[Loyalty Card],,0)</f>
        <v>Yes</v>
      </c>
      <c r="U957">
        <f t="shared" si="98"/>
        <v>12.5</v>
      </c>
      <c r="V957" t="str">
        <f t="shared" si="99"/>
        <v>Saturday</v>
      </c>
      <c r="W957" t="str">
        <f t="shared" si="100"/>
        <v>April</v>
      </c>
      <c r="X957">
        <f>E957*VLOOKUP(D957,products!$A$2:$G$49,7,FALSE)</f>
        <v>18.785249999999998</v>
      </c>
    </row>
    <row r="958" spans="1:24" x14ac:dyDescent="0.25">
      <c r="A958" s="1" t="s">
        <v>5889</v>
      </c>
      <c r="B958" s="2">
        <v>43582</v>
      </c>
      <c r="C958" s="1" t="s">
        <v>5763</v>
      </c>
      <c r="D958" t="s">
        <v>6141</v>
      </c>
      <c r="E958" s="1">
        <v>2</v>
      </c>
      <c r="F958" s="1" t="str">
        <f>VLOOKUP(C958,customers!$A$2:$B$1001,2,FALSE)</f>
        <v>Brenn Dundredge</v>
      </c>
      <c r="G958" s="1" t="str">
        <f>VLOOKUP(C958,customers!$A$1:$C$1001,3,FALSE)</f>
        <v>not provided</v>
      </c>
      <c r="H958" s="1" t="str">
        <f>_xlfn.XLOOKUP(C958,customers!$A$2:$A$1001,customers!$G$2:$G$1001,,0,)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>
        <f>INDEX(products!$A$1:$G$49,MATCH(orders!$D958,products!$A$1:$A$49,0),MATCH(orders!K$1,products!$A$1:$G$1,0))</f>
        <v>2.5</v>
      </c>
      <c r="L958">
        <f>INDEX(products!$A$1:$G$49,MATCH(orders!$D958,products!$A$1:$A$49,0),MATCH(orders!L$1,products!$A$1:$G$1,0))</f>
        <v>27.484999999999996</v>
      </c>
      <c r="M958">
        <f t="shared" si="101"/>
        <v>54.969999999999992</v>
      </c>
      <c r="N958" t="str">
        <f>VLOOKUP(I958,'coffee names &amp; roast types'!$A$2:$B$5,2,FALSE)</f>
        <v>Robusta</v>
      </c>
      <c r="O958" t="str">
        <f>VLOOKUP(J958,'coffee names &amp; roast types'!$E$2:$F$4,2,FALSE)</f>
        <v>Light</v>
      </c>
      <c r="P958" t="str">
        <f>CONCATENATE(VLOOKUP(C958,customers!$A$2:$F$1001,5,FALSE),", ",VLOOKUP(C958,customers!$A$2:$F$1001,6,FALSE))</f>
        <v>5 Morrow Street, Oklahoma City</v>
      </c>
      <c r="Q958" t="str">
        <f t="shared" si="102"/>
        <v>No</v>
      </c>
      <c r="R958" t="str">
        <f t="shared" si="103"/>
        <v>Brenn</v>
      </c>
      <c r="S958" t="str">
        <f t="shared" si="104"/>
        <v>Dundredge</v>
      </c>
      <c r="T958" t="str">
        <f>_xlfn.XLOOKUP(C958,Table3[Customer ID],Table3[Loyalty Card],,0)</f>
        <v>Yes</v>
      </c>
      <c r="U958">
        <f t="shared" si="98"/>
        <v>5</v>
      </c>
      <c r="V958" t="str">
        <f t="shared" si="99"/>
        <v>Saturday</v>
      </c>
      <c r="W958" t="str">
        <f t="shared" si="100"/>
        <v>April</v>
      </c>
      <c r="X958">
        <f>E958*VLOOKUP(D958,products!$A$2:$G$49,7,FALSE)</f>
        <v>3.2981999999999996</v>
      </c>
    </row>
    <row r="959" spans="1:24" x14ac:dyDescent="0.25">
      <c r="A959" s="1" t="s">
        <v>5889</v>
      </c>
      <c r="B959" s="2">
        <v>43582</v>
      </c>
      <c r="C959" s="1" t="s">
        <v>5763</v>
      </c>
      <c r="D959" t="s">
        <v>6170</v>
      </c>
      <c r="E959" s="1">
        <v>1</v>
      </c>
      <c r="F959" s="1" t="str">
        <f>VLOOKUP(C959,customers!$A$2:$B$1001,2,FALSE)</f>
        <v>Brenn Dundredge</v>
      </c>
      <c r="G959" s="1" t="str">
        <f>VLOOKUP(C959,customers!$A$1:$C$1001,3,FALSE)</f>
        <v>not provided</v>
      </c>
      <c r="H959" s="1" t="str">
        <f>_xlfn.XLOOKUP(C959,customers!$A$2:$A$1001,customers!$G$2:$G$1001,,0,)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>
        <f>INDEX(products!$A$1:$G$49,MATCH(orders!$D959,products!$A$1:$A$49,0),MATCH(orders!K$1,products!$A$1:$G$1,0))</f>
        <v>1</v>
      </c>
      <c r="L959">
        <f>INDEX(products!$A$1:$G$49,MATCH(orders!$D959,products!$A$1:$A$49,0),MATCH(orders!L$1,products!$A$1:$G$1,0))</f>
        <v>14.85</v>
      </c>
      <c r="M959">
        <f t="shared" si="101"/>
        <v>14.85</v>
      </c>
      <c r="N959" t="str">
        <f>VLOOKUP(I959,'coffee names &amp; roast types'!$A$2:$B$5,2,FALSE)</f>
        <v>Excelsa</v>
      </c>
      <c r="O959" t="str">
        <f>VLOOKUP(J959,'coffee names &amp; roast types'!$E$2:$F$4,2,FALSE)</f>
        <v>Light</v>
      </c>
      <c r="P959" t="str">
        <f>CONCATENATE(VLOOKUP(C959,customers!$A$2:$F$1001,5,FALSE),", ",VLOOKUP(C959,customers!$A$2:$F$1001,6,FALSE))</f>
        <v>5 Morrow Street, Oklahoma City</v>
      </c>
      <c r="Q959" t="str">
        <f t="shared" si="102"/>
        <v>No</v>
      </c>
      <c r="R959" t="str">
        <f t="shared" si="103"/>
        <v>Brenn</v>
      </c>
      <c r="S959" t="str">
        <f t="shared" si="104"/>
        <v>Dundredge</v>
      </c>
      <c r="T959" t="str">
        <f>_xlfn.XLOOKUP(C959,Table3[Customer ID],Table3[Loyalty Card],,0)</f>
        <v>Yes</v>
      </c>
      <c r="U959">
        <f t="shared" si="98"/>
        <v>1</v>
      </c>
      <c r="V959" t="str">
        <f t="shared" si="99"/>
        <v>Saturday</v>
      </c>
      <c r="W959" t="str">
        <f t="shared" si="100"/>
        <v>April</v>
      </c>
      <c r="X959">
        <f>E959*VLOOKUP(D959,products!$A$2:$G$49,7,FALSE)</f>
        <v>1.6335</v>
      </c>
    </row>
    <row r="960" spans="1:24" x14ac:dyDescent="0.25">
      <c r="A960" s="1" t="s">
        <v>5889</v>
      </c>
      <c r="B960" s="2">
        <v>43582</v>
      </c>
      <c r="C960" s="1" t="s">
        <v>5763</v>
      </c>
      <c r="D960" t="s">
        <v>6166</v>
      </c>
      <c r="E960" s="1">
        <v>2</v>
      </c>
      <c r="F960" s="1" t="str">
        <f>VLOOKUP(C960,customers!$A$2:$B$1001,2,FALSE)</f>
        <v>Brenn Dundredge</v>
      </c>
      <c r="G960" s="1" t="str">
        <f>VLOOKUP(C960,customers!$A$1:$C$1001,3,FALSE)</f>
        <v>not provided</v>
      </c>
      <c r="H960" s="1" t="str">
        <f>_xlfn.XLOOKUP(C960,customers!$A$2:$A$1001,customers!$G$2:$G$1001,,0,)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>
        <f>INDEX(products!$A$1:$G$49,MATCH(orders!$D960,products!$A$1:$A$49,0),MATCH(orders!K$1,products!$A$1:$G$1,0))</f>
        <v>0.2</v>
      </c>
      <c r="L960">
        <f>INDEX(products!$A$1:$G$49,MATCH(orders!$D960,products!$A$1:$A$49,0),MATCH(orders!L$1,products!$A$1:$G$1,0))</f>
        <v>3.8849999999999998</v>
      </c>
      <c r="M960">
        <f t="shared" si="101"/>
        <v>7.77</v>
      </c>
      <c r="N960" t="str">
        <f>VLOOKUP(I960,'coffee names &amp; roast types'!$A$2:$B$5,2,FALSE)</f>
        <v>Arabica</v>
      </c>
      <c r="O960" t="str">
        <f>VLOOKUP(J960,'coffee names &amp; roast types'!$E$2:$F$4,2,FALSE)</f>
        <v>Light</v>
      </c>
      <c r="P960" t="str">
        <f>CONCATENATE(VLOOKUP(C960,customers!$A$2:$F$1001,5,FALSE),", ",VLOOKUP(C960,customers!$A$2:$F$1001,6,FALSE))</f>
        <v>5 Morrow Street, Oklahoma City</v>
      </c>
      <c r="Q960" t="str">
        <f t="shared" si="102"/>
        <v>No</v>
      </c>
      <c r="R960" t="str">
        <f t="shared" si="103"/>
        <v>Brenn</v>
      </c>
      <c r="S960" t="str">
        <f t="shared" si="104"/>
        <v>Dundredge</v>
      </c>
      <c r="T960" t="str">
        <f>_xlfn.XLOOKUP(C960,Table3[Customer ID],Table3[Loyalty Card],,0)</f>
        <v>Yes</v>
      </c>
      <c r="U960">
        <f t="shared" si="98"/>
        <v>0.4</v>
      </c>
      <c r="V960" t="str">
        <f t="shared" si="99"/>
        <v>Saturday</v>
      </c>
      <c r="W960" t="str">
        <f t="shared" si="100"/>
        <v>April</v>
      </c>
      <c r="X960">
        <f>E960*VLOOKUP(D960,products!$A$2:$G$49,7,FALSE)</f>
        <v>0.69929999999999992</v>
      </c>
    </row>
    <row r="961" spans="1:24" x14ac:dyDescent="0.25">
      <c r="A961" s="1" t="s">
        <v>5909</v>
      </c>
      <c r="B961" s="2">
        <v>44598</v>
      </c>
      <c r="C961" s="1" t="s">
        <v>5910</v>
      </c>
      <c r="D961" t="s">
        <v>6144</v>
      </c>
      <c r="E961" s="1">
        <v>5</v>
      </c>
      <c r="F961" s="1" t="str">
        <f>VLOOKUP(C961,customers!$A$2:$B$1001,2,FALSE)</f>
        <v>Rhodie Strathern</v>
      </c>
      <c r="G961" s="1" t="str">
        <f>VLOOKUP(C961,customers!$A$1:$C$1001,3,FALSE)</f>
        <v>rstrathernqn@devhub.com</v>
      </c>
      <c r="H961" s="1" t="str">
        <f>_xlfn.XLOOKUP(C961,customers!$A$2:$A$1001,customers!$G$2:$G$1001,,0,)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>
        <f>INDEX(products!$A$1:$G$49,MATCH(orders!$D961,products!$A$1:$A$49,0),MATCH(orders!K$1,products!$A$1:$G$1,0))</f>
        <v>0.2</v>
      </c>
      <c r="L961">
        <f>INDEX(products!$A$1:$G$49,MATCH(orders!$D961,products!$A$1:$A$49,0),MATCH(orders!L$1,products!$A$1:$G$1,0))</f>
        <v>4.7549999999999999</v>
      </c>
      <c r="M961">
        <f t="shared" si="101"/>
        <v>23.774999999999999</v>
      </c>
      <c r="N961" t="str">
        <f>VLOOKUP(I961,'coffee names &amp; roast types'!$A$2:$B$5,2,FALSE)</f>
        <v>Liberica</v>
      </c>
      <c r="O961" t="str">
        <f>VLOOKUP(J961,'coffee names &amp; roast types'!$E$2:$F$4,2,FALSE)</f>
        <v>Light</v>
      </c>
      <c r="P961" t="str">
        <f>CONCATENATE(VLOOKUP(C961,customers!$A$2:$F$1001,5,FALSE),", ",VLOOKUP(C961,customers!$A$2:$F$1001,6,FALSE))</f>
        <v>63071 Warner Terrace, Little Rock</v>
      </c>
      <c r="Q961" t="str">
        <f t="shared" si="102"/>
        <v>No</v>
      </c>
      <c r="R961" t="str">
        <f t="shared" si="103"/>
        <v>Rhodie</v>
      </c>
      <c r="S961" t="str">
        <f t="shared" si="104"/>
        <v>Strathern</v>
      </c>
      <c r="T961" t="str">
        <f>_xlfn.XLOOKUP(C961,Table3[Customer ID],Table3[Loyalty Card],,0)</f>
        <v>Yes</v>
      </c>
      <c r="U961">
        <f t="shared" si="98"/>
        <v>1</v>
      </c>
      <c r="V961" t="str">
        <f t="shared" si="99"/>
        <v>Sunday</v>
      </c>
      <c r="W961" t="str">
        <f t="shared" si="100"/>
        <v>February</v>
      </c>
      <c r="X961">
        <f>E961*VLOOKUP(D961,products!$A$2:$G$49,7,FALSE)</f>
        <v>3.0907499999999999</v>
      </c>
    </row>
    <row r="962" spans="1:24" x14ac:dyDescent="0.25">
      <c r="A962" s="1" t="s">
        <v>5914</v>
      </c>
      <c r="B962" s="2">
        <v>44591</v>
      </c>
      <c r="C962" s="1" t="s">
        <v>5915</v>
      </c>
      <c r="D962" t="s">
        <v>6169</v>
      </c>
      <c r="E962" s="1">
        <v>5</v>
      </c>
      <c r="F962" s="1" t="str">
        <f>VLOOKUP(C962,customers!$A$2:$B$1001,2,FALSE)</f>
        <v>Chad Miguel</v>
      </c>
      <c r="G962" s="1" t="str">
        <f>VLOOKUP(C962,customers!$A$1:$C$1001,3,FALSE)</f>
        <v>cmiguelqo@exblog.jp</v>
      </c>
      <c r="H962" s="1" t="str">
        <f>_xlfn.XLOOKUP(C962,customers!$A$2:$A$1001,customers!$G$2:$G$1001,,0,)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>
        <f>INDEX(products!$A$1:$G$49,MATCH(orders!$D962,products!$A$1:$A$49,0),MATCH(orders!K$1,products!$A$1:$G$1,0))</f>
        <v>1</v>
      </c>
      <c r="L962">
        <f>INDEX(products!$A$1:$G$49,MATCH(orders!$D962,products!$A$1:$A$49,0),MATCH(orders!L$1,products!$A$1:$G$1,0))</f>
        <v>15.85</v>
      </c>
      <c r="M962">
        <f t="shared" si="101"/>
        <v>79.25</v>
      </c>
      <c r="N962" t="str">
        <f>VLOOKUP(I962,'coffee names &amp; roast types'!$A$2:$B$5,2,FALSE)</f>
        <v>Liberica</v>
      </c>
      <c r="O962" t="str">
        <f>VLOOKUP(J962,'coffee names &amp; roast types'!$E$2:$F$4,2,FALSE)</f>
        <v>Light</v>
      </c>
      <c r="P962" t="str">
        <f>CONCATENATE(VLOOKUP(C962,customers!$A$2:$F$1001,5,FALSE),", ",VLOOKUP(C962,customers!$A$2:$F$1001,6,FALSE))</f>
        <v>83 Sauthoff Junction, Hagerstown</v>
      </c>
      <c r="Q962" t="str">
        <f t="shared" si="102"/>
        <v>No</v>
      </c>
      <c r="R962" t="str">
        <f t="shared" si="103"/>
        <v>Chad</v>
      </c>
      <c r="S962" t="str">
        <f t="shared" si="104"/>
        <v>Miguel</v>
      </c>
      <c r="T962" t="str">
        <f>_xlfn.XLOOKUP(C962,Table3[Customer ID],Table3[Loyalty Card],,0)</f>
        <v>Yes</v>
      </c>
      <c r="U962">
        <f t="shared" ref="U962:U1001" si="105">E962*K962</f>
        <v>5</v>
      </c>
      <c r="V962" t="str">
        <f t="shared" ref="V962:V1001" si="106">TEXT(B962,"[$-409]dddd")</f>
        <v>Sunday</v>
      </c>
      <c r="W962" t="str">
        <f t="shared" ref="W962:W1001" si="107">TEXT(B962,"[$-409]mmmm")</f>
        <v>January</v>
      </c>
      <c r="X962">
        <f>E962*VLOOKUP(D962,products!$A$2:$G$49,7,FALSE)</f>
        <v>10.302500000000002</v>
      </c>
    </row>
    <row r="963" spans="1:24" x14ac:dyDescent="0.25">
      <c r="A963" s="1" t="s">
        <v>5920</v>
      </c>
      <c r="B963" s="2">
        <v>44158</v>
      </c>
      <c r="C963" s="1" t="s">
        <v>5921</v>
      </c>
      <c r="D963" t="s">
        <v>6167</v>
      </c>
      <c r="E963" s="1">
        <v>2</v>
      </c>
      <c r="F963" s="1" t="str">
        <f>VLOOKUP(C963,customers!$A$2:$B$1001,2,FALSE)</f>
        <v>Florinda Matusovsky</v>
      </c>
      <c r="G963" s="1" t="str">
        <f>VLOOKUP(C963,customers!$A$1:$C$1001,3,FALSE)</f>
        <v>not provided</v>
      </c>
      <c r="H963" s="1" t="str">
        <f>_xlfn.XLOOKUP(C963,customers!$A$2:$A$1001,customers!$G$2:$G$1001,,0,)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>
        <f>INDEX(products!$A$1:$G$49,MATCH(orders!$D963,products!$A$1:$A$49,0),MATCH(orders!K$1,products!$A$1:$G$1,0))</f>
        <v>2.5</v>
      </c>
      <c r="L963">
        <f>INDEX(products!$A$1:$G$49,MATCH(orders!$D963,products!$A$1:$A$49,0),MATCH(orders!L$1,products!$A$1:$G$1,0))</f>
        <v>22.884999999999998</v>
      </c>
      <c r="M963">
        <f t="shared" ref="M963:M1001" si="108">E963*L963</f>
        <v>45.769999999999996</v>
      </c>
      <c r="N963" t="str">
        <f>VLOOKUP(I963,'coffee names &amp; roast types'!$A$2:$B$5,2,FALSE)</f>
        <v>Arabica</v>
      </c>
      <c r="O963" t="str">
        <f>VLOOKUP(J963,'coffee names &amp; roast types'!$E$2:$F$4,2,FALSE)</f>
        <v>Dark</v>
      </c>
      <c r="P963" t="str">
        <f>CONCATENATE(VLOOKUP(C963,customers!$A$2:$F$1001,5,FALSE),", ",VLOOKUP(C963,customers!$A$2:$F$1001,6,FALSE))</f>
        <v>2 Moland Court, Albany</v>
      </c>
      <c r="Q963" t="str">
        <f t="shared" ref="Q963:Q1001" si="109">IF(H963 = "United States", "No", "Yes")</f>
        <v>No</v>
      </c>
      <c r="R963" t="str">
        <f t="shared" ref="R963:R1001" si="110">_xlfn.TEXTBEFORE(F963," ")</f>
        <v>Florinda</v>
      </c>
      <c r="S963" t="str">
        <f t="shared" ref="S963:S1001" si="111">_xlfn.TEXTAFTER(F963," ")</f>
        <v>Matusovsky</v>
      </c>
      <c r="T963" t="str">
        <f>_xlfn.XLOOKUP(C963,Table3[Customer ID],Table3[Loyalty Card],,0)</f>
        <v>Yes</v>
      </c>
      <c r="U963">
        <f t="shared" si="105"/>
        <v>5</v>
      </c>
      <c r="V963" t="str">
        <f t="shared" si="106"/>
        <v>Monday</v>
      </c>
      <c r="W963" t="str">
        <f t="shared" si="107"/>
        <v>November</v>
      </c>
      <c r="X963">
        <f>E963*VLOOKUP(D963,products!$A$2:$G$49,7,FALSE)</f>
        <v>4.1192999999999991</v>
      </c>
    </row>
    <row r="964" spans="1:24" x14ac:dyDescent="0.25">
      <c r="A964" s="1" t="s">
        <v>5925</v>
      </c>
      <c r="B964" s="2">
        <v>44664</v>
      </c>
      <c r="C964" s="1" t="s">
        <v>5926</v>
      </c>
      <c r="D964" t="s">
        <v>6176</v>
      </c>
      <c r="E964" s="1">
        <v>1</v>
      </c>
      <c r="F964" s="1" t="str">
        <f>VLOOKUP(C964,customers!$A$2:$B$1001,2,FALSE)</f>
        <v>Morly Rocks</v>
      </c>
      <c r="G964" s="1" t="str">
        <f>VLOOKUP(C964,customers!$A$1:$C$1001,3,FALSE)</f>
        <v>mrocksqq@exblog.jp</v>
      </c>
      <c r="H964" s="1" t="str">
        <f>_xlfn.XLOOKUP(C964,customers!$A$2:$A$1001,customers!$G$2:$G$1001,,0,)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>
        <f>INDEX(products!$A$1:$G$49,MATCH(orders!$D964,products!$A$1:$A$49,0),MATCH(orders!K$1,products!$A$1:$G$1,0))</f>
        <v>1</v>
      </c>
      <c r="L964">
        <f>INDEX(products!$A$1:$G$49,MATCH(orders!$D964,products!$A$1:$A$49,0),MATCH(orders!L$1,products!$A$1:$G$1,0))</f>
        <v>8.9499999999999993</v>
      </c>
      <c r="M964">
        <f t="shared" si="108"/>
        <v>8.9499999999999993</v>
      </c>
      <c r="N964" t="str">
        <f>VLOOKUP(I964,'coffee names &amp; roast types'!$A$2:$B$5,2,FALSE)</f>
        <v>Robusta</v>
      </c>
      <c r="O964" t="str">
        <f>VLOOKUP(J964,'coffee names &amp; roast types'!$E$2:$F$4,2,FALSE)</f>
        <v>Dark</v>
      </c>
      <c r="P964" t="str">
        <f>CONCATENATE(VLOOKUP(C964,customers!$A$2:$F$1001,5,FALSE),", ",VLOOKUP(C964,customers!$A$2:$F$1001,6,FALSE))</f>
        <v>21 Spenser Court, Crossmolina</v>
      </c>
      <c r="Q964" t="str">
        <f t="shared" si="109"/>
        <v>Yes</v>
      </c>
      <c r="R964" t="str">
        <f t="shared" si="110"/>
        <v>Morly</v>
      </c>
      <c r="S964" t="str">
        <f t="shared" si="111"/>
        <v>Rocks</v>
      </c>
      <c r="T964" t="str">
        <f>_xlfn.XLOOKUP(C964,Table3[Customer ID],Table3[Loyalty Card],,0)</f>
        <v>Yes</v>
      </c>
      <c r="U964">
        <f t="shared" si="105"/>
        <v>1</v>
      </c>
      <c r="V964" t="str">
        <f t="shared" si="106"/>
        <v>Wednesday</v>
      </c>
      <c r="W964" t="str">
        <f t="shared" si="107"/>
        <v>April</v>
      </c>
      <c r="X964">
        <f>E964*VLOOKUP(D964,products!$A$2:$G$49,7,FALSE)</f>
        <v>0.53699999999999992</v>
      </c>
    </row>
    <row r="965" spans="1:24" x14ac:dyDescent="0.25">
      <c r="A965" s="1" t="s">
        <v>5931</v>
      </c>
      <c r="B965" s="2">
        <v>44203</v>
      </c>
      <c r="C965" s="1" t="s">
        <v>5932</v>
      </c>
      <c r="D965" t="s">
        <v>6145</v>
      </c>
      <c r="E965" s="1">
        <v>4</v>
      </c>
      <c r="F965" s="1" t="str">
        <f>VLOOKUP(C965,customers!$A$2:$B$1001,2,FALSE)</f>
        <v>Yuri Burrells</v>
      </c>
      <c r="G965" s="1" t="str">
        <f>VLOOKUP(C965,customers!$A$1:$C$1001,3,FALSE)</f>
        <v>yburrellsqr@vinaora.com</v>
      </c>
      <c r="H965" s="1" t="str">
        <f>_xlfn.XLOOKUP(C965,customers!$A$2:$A$1001,customers!$G$2:$G$1001,,0,)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>
        <f>INDEX(products!$A$1:$G$49,MATCH(orders!$D965,products!$A$1:$A$49,0),MATCH(orders!K$1,products!$A$1:$G$1,0))</f>
        <v>0.5</v>
      </c>
      <c r="L965">
        <f>INDEX(products!$A$1:$G$49,MATCH(orders!$D965,products!$A$1:$A$49,0),MATCH(orders!L$1,products!$A$1:$G$1,0))</f>
        <v>5.97</v>
      </c>
      <c r="M965">
        <f t="shared" si="108"/>
        <v>23.88</v>
      </c>
      <c r="N965" t="str">
        <f>VLOOKUP(I965,'coffee names &amp; roast types'!$A$2:$B$5,2,FALSE)</f>
        <v>Robusta</v>
      </c>
      <c r="O965" t="str">
        <f>VLOOKUP(J965,'coffee names &amp; roast types'!$E$2:$F$4,2,FALSE)</f>
        <v>Medium</v>
      </c>
      <c r="P965" t="str">
        <f>CONCATENATE(VLOOKUP(C965,customers!$A$2:$F$1001,5,FALSE),", ",VLOOKUP(C965,customers!$A$2:$F$1001,6,FALSE))</f>
        <v>4 Brickson Park Court, Lexington</v>
      </c>
      <c r="Q965" t="str">
        <f t="shared" si="109"/>
        <v>No</v>
      </c>
      <c r="R965" t="str">
        <f t="shared" si="110"/>
        <v>Yuri</v>
      </c>
      <c r="S965" t="str">
        <f t="shared" si="111"/>
        <v>Burrells</v>
      </c>
      <c r="T965" t="str">
        <f>_xlfn.XLOOKUP(C965,Table3[Customer ID],Table3[Loyalty Card],,0)</f>
        <v>Yes</v>
      </c>
      <c r="U965">
        <f t="shared" si="105"/>
        <v>2</v>
      </c>
      <c r="V965" t="str">
        <f t="shared" si="106"/>
        <v>Thursday</v>
      </c>
      <c r="W965" t="str">
        <f t="shared" si="107"/>
        <v>January</v>
      </c>
      <c r="X965">
        <f>E965*VLOOKUP(D965,products!$A$2:$G$49,7,FALSE)</f>
        <v>1.4327999999999999</v>
      </c>
    </row>
    <row r="966" spans="1:24" x14ac:dyDescent="0.25">
      <c r="A966" s="1" t="s">
        <v>5937</v>
      </c>
      <c r="B966" s="2">
        <v>43865</v>
      </c>
      <c r="C966" s="1" t="s">
        <v>5938</v>
      </c>
      <c r="D966" t="s">
        <v>6183</v>
      </c>
      <c r="E966" s="1">
        <v>5</v>
      </c>
      <c r="F966" s="1" t="str">
        <f>VLOOKUP(C966,customers!$A$2:$B$1001,2,FALSE)</f>
        <v>Cleopatra Goodrum</v>
      </c>
      <c r="G966" s="1" t="str">
        <f>VLOOKUP(C966,customers!$A$1:$C$1001,3,FALSE)</f>
        <v>cgoodrumqs@goodreads.com</v>
      </c>
      <c r="H966" s="1" t="str">
        <f>_xlfn.XLOOKUP(C966,customers!$A$2:$A$1001,customers!$G$2:$G$1001,,0,)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>
        <f>INDEX(products!$A$1:$G$49,MATCH(orders!$D966,products!$A$1:$A$49,0),MATCH(orders!K$1,products!$A$1:$G$1,0))</f>
        <v>0.2</v>
      </c>
      <c r="L966">
        <f>INDEX(products!$A$1:$G$49,MATCH(orders!$D966,products!$A$1:$A$49,0),MATCH(orders!L$1,products!$A$1:$G$1,0))</f>
        <v>4.4550000000000001</v>
      </c>
      <c r="M966">
        <f t="shared" si="108"/>
        <v>22.274999999999999</v>
      </c>
      <c r="N966" t="str">
        <f>VLOOKUP(I966,'coffee names &amp; roast types'!$A$2:$B$5,2,FALSE)</f>
        <v>Excelsa</v>
      </c>
      <c r="O966" t="str">
        <f>VLOOKUP(J966,'coffee names &amp; roast types'!$E$2:$F$4,2,FALSE)</f>
        <v>Light</v>
      </c>
      <c r="P966" t="str">
        <f>CONCATENATE(VLOOKUP(C966,customers!$A$2:$F$1001,5,FALSE),", ",VLOOKUP(C966,customers!$A$2:$F$1001,6,FALSE))</f>
        <v>94 Roxbury Road, San Diego</v>
      </c>
      <c r="Q966" t="str">
        <f t="shared" si="109"/>
        <v>No</v>
      </c>
      <c r="R966" t="str">
        <f t="shared" si="110"/>
        <v>Cleopatra</v>
      </c>
      <c r="S966" t="str">
        <f t="shared" si="111"/>
        <v>Goodrum</v>
      </c>
      <c r="T966" t="str">
        <f>_xlfn.XLOOKUP(C966,Table3[Customer ID],Table3[Loyalty Card],,0)</f>
        <v>No</v>
      </c>
      <c r="U966">
        <f t="shared" si="105"/>
        <v>1</v>
      </c>
      <c r="V966" t="str">
        <f t="shared" si="106"/>
        <v>Tuesday</v>
      </c>
      <c r="W966" t="str">
        <f t="shared" si="107"/>
        <v>February</v>
      </c>
      <c r="X966">
        <f>E966*VLOOKUP(D966,products!$A$2:$G$49,7,FALSE)</f>
        <v>2.45025</v>
      </c>
    </row>
    <row r="967" spans="1:24" x14ac:dyDescent="0.25">
      <c r="A967" s="1" t="s">
        <v>5943</v>
      </c>
      <c r="B967" s="2">
        <v>43724</v>
      </c>
      <c r="C967" s="1" t="s">
        <v>5944</v>
      </c>
      <c r="D967" t="s">
        <v>6137</v>
      </c>
      <c r="E967" s="1">
        <v>3</v>
      </c>
      <c r="F967" s="1" t="str">
        <f>VLOOKUP(C967,customers!$A$2:$B$1001,2,FALSE)</f>
        <v>Joey Jefferys</v>
      </c>
      <c r="G967" s="1" t="str">
        <f>VLOOKUP(C967,customers!$A$1:$C$1001,3,FALSE)</f>
        <v>jjefferysqt@blog.com</v>
      </c>
      <c r="H967" s="1" t="str">
        <f>_xlfn.XLOOKUP(C967,customers!$A$2:$A$1001,customers!$G$2:$G$1001,,0,)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>
        <f>INDEX(products!$A$1:$G$49,MATCH(orders!$D967,products!$A$1:$A$49,0),MATCH(orders!K$1,products!$A$1:$G$1,0))</f>
        <v>1</v>
      </c>
      <c r="L967">
        <f>INDEX(products!$A$1:$G$49,MATCH(orders!$D967,products!$A$1:$A$49,0),MATCH(orders!L$1,products!$A$1:$G$1,0))</f>
        <v>9.9499999999999993</v>
      </c>
      <c r="M967">
        <f t="shared" si="108"/>
        <v>29.849999999999998</v>
      </c>
      <c r="N967" t="str">
        <f>VLOOKUP(I967,'coffee names &amp; roast types'!$A$2:$B$5,2,FALSE)</f>
        <v>Robusta</v>
      </c>
      <c r="O967" t="str">
        <f>VLOOKUP(J967,'coffee names &amp; roast types'!$E$2:$F$4,2,FALSE)</f>
        <v>Medium</v>
      </c>
      <c r="P967" t="str">
        <f>CONCATENATE(VLOOKUP(C967,customers!$A$2:$F$1001,5,FALSE),", ",VLOOKUP(C967,customers!$A$2:$F$1001,6,FALSE))</f>
        <v>526 Helena Crossing, Los Angeles</v>
      </c>
      <c r="Q967" t="str">
        <f t="shared" si="109"/>
        <v>No</v>
      </c>
      <c r="R967" t="str">
        <f t="shared" si="110"/>
        <v>Joey</v>
      </c>
      <c r="S967" t="str">
        <f t="shared" si="111"/>
        <v>Jefferys</v>
      </c>
      <c r="T967" t="str">
        <f>_xlfn.XLOOKUP(C967,Table3[Customer ID],Table3[Loyalty Card],,0)</f>
        <v>Yes</v>
      </c>
      <c r="U967">
        <f t="shared" si="105"/>
        <v>3</v>
      </c>
      <c r="V967" t="str">
        <f t="shared" si="106"/>
        <v>Monday</v>
      </c>
      <c r="W967" t="str">
        <f t="shared" si="107"/>
        <v>September</v>
      </c>
      <c r="X967">
        <f>E967*VLOOKUP(D967,products!$A$2:$G$49,7,FALSE)</f>
        <v>1.7909999999999999</v>
      </c>
    </row>
    <row r="968" spans="1:24" x14ac:dyDescent="0.25">
      <c r="A968" s="1" t="s">
        <v>5948</v>
      </c>
      <c r="B968" s="2">
        <v>43491</v>
      </c>
      <c r="C968" s="1" t="s">
        <v>5949</v>
      </c>
      <c r="D968" t="s">
        <v>6175</v>
      </c>
      <c r="E968" s="1">
        <v>6</v>
      </c>
      <c r="F968" s="1" t="str">
        <f>VLOOKUP(C968,customers!$A$2:$B$1001,2,FALSE)</f>
        <v>Bearnard Wardell</v>
      </c>
      <c r="G968" s="1" t="str">
        <f>VLOOKUP(C968,customers!$A$1:$C$1001,3,FALSE)</f>
        <v>bwardellqu@adobe.com</v>
      </c>
      <c r="H968" s="1" t="str">
        <f>_xlfn.XLOOKUP(C968,customers!$A$2:$A$1001,customers!$G$2:$G$1001,,0,)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>
        <f>INDEX(products!$A$1:$G$49,MATCH(orders!$D968,products!$A$1:$A$49,0),MATCH(orders!K$1,products!$A$1:$G$1,0))</f>
        <v>0.5</v>
      </c>
      <c r="L968">
        <f>INDEX(products!$A$1:$G$49,MATCH(orders!$D968,products!$A$1:$A$49,0),MATCH(orders!L$1,products!$A$1:$G$1,0))</f>
        <v>8.91</v>
      </c>
      <c r="M968">
        <f t="shared" si="108"/>
        <v>53.46</v>
      </c>
      <c r="N968" t="str">
        <f>VLOOKUP(I968,'coffee names &amp; roast types'!$A$2:$B$5,2,FALSE)</f>
        <v>Excelsa</v>
      </c>
      <c r="O968" t="str">
        <f>VLOOKUP(J968,'coffee names &amp; roast types'!$E$2:$F$4,2,FALSE)</f>
        <v>Light</v>
      </c>
      <c r="P968" t="str">
        <f>CONCATENATE(VLOOKUP(C968,customers!$A$2:$F$1001,5,FALSE),", ",VLOOKUP(C968,customers!$A$2:$F$1001,6,FALSE))</f>
        <v>57299 Tennessee Hill, Brooklyn</v>
      </c>
      <c r="Q968" t="str">
        <f t="shared" si="109"/>
        <v>No</v>
      </c>
      <c r="R968" t="str">
        <f t="shared" si="110"/>
        <v>Bearnard</v>
      </c>
      <c r="S968" t="str">
        <f t="shared" si="111"/>
        <v>Wardell</v>
      </c>
      <c r="T968" t="str">
        <f>_xlfn.XLOOKUP(C968,Table3[Customer ID],Table3[Loyalty Card],,0)</f>
        <v>Yes</v>
      </c>
      <c r="U968">
        <f t="shared" si="105"/>
        <v>3</v>
      </c>
      <c r="V968" t="str">
        <f t="shared" si="106"/>
        <v>Saturday</v>
      </c>
      <c r="W968" t="str">
        <f t="shared" si="107"/>
        <v>January</v>
      </c>
      <c r="X968">
        <f>E968*VLOOKUP(D968,products!$A$2:$G$49,7,FALSE)</f>
        <v>5.8805999999999994</v>
      </c>
    </row>
    <row r="969" spans="1:24" x14ac:dyDescent="0.25">
      <c r="A969" s="1" t="s">
        <v>5954</v>
      </c>
      <c r="B969" s="2">
        <v>44246</v>
      </c>
      <c r="C969" s="1" t="s">
        <v>5955</v>
      </c>
      <c r="D969" t="s">
        <v>6162</v>
      </c>
      <c r="E969" s="1">
        <v>1</v>
      </c>
      <c r="F969" s="1" t="str">
        <f>VLOOKUP(C969,customers!$A$2:$B$1001,2,FALSE)</f>
        <v>Zeke Walisiak</v>
      </c>
      <c r="G969" s="1" t="str">
        <f>VLOOKUP(C969,customers!$A$1:$C$1001,3,FALSE)</f>
        <v>zwalisiakqv@ucsd.edu</v>
      </c>
      <c r="H969" s="1" t="str">
        <f>_xlfn.XLOOKUP(C969,customers!$A$2:$A$1001,customers!$G$2:$G$1001,,0,)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>
        <f>INDEX(products!$A$1:$G$49,MATCH(orders!$D969,products!$A$1:$A$49,0),MATCH(orders!K$1,products!$A$1:$G$1,0))</f>
        <v>0.2</v>
      </c>
      <c r="L969">
        <f>INDEX(products!$A$1:$G$49,MATCH(orders!$D969,products!$A$1:$A$49,0),MATCH(orders!L$1,products!$A$1:$G$1,0))</f>
        <v>2.6849999999999996</v>
      </c>
      <c r="M969">
        <f t="shared" si="108"/>
        <v>2.6849999999999996</v>
      </c>
      <c r="N969" t="str">
        <f>VLOOKUP(I969,'coffee names &amp; roast types'!$A$2:$B$5,2,FALSE)</f>
        <v>Robusta</v>
      </c>
      <c r="O969" t="str">
        <f>VLOOKUP(J969,'coffee names &amp; roast types'!$E$2:$F$4,2,FALSE)</f>
        <v>Dark</v>
      </c>
      <c r="P969" t="str">
        <f>CONCATENATE(VLOOKUP(C969,customers!$A$2:$F$1001,5,FALSE),", ",VLOOKUP(C969,customers!$A$2:$F$1001,6,FALSE))</f>
        <v>7 Birchwood Street, Booterstown</v>
      </c>
      <c r="Q969" t="str">
        <f t="shared" si="109"/>
        <v>Yes</v>
      </c>
      <c r="R969" t="str">
        <f t="shared" si="110"/>
        <v>Zeke</v>
      </c>
      <c r="S969" t="str">
        <f t="shared" si="111"/>
        <v>Walisiak</v>
      </c>
      <c r="T969" t="str">
        <f>_xlfn.XLOOKUP(C969,Table3[Customer ID],Table3[Loyalty Card],,0)</f>
        <v>Yes</v>
      </c>
      <c r="U969">
        <f t="shared" si="105"/>
        <v>0.2</v>
      </c>
      <c r="V969" t="str">
        <f t="shared" si="106"/>
        <v>Friday</v>
      </c>
      <c r="W969" t="str">
        <f t="shared" si="107"/>
        <v>February</v>
      </c>
      <c r="X969">
        <f>E969*VLOOKUP(D969,products!$A$2:$G$49,7,FALSE)</f>
        <v>0.16109999999999997</v>
      </c>
    </row>
    <row r="970" spans="1:24" x14ac:dyDescent="0.25">
      <c r="A970" s="1" t="s">
        <v>5960</v>
      </c>
      <c r="B970" s="2">
        <v>44642</v>
      </c>
      <c r="C970" s="1" t="s">
        <v>5961</v>
      </c>
      <c r="D970" t="s">
        <v>6173</v>
      </c>
      <c r="E970" s="1">
        <v>2</v>
      </c>
      <c r="F970" s="1" t="str">
        <f>VLOOKUP(C970,customers!$A$2:$B$1001,2,FALSE)</f>
        <v>Wiley Leopold</v>
      </c>
      <c r="G970" s="1" t="str">
        <f>VLOOKUP(C970,customers!$A$1:$C$1001,3,FALSE)</f>
        <v>wleopoldqw@blogspot.com</v>
      </c>
      <c r="H970" s="1" t="str">
        <f>_xlfn.XLOOKUP(C970,customers!$A$2:$A$1001,customers!$G$2:$G$1001,,0,)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>
        <f>INDEX(products!$A$1:$G$49,MATCH(orders!$D970,products!$A$1:$A$49,0),MATCH(orders!K$1,products!$A$1:$G$1,0))</f>
        <v>0.2</v>
      </c>
      <c r="L970">
        <f>INDEX(products!$A$1:$G$49,MATCH(orders!$D970,products!$A$1:$A$49,0),MATCH(orders!L$1,products!$A$1:$G$1,0))</f>
        <v>2.9849999999999999</v>
      </c>
      <c r="M970">
        <f t="shared" si="108"/>
        <v>5.97</v>
      </c>
      <c r="N970" t="str">
        <f>VLOOKUP(I970,'coffee names &amp; roast types'!$A$2:$B$5,2,FALSE)</f>
        <v>Robusta</v>
      </c>
      <c r="O970" t="str">
        <f>VLOOKUP(J970,'coffee names &amp; roast types'!$E$2:$F$4,2,FALSE)</f>
        <v>Medium</v>
      </c>
      <c r="P970" t="str">
        <f>CONCATENATE(VLOOKUP(C970,customers!$A$2:$F$1001,5,FALSE),", ",VLOOKUP(C970,customers!$A$2:$F$1001,6,FALSE))</f>
        <v>5 Elmside Terrace, Gainesville</v>
      </c>
      <c r="Q970" t="str">
        <f t="shared" si="109"/>
        <v>No</v>
      </c>
      <c r="R970" t="str">
        <f t="shared" si="110"/>
        <v>Wiley</v>
      </c>
      <c r="S970" t="str">
        <f t="shared" si="111"/>
        <v>Leopold</v>
      </c>
      <c r="T970" t="str">
        <f>_xlfn.XLOOKUP(C970,Table3[Customer ID],Table3[Loyalty Card],,0)</f>
        <v>No</v>
      </c>
      <c r="U970">
        <f t="shared" si="105"/>
        <v>0.4</v>
      </c>
      <c r="V970" t="str">
        <f t="shared" si="106"/>
        <v>Tuesday</v>
      </c>
      <c r="W970" t="str">
        <f t="shared" si="107"/>
        <v>March</v>
      </c>
      <c r="X970">
        <f>E970*VLOOKUP(D970,products!$A$2:$G$49,7,FALSE)</f>
        <v>0.35819999999999996</v>
      </c>
    </row>
    <row r="971" spans="1:24" x14ac:dyDescent="0.25">
      <c r="A971" s="1" t="s">
        <v>5966</v>
      </c>
      <c r="B971" s="2">
        <v>43649</v>
      </c>
      <c r="C971" s="1" t="s">
        <v>5967</v>
      </c>
      <c r="D971" t="s">
        <v>6142</v>
      </c>
      <c r="E971" s="1">
        <v>1</v>
      </c>
      <c r="F971" s="1" t="str">
        <f>VLOOKUP(C971,customers!$A$2:$B$1001,2,FALSE)</f>
        <v>Chiarra Shalders</v>
      </c>
      <c r="G971" s="1" t="str">
        <f>VLOOKUP(C971,customers!$A$1:$C$1001,3,FALSE)</f>
        <v>cshaldersqx@cisco.com</v>
      </c>
      <c r="H971" s="1" t="str">
        <f>_xlfn.XLOOKUP(C971,customers!$A$2:$A$1001,customers!$G$2:$G$1001,,0,)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>
        <f>INDEX(products!$A$1:$G$49,MATCH(orders!$D971,products!$A$1:$A$49,0),MATCH(orders!K$1,products!$A$1:$G$1,0))</f>
        <v>1</v>
      </c>
      <c r="L971">
        <f>INDEX(products!$A$1:$G$49,MATCH(orders!$D971,products!$A$1:$A$49,0),MATCH(orders!L$1,products!$A$1:$G$1,0))</f>
        <v>12.95</v>
      </c>
      <c r="M971">
        <f t="shared" si="108"/>
        <v>12.95</v>
      </c>
      <c r="N971" t="str">
        <f>VLOOKUP(I971,'coffee names &amp; roast types'!$A$2:$B$5,2,FALSE)</f>
        <v>Liberica</v>
      </c>
      <c r="O971" t="str">
        <f>VLOOKUP(J971,'coffee names &amp; roast types'!$E$2:$F$4,2,FALSE)</f>
        <v>Dark</v>
      </c>
      <c r="P971" t="str">
        <f>CONCATENATE(VLOOKUP(C971,customers!$A$2:$F$1001,5,FALSE),", ",VLOOKUP(C971,customers!$A$2:$F$1001,6,FALSE))</f>
        <v>445 Heath Terrace, Clearwater</v>
      </c>
      <c r="Q971" t="str">
        <f t="shared" si="109"/>
        <v>No</v>
      </c>
      <c r="R971" t="str">
        <f t="shared" si="110"/>
        <v>Chiarra</v>
      </c>
      <c r="S971" t="str">
        <f t="shared" si="111"/>
        <v>Shalders</v>
      </c>
      <c r="T971" t="str">
        <f>_xlfn.XLOOKUP(C971,Table3[Customer ID],Table3[Loyalty Card],,0)</f>
        <v>Yes</v>
      </c>
      <c r="U971">
        <f t="shared" si="105"/>
        <v>1</v>
      </c>
      <c r="V971" t="str">
        <f t="shared" si="106"/>
        <v>Wednesday</v>
      </c>
      <c r="W971" t="str">
        <f t="shared" si="107"/>
        <v>July</v>
      </c>
      <c r="X971">
        <f>E971*VLOOKUP(D971,products!$A$2:$G$49,7,FALSE)</f>
        <v>1.6835</v>
      </c>
    </row>
    <row r="972" spans="1:24" x14ac:dyDescent="0.25">
      <c r="A972" s="1" t="s">
        <v>5972</v>
      </c>
      <c r="B972" s="2">
        <v>43729</v>
      </c>
      <c r="C972" s="1" t="s">
        <v>5973</v>
      </c>
      <c r="D972" t="s">
        <v>6138</v>
      </c>
      <c r="E972" s="1">
        <v>1</v>
      </c>
      <c r="F972" s="1" t="str">
        <f>VLOOKUP(C972,customers!$A$2:$B$1001,2,FALSE)</f>
        <v>Sharl Southerill</v>
      </c>
      <c r="G972" s="1" t="str">
        <f>VLOOKUP(C972,customers!$A$1:$C$1001,3,FALSE)</f>
        <v>not provided</v>
      </c>
      <c r="H972" s="1" t="str">
        <f>_xlfn.XLOOKUP(C972,customers!$A$2:$A$1001,customers!$G$2:$G$1001,,0,)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>
        <f>INDEX(products!$A$1:$G$49,MATCH(orders!$D972,products!$A$1:$A$49,0),MATCH(orders!K$1,products!$A$1:$G$1,0))</f>
        <v>0.5</v>
      </c>
      <c r="L972">
        <f>INDEX(products!$A$1:$G$49,MATCH(orders!$D972,products!$A$1:$A$49,0),MATCH(orders!L$1,products!$A$1:$G$1,0))</f>
        <v>8.25</v>
      </c>
      <c r="M972">
        <f t="shared" si="108"/>
        <v>8.25</v>
      </c>
      <c r="N972" t="str">
        <f>VLOOKUP(I972,'coffee names &amp; roast types'!$A$2:$B$5,2,FALSE)</f>
        <v>Excelsa</v>
      </c>
      <c r="O972" t="str">
        <f>VLOOKUP(J972,'coffee names &amp; roast types'!$E$2:$F$4,2,FALSE)</f>
        <v>Medium</v>
      </c>
      <c r="P972" t="str">
        <f>CONCATENATE(VLOOKUP(C972,customers!$A$2:$F$1001,5,FALSE),", ",VLOOKUP(C972,customers!$A$2:$F$1001,6,FALSE))</f>
        <v>39 Nelson Pass, Amarillo</v>
      </c>
      <c r="Q972" t="str">
        <f t="shared" si="109"/>
        <v>No</v>
      </c>
      <c r="R972" t="str">
        <f t="shared" si="110"/>
        <v>Sharl</v>
      </c>
      <c r="S972" t="str">
        <f t="shared" si="111"/>
        <v>Southerill</v>
      </c>
      <c r="T972" t="str">
        <f>_xlfn.XLOOKUP(C972,Table3[Customer ID],Table3[Loyalty Card],,0)</f>
        <v>No</v>
      </c>
      <c r="U972">
        <f t="shared" si="105"/>
        <v>0.5</v>
      </c>
      <c r="V972" t="str">
        <f t="shared" si="106"/>
        <v>Saturday</v>
      </c>
      <c r="W972" t="str">
        <f t="shared" si="107"/>
        <v>September</v>
      </c>
      <c r="X972">
        <f>E972*VLOOKUP(D972,products!$A$2:$G$49,7,FALSE)</f>
        <v>0.90749999999999997</v>
      </c>
    </row>
    <row r="973" spans="1:24" x14ac:dyDescent="0.25">
      <c r="A973" s="1" t="s">
        <v>5977</v>
      </c>
      <c r="B973" s="2">
        <v>43703</v>
      </c>
      <c r="C973" s="1" t="s">
        <v>5978</v>
      </c>
      <c r="D973" t="s">
        <v>6181</v>
      </c>
      <c r="E973" s="1">
        <v>5</v>
      </c>
      <c r="F973" s="1" t="str">
        <f>VLOOKUP(C973,customers!$A$2:$B$1001,2,FALSE)</f>
        <v>Noni Furber</v>
      </c>
      <c r="G973" s="1" t="str">
        <f>VLOOKUP(C973,customers!$A$1:$C$1001,3,FALSE)</f>
        <v>nfurberqz@jugem.jp</v>
      </c>
      <c r="H973" s="1" t="str">
        <f>_xlfn.XLOOKUP(C973,customers!$A$2:$A$1001,customers!$G$2:$G$1001,,0,)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>
        <f>INDEX(products!$A$1:$G$49,MATCH(orders!$D973,products!$A$1:$A$49,0),MATCH(orders!K$1,products!$A$1:$G$1,0))</f>
        <v>2.5</v>
      </c>
      <c r="L973">
        <f>INDEX(products!$A$1:$G$49,MATCH(orders!$D973,products!$A$1:$A$49,0),MATCH(orders!L$1,products!$A$1:$G$1,0))</f>
        <v>29.784999999999997</v>
      </c>
      <c r="M973">
        <f t="shared" si="108"/>
        <v>148.92499999999998</v>
      </c>
      <c r="N973" t="str">
        <f>VLOOKUP(I973,'coffee names &amp; roast types'!$A$2:$B$5,2,FALSE)</f>
        <v>Arabica</v>
      </c>
      <c r="O973" t="str">
        <f>VLOOKUP(J973,'coffee names &amp; roast types'!$E$2:$F$4,2,FALSE)</f>
        <v>Light</v>
      </c>
      <c r="P973" t="str">
        <f>CONCATENATE(VLOOKUP(C973,customers!$A$2:$F$1001,5,FALSE),", ",VLOOKUP(C973,customers!$A$2:$F$1001,6,FALSE))</f>
        <v>565 Sloan Avenue, Fort Worth</v>
      </c>
      <c r="Q973" t="str">
        <f t="shared" si="109"/>
        <v>No</v>
      </c>
      <c r="R973" t="str">
        <f t="shared" si="110"/>
        <v>Noni</v>
      </c>
      <c r="S973" t="str">
        <f t="shared" si="111"/>
        <v>Furber</v>
      </c>
      <c r="T973" t="str">
        <f>_xlfn.XLOOKUP(C973,Table3[Customer ID],Table3[Loyalty Card],,0)</f>
        <v>No</v>
      </c>
      <c r="U973">
        <f t="shared" si="105"/>
        <v>12.5</v>
      </c>
      <c r="V973" t="str">
        <f t="shared" si="106"/>
        <v>Monday</v>
      </c>
      <c r="W973" t="str">
        <f t="shared" si="107"/>
        <v>August</v>
      </c>
      <c r="X973">
        <f>E973*VLOOKUP(D973,products!$A$2:$G$49,7,FALSE)</f>
        <v>13.403249999999998</v>
      </c>
    </row>
    <row r="974" spans="1:24" x14ac:dyDescent="0.25">
      <c r="A974" s="1" t="s">
        <v>5983</v>
      </c>
      <c r="B974" s="2">
        <v>44411</v>
      </c>
      <c r="C974" s="1" t="s">
        <v>5984</v>
      </c>
      <c r="D974" t="s">
        <v>6181</v>
      </c>
      <c r="E974" s="1">
        <v>3</v>
      </c>
      <c r="F974" s="1" t="str">
        <f>VLOOKUP(C974,customers!$A$2:$B$1001,2,FALSE)</f>
        <v>Dinah Crutcher</v>
      </c>
      <c r="G974" s="1" t="str">
        <f>VLOOKUP(C974,customers!$A$1:$C$1001,3,FALSE)</f>
        <v>not provided</v>
      </c>
      <c r="H974" s="1" t="str">
        <f>_xlfn.XLOOKUP(C974,customers!$A$2:$A$1001,customers!$G$2:$G$1001,,0,)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>
        <f>INDEX(products!$A$1:$G$49,MATCH(orders!$D974,products!$A$1:$A$49,0),MATCH(orders!K$1,products!$A$1:$G$1,0))</f>
        <v>2.5</v>
      </c>
      <c r="L974">
        <f>INDEX(products!$A$1:$G$49,MATCH(orders!$D974,products!$A$1:$A$49,0),MATCH(orders!L$1,products!$A$1:$G$1,0))</f>
        <v>29.784999999999997</v>
      </c>
      <c r="M974">
        <f t="shared" si="108"/>
        <v>89.35499999999999</v>
      </c>
      <c r="N974" t="str">
        <f>VLOOKUP(I974,'coffee names &amp; roast types'!$A$2:$B$5,2,FALSE)</f>
        <v>Arabica</v>
      </c>
      <c r="O974" t="str">
        <f>VLOOKUP(J974,'coffee names &amp; roast types'!$E$2:$F$4,2,FALSE)</f>
        <v>Light</v>
      </c>
      <c r="P974" t="str">
        <f>CONCATENATE(VLOOKUP(C974,customers!$A$2:$F$1001,5,FALSE),", ",VLOOKUP(C974,customers!$A$2:$F$1001,6,FALSE))</f>
        <v>89147 Northport Trail, Lusk</v>
      </c>
      <c r="Q974" t="str">
        <f t="shared" si="109"/>
        <v>Yes</v>
      </c>
      <c r="R974" t="str">
        <f t="shared" si="110"/>
        <v>Dinah</v>
      </c>
      <c r="S974" t="str">
        <f t="shared" si="111"/>
        <v>Crutcher</v>
      </c>
      <c r="T974" t="str">
        <f>_xlfn.XLOOKUP(C974,Table3[Customer ID],Table3[Loyalty Card],,0)</f>
        <v>Yes</v>
      </c>
      <c r="U974">
        <f t="shared" si="105"/>
        <v>7.5</v>
      </c>
      <c r="V974" t="str">
        <f t="shared" si="106"/>
        <v>Tuesday</v>
      </c>
      <c r="W974" t="str">
        <f t="shared" si="107"/>
        <v>August</v>
      </c>
      <c r="X974">
        <f>E974*VLOOKUP(D974,products!$A$2:$G$49,7,FALSE)</f>
        <v>8.0419499999999982</v>
      </c>
    </row>
    <row r="975" spans="1:24" x14ac:dyDescent="0.25">
      <c r="A975" s="1" t="s">
        <v>5988</v>
      </c>
      <c r="B975" s="2">
        <v>44493</v>
      </c>
      <c r="C975" s="1" t="s">
        <v>5989</v>
      </c>
      <c r="D975" t="s">
        <v>6161</v>
      </c>
      <c r="E975" s="1">
        <v>6</v>
      </c>
      <c r="F975" s="1" t="str">
        <f>VLOOKUP(C975,customers!$A$2:$B$1001,2,FALSE)</f>
        <v>Charlean Keave</v>
      </c>
      <c r="G975" s="1" t="str">
        <f>VLOOKUP(C975,customers!$A$1:$C$1001,3,FALSE)</f>
        <v>ckeaver1@ucoz.com</v>
      </c>
      <c r="H975" s="1" t="str">
        <f>_xlfn.XLOOKUP(C975,customers!$A$2:$A$1001,customers!$G$2:$G$1001,,0,)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>
        <f>INDEX(products!$A$1:$G$49,MATCH(orders!$D975,products!$A$1:$A$49,0),MATCH(orders!K$1,products!$A$1:$G$1,0))</f>
        <v>1</v>
      </c>
      <c r="L975">
        <f>INDEX(products!$A$1:$G$49,MATCH(orders!$D975,products!$A$1:$A$49,0),MATCH(orders!L$1,products!$A$1:$G$1,0))</f>
        <v>14.55</v>
      </c>
      <c r="M975">
        <f t="shared" si="108"/>
        <v>87.300000000000011</v>
      </c>
      <c r="N975" t="str">
        <f>VLOOKUP(I975,'coffee names &amp; roast types'!$A$2:$B$5,2,FALSE)</f>
        <v>Liberica</v>
      </c>
      <c r="O975" t="str">
        <f>VLOOKUP(J975,'coffee names &amp; roast types'!$E$2:$F$4,2,FALSE)</f>
        <v>Medium</v>
      </c>
      <c r="P975" t="str">
        <f>CONCATENATE(VLOOKUP(C975,customers!$A$2:$F$1001,5,FALSE),", ",VLOOKUP(C975,customers!$A$2:$F$1001,6,FALSE))</f>
        <v>08019 Fairfield Pass, Pensacola</v>
      </c>
      <c r="Q975" t="str">
        <f t="shared" si="109"/>
        <v>No</v>
      </c>
      <c r="R975" t="str">
        <f t="shared" si="110"/>
        <v>Charlean</v>
      </c>
      <c r="S975" t="str">
        <f t="shared" si="111"/>
        <v>Keave</v>
      </c>
      <c r="T975" t="str">
        <f>_xlfn.XLOOKUP(C975,Table3[Customer ID],Table3[Loyalty Card],,0)</f>
        <v>No</v>
      </c>
      <c r="U975">
        <f t="shared" si="105"/>
        <v>6</v>
      </c>
      <c r="V975" t="str">
        <f t="shared" si="106"/>
        <v>Sunday</v>
      </c>
      <c r="W975" t="str">
        <f t="shared" si="107"/>
        <v>October</v>
      </c>
      <c r="X975">
        <f>E975*VLOOKUP(D975,products!$A$2:$G$49,7,FALSE)</f>
        <v>11.349</v>
      </c>
    </row>
    <row r="976" spans="1:24" x14ac:dyDescent="0.25">
      <c r="A976" s="1" t="s">
        <v>5994</v>
      </c>
      <c r="B976" s="2">
        <v>43556</v>
      </c>
      <c r="C976" s="1" t="s">
        <v>5995</v>
      </c>
      <c r="D976" t="s">
        <v>6171</v>
      </c>
      <c r="E976" s="1">
        <v>1</v>
      </c>
      <c r="F976" s="1" t="str">
        <f>VLOOKUP(C976,customers!$A$2:$B$1001,2,FALSE)</f>
        <v>Sada Roseborough</v>
      </c>
      <c r="G976" s="1" t="str">
        <f>VLOOKUP(C976,customers!$A$1:$C$1001,3,FALSE)</f>
        <v>sroseboroughr2@virginia.edu</v>
      </c>
      <c r="H976" s="1" t="str">
        <f>_xlfn.XLOOKUP(C976,customers!$A$2:$A$1001,customers!$G$2:$G$1001,,0,)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>
        <f>INDEX(products!$A$1:$G$49,MATCH(orders!$D976,products!$A$1:$A$49,0),MATCH(orders!K$1,products!$A$1:$G$1,0))</f>
        <v>0.5</v>
      </c>
      <c r="L976">
        <f>INDEX(products!$A$1:$G$49,MATCH(orders!$D976,products!$A$1:$A$49,0),MATCH(orders!L$1,products!$A$1:$G$1,0))</f>
        <v>5.3699999999999992</v>
      </c>
      <c r="M976">
        <f t="shared" si="108"/>
        <v>5.3699999999999992</v>
      </c>
      <c r="N976" t="str">
        <f>VLOOKUP(I976,'coffee names &amp; roast types'!$A$2:$B$5,2,FALSE)</f>
        <v>Robusta</v>
      </c>
      <c r="O976" t="str">
        <f>VLOOKUP(J976,'coffee names &amp; roast types'!$E$2:$F$4,2,FALSE)</f>
        <v>Dark</v>
      </c>
      <c r="P976" t="str">
        <f>CONCATENATE(VLOOKUP(C976,customers!$A$2:$F$1001,5,FALSE),", ",VLOOKUP(C976,customers!$A$2:$F$1001,6,FALSE))</f>
        <v>779 Memorial Avenue, Tacoma</v>
      </c>
      <c r="Q976" t="str">
        <f t="shared" si="109"/>
        <v>No</v>
      </c>
      <c r="R976" t="str">
        <f t="shared" si="110"/>
        <v>Sada</v>
      </c>
      <c r="S976" t="str">
        <f t="shared" si="111"/>
        <v>Roseborough</v>
      </c>
      <c r="T976" t="str">
        <f>_xlfn.XLOOKUP(C976,Table3[Customer ID],Table3[Loyalty Card],,0)</f>
        <v>Yes</v>
      </c>
      <c r="U976">
        <f t="shared" si="105"/>
        <v>0.5</v>
      </c>
      <c r="V976" t="str">
        <f t="shared" si="106"/>
        <v>Monday</v>
      </c>
      <c r="W976" t="str">
        <f t="shared" si="107"/>
        <v>April</v>
      </c>
      <c r="X976">
        <f>E976*VLOOKUP(D976,products!$A$2:$G$49,7,FALSE)</f>
        <v>0.32219999999999993</v>
      </c>
    </row>
    <row r="977" spans="1:24" x14ac:dyDescent="0.25">
      <c r="A977" s="1" t="s">
        <v>6000</v>
      </c>
      <c r="B977" s="2">
        <v>44538</v>
      </c>
      <c r="C977" s="1" t="s">
        <v>6001</v>
      </c>
      <c r="D977" t="s">
        <v>6153</v>
      </c>
      <c r="E977" s="1">
        <v>3</v>
      </c>
      <c r="F977" s="1" t="str">
        <f>VLOOKUP(C977,customers!$A$2:$B$1001,2,FALSE)</f>
        <v>Clayton Kingwell</v>
      </c>
      <c r="G977" s="1" t="str">
        <f>VLOOKUP(C977,customers!$A$1:$C$1001,3,FALSE)</f>
        <v>ckingwellr3@squarespace.com</v>
      </c>
      <c r="H977" s="1" t="str">
        <f>_xlfn.XLOOKUP(C977,customers!$A$2:$A$1001,customers!$G$2:$G$1001,,0,)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>
        <f>INDEX(products!$A$1:$G$49,MATCH(orders!$D977,products!$A$1:$A$49,0),MATCH(orders!K$1,products!$A$1:$G$1,0))</f>
        <v>0.2</v>
      </c>
      <c r="L977">
        <f>INDEX(products!$A$1:$G$49,MATCH(orders!$D977,products!$A$1:$A$49,0),MATCH(orders!L$1,products!$A$1:$G$1,0))</f>
        <v>2.9849999999999999</v>
      </c>
      <c r="M977">
        <f t="shared" si="108"/>
        <v>8.9550000000000001</v>
      </c>
      <c r="N977" t="str">
        <f>VLOOKUP(I977,'coffee names &amp; roast types'!$A$2:$B$5,2,FALSE)</f>
        <v>Arabica</v>
      </c>
      <c r="O977" t="str">
        <f>VLOOKUP(J977,'coffee names &amp; roast types'!$E$2:$F$4,2,FALSE)</f>
        <v>Dark</v>
      </c>
      <c r="P977" t="str">
        <f>CONCATENATE(VLOOKUP(C977,customers!$A$2:$F$1001,5,FALSE),", ",VLOOKUP(C977,customers!$A$2:$F$1001,6,FALSE))</f>
        <v>947 Burrows Park, Rathnew</v>
      </c>
      <c r="Q977" t="str">
        <f t="shared" si="109"/>
        <v>Yes</v>
      </c>
      <c r="R977" t="str">
        <f t="shared" si="110"/>
        <v>Clayton</v>
      </c>
      <c r="S977" t="str">
        <f t="shared" si="111"/>
        <v>Kingwell</v>
      </c>
      <c r="T977" t="str">
        <f>_xlfn.XLOOKUP(C977,Table3[Customer ID],Table3[Loyalty Card],,0)</f>
        <v>Yes</v>
      </c>
      <c r="U977">
        <f t="shared" si="105"/>
        <v>0.60000000000000009</v>
      </c>
      <c r="V977" t="str">
        <f t="shared" si="106"/>
        <v>Wednesday</v>
      </c>
      <c r="W977" t="str">
        <f t="shared" si="107"/>
        <v>December</v>
      </c>
      <c r="X977">
        <f>E977*VLOOKUP(D977,products!$A$2:$G$49,7,FALSE)</f>
        <v>0.80594999999999994</v>
      </c>
    </row>
    <row r="978" spans="1:24" x14ac:dyDescent="0.25">
      <c r="A978" s="1" t="s">
        <v>6006</v>
      </c>
      <c r="B978" s="2">
        <v>43643</v>
      </c>
      <c r="C978" s="1" t="s">
        <v>6007</v>
      </c>
      <c r="D978" t="s">
        <v>6141</v>
      </c>
      <c r="E978" s="1">
        <v>5</v>
      </c>
      <c r="F978" s="1" t="str">
        <f>VLOOKUP(C978,customers!$A$2:$B$1001,2,FALSE)</f>
        <v>Kacy Canto</v>
      </c>
      <c r="G978" s="1" t="str">
        <f>VLOOKUP(C978,customers!$A$1:$C$1001,3,FALSE)</f>
        <v>kcantor4@gmpg.org</v>
      </c>
      <c r="H978" s="1" t="str">
        <f>_xlfn.XLOOKUP(C978,customers!$A$2:$A$1001,customers!$G$2:$G$1001,,0,)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>
        <f>INDEX(products!$A$1:$G$49,MATCH(orders!$D978,products!$A$1:$A$49,0),MATCH(orders!K$1,products!$A$1:$G$1,0))</f>
        <v>2.5</v>
      </c>
      <c r="L978">
        <f>INDEX(products!$A$1:$G$49,MATCH(orders!$D978,products!$A$1:$A$49,0),MATCH(orders!L$1,products!$A$1:$G$1,0))</f>
        <v>27.484999999999996</v>
      </c>
      <c r="M978">
        <f t="shared" si="108"/>
        <v>137.42499999999998</v>
      </c>
      <c r="N978" t="str">
        <f>VLOOKUP(I978,'coffee names &amp; roast types'!$A$2:$B$5,2,FALSE)</f>
        <v>Robusta</v>
      </c>
      <c r="O978" t="str">
        <f>VLOOKUP(J978,'coffee names &amp; roast types'!$E$2:$F$4,2,FALSE)</f>
        <v>Light</v>
      </c>
      <c r="P978" t="str">
        <f>CONCATENATE(VLOOKUP(C978,customers!$A$2:$F$1001,5,FALSE),", ",VLOOKUP(C978,customers!$A$2:$F$1001,6,FALSE))</f>
        <v>43 Doe Crossing Center, Fort Wayne</v>
      </c>
      <c r="Q978" t="str">
        <f t="shared" si="109"/>
        <v>No</v>
      </c>
      <c r="R978" t="str">
        <f t="shared" si="110"/>
        <v>Kacy</v>
      </c>
      <c r="S978" t="str">
        <f t="shared" si="111"/>
        <v>Canto</v>
      </c>
      <c r="T978" t="str">
        <f>_xlfn.XLOOKUP(C978,Table3[Customer ID],Table3[Loyalty Card],,0)</f>
        <v>Yes</v>
      </c>
      <c r="U978">
        <f t="shared" si="105"/>
        <v>12.5</v>
      </c>
      <c r="V978" t="str">
        <f t="shared" si="106"/>
        <v>Thursday</v>
      </c>
      <c r="W978" t="str">
        <f t="shared" si="107"/>
        <v>June</v>
      </c>
      <c r="X978">
        <f>E978*VLOOKUP(D978,products!$A$2:$G$49,7,FALSE)</f>
        <v>8.2454999999999998</v>
      </c>
    </row>
    <row r="979" spans="1:24" x14ac:dyDescent="0.25">
      <c r="A979" s="1" t="s">
        <v>6012</v>
      </c>
      <c r="B979" s="2">
        <v>44026</v>
      </c>
      <c r="C979" s="1" t="s">
        <v>6013</v>
      </c>
      <c r="D979" t="s">
        <v>6178</v>
      </c>
      <c r="E979" s="1">
        <v>5</v>
      </c>
      <c r="F979" s="1" t="str">
        <f>VLOOKUP(C979,customers!$A$2:$B$1001,2,FALSE)</f>
        <v>Mab Blakemore</v>
      </c>
      <c r="G979" s="1" t="str">
        <f>VLOOKUP(C979,customers!$A$1:$C$1001,3,FALSE)</f>
        <v>mblakemorer5@nsw.gov.au</v>
      </c>
      <c r="H979" s="1" t="str">
        <f>_xlfn.XLOOKUP(C979,customers!$A$2:$A$1001,customers!$G$2:$G$1001,,0,)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>
        <f>INDEX(products!$A$1:$G$49,MATCH(orders!$D979,products!$A$1:$A$49,0),MATCH(orders!K$1,products!$A$1:$G$1,0))</f>
        <v>1</v>
      </c>
      <c r="L979">
        <f>INDEX(products!$A$1:$G$49,MATCH(orders!$D979,products!$A$1:$A$49,0),MATCH(orders!L$1,products!$A$1:$G$1,0))</f>
        <v>11.95</v>
      </c>
      <c r="M979">
        <f t="shared" si="108"/>
        <v>59.75</v>
      </c>
      <c r="N979" t="str">
        <f>VLOOKUP(I979,'coffee names &amp; roast types'!$A$2:$B$5,2,FALSE)</f>
        <v>Robusta</v>
      </c>
      <c r="O979" t="str">
        <f>VLOOKUP(J979,'coffee names &amp; roast types'!$E$2:$F$4,2,FALSE)</f>
        <v>Light</v>
      </c>
      <c r="P979" t="str">
        <f>CONCATENATE(VLOOKUP(C979,customers!$A$2:$F$1001,5,FALSE),", ",VLOOKUP(C979,customers!$A$2:$F$1001,6,FALSE))</f>
        <v>70 Crescent Oaks Junction, Amarillo</v>
      </c>
      <c r="Q979" t="str">
        <f t="shared" si="109"/>
        <v>No</v>
      </c>
      <c r="R979" t="str">
        <f t="shared" si="110"/>
        <v>Mab</v>
      </c>
      <c r="S979" t="str">
        <f t="shared" si="111"/>
        <v>Blakemore</v>
      </c>
      <c r="T979" t="str">
        <f>_xlfn.XLOOKUP(C979,Table3[Customer ID],Table3[Loyalty Card],,0)</f>
        <v>No</v>
      </c>
      <c r="U979">
        <f t="shared" si="105"/>
        <v>5</v>
      </c>
      <c r="V979" t="str">
        <f t="shared" si="106"/>
        <v>Tuesday</v>
      </c>
      <c r="W979" t="str">
        <f t="shared" si="107"/>
        <v>July</v>
      </c>
      <c r="X979">
        <f>E979*VLOOKUP(D979,products!$A$2:$G$49,7,FALSE)</f>
        <v>3.585</v>
      </c>
    </row>
    <row r="980" spans="1:24" x14ac:dyDescent="0.25">
      <c r="A980" s="1" t="s">
        <v>6018</v>
      </c>
      <c r="B980" s="2">
        <v>43913</v>
      </c>
      <c r="C980" s="1" t="s">
        <v>5989</v>
      </c>
      <c r="D980" t="s">
        <v>6179</v>
      </c>
      <c r="E980" s="1">
        <v>3</v>
      </c>
      <c r="F980" s="1" t="str">
        <f>VLOOKUP(C980,customers!$A$2:$B$1001,2,FALSE)</f>
        <v>Charlean Keave</v>
      </c>
      <c r="G980" s="1" t="str">
        <f>VLOOKUP(C980,customers!$A$1:$C$1001,3,FALSE)</f>
        <v>ckeaver1@ucoz.com</v>
      </c>
      <c r="H980" s="1" t="str">
        <f>_xlfn.XLOOKUP(C980,customers!$A$2:$A$1001,customers!$G$2:$G$1001,,0,)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>
        <f>INDEX(products!$A$1:$G$49,MATCH(orders!$D980,products!$A$1:$A$49,0),MATCH(orders!K$1,products!$A$1:$G$1,0))</f>
        <v>0.5</v>
      </c>
      <c r="L980">
        <f>INDEX(products!$A$1:$G$49,MATCH(orders!$D980,products!$A$1:$A$49,0),MATCH(orders!L$1,products!$A$1:$G$1,0))</f>
        <v>7.77</v>
      </c>
      <c r="M980">
        <f t="shared" si="108"/>
        <v>23.31</v>
      </c>
      <c r="N980" t="str">
        <f>VLOOKUP(I980,'coffee names &amp; roast types'!$A$2:$B$5,2,FALSE)</f>
        <v>Arabica</v>
      </c>
      <c r="O980" t="str">
        <f>VLOOKUP(J980,'coffee names &amp; roast types'!$E$2:$F$4,2,FALSE)</f>
        <v>Light</v>
      </c>
      <c r="P980" t="str">
        <f>CONCATENATE(VLOOKUP(C980,customers!$A$2:$F$1001,5,FALSE),", ",VLOOKUP(C980,customers!$A$2:$F$1001,6,FALSE))</f>
        <v>08019 Fairfield Pass, Pensacola</v>
      </c>
      <c r="Q980" t="str">
        <f t="shared" si="109"/>
        <v>No</v>
      </c>
      <c r="R980" t="str">
        <f t="shared" si="110"/>
        <v>Charlean</v>
      </c>
      <c r="S980" t="str">
        <f t="shared" si="111"/>
        <v>Keave</v>
      </c>
      <c r="T980" t="str">
        <f>_xlfn.XLOOKUP(C980,Table3[Customer ID],Table3[Loyalty Card],,0)</f>
        <v>No</v>
      </c>
      <c r="U980">
        <f t="shared" si="105"/>
        <v>1.5</v>
      </c>
      <c r="V980" t="str">
        <f t="shared" si="106"/>
        <v>Monday</v>
      </c>
      <c r="W980" t="str">
        <f t="shared" si="107"/>
        <v>March</v>
      </c>
      <c r="X980">
        <f>E980*VLOOKUP(D980,products!$A$2:$G$49,7,FALSE)</f>
        <v>2.0978999999999997</v>
      </c>
    </row>
    <row r="981" spans="1:24" x14ac:dyDescent="0.25">
      <c r="A981" s="1" t="s">
        <v>6024</v>
      </c>
      <c r="B981" s="2">
        <v>43856</v>
      </c>
      <c r="C981" s="1" t="s">
        <v>6025</v>
      </c>
      <c r="D981" t="s">
        <v>6171</v>
      </c>
      <c r="E981" s="1">
        <v>2</v>
      </c>
      <c r="F981" s="1" t="str">
        <f>VLOOKUP(C981,customers!$A$2:$B$1001,2,FALSE)</f>
        <v>Javier Causnett</v>
      </c>
      <c r="G981" s="1" t="str">
        <f>VLOOKUP(C981,customers!$A$1:$C$1001,3,FALSE)</f>
        <v>not provided</v>
      </c>
      <c r="H981" s="1" t="str">
        <f>_xlfn.XLOOKUP(C981,customers!$A$2:$A$1001,customers!$G$2:$G$1001,,0,)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>
        <f>INDEX(products!$A$1:$G$49,MATCH(orders!$D981,products!$A$1:$A$49,0),MATCH(orders!K$1,products!$A$1:$G$1,0))</f>
        <v>0.5</v>
      </c>
      <c r="L981">
        <f>INDEX(products!$A$1:$G$49,MATCH(orders!$D981,products!$A$1:$A$49,0),MATCH(orders!L$1,products!$A$1:$G$1,0))</f>
        <v>5.3699999999999992</v>
      </c>
      <c r="M981">
        <f t="shared" si="108"/>
        <v>10.739999999999998</v>
      </c>
      <c r="N981" t="str">
        <f>VLOOKUP(I981,'coffee names &amp; roast types'!$A$2:$B$5,2,FALSE)</f>
        <v>Robusta</v>
      </c>
      <c r="O981" t="str">
        <f>VLOOKUP(J981,'coffee names &amp; roast types'!$E$2:$F$4,2,FALSE)</f>
        <v>Dark</v>
      </c>
      <c r="P981" t="str">
        <f>CONCATENATE(VLOOKUP(C981,customers!$A$2:$F$1001,5,FALSE),", ",VLOOKUP(C981,customers!$A$2:$F$1001,6,FALSE))</f>
        <v>511 Rowland Alley, Silver Spring</v>
      </c>
      <c r="Q981" t="str">
        <f t="shared" si="109"/>
        <v>No</v>
      </c>
      <c r="R981" t="str">
        <f t="shared" si="110"/>
        <v>Javier</v>
      </c>
      <c r="S981" t="str">
        <f t="shared" si="111"/>
        <v>Causnett</v>
      </c>
      <c r="T981" t="str">
        <f>_xlfn.XLOOKUP(C981,Table3[Customer ID],Table3[Loyalty Card],,0)</f>
        <v>No</v>
      </c>
      <c r="U981">
        <f t="shared" si="105"/>
        <v>1</v>
      </c>
      <c r="V981" t="str">
        <f t="shared" si="106"/>
        <v>Sunday</v>
      </c>
      <c r="W981" t="str">
        <f t="shared" si="107"/>
        <v>January</v>
      </c>
      <c r="X981">
        <f>E981*VLOOKUP(D981,products!$A$2:$G$49,7,FALSE)</f>
        <v>0.64439999999999986</v>
      </c>
    </row>
    <row r="982" spans="1:24" x14ac:dyDescent="0.25">
      <c r="A982" s="1" t="s">
        <v>6029</v>
      </c>
      <c r="B982" s="2">
        <v>43982</v>
      </c>
      <c r="C982" s="1" t="s">
        <v>6030</v>
      </c>
      <c r="D982" t="s">
        <v>6184</v>
      </c>
      <c r="E982" s="1">
        <v>6</v>
      </c>
      <c r="F982" s="1" t="str">
        <f>VLOOKUP(C982,customers!$A$2:$B$1001,2,FALSE)</f>
        <v>Demetris Micheli</v>
      </c>
      <c r="G982" s="1" t="str">
        <f>VLOOKUP(C982,customers!$A$1:$C$1001,3,FALSE)</f>
        <v>not provided</v>
      </c>
      <c r="H982" s="1" t="str">
        <f>_xlfn.XLOOKUP(C982,customers!$A$2:$A$1001,customers!$G$2:$G$1001,,0,)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>
        <f>INDEX(products!$A$1:$G$49,MATCH(orders!$D982,products!$A$1:$A$49,0),MATCH(orders!K$1,products!$A$1:$G$1,0))</f>
        <v>2.5</v>
      </c>
      <c r="L982">
        <f>INDEX(products!$A$1:$G$49,MATCH(orders!$D982,products!$A$1:$A$49,0),MATCH(orders!L$1,products!$A$1:$G$1,0))</f>
        <v>27.945</v>
      </c>
      <c r="M982">
        <f t="shared" si="108"/>
        <v>167.67000000000002</v>
      </c>
      <c r="N982" t="str">
        <f>VLOOKUP(I982,'coffee names &amp; roast types'!$A$2:$B$5,2,FALSE)</f>
        <v>Excelsa</v>
      </c>
      <c r="O982" t="str">
        <f>VLOOKUP(J982,'coffee names &amp; roast types'!$E$2:$F$4,2,FALSE)</f>
        <v>Dark</v>
      </c>
      <c r="P982" t="str">
        <f>CONCATENATE(VLOOKUP(C982,customers!$A$2:$F$1001,5,FALSE),", ",VLOOKUP(C982,customers!$A$2:$F$1001,6,FALSE))</f>
        <v>33123 Rigney Pass, Madison</v>
      </c>
      <c r="Q982" t="str">
        <f t="shared" si="109"/>
        <v>No</v>
      </c>
      <c r="R982" t="str">
        <f t="shared" si="110"/>
        <v>Demetris</v>
      </c>
      <c r="S982" t="str">
        <f t="shared" si="111"/>
        <v>Micheli</v>
      </c>
      <c r="T982" t="str">
        <f>_xlfn.XLOOKUP(C982,Table3[Customer ID],Table3[Loyalty Card],,0)</f>
        <v>Yes</v>
      </c>
      <c r="U982">
        <f t="shared" si="105"/>
        <v>15</v>
      </c>
      <c r="V982" t="str">
        <f t="shared" si="106"/>
        <v>Sunday</v>
      </c>
      <c r="W982" t="str">
        <f t="shared" si="107"/>
        <v>May</v>
      </c>
      <c r="X982">
        <f>E982*VLOOKUP(D982,products!$A$2:$G$49,7,FALSE)</f>
        <v>18.4437</v>
      </c>
    </row>
    <row r="983" spans="1:24" x14ac:dyDescent="0.25">
      <c r="A983" s="1" t="s">
        <v>6034</v>
      </c>
      <c r="B983" s="2">
        <v>44397</v>
      </c>
      <c r="C983" s="1" t="s">
        <v>6035</v>
      </c>
      <c r="D983" t="s">
        <v>6152</v>
      </c>
      <c r="E983" s="1">
        <v>6</v>
      </c>
      <c r="F983" s="1" t="str">
        <f>VLOOKUP(C983,customers!$A$2:$B$1001,2,FALSE)</f>
        <v>Chloette Bernardot</v>
      </c>
      <c r="G983" s="1" t="str">
        <f>VLOOKUP(C983,customers!$A$1:$C$1001,3,FALSE)</f>
        <v>cbernardotr9@wix.com</v>
      </c>
      <c r="H983" s="1" t="str">
        <f>_xlfn.XLOOKUP(C983,customers!$A$2:$A$1001,customers!$G$2:$G$1001,,0,)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>
        <f>INDEX(products!$A$1:$G$49,MATCH(orders!$D983,products!$A$1:$A$49,0),MATCH(orders!K$1,products!$A$1:$G$1,0))</f>
        <v>0.2</v>
      </c>
      <c r="L983">
        <f>INDEX(products!$A$1:$G$49,MATCH(orders!$D983,products!$A$1:$A$49,0),MATCH(orders!L$1,products!$A$1:$G$1,0))</f>
        <v>3.645</v>
      </c>
      <c r="M983">
        <f t="shared" si="108"/>
        <v>21.87</v>
      </c>
      <c r="N983" t="str">
        <f>VLOOKUP(I983,'coffee names &amp; roast types'!$A$2:$B$5,2,FALSE)</f>
        <v>Excelsa</v>
      </c>
      <c r="O983" t="str">
        <f>VLOOKUP(J983,'coffee names &amp; roast types'!$E$2:$F$4,2,FALSE)</f>
        <v>Dark</v>
      </c>
      <c r="P983" t="str">
        <f>CONCATENATE(VLOOKUP(C983,customers!$A$2:$F$1001,5,FALSE),", ",VLOOKUP(C983,customers!$A$2:$F$1001,6,FALSE))</f>
        <v>6672 Cordelia Point, Conroe</v>
      </c>
      <c r="Q983" t="str">
        <f t="shared" si="109"/>
        <v>No</v>
      </c>
      <c r="R983" t="str">
        <f t="shared" si="110"/>
        <v>Chloette</v>
      </c>
      <c r="S983" t="str">
        <f t="shared" si="111"/>
        <v>Bernardot</v>
      </c>
      <c r="T983" t="str">
        <f>_xlfn.XLOOKUP(C983,Table3[Customer ID],Table3[Loyalty Card],,0)</f>
        <v>Yes</v>
      </c>
      <c r="U983">
        <f t="shared" si="105"/>
        <v>1.2000000000000002</v>
      </c>
      <c r="V983" t="str">
        <f t="shared" si="106"/>
        <v>Tuesday</v>
      </c>
      <c r="W983" t="str">
        <f t="shared" si="107"/>
        <v>July</v>
      </c>
      <c r="X983">
        <f>E983*VLOOKUP(D983,products!$A$2:$G$49,7,FALSE)</f>
        <v>2.4057000000000004</v>
      </c>
    </row>
    <row r="984" spans="1:24" x14ac:dyDescent="0.25">
      <c r="A984" s="1" t="s">
        <v>6040</v>
      </c>
      <c r="B984" s="2">
        <v>44785</v>
      </c>
      <c r="C984" s="1" t="s">
        <v>6041</v>
      </c>
      <c r="D984" t="s">
        <v>6178</v>
      </c>
      <c r="E984" s="1">
        <v>2</v>
      </c>
      <c r="F984" s="1" t="str">
        <f>VLOOKUP(C984,customers!$A$2:$B$1001,2,FALSE)</f>
        <v>Kim Kemery</v>
      </c>
      <c r="G984" s="1" t="str">
        <f>VLOOKUP(C984,customers!$A$1:$C$1001,3,FALSE)</f>
        <v>kkemeryra@t.co</v>
      </c>
      <c r="H984" s="1" t="str">
        <f>_xlfn.XLOOKUP(C984,customers!$A$2:$A$1001,customers!$G$2:$G$1001,,0,)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>
        <f>INDEX(products!$A$1:$G$49,MATCH(orders!$D984,products!$A$1:$A$49,0),MATCH(orders!K$1,products!$A$1:$G$1,0))</f>
        <v>1</v>
      </c>
      <c r="L984">
        <f>INDEX(products!$A$1:$G$49,MATCH(orders!$D984,products!$A$1:$A$49,0),MATCH(orders!L$1,products!$A$1:$G$1,0))</f>
        <v>11.95</v>
      </c>
      <c r="M984">
        <f t="shared" si="108"/>
        <v>23.9</v>
      </c>
      <c r="N984" t="str">
        <f>VLOOKUP(I984,'coffee names &amp; roast types'!$A$2:$B$5,2,FALSE)</f>
        <v>Robusta</v>
      </c>
      <c r="O984" t="str">
        <f>VLOOKUP(J984,'coffee names &amp; roast types'!$E$2:$F$4,2,FALSE)</f>
        <v>Light</v>
      </c>
      <c r="P984" t="str">
        <f>CONCATENATE(VLOOKUP(C984,customers!$A$2:$F$1001,5,FALSE),", ",VLOOKUP(C984,customers!$A$2:$F$1001,6,FALSE))</f>
        <v>95 Delladonna Parkway, Denton</v>
      </c>
      <c r="Q984" t="str">
        <f t="shared" si="109"/>
        <v>No</v>
      </c>
      <c r="R984" t="str">
        <f t="shared" si="110"/>
        <v>Kim</v>
      </c>
      <c r="S984" t="str">
        <f t="shared" si="111"/>
        <v>Kemery</v>
      </c>
      <c r="T984" t="str">
        <f>_xlfn.XLOOKUP(C984,Table3[Customer ID],Table3[Loyalty Card],,0)</f>
        <v>Yes</v>
      </c>
      <c r="U984">
        <f t="shared" si="105"/>
        <v>2</v>
      </c>
      <c r="V984" t="str">
        <f t="shared" si="106"/>
        <v>Friday</v>
      </c>
      <c r="W984" t="str">
        <f t="shared" si="107"/>
        <v>August</v>
      </c>
      <c r="X984">
        <f>E984*VLOOKUP(D984,products!$A$2:$G$49,7,FALSE)</f>
        <v>1.4339999999999999</v>
      </c>
    </row>
    <row r="985" spans="1:24" x14ac:dyDescent="0.25">
      <c r="A985" s="1" t="s">
        <v>6046</v>
      </c>
      <c r="B985" s="2">
        <v>43831</v>
      </c>
      <c r="C985" s="1" t="s">
        <v>6047</v>
      </c>
      <c r="D985" t="s">
        <v>6151</v>
      </c>
      <c r="E985" s="1">
        <v>2</v>
      </c>
      <c r="F985" s="1" t="str">
        <f>VLOOKUP(C985,customers!$A$2:$B$1001,2,FALSE)</f>
        <v>Fanchette Parlot</v>
      </c>
      <c r="G985" s="1" t="str">
        <f>VLOOKUP(C985,customers!$A$1:$C$1001,3,FALSE)</f>
        <v>fparlotrb@forbes.com</v>
      </c>
      <c r="H985" s="1" t="str">
        <f>_xlfn.XLOOKUP(C985,customers!$A$2:$A$1001,customers!$G$2:$G$1001,,0,)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>
        <f>INDEX(products!$A$1:$G$49,MATCH(orders!$D985,products!$A$1:$A$49,0),MATCH(orders!K$1,products!$A$1:$G$1,0))</f>
        <v>0.2</v>
      </c>
      <c r="L985">
        <f>INDEX(products!$A$1:$G$49,MATCH(orders!$D985,products!$A$1:$A$49,0),MATCH(orders!L$1,products!$A$1:$G$1,0))</f>
        <v>3.375</v>
      </c>
      <c r="M985">
        <f t="shared" si="108"/>
        <v>6.75</v>
      </c>
      <c r="N985" t="str">
        <f>VLOOKUP(I985,'coffee names &amp; roast types'!$A$2:$B$5,2,FALSE)</f>
        <v>Arabica</v>
      </c>
      <c r="O985" t="str">
        <f>VLOOKUP(J985,'coffee names &amp; roast types'!$E$2:$F$4,2,FALSE)</f>
        <v>Medium</v>
      </c>
      <c r="P985" t="str">
        <f>CONCATENATE(VLOOKUP(C985,customers!$A$2:$F$1001,5,FALSE),", ",VLOOKUP(C985,customers!$A$2:$F$1001,6,FALSE))</f>
        <v>7765 Westridge Lane, Columbus</v>
      </c>
      <c r="Q985" t="str">
        <f t="shared" si="109"/>
        <v>No</v>
      </c>
      <c r="R985" t="str">
        <f t="shared" si="110"/>
        <v>Fanchette</v>
      </c>
      <c r="S985" t="str">
        <f t="shared" si="111"/>
        <v>Parlot</v>
      </c>
      <c r="T985" t="str">
        <f>_xlfn.XLOOKUP(C985,Table3[Customer ID],Table3[Loyalty Card],,0)</f>
        <v>Yes</v>
      </c>
      <c r="U985">
        <f t="shared" si="105"/>
        <v>0.4</v>
      </c>
      <c r="V985" t="str">
        <f t="shared" si="106"/>
        <v>Wednesday</v>
      </c>
      <c r="W985" t="str">
        <f t="shared" si="107"/>
        <v>January</v>
      </c>
      <c r="X985">
        <f>E985*VLOOKUP(D985,products!$A$2:$G$49,7,FALSE)</f>
        <v>0.60749999999999993</v>
      </c>
    </row>
    <row r="986" spans="1:24" x14ac:dyDescent="0.25">
      <c r="A986" s="1" t="s">
        <v>6052</v>
      </c>
      <c r="B986" s="2">
        <v>44214</v>
      </c>
      <c r="C986" s="1" t="s">
        <v>6053</v>
      </c>
      <c r="D986" t="s">
        <v>6165</v>
      </c>
      <c r="E986" s="1">
        <v>1</v>
      </c>
      <c r="F986" s="1" t="str">
        <f>VLOOKUP(C986,customers!$A$2:$B$1001,2,FALSE)</f>
        <v>Ramon Cheak</v>
      </c>
      <c r="G986" s="1" t="str">
        <f>VLOOKUP(C986,customers!$A$1:$C$1001,3,FALSE)</f>
        <v>rcheakrc@tripadvisor.com</v>
      </c>
      <c r="H986" s="1" t="str">
        <f>_xlfn.XLOOKUP(C986,customers!$A$2:$A$1001,customers!$G$2:$G$1001,,0,)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>
        <f>INDEX(products!$A$1:$G$49,MATCH(orders!$D986,products!$A$1:$A$49,0),MATCH(orders!K$1,products!$A$1:$G$1,0))</f>
        <v>2.5</v>
      </c>
      <c r="L986">
        <f>INDEX(products!$A$1:$G$49,MATCH(orders!$D986,products!$A$1:$A$49,0),MATCH(orders!L$1,products!$A$1:$G$1,0))</f>
        <v>31.624999999999996</v>
      </c>
      <c r="M986">
        <f t="shared" si="108"/>
        <v>31.624999999999996</v>
      </c>
      <c r="N986" t="str">
        <f>VLOOKUP(I986,'coffee names &amp; roast types'!$A$2:$B$5,2,FALSE)</f>
        <v>Excelsa</v>
      </c>
      <c r="O986" t="str">
        <f>VLOOKUP(J986,'coffee names &amp; roast types'!$E$2:$F$4,2,FALSE)</f>
        <v>Medium</v>
      </c>
      <c r="P986" t="str">
        <f>CONCATENATE(VLOOKUP(C986,customers!$A$2:$F$1001,5,FALSE),", ",VLOOKUP(C986,customers!$A$2:$F$1001,6,FALSE))</f>
        <v>23 Paget Point, Bundoran</v>
      </c>
      <c r="Q986" t="str">
        <f t="shared" si="109"/>
        <v>Yes</v>
      </c>
      <c r="R986" t="str">
        <f t="shared" si="110"/>
        <v>Ramon</v>
      </c>
      <c r="S986" t="str">
        <f t="shared" si="111"/>
        <v>Cheak</v>
      </c>
      <c r="T986" t="str">
        <f>_xlfn.XLOOKUP(C986,Table3[Customer ID],Table3[Loyalty Card],,0)</f>
        <v>Yes</v>
      </c>
      <c r="U986">
        <f t="shared" si="105"/>
        <v>2.5</v>
      </c>
      <c r="V986" t="str">
        <f t="shared" si="106"/>
        <v>Monday</v>
      </c>
      <c r="W986" t="str">
        <f t="shared" si="107"/>
        <v>January</v>
      </c>
      <c r="X986">
        <f>E986*VLOOKUP(D986,products!$A$2:$G$49,7,FALSE)</f>
        <v>3.4787499999999998</v>
      </c>
    </row>
    <row r="987" spans="1:24" x14ac:dyDescent="0.25">
      <c r="A987" s="1" t="s">
        <v>6057</v>
      </c>
      <c r="B987" s="2">
        <v>44561</v>
      </c>
      <c r="C987" s="1" t="s">
        <v>6058</v>
      </c>
      <c r="D987" t="s">
        <v>6178</v>
      </c>
      <c r="E987" s="1">
        <v>4</v>
      </c>
      <c r="F987" s="1" t="str">
        <f>VLOOKUP(C987,customers!$A$2:$B$1001,2,FALSE)</f>
        <v>Koressa O'Geneay</v>
      </c>
      <c r="G987" s="1" t="str">
        <f>VLOOKUP(C987,customers!$A$1:$C$1001,3,FALSE)</f>
        <v>kogeneayrd@utexas.edu</v>
      </c>
      <c r="H987" s="1" t="str">
        <f>_xlfn.XLOOKUP(C987,customers!$A$2:$A$1001,customers!$G$2:$G$1001,,0,)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>
        <f>INDEX(products!$A$1:$G$49,MATCH(orders!$D987,products!$A$1:$A$49,0),MATCH(orders!K$1,products!$A$1:$G$1,0))</f>
        <v>1</v>
      </c>
      <c r="L987">
        <f>INDEX(products!$A$1:$G$49,MATCH(orders!$D987,products!$A$1:$A$49,0),MATCH(orders!L$1,products!$A$1:$G$1,0))</f>
        <v>11.95</v>
      </c>
      <c r="M987">
        <f t="shared" si="108"/>
        <v>47.8</v>
      </c>
      <c r="N987" t="str">
        <f>VLOOKUP(I987,'coffee names &amp; roast types'!$A$2:$B$5,2,FALSE)</f>
        <v>Robusta</v>
      </c>
      <c r="O987" t="str">
        <f>VLOOKUP(J987,'coffee names &amp; roast types'!$E$2:$F$4,2,FALSE)</f>
        <v>Light</v>
      </c>
      <c r="P987" t="str">
        <f>CONCATENATE(VLOOKUP(C987,customers!$A$2:$F$1001,5,FALSE),", ",VLOOKUP(C987,customers!$A$2:$F$1001,6,FALSE))</f>
        <v>77 Rigney Hill, Aurora</v>
      </c>
      <c r="Q987" t="str">
        <f t="shared" si="109"/>
        <v>No</v>
      </c>
      <c r="R987" t="str">
        <f t="shared" si="110"/>
        <v>Koressa</v>
      </c>
      <c r="S987" t="str">
        <f t="shared" si="111"/>
        <v>O'Geneay</v>
      </c>
      <c r="T987" t="str">
        <f>_xlfn.XLOOKUP(C987,Table3[Customer ID],Table3[Loyalty Card],,0)</f>
        <v>No</v>
      </c>
      <c r="U987">
        <f t="shared" si="105"/>
        <v>4</v>
      </c>
      <c r="V987" t="str">
        <f t="shared" si="106"/>
        <v>Friday</v>
      </c>
      <c r="W987" t="str">
        <f t="shared" si="107"/>
        <v>December</v>
      </c>
      <c r="X987">
        <f>E987*VLOOKUP(D987,products!$A$2:$G$49,7,FALSE)</f>
        <v>2.8679999999999999</v>
      </c>
    </row>
    <row r="988" spans="1:24" x14ac:dyDescent="0.25">
      <c r="A988" s="1" t="s">
        <v>6063</v>
      </c>
      <c r="B988" s="2">
        <v>43955</v>
      </c>
      <c r="C988" s="1" t="s">
        <v>6064</v>
      </c>
      <c r="D988" t="s">
        <v>6180</v>
      </c>
      <c r="E988" s="1">
        <v>1</v>
      </c>
      <c r="F988" s="1" t="str">
        <f>VLOOKUP(C988,customers!$A$2:$B$1001,2,FALSE)</f>
        <v>Claudell Ayre</v>
      </c>
      <c r="G988" s="1" t="str">
        <f>VLOOKUP(C988,customers!$A$1:$C$1001,3,FALSE)</f>
        <v>cayrere@symantec.com</v>
      </c>
      <c r="H988" s="1" t="str">
        <f>_xlfn.XLOOKUP(C988,customers!$A$2:$A$1001,customers!$G$2:$G$1001,,0,)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>
        <f>INDEX(products!$A$1:$G$49,MATCH(orders!$D988,products!$A$1:$A$49,0),MATCH(orders!K$1,products!$A$1:$G$1,0))</f>
        <v>2.5</v>
      </c>
      <c r="L988">
        <f>INDEX(products!$A$1:$G$49,MATCH(orders!$D988,products!$A$1:$A$49,0),MATCH(orders!L$1,products!$A$1:$G$1,0))</f>
        <v>33.464999999999996</v>
      </c>
      <c r="M988">
        <f t="shared" si="108"/>
        <v>33.464999999999996</v>
      </c>
      <c r="N988" t="str">
        <f>VLOOKUP(I988,'coffee names &amp; roast types'!$A$2:$B$5,2,FALSE)</f>
        <v>Liberica</v>
      </c>
      <c r="O988" t="str">
        <f>VLOOKUP(J988,'coffee names &amp; roast types'!$E$2:$F$4,2,FALSE)</f>
        <v>Medium</v>
      </c>
      <c r="P988" t="str">
        <f>CONCATENATE(VLOOKUP(C988,customers!$A$2:$F$1001,5,FALSE),", ",VLOOKUP(C988,customers!$A$2:$F$1001,6,FALSE))</f>
        <v>5645 Lotheville Crossing, Daytona Beach</v>
      </c>
      <c r="Q988" t="str">
        <f t="shared" si="109"/>
        <v>No</v>
      </c>
      <c r="R988" t="str">
        <f t="shared" si="110"/>
        <v>Claudell</v>
      </c>
      <c r="S988" t="str">
        <f t="shared" si="111"/>
        <v>Ayre</v>
      </c>
      <c r="T988" t="str">
        <f>_xlfn.XLOOKUP(C988,Table3[Customer ID],Table3[Loyalty Card],,0)</f>
        <v>No</v>
      </c>
      <c r="U988">
        <f t="shared" si="105"/>
        <v>2.5</v>
      </c>
      <c r="V988" t="str">
        <f t="shared" si="106"/>
        <v>Monday</v>
      </c>
      <c r="W988" t="str">
        <f t="shared" si="107"/>
        <v>May</v>
      </c>
      <c r="X988">
        <f>E988*VLOOKUP(D988,products!$A$2:$G$49,7,FALSE)</f>
        <v>4.3504499999999995</v>
      </c>
    </row>
    <row r="989" spans="1:24" x14ac:dyDescent="0.25">
      <c r="A989" s="1" t="s">
        <v>6069</v>
      </c>
      <c r="B989" s="2">
        <v>44247</v>
      </c>
      <c r="C989" s="1" t="s">
        <v>6070</v>
      </c>
      <c r="D989" t="s">
        <v>6157</v>
      </c>
      <c r="E989" s="1">
        <v>5</v>
      </c>
      <c r="F989" s="1" t="str">
        <f>VLOOKUP(C989,customers!$A$2:$B$1001,2,FALSE)</f>
        <v>Lorianne Kyneton</v>
      </c>
      <c r="G989" s="1" t="str">
        <f>VLOOKUP(C989,customers!$A$1:$C$1001,3,FALSE)</f>
        <v>lkynetonrf@macromedia.com</v>
      </c>
      <c r="H989" s="1" t="str">
        <f>_xlfn.XLOOKUP(C989,customers!$A$2:$A$1001,customers!$G$2:$G$1001,,0,)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>
        <f>INDEX(products!$A$1:$G$49,MATCH(orders!$D989,products!$A$1:$A$49,0),MATCH(orders!K$1,products!$A$1:$G$1,0))</f>
        <v>0.5</v>
      </c>
      <c r="L989">
        <f>INDEX(products!$A$1:$G$49,MATCH(orders!$D989,products!$A$1:$A$49,0),MATCH(orders!L$1,products!$A$1:$G$1,0))</f>
        <v>5.97</v>
      </c>
      <c r="M989">
        <f t="shared" si="108"/>
        <v>29.849999999999998</v>
      </c>
      <c r="N989" t="str">
        <f>VLOOKUP(I989,'coffee names &amp; roast types'!$A$2:$B$5,2,FALSE)</f>
        <v>Arabica</v>
      </c>
      <c r="O989" t="str">
        <f>VLOOKUP(J989,'coffee names &amp; roast types'!$E$2:$F$4,2,FALSE)</f>
        <v>Dark</v>
      </c>
      <c r="P989" t="str">
        <f>CONCATENATE(VLOOKUP(C989,customers!$A$2:$F$1001,5,FALSE),", ",VLOOKUP(C989,customers!$A$2:$F$1001,6,FALSE))</f>
        <v>1926 3rd Center, Seaton</v>
      </c>
      <c r="Q989" t="str">
        <f t="shared" si="109"/>
        <v>Yes</v>
      </c>
      <c r="R989" t="str">
        <f t="shared" si="110"/>
        <v>Lorianne</v>
      </c>
      <c r="S989" t="str">
        <f t="shared" si="111"/>
        <v>Kyneton</v>
      </c>
      <c r="T989" t="str">
        <f>_xlfn.XLOOKUP(C989,Table3[Customer ID],Table3[Loyalty Card],,0)</f>
        <v>Yes</v>
      </c>
      <c r="U989">
        <f t="shared" si="105"/>
        <v>2.5</v>
      </c>
      <c r="V989" t="str">
        <f t="shared" si="106"/>
        <v>Saturday</v>
      </c>
      <c r="W989" t="str">
        <f t="shared" si="107"/>
        <v>February</v>
      </c>
      <c r="X989">
        <f>E989*VLOOKUP(D989,products!$A$2:$G$49,7,FALSE)</f>
        <v>2.6865000000000001</v>
      </c>
    </row>
    <row r="990" spans="1:24" x14ac:dyDescent="0.25">
      <c r="A990" s="1" t="s">
        <v>6075</v>
      </c>
      <c r="B990" s="2">
        <v>43897</v>
      </c>
      <c r="C990" s="1" t="s">
        <v>6076</v>
      </c>
      <c r="D990" t="s">
        <v>6137</v>
      </c>
      <c r="E990" s="1">
        <v>3</v>
      </c>
      <c r="F990" s="1" t="str">
        <f>VLOOKUP(C990,customers!$A$2:$B$1001,2,FALSE)</f>
        <v>Adele McFayden</v>
      </c>
      <c r="G990" s="1" t="str">
        <f>VLOOKUP(C990,customers!$A$1:$C$1001,3,FALSE)</f>
        <v>not provided</v>
      </c>
      <c r="H990" s="1" t="str">
        <f>_xlfn.XLOOKUP(C990,customers!$A$2:$A$1001,customers!$G$2:$G$1001,,0,)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>
        <f>INDEX(products!$A$1:$G$49,MATCH(orders!$D990,products!$A$1:$A$49,0),MATCH(orders!K$1,products!$A$1:$G$1,0))</f>
        <v>1</v>
      </c>
      <c r="L990">
        <f>INDEX(products!$A$1:$G$49,MATCH(orders!$D990,products!$A$1:$A$49,0),MATCH(orders!L$1,products!$A$1:$G$1,0))</f>
        <v>9.9499999999999993</v>
      </c>
      <c r="M990">
        <f t="shared" si="108"/>
        <v>29.849999999999998</v>
      </c>
      <c r="N990" t="str">
        <f>VLOOKUP(I990,'coffee names &amp; roast types'!$A$2:$B$5,2,FALSE)</f>
        <v>Robusta</v>
      </c>
      <c r="O990" t="str">
        <f>VLOOKUP(J990,'coffee names &amp; roast types'!$E$2:$F$4,2,FALSE)</f>
        <v>Medium</v>
      </c>
      <c r="P990" t="str">
        <f>CONCATENATE(VLOOKUP(C990,customers!$A$2:$F$1001,5,FALSE),", ",VLOOKUP(C990,customers!$A$2:$F$1001,6,FALSE))</f>
        <v>28 Darwin Terrace, Wirral</v>
      </c>
      <c r="Q990" t="str">
        <f t="shared" si="109"/>
        <v>Yes</v>
      </c>
      <c r="R990" t="str">
        <f t="shared" si="110"/>
        <v>Adele</v>
      </c>
      <c r="S990" t="str">
        <f t="shared" si="111"/>
        <v>McFayden</v>
      </c>
      <c r="T990" t="str">
        <f>_xlfn.XLOOKUP(C990,Table3[Customer ID],Table3[Loyalty Card],,0)</f>
        <v>Yes</v>
      </c>
      <c r="U990">
        <f t="shared" si="105"/>
        <v>3</v>
      </c>
      <c r="V990" t="str">
        <f t="shared" si="106"/>
        <v>Saturday</v>
      </c>
      <c r="W990" t="str">
        <f t="shared" si="107"/>
        <v>March</v>
      </c>
      <c r="X990">
        <f>E990*VLOOKUP(D990,products!$A$2:$G$49,7,FALSE)</f>
        <v>1.7909999999999999</v>
      </c>
    </row>
    <row r="991" spans="1:24" x14ac:dyDescent="0.25">
      <c r="A991" s="1" t="s">
        <v>6080</v>
      </c>
      <c r="B991" s="2">
        <v>43560</v>
      </c>
      <c r="C991" s="1" t="s">
        <v>6081</v>
      </c>
      <c r="D991" t="s">
        <v>6174</v>
      </c>
      <c r="E991" s="1">
        <v>6</v>
      </c>
      <c r="F991" s="1" t="str">
        <f>VLOOKUP(C991,customers!$A$2:$B$1001,2,FALSE)</f>
        <v>Herta Layne</v>
      </c>
      <c r="G991" s="1" t="str">
        <f>VLOOKUP(C991,customers!$A$1:$C$1001,3,FALSE)</f>
        <v>not provided</v>
      </c>
      <c r="H991" s="1" t="str">
        <f>_xlfn.XLOOKUP(C991,customers!$A$2:$A$1001,customers!$G$2:$G$1001,,0,)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>
        <f>INDEX(products!$A$1:$G$49,MATCH(orders!$D991,products!$A$1:$A$49,0),MATCH(orders!K$1,products!$A$1:$G$1,0))</f>
        <v>2.5</v>
      </c>
      <c r="L991">
        <f>INDEX(products!$A$1:$G$49,MATCH(orders!$D991,products!$A$1:$A$49,0),MATCH(orders!L$1,products!$A$1:$G$1,0))</f>
        <v>25.874999999999996</v>
      </c>
      <c r="M991">
        <f t="shared" si="108"/>
        <v>155.24999999999997</v>
      </c>
      <c r="N991" t="str">
        <f>VLOOKUP(I991,'coffee names &amp; roast types'!$A$2:$B$5,2,FALSE)</f>
        <v>Arabica</v>
      </c>
      <c r="O991" t="str">
        <f>VLOOKUP(J991,'coffee names &amp; roast types'!$E$2:$F$4,2,FALSE)</f>
        <v>Medium</v>
      </c>
      <c r="P991" t="str">
        <f>CONCATENATE(VLOOKUP(C991,customers!$A$2:$F$1001,5,FALSE),", ",VLOOKUP(C991,customers!$A$2:$F$1001,6,FALSE))</f>
        <v>5495 Talisman Plaza, Saint Louis</v>
      </c>
      <c r="Q991" t="str">
        <f t="shared" si="109"/>
        <v>No</v>
      </c>
      <c r="R991" t="str">
        <f t="shared" si="110"/>
        <v>Herta</v>
      </c>
      <c r="S991" t="str">
        <f t="shared" si="111"/>
        <v>Layne</v>
      </c>
      <c r="T991" t="str">
        <f>_xlfn.XLOOKUP(C991,Table3[Customer ID],Table3[Loyalty Card],,0)</f>
        <v>Yes</v>
      </c>
      <c r="U991">
        <f t="shared" si="105"/>
        <v>15</v>
      </c>
      <c r="V991" t="str">
        <f t="shared" si="106"/>
        <v>Friday</v>
      </c>
      <c r="W991" t="str">
        <f t="shared" si="107"/>
        <v>April</v>
      </c>
      <c r="X991">
        <f>E991*VLOOKUP(D991,products!$A$2:$G$49,7,FALSE)</f>
        <v>13.972499999999997</v>
      </c>
    </row>
    <row r="992" spans="1:24" x14ac:dyDescent="0.25">
      <c r="A992" s="1" t="s">
        <v>6085</v>
      </c>
      <c r="B992" s="2">
        <v>44718</v>
      </c>
      <c r="C992" s="1" t="s">
        <v>6117</v>
      </c>
      <c r="D992" t="s">
        <v>6152</v>
      </c>
      <c r="E992" s="1">
        <v>5</v>
      </c>
      <c r="F992" s="1" t="str">
        <f>VLOOKUP(C992,customers!$A$2:$B$1001,2,FALSE)</f>
        <v>Marguerite Graves</v>
      </c>
      <c r="G992" s="1" t="str">
        <f>VLOOKUP(C992,customers!$A$1:$C$1001,3,FALSE)</f>
        <v>not provided</v>
      </c>
      <c r="H992" s="1" t="str">
        <f>_xlfn.XLOOKUP(C992,customers!$A$2:$A$1001,customers!$G$2:$G$1001,,0,)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>
        <f>INDEX(products!$A$1:$G$49,MATCH(orders!$D992,products!$A$1:$A$49,0),MATCH(orders!K$1,products!$A$1:$G$1,0))</f>
        <v>0.2</v>
      </c>
      <c r="L992">
        <f>INDEX(products!$A$1:$G$49,MATCH(orders!$D992,products!$A$1:$A$49,0),MATCH(orders!L$1,products!$A$1:$G$1,0))</f>
        <v>3.645</v>
      </c>
      <c r="M992">
        <f t="shared" si="108"/>
        <v>18.225000000000001</v>
      </c>
      <c r="N992" t="str">
        <f>VLOOKUP(I992,'coffee names &amp; roast types'!$A$2:$B$5,2,FALSE)</f>
        <v>Excelsa</v>
      </c>
      <c r="O992" t="str">
        <f>VLOOKUP(J992,'coffee names &amp; roast types'!$E$2:$F$4,2,FALSE)</f>
        <v>Dark</v>
      </c>
      <c r="P992" t="str">
        <f>CONCATENATE(VLOOKUP(C992,customers!$A$2:$F$1001,5,FALSE),", ",VLOOKUP(C992,customers!$A$2:$F$1001,6,FALSE))</f>
        <v>91413 Scott Way, Fort Smith</v>
      </c>
      <c r="Q992" t="str">
        <f t="shared" si="109"/>
        <v>No</v>
      </c>
      <c r="R992" t="str">
        <f t="shared" si="110"/>
        <v>Marguerite</v>
      </c>
      <c r="S992" t="str">
        <f t="shared" si="111"/>
        <v>Graves</v>
      </c>
      <c r="T992" t="str">
        <f>_xlfn.XLOOKUP(C992,Table3[Customer ID],Table3[Loyalty Card],,0)</f>
        <v>No</v>
      </c>
      <c r="U992">
        <f t="shared" si="105"/>
        <v>1</v>
      </c>
      <c r="V992" t="str">
        <f t="shared" si="106"/>
        <v>Monday</v>
      </c>
      <c r="W992" t="str">
        <f t="shared" si="107"/>
        <v>June</v>
      </c>
      <c r="X992">
        <f>E992*VLOOKUP(D992,products!$A$2:$G$49,7,FALSE)</f>
        <v>2.00475</v>
      </c>
    </row>
    <row r="993" spans="1:24" x14ac:dyDescent="0.25">
      <c r="A993" s="1" t="s">
        <v>6085</v>
      </c>
      <c r="B993" s="2">
        <v>44718</v>
      </c>
      <c r="C993" s="1" t="s">
        <v>6117</v>
      </c>
      <c r="D993" t="s">
        <v>6168</v>
      </c>
      <c r="E993" s="1">
        <v>2</v>
      </c>
      <c r="F993" s="1" t="str">
        <f>VLOOKUP(C993,customers!$A$2:$B$1001,2,FALSE)</f>
        <v>Marguerite Graves</v>
      </c>
      <c r="G993" s="1" t="str">
        <f>VLOOKUP(C993,customers!$A$1:$C$1001,3,FALSE)</f>
        <v>not provided</v>
      </c>
      <c r="H993" s="1" t="str">
        <f>_xlfn.XLOOKUP(C993,customers!$A$2:$A$1001,customers!$G$2:$G$1001,,0,)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>
        <f>INDEX(products!$A$1:$G$49,MATCH(orders!$D993,products!$A$1:$A$49,0),MATCH(orders!K$1,products!$A$1:$G$1,0))</f>
        <v>0.5</v>
      </c>
      <c r="L993">
        <f>INDEX(products!$A$1:$G$49,MATCH(orders!$D993,products!$A$1:$A$49,0),MATCH(orders!L$1,products!$A$1:$G$1,0))</f>
        <v>7.77</v>
      </c>
      <c r="M993">
        <f t="shared" si="108"/>
        <v>15.54</v>
      </c>
      <c r="N993" t="str">
        <f>VLOOKUP(I993,'coffee names &amp; roast types'!$A$2:$B$5,2,FALSE)</f>
        <v>Liberica</v>
      </c>
      <c r="O993" t="str">
        <f>VLOOKUP(J993,'coffee names &amp; roast types'!$E$2:$F$4,2,FALSE)</f>
        <v>Dark</v>
      </c>
      <c r="P993" t="str">
        <f>CONCATENATE(VLOOKUP(C993,customers!$A$2:$F$1001,5,FALSE),", ",VLOOKUP(C993,customers!$A$2:$F$1001,6,FALSE))</f>
        <v>91413 Scott Way, Fort Smith</v>
      </c>
      <c r="Q993" t="str">
        <f t="shared" si="109"/>
        <v>No</v>
      </c>
      <c r="R993" t="str">
        <f t="shared" si="110"/>
        <v>Marguerite</v>
      </c>
      <c r="S993" t="str">
        <f t="shared" si="111"/>
        <v>Graves</v>
      </c>
      <c r="T993" t="str">
        <f>_xlfn.XLOOKUP(C993,Table3[Customer ID],Table3[Loyalty Card],,0)</f>
        <v>No</v>
      </c>
      <c r="U993">
        <f t="shared" si="105"/>
        <v>1</v>
      </c>
      <c r="V993" t="str">
        <f t="shared" si="106"/>
        <v>Monday</v>
      </c>
      <c r="W993" t="str">
        <f t="shared" si="107"/>
        <v>June</v>
      </c>
      <c r="X993">
        <f>E993*VLOOKUP(D993,products!$A$2:$G$49,7,FALSE)</f>
        <v>2.0202</v>
      </c>
    </row>
    <row r="994" spans="1:24" x14ac:dyDescent="0.25">
      <c r="A994" s="1" t="s">
        <v>6095</v>
      </c>
      <c r="B994" s="2">
        <v>44276</v>
      </c>
      <c r="C994" s="1" t="s">
        <v>6096</v>
      </c>
      <c r="D994" t="s">
        <v>6163</v>
      </c>
      <c r="E994" s="1">
        <v>3</v>
      </c>
      <c r="F994" s="1" t="str">
        <f>VLOOKUP(C994,customers!$A$2:$B$1001,2,FALSE)</f>
        <v>Desdemona Eye</v>
      </c>
      <c r="G994" s="1" t="str">
        <f>VLOOKUP(C994,customers!$A$1:$C$1001,3,FALSE)</f>
        <v>not provided</v>
      </c>
      <c r="H994" s="1" t="str">
        <f>_xlfn.XLOOKUP(C994,customers!$A$2:$A$1001,customers!$G$2:$G$1001,,0,)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>
        <f>INDEX(products!$A$1:$G$49,MATCH(orders!$D994,products!$A$1:$A$49,0),MATCH(orders!K$1,products!$A$1:$G$1,0))</f>
        <v>2.5</v>
      </c>
      <c r="L994">
        <f>INDEX(products!$A$1:$G$49,MATCH(orders!$D994,products!$A$1:$A$49,0),MATCH(orders!L$1,products!$A$1:$G$1,0))</f>
        <v>36.454999999999998</v>
      </c>
      <c r="M994">
        <f t="shared" si="108"/>
        <v>109.36499999999999</v>
      </c>
      <c r="N994" t="str">
        <f>VLOOKUP(I994,'coffee names &amp; roast types'!$A$2:$B$5,2,FALSE)</f>
        <v>Liberica</v>
      </c>
      <c r="O994" t="str">
        <f>VLOOKUP(J994,'coffee names &amp; roast types'!$E$2:$F$4,2,FALSE)</f>
        <v>Light</v>
      </c>
      <c r="P994" t="str">
        <f>CONCATENATE(VLOOKUP(C994,customers!$A$2:$F$1001,5,FALSE),", ",VLOOKUP(C994,customers!$A$2:$F$1001,6,FALSE))</f>
        <v>191 Manitowish Crossing, Bagenalstown</v>
      </c>
      <c r="Q994" t="str">
        <f t="shared" si="109"/>
        <v>Yes</v>
      </c>
      <c r="R994" t="str">
        <f t="shared" si="110"/>
        <v>Desdemona</v>
      </c>
      <c r="S994" t="str">
        <f t="shared" si="111"/>
        <v>Eye</v>
      </c>
      <c r="T994" t="str">
        <f>_xlfn.XLOOKUP(C994,Table3[Customer ID],Table3[Loyalty Card],,0)</f>
        <v>No</v>
      </c>
      <c r="U994">
        <f t="shared" si="105"/>
        <v>7.5</v>
      </c>
      <c r="V994" t="str">
        <f t="shared" si="106"/>
        <v>Sunday</v>
      </c>
      <c r="W994" t="str">
        <f t="shared" si="107"/>
        <v>March</v>
      </c>
      <c r="X994">
        <f>E994*VLOOKUP(D994,products!$A$2:$G$49,7,FALSE)</f>
        <v>14.217449999999999</v>
      </c>
    </row>
    <row r="995" spans="1:24" x14ac:dyDescent="0.25">
      <c r="A995" s="1" t="s">
        <v>6100</v>
      </c>
      <c r="B995" s="2">
        <v>44549</v>
      </c>
      <c r="C995" s="1" t="s">
        <v>6101</v>
      </c>
      <c r="D995" t="s">
        <v>6139</v>
      </c>
      <c r="E995" s="1">
        <v>6</v>
      </c>
      <c r="F995" s="1" t="str">
        <f>VLOOKUP(C995,customers!$A$2:$B$1001,2,FALSE)</f>
        <v>Margarette Sterland</v>
      </c>
      <c r="G995" s="1" t="str">
        <f>VLOOKUP(C995,customers!$A$1:$C$1001,3,FALSE)</f>
        <v>not provided</v>
      </c>
      <c r="H995" s="1" t="str">
        <f>_xlfn.XLOOKUP(C995,customers!$A$2:$A$1001,customers!$G$2:$G$1001,,0,)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>
        <f>INDEX(products!$A$1:$G$49,MATCH(orders!$D995,products!$A$1:$A$49,0),MATCH(orders!K$1,products!$A$1:$G$1,0))</f>
        <v>1</v>
      </c>
      <c r="L995">
        <f>INDEX(products!$A$1:$G$49,MATCH(orders!$D995,products!$A$1:$A$49,0),MATCH(orders!L$1,products!$A$1:$G$1,0))</f>
        <v>12.95</v>
      </c>
      <c r="M995">
        <f t="shared" si="108"/>
        <v>77.699999999999989</v>
      </c>
      <c r="N995" t="str">
        <f>VLOOKUP(I995,'coffee names &amp; roast types'!$A$2:$B$5,2,FALSE)</f>
        <v>Arabica</v>
      </c>
      <c r="O995" t="str">
        <f>VLOOKUP(J995,'coffee names &amp; roast types'!$E$2:$F$4,2,FALSE)</f>
        <v>Light</v>
      </c>
      <c r="P995" t="str">
        <f>CONCATENATE(VLOOKUP(C995,customers!$A$2:$F$1001,5,FALSE),", ",VLOOKUP(C995,customers!$A$2:$F$1001,6,FALSE))</f>
        <v>5 Kenwood Pass, Philadelphia</v>
      </c>
      <c r="Q995" t="str">
        <f t="shared" si="109"/>
        <v>No</v>
      </c>
      <c r="R995" t="str">
        <f t="shared" si="110"/>
        <v>Margarette</v>
      </c>
      <c r="S995" t="str">
        <f t="shared" si="111"/>
        <v>Sterland</v>
      </c>
      <c r="T995" t="str">
        <f>_xlfn.XLOOKUP(C995,Table3[Customer ID],Table3[Loyalty Card],,0)</f>
        <v>No</v>
      </c>
      <c r="U995">
        <f t="shared" si="105"/>
        <v>6</v>
      </c>
      <c r="V995" t="str">
        <f t="shared" si="106"/>
        <v>Sunday</v>
      </c>
      <c r="W995" t="str">
        <f t="shared" si="107"/>
        <v>December</v>
      </c>
      <c r="X995">
        <f>E995*VLOOKUP(D995,products!$A$2:$G$49,7,FALSE)</f>
        <v>6.9930000000000003</v>
      </c>
    </row>
    <row r="996" spans="1:24" x14ac:dyDescent="0.25">
      <c r="A996" s="1" t="s">
        <v>6105</v>
      </c>
      <c r="B996" s="2">
        <v>44244</v>
      </c>
      <c r="C996" s="1" t="s">
        <v>6106</v>
      </c>
      <c r="D996" t="s">
        <v>6153</v>
      </c>
      <c r="E996" s="1">
        <v>3</v>
      </c>
      <c r="F996" s="1" t="str">
        <f>VLOOKUP(C996,customers!$A$2:$B$1001,2,FALSE)</f>
        <v>Catharine Scoines</v>
      </c>
      <c r="G996" s="1" t="str">
        <f>VLOOKUP(C996,customers!$A$1:$C$1001,3,FALSE)</f>
        <v>not provided</v>
      </c>
      <c r="H996" s="1" t="str">
        <f>_xlfn.XLOOKUP(C996,customers!$A$2:$A$1001,customers!$G$2:$G$1001,,0,)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>
        <f>INDEX(products!$A$1:$G$49,MATCH(orders!$D996,products!$A$1:$A$49,0),MATCH(orders!K$1,products!$A$1:$G$1,0))</f>
        <v>0.2</v>
      </c>
      <c r="L996">
        <f>INDEX(products!$A$1:$G$49,MATCH(orders!$D996,products!$A$1:$A$49,0),MATCH(orders!L$1,products!$A$1:$G$1,0))</f>
        <v>2.9849999999999999</v>
      </c>
      <c r="M996">
        <f t="shared" si="108"/>
        <v>8.9550000000000001</v>
      </c>
      <c r="N996" t="str">
        <f>VLOOKUP(I996,'coffee names &amp; roast types'!$A$2:$B$5,2,FALSE)</f>
        <v>Arabica</v>
      </c>
      <c r="O996" t="str">
        <f>VLOOKUP(J996,'coffee names &amp; roast types'!$E$2:$F$4,2,FALSE)</f>
        <v>Dark</v>
      </c>
      <c r="P996" t="str">
        <f>CONCATENATE(VLOOKUP(C996,customers!$A$2:$F$1001,5,FALSE),", ",VLOOKUP(C996,customers!$A$2:$F$1001,6,FALSE))</f>
        <v>39192 Glendale Hill, Watergrasshill</v>
      </c>
      <c r="Q996" t="str">
        <f t="shared" si="109"/>
        <v>Yes</v>
      </c>
      <c r="R996" t="str">
        <f t="shared" si="110"/>
        <v>Catharine</v>
      </c>
      <c r="S996" t="str">
        <f t="shared" si="111"/>
        <v>Scoines</v>
      </c>
      <c r="T996" t="str">
        <f>_xlfn.XLOOKUP(C996,Table3[Customer ID],Table3[Loyalty Card],,0)</f>
        <v>No</v>
      </c>
      <c r="U996">
        <f t="shared" si="105"/>
        <v>0.60000000000000009</v>
      </c>
      <c r="V996" t="str">
        <f t="shared" si="106"/>
        <v>Wednesday</v>
      </c>
      <c r="W996" t="str">
        <f t="shared" si="107"/>
        <v>February</v>
      </c>
      <c r="X996">
        <f>E996*VLOOKUP(D996,products!$A$2:$G$49,7,FALSE)</f>
        <v>0.80594999999999994</v>
      </c>
    </row>
    <row r="997" spans="1:24" x14ac:dyDescent="0.25">
      <c r="A997" s="1" t="s">
        <v>6110</v>
      </c>
      <c r="B997" s="2">
        <v>43836</v>
      </c>
      <c r="C997" s="1" t="s">
        <v>6111</v>
      </c>
      <c r="D997" t="s">
        <v>6141</v>
      </c>
      <c r="E997" s="1">
        <v>1</v>
      </c>
      <c r="F997" s="1" t="str">
        <f>VLOOKUP(C997,customers!$A$2:$B$1001,2,FALSE)</f>
        <v>Jennica Tewelson</v>
      </c>
      <c r="G997" s="1" t="str">
        <f>VLOOKUP(C997,customers!$A$1:$C$1001,3,FALSE)</f>
        <v>jtewelsonrn@samsung.com</v>
      </c>
      <c r="H997" s="1" t="str">
        <f>_xlfn.XLOOKUP(C997,customers!$A$2:$A$1001,customers!$G$2:$G$1001,,0,)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>
        <f>INDEX(products!$A$1:$G$49,MATCH(orders!$D997,products!$A$1:$A$49,0),MATCH(orders!K$1,products!$A$1:$G$1,0))</f>
        <v>2.5</v>
      </c>
      <c r="L997">
        <f>INDEX(products!$A$1:$G$49,MATCH(orders!$D997,products!$A$1:$A$49,0),MATCH(orders!L$1,products!$A$1:$G$1,0))</f>
        <v>27.484999999999996</v>
      </c>
      <c r="M997">
        <f t="shared" si="108"/>
        <v>27.484999999999996</v>
      </c>
      <c r="N997" t="str">
        <f>VLOOKUP(I997,'coffee names &amp; roast types'!$A$2:$B$5,2,FALSE)</f>
        <v>Robusta</v>
      </c>
      <c r="O997" t="str">
        <f>VLOOKUP(J997,'coffee names &amp; roast types'!$E$2:$F$4,2,FALSE)</f>
        <v>Light</v>
      </c>
      <c r="P997" t="str">
        <f>CONCATENATE(VLOOKUP(C997,customers!$A$2:$F$1001,5,FALSE),", ",VLOOKUP(C997,customers!$A$2:$F$1001,6,FALSE))</f>
        <v>4040 Hoard Junction, Dallas</v>
      </c>
      <c r="Q997" t="str">
        <f t="shared" si="109"/>
        <v>No</v>
      </c>
      <c r="R997" t="str">
        <f t="shared" si="110"/>
        <v>Jennica</v>
      </c>
      <c r="S997" t="str">
        <f t="shared" si="111"/>
        <v>Tewelson</v>
      </c>
      <c r="T997" t="str">
        <f>_xlfn.XLOOKUP(C997,Table3[Customer ID],Table3[Loyalty Card],,0)</f>
        <v>No</v>
      </c>
      <c r="U997">
        <f t="shared" si="105"/>
        <v>2.5</v>
      </c>
      <c r="V997" t="str">
        <f t="shared" si="106"/>
        <v>Monday</v>
      </c>
      <c r="W997" t="str">
        <f t="shared" si="107"/>
        <v>January</v>
      </c>
      <c r="X997">
        <f>E997*VLOOKUP(D997,products!$A$2:$G$49,7,FALSE)</f>
        <v>1.6490999999999998</v>
      </c>
    </row>
    <row r="998" spans="1:24" x14ac:dyDescent="0.25">
      <c r="A998" s="1" t="s">
        <v>6116</v>
      </c>
      <c r="B998" s="2">
        <v>44685</v>
      </c>
      <c r="C998" s="1" t="s">
        <v>6117</v>
      </c>
      <c r="D998" t="s">
        <v>6145</v>
      </c>
      <c r="E998" s="1">
        <v>5</v>
      </c>
      <c r="F998" s="1" t="str">
        <f>VLOOKUP(C998,customers!$A$2:$B$1001,2,FALSE)</f>
        <v>Marguerite Graves</v>
      </c>
      <c r="G998" s="1" t="str">
        <f>VLOOKUP(C998,customers!$A$1:$C$1001,3,FALSE)</f>
        <v>not provided</v>
      </c>
      <c r="H998" s="1" t="str">
        <f>_xlfn.XLOOKUP(C998,customers!$A$2:$A$1001,customers!$G$2:$G$1001,,0,)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>
        <f>INDEX(products!$A$1:$G$49,MATCH(orders!$D998,products!$A$1:$A$49,0),MATCH(orders!K$1,products!$A$1:$G$1,0))</f>
        <v>0.5</v>
      </c>
      <c r="L998">
        <f>INDEX(products!$A$1:$G$49,MATCH(orders!$D998,products!$A$1:$A$49,0),MATCH(orders!L$1,products!$A$1:$G$1,0))</f>
        <v>5.97</v>
      </c>
      <c r="M998">
        <f t="shared" si="108"/>
        <v>29.849999999999998</v>
      </c>
      <c r="N998" t="str">
        <f>VLOOKUP(I998,'coffee names &amp; roast types'!$A$2:$B$5,2,FALSE)</f>
        <v>Robusta</v>
      </c>
      <c r="O998" t="str">
        <f>VLOOKUP(J998,'coffee names &amp; roast types'!$E$2:$F$4,2,FALSE)</f>
        <v>Medium</v>
      </c>
      <c r="P998" t="str">
        <f>CONCATENATE(VLOOKUP(C998,customers!$A$2:$F$1001,5,FALSE),", ",VLOOKUP(C998,customers!$A$2:$F$1001,6,FALSE))</f>
        <v>91413 Scott Way, Fort Smith</v>
      </c>
      <c r="Q998" t="str">
        <f t="shared" si="109"/>
        <v>No</v>
      </c>
      <c r="R998" t="str">
        <f t="shared" si="110"/>
        <v>Marguerite</v>
      </c>
      <c r="S998" t="str">
        <f t="shared" si="111"/>
        <v>Graves</v>
      </c>
      <c r="T998" t="str">
        <f>_xlfn.XLOOKUP(C998,Table3[Customer ID],Table3[Loyalty Card],,0)</f>
        <v>No</v>
      </c>
      <c r="U998">
        <f t="shared" si="105"/>
        <v>2.5</v>
      </c>
      <c r="V998" t="str">
        <f t="shared" si="106"/>
        <v>Wednesday</v>
      </c>
      <c r="W998" t="str">
        <f t="shared" si="107"/>
        <v>May</v>
      </c>
      <c r="X998">
        <f>E998*VLOOKUP(D998,products!$A$2:$G$49,7,FALSE)</f>
        <v>1.7909999999999999</v>
      </c>
    </row>
    <row r="999" spans="1:24" x14ac:dyDescent="0.25">
      <c r="A999" s="1" t="s">
        <v>6121</v>
      </c>
      <c r="B999" s="2">
        <v>43749</v>
      </c>
      <c r="C999" s="1" t="s">
        <v>6117</v>
      </c>
      <c r="D999" t="s">
        <v>6156</v>
      </c>
      <c r="E999" s="1">
        <v>4</v>
      </c>
      <c r="F999" s="1" t="str">
        <f>VLOOKUP(C999,customers!$A$2:$B$1001,2,FALSE)</f>
        <v>Marguerite Graves</v>
      </c>
      <c r="G999" s="1" t="str">
        <f>VLOOKUP(C999,customers!$A$1:$C$1001,3,FALSE)</f>
        <v>not provided</v>
      </c>
      <c r="H999" s="1" t="str">
        <f>_xlfn.XLOOKUP(C999,customers!$A$2:$A$1001,customers!$G$2:$G$1001,,0,)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>
        <f>INDEX(products!$A$1:$G$49,MATCH(orders!$D999,products!$A$1:$A$49,0),MATCH(orders!K$1,products!$A$1:$G$1,0))</f>
        <v>0.5</v>
      </c>
      <c r="L999">
        <f>INDEX(products!$A$1:$G$49,MATCH(orders!$D999,products!$A$1:$A$49,0),MATCH(orders!L$1,products!$A$1:$G$1,0))</f>
        <v>6.75</v>
      </c>
      <c r="M999">
        <f t="shared" si="108"/>
        <v>27</v>
      </c>
      <c r="N999" t="str">
        <f>VLOOKUP(I999,'coffee names &amp; roast types'!$A$2:$B$5,2,FALSE)</f>
        <v>Arabica</v>
      </c>
      <c r="O999" t="str">
        <f>VLOOKUP(J999,'coffee names &amp; roast types'!$E$2:$F$4,2,FALSE)</f>
        <v>Medium</v>
      </c>
      <c r="P999" t="str">
        <f>CONCATENATE(VLOOKUP(C999,customers!$A$2:$F$1001,5,FALSE),", ",VLOOKUP(C999,customers!$A$2:$F$1001,6,FALSE))</f>
        <v>91413 Scott Way, Fort Smith</v>
      </c>
      <c r="Q999" t="str">
        <f t="shared" si="109"/>
        <v>No</v>
      </c>
      <c r="R999" t="str">
        <f t="shared" si="110"/>
        <v>Marguerite</v>
      </c>
      <c r="S999" t="str">
        <f t="shared" si="111"/>
        <v>Graves</v>
      </c>
      <c r="T999" t="str">
        <f>_xlfn.XLOOKUP(C999,Table3[Customer ID],Table3[Loyalty Card],,0)</f>
        <v>No</v>
      </c>
      <c r="U999">
        <f t="shared" si="105"/>
        <v>2</v>
      </c>
      <c r="V999" t="str">
        <f t="shared" si="106"/>
        <v>Friday</v>
      </c>
      <c r="W999" t="str">
        <f t="shared" si="107"/>
        <v>October</v>
      </c>
      <c r="X999">
        <f>E999*VLOOKUP(D999,products!$A$2:$G$49,7,FALSE)</f>
        <v>2.4299999999999997</v>
      </c>
    </row>
    <row r="1000" spans="1:24" x14ac:dyDescent="0.25">
      <c r="A1000" s="1" t="s">
        <v>6126</v>
      </c>
      <c r="B1000" s="2">
        <v>44411</v>
      </c>
      <c r="C1000" s="1" t="s">
        <v>6127</v>
      </c>
      <c r="D1000" t="s">
        <v>6146</v>
      </c>
      <c r="E1000" s="1">
        <v>1</v>
      </c>
      <c r="F1000" s="1" t="str">
        <f>VLOOKUP(C1000,customers!$A$2:$B$1001,2,FALSE)</f>
        <v>Nicolina Jenny</v>
      </c>
      <c r="G1000" s="1" t="str">
        <f>VLOOKUP(C1000,customers!$A$1:$C$1001,3,FALSE)</f>
        <v>njennyrq@bigcartel.com</v>
      </c>
      <c r="H1000" s="1" t="str">
        <f>_xlfn.XLOOKUP(C1000,customers!$A$2:$A$1001,customers!$G$2:$G$1001,,0,)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>
        <f>INDEX(products!$A$1:$G$49,MATCH(orders!$D1000,products!$A$1:$A$49,0),MATCH(orders!K$1,products!$A$1:$G$1,0))</f>
        <v>1</v>
      </c>
      <c r="L1000">
        <f>INDEX(products!$A$1:$G$49,MATCH(orders!$D1000,products!$A$1:$A$49,0),MATCH(orders!L$1,products!$A$1:$G$1,0))</f>
        <v>9.9499999999999993</v>
      </c>
      <c r="M1000">
        <f t="shared" si="108"/>
        <v>9.9499999999999993</v>
      </c>
      <c r="N1000" t="str">
        <f>VLOOKUP(I1000,'coffee names &amp; roast types'!$A$2:$B$5,2,FALSE)</f>
        <v>Arabica</v>
      </c>
      <c r="O1000" t="str">
        <f>VLOOKUP(J1000,'coffee names &amp; roast types'!$E$2:$F$4,2,FALSE)</f>
        <v>Dark</v>
      </c>
      <c r="P1000" t="str">
        <f>CONCATENATE(VLOOKUP(C1000,customers!$A$2:$F$1001,5,FALSE),", ",VLOOKUP(C1000,customers!$A$2:$F$1001,6,FALSE))</f>
        <v>6099 American Ash Court, Whittier</v>
      </c>
      <c r="Q1000" t="str">
        <f t="shared" si="109"/>
        <v>No</v>
      </c>
      <c r="R1000" t="str">
        <f t="shared" si="110"/>
        <v>Nicolina</v>
      </c>
      <c r="S1000" t="str">
        <f t="shared" si="111"/>
        <v>Jenny</v>
      </c>
      <c r="T1000" t="str">
        <f>_xlfn.XLOOKUP(C1000,Table3[Customer ID],Table3[Loyalty Card],,0)</f>
        <v>No</v>
      </c>
      <c r="U1000">
        <f t="shared" si="105"/>
        <v>1</v>
      </c>
      <c r="V1000" t="str">
        <f t="shared" si="106"/>
        <v>Tuesday</v>
      </c>
      <c r="W1000" t="str">
        <f t="shared" si="107"/>
        <v>August</v>
      </c>
      <c r="X1000">
        <f>E1000*VLOOKUP(D1000,products!$A$2:$G$49,7,FALSE)</f>
        <v>0.89549999999999985</v>
      </c>
    </row>
    <row r="1001" spans="1:24" x14ac:dyDescent="0.25">
      <c r="A1001" s="1" t="s">
        <v>6132</v>
      </c>
      <c r="B1001" s="2">
        <v>44119</v>
      </c>
      <c r="C1001" s="1" t="s">
        <v>6133</v>
      </c>
      <c r="D1001" t="s">
        <v>6155</v>
      </c>
      <c r="E1001" s="1">
        <v>3</v>
      </c>
      <c r="F1001" s="1" t="str">
        <f>VLOOKUP(C1001,customers!$A$2:$B$1001,2,FALSE)</f>
        <v>Vidovic Antonelli</v>
      </c>
      <c r="G1001" s="1" t="str">
        <f>VLOOKUP(C1001,customers!$A$1:$C$1001,3,FALSE)</f>
        <v>not provided</v>
      </c>
      <c r="H1001" s="1" t="str">
        <f>_xlfn.XLOOKUP(C1001,customers!$A$2:$A$1001,customers!$G$2:$G$1001,,0,)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>
        <f>INDEX(products!$A$1:$G$49,MATCH(orders!$D1001,products!$A$1:$A$49,0),MATCH(orders!K$1,products!$A$1:$G$1,0))</f>
        <v>0.2</v>
      </c>
      <c r="L1001">
        <f>INDEX(products!$A$1:$G$49,MATCH(orders!$D1001,products!$A$1:$A$49,0),MATCH(orders!L$1,products!$A$1:$G$1,0))</f>
        <v>4.125</v>
      </c>
      <c r="M1001">
        <f t="shared" si="108"/>
        <v>12.375</v>
      </c>
      <c r="N1001" t="str">
        <f>VLOOKUP(I1001,'coffee names &amp; roast types'!$A$2:$B$5,2,FALSE)</f>
        <v>Excelsa</v>
      </c>
      <c r="O1001" t="str">
        <f>VLOOKUP(J1001,'coffee names &amp; roast types'!$E$2:$F$4,2,FALSE)</f>
        <v>Medium</v>
      </c>
      <c r="P1001" t="str">
        <f>CONCATENATE(VLOOKUP(C1001,customers!$A$2:$F$1001,5,FALSE),", ",VLOOKUP(C1001,customers!$A$2:$F$1001,6,FALSE))</f>
        <v>3242 Corscot Pass, London</v>
      </c>
      <c r="Q1001" t="str">
        <f t="shared" si="109"/>
        <v>Yes</v>
      </c>
      <c r="R1001" t="str">
        <f t="shared" si="110"/>
        <v>Vidovic</v>
      </c>
      <c r="S1001" t="str">
        <f t="shared" si="111"/>
        <v>Antonelli</v>
      </c>
      <c r="T1001" t="str">
        <f>_xlfn.XLOOKUP(C1001,Table3[Customer ID],Table3[Loyalty Card],,0)</f>
        <v>Yes</v>
      </c>
      <c r="U1001">
        <f t="shared" si="105"/>
        <v>0.60000000000000009</v>
      </c>
      <c r="V1001" t="str">
        <f t="shared" si="106"/>
        <v>Thursday</v>
      </c>
      <c r="W1001" t="str">
        <f t="shared" si="107"/>
        <v>October</v>
      </c>
      <c r="X1001">
        <f>E1001*VLOOKUP(D1001,products!$A$2:$G$49,7,FALSE)</f>
        <v>1.3612500000000001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sheetPr>
    <tabColor theme="0"/>
  </sheetPr>
  <dimension ref="A1:P49"/>
  <sheetViews>
    <sheetView workbookViewId="0">
      <pane ySplit="1" topLeftCell="A2" activePane="bottomLeft" state="frozen"/>
      <selection pane="bottomLeft" activeCell="Q23" sqref="Q23"/>
    </sheetView>
  </sheetViews>
  <sheetFormatPr defaultRowHeight="15" x14ac:dyDescent="0.25"/>
  <cols>
    <col min="1" max="1" width="12.28515625" customWidth="1"/>
    <col min="2" max="2" width="17.5703125" customWidth="1"/>
    <col min="3" max="3" width="14" customWidth="1"/>
    <col min="4" max="4" width="9" customWidth="1"/>
    <col min="5" max="5" width="13.28515625" customWidth="1"/>
    <col min="6" max="6" width="16" customWidth="1"/>
    <col min="7" max="7" width="10.7109375" customWidth="1"/>
  </cols>
  <sheetData>
    <row r="1" spans="1:7" x14ac:dyDescent="0.25">
      <c r="A1" t="s">
        <v>10</v>
      </c>
      <c r="B1" t="s">
        <v>6215</v>
      </c>
      <c r="C1" t="s">
        <v>9</v>
      </c>
      <c r="D1" t="s">
        <v>11</v>
      </c>
      <c r="E1" t="s">
        <v>12</v>
      </c>
      <c r="F1" t="s">
        <v>16</v>
      </c>
      <c r="G1" t="s">
        <v>15</v>
      </c>
    </row>
    <row r="2" spans="1:7" x14ac:dyDescent="0.25">
      <c r="A2" t="s">
        <v>6163</v>
      </c>
      <c r="B2" t="s">
        <v>6194</v>
      </c>
      <c r="C2" t="s">
        <v>6185</v>
      </c>
      <c r="D2">
        <v>2.5</v>
      </c>
      <c r="E2">
        <v>36.454999999999998</v>
      </c>
      <c r="F2">
        <v>1.4581999999999999</v>
      </c>
      <c r="G2">
        <v>4.7391499999999995</v>
      </c>
    </row>
    <row r="3" spans="1:7" x14ac:dyDescent="0.25">
      <c r="A3" t="s">
        <v>6180</v>
      </c>
      <c r="B3" t="s">
        <v>6194</v>
      </c>
      <c r="C3" t="s">
        <v>6187</v>
      </c>
      <c r="D3">
        <v>2.5</v>
      </c>
      <c r="E3">
        <v>33.464999999999996</v>
      </c>
      <c r="F3">
        <v>1.3385999999999998</v>
      </c>
      <c r="G3">
        <v>4.3504499999999995</v>
      </c>
    </row>
    <row r="4" spans="1:7" x14ac:dyDescent="0.25">
      <c r="A4" t="s">
        <v>6164</v>
      </c>
      <c r="B4" t="s">
        <v>6194</v>
      </c>
      <c r="C4" t="s">
        <v>6186</v>
      </c>
      <c r="D4">
        <v>2.5</v>
      </c>
      <c r="E4">
        <v>29.784999999999997</v>
      </c>
      <c r="F4">
        <v>1.1913999999999998</v>
      </c>
      <c r="G4">
        <v>3.8720499999999998</v>
      </c>
    </row>
    <row r="5" spans="1:7" x14ac:dyDescent="0.25">
      <c r="A5" t="s">
        <v>6147</v>
      </c>
      <c r="B5" t="s">
        <v>6193</v>
      </c>
      <c r="C5" t="s">
        <v>6185</v>
      </c>
      <c r="D5">
        <v>2.5</v>
      </c>
      <c r="E5">
        <v>34.154999999999994</v>
      </c>
      <c r="F5">
        <v>1.3661999999999999</v>
      </c>
      <c r="G5">
        <v>3.7570499999999996</v>
      </c>
    </row>
    <row r="6" spans="1:7" x14ac:dyDescent="0.25">
      <c r="A6" t="s">
        <v>6165</v>
      </c>
      <c r="B6" t="s">
        <v>6193</v>
      </c>
      <c r="C6" t="s">
        <v>6187</v>
      </c>
      <c r="D6">
        <v>2.5</v>
      </c>
      <c r="E6">
        <v>31.624999999999996</v>
      </c>
      <c r="F6">
        <v>1.2649999999999999</v>
      </c>
      <c r="G6">
        <v>3.4787499999999998</v>
      </c>
    </row>
    <row r="7" spans="1:7" x14ac:dyDescent="0.25">
      <c r="A7" t="s">
        <v>6184</v>
      </c>
      <c r="B7" t="s">
        <v>6193</v>
      </c>
      <c r="C7" t="s">
        <v>6186</v>
      </c>
      <c r="D7">
        <v>2.5</v>
      </c>
      <c r="E7">
        <v>27.945</v>
      </c>
      <c r="F7">
        <v>1.1177999999999999</v>
      </c>
      <c r="G7">
        <v>3.07395</v>
      </c>
    </row>
    <row r="8" spans="1:7" x14ac:dyDescent="0.25">
      <c r="A8" t="s">
        <v>6181</v>
      </c>
      <c r="B8" t="s">
        <v>6192</v>
      </c>
      <c r="C8" t="s">
        <v>6185</v>
      </c>
      <c r="D8">
        <v>2.5</v>
      </c>
      <c r="E8">
        <v>29.784999999999997</v>
      </c>
      <c r="F8">
        <v>1.1913999999999998</v>
      </c>
      <c r="G8">
        <v>2.6806499999999995</v>
      </c>
    </row>
    <row r="9" spans="1:7" x14ac:dyDescent="0.25">
      <c r="A9" t="s">
        <v>6174</v>
      </c>
      <c r="B9" t="s">
        <v>6192</v>
      </c>
      <c r="C9" t="s">
        <v>6187</v>
      </c>
      <c r="D9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6169</v>
      </c>
      <c r="B10" t="s">
        <v>6194</v>
      </c>
      <c r="C10" t="s">
        <v>6185</v>
      </c>
      <c r="D10">
        <v>1</v>
      </c>
      <c r="E10">
        <v>15.85</v>
      </c>
      <c r="F10">
        <v>1.585</v>
      </c>
      <c r="G10">
        <v>2.0605000000000002</v>
      </c>
    </row>
    <row r="11" spans="1:7" x14ac:dyDescent="0.25">
      <c r="A11" t="s">
        <v>6167</v>
      </c>
      <c r="B11" t="s">
        <v>6192</v>
      </c>
      <c r="C11" t="s">
        <v>6186</v>
      </c>
      <c r="D11">
        <v>2.5</v>
      </c>
      <c r="E11">
        <v>22.884999999999998</v>
      </c>
      <c r="F11">
        <v>0.91539999999999988</v>
      </c>
      <c r="G11">
        <v>2.0596499999999995</v>
      </c>
    </row>
    <row r="12" spans="1:7" x14ac:dyDescent="0.25">
      <c r="A12" t="s">
        <v>6161</v>
      </c>
      <c r="B12" t="s">
        <v>6194</v>
      </c>
      <c r="C12" t="s">
        <v>6187</v>
      </c>
      <c r="D12">
        <v>1</v>
      </c>
      <c r="E12">
        <v>14.55</v>
      </c>
      <c r="F12">
        <v>1.4550000000000001</v>
      </c>
      <c r="G12">
        <v>1.8915000000000002</v>
      </c>
    </row>
    <row r="13" spans="1:7" x14ac:dyDescent="0.25">
      <c r="A13" t="s">
        <v>6142</v>
      </c>
      <c r="B13" t="s">
        <v>6194</v>
      </c>
      <c r="C13" t="s">
        <v>6186</v>
      </c>
      <c r="D13">
        <v>1</v>
      </c>
      <c r="E13">
        <v>12.95</v>
      </c>
      <c r="F13">
        <v>1.2949999999999999</v>
      </c>
      <c r="G13">
        <v>1.6835</v>
      </c>
    </row>
    <row r="14" spans="1:7" x14ac:dyDescent="0.25">
      <c r="A14" t="s">
        <v>6141</v>
      </c>
      <c r="B14" t="s">
        <v>6191</v>
      </c>
      <c r="C14" t="s">
        <v>6185</v>
      </c>
      <c r="D14">
        <v>2.5</v>
      </c>
      <c r="E14">
        <v>27.484999999999996</v>
      </c>
      <c r="F14">
        <v>1.0993999999999999</v>
      </c>
      <c r="G14">
        <v>1.6490999999999998</v>
      </c>
    </row>
    <row r="15" spans="1:7" x14ac:dyDescent="0.25">
      <c r="A15" t="s">
        <v>6170</v>
      </c>
      <c r="B15" t="s">
        <v>6193</v>
      </c>
      <c r="C15" t="s">
        <v>6185</v>
      </c>
      <c r="D15">
        <v>1</v>
      </c>
      <c r="E15">
        <v>14.85</v>
      </c>
      <c r="F15">
        <v>1.4849999999999999</v>
      </c>
      <c r="G15">
        <v>1.6335</v>
      </c>
    </row>
    <row r="16" spans="1:7" x14ac:dyDescent="0.25">
      <c r="A16" t="s">
        <v>6140</v>
      </c>
      <c r="B16" t="s">
        <v>6193</v>
      </c>
      <c r="C16" t="s">
        <v>6187</v>
      </c>
      <c r="D16">
        <v>1</v>
      </c>
      <c r="E16">
        <v>13.75</v>
      </c>
      <c r="F16">
        <v>1.375</v>
      </c>
      <c r="G16">
        <v>1.5125</v>
      </c>
    </row>
    <row r="17" spans="1:16" x14ac:dyDescent="0.25">
      <c r="A17" t="s">
        <v>6150</v>
      </c>
      <c r="B17" t="s">
        <v>6191</v>
      </c>
      <c r="C17" t="s">
        <v>6187</v>
      </c>
      <c r="D17">
        <v>2.5</v>
      </c>
      <c r="E17">
        <v>22.884999999999998</v>
      </c>
      <c r="F17">
        <v>0.91539999999999988</v>
      </c>
      <c r="G17">
        <v>1.3730999999999998</v>
      </c>
    </row>
    <row r="18" spans="1:16" x14ac:dyDescent="0.25">
      <c r="A18" t="s">
        <v>6182</v>
      </c>
      <c r="B18" t="s">
        <v>6193</v>
      </c>
      <c r="C18" t="s">
        <v>6186</v>
      </c>
      <c r="D18">
        <v>1</v>
      </c>
      <c r="E18">
        <v>12.15</v>
      </c>
      <c r="F18">
        <v>1.2150000000000001</v>
      </c>
      <c r="G18">
        <v>1.3365</v>
      </c>
    </row>
    <row r="19" spans="1:16" x14ac:dyDescent="0.25">
      <c r="A19" t="s">
        <v>6160</v>
      </c>
      <c r="B19" t="s">
        <v>6194</v>
      </c>
      <c r="C19" t="s">
        <v>6185</v>
      </c>
      <c r="D19">
        <v>0.5</v>
      </c>
      <c r="E19">
        <v>9.51</v>
      </c>
      <c r="F19">
        <v>1.9019999999999999</v>
      </c>
      <c r="G19">
        <v>1.2363</v>
      </c>
    </row>
    <row r="20" spans="1:16" x14ac:dyDescent="0.25">
      <c r="A20" t="s">
        <v>6148</v>
      </c>
      <c r="B20" t="s">
        <v>6191</v>
      </c>
      <c r="C20" t="s">
        <v>6186</v>
      </c>
      <c r="D20">
        <v>2.5</v>
      </c>
      <c r="E20">
        <v>20.584999999999997</v>
      </c>
      <c r="F20">
        <v>0.82339999999999991</v>
      </c>
      <c r="G20">
        <v>1.2350999999999999</v>
      </c>
    </row>
    <row r="21" spans="1:16" x14ac:dyDescent="0.25">
      <c r="A21" t="s">
        <v>6139</v>
      </c>
      <c r="B21" t="s">
        <v>6192</v>
      </c>
      <c r="C21" t="s">
        <v>6185</v>
      </c>
      <c r="D21">
        <v>1</v>
      </c>
      <c r="E21">
        <v>12.95</v>
      </c>
      <c r="F21">
        <v>1.2949999999999999</v>
      </c>
      <c r="G21">
        <v>1.1655</v>
      </c>
    </row>
    <row r="22" spans="1:16" x14ac:dyDescent="0.25">
      <c r="A22" t="s">
        <v>6159</v>
      </c>
      <c r="B22" t="s">
        <v>6194</v>
      </c>
      <c r="C22" t="s">
        <v>6187</v>
      </c>
      <c r="D22">
        <v>0.5</v>
      </c>
      <c r="E22">
        <v>8.73</v>
      </c>
      <c r="F22">
        <v>1.746</v>
      </c>
      <c r="G22">
        <v>1.1349</v>
      </c>
    </row>
    <row r="23" spans="1:16" x14ac:dyDescent="0.25">
      <c r="A23" t="s">
        <v>6154</v>
      </c>
      <c r="B23" t="s">
        <v>6192</v>
      </c>
      <c r="C23" t="s">
        <v>6187</v>
      </c>
      <c r="D23">
        <v>1</v>
      </c>
      <c r="E23">
        <v>11.25</v>
      </c>
      <c r="F23">
        <v>1.125</v>
      </c>
      <c r="G23">
        <v>1.0125</v>
      </c>
    </row>
    <row r="24" spans="1:16" x14ac:dyDescent="0.25">
      <c r="A24" t="s">
        <v>6168</v>
      </c>
      <c r="B24" t="s">
        <v>6194</v>
      </c>
      <c r="C24" t="s">
        <v>6186</v>
      </c>
      <c r="D24">
        <v>0.5</v>
      </c>
      <c r="E24">
        <v>7.77</v>
      </c>
      <c r="F24">
        <v>1.5539999999999998</v>
      </c>
      <c r="G24">
        <v>1.0101</v>
      </c>
    </row>
    <row r="25" spans="1:16" x14ac:dyDescent="0.25">
      <c r="A25" t="s">
        <v>6175</v>
      </c>
      <c r="B25" t="s">
        <v>6193</v>
      </c>
      <c r="C25" t="s">
        <v>6185</v>
      </c>
      <c r="D25">
        <v>0.5</v>
      </c>
      <c r="E25">
        <v>8.91</v>
      </c>
      <c r="F25">
        <v>1.782</v>
      </c>
      <c r="G25">
        <v>0.98009999999999997</v>
      </c>
    </row>
    <row r="26" spans="1:16" x14ac:dyDescent="0.25">
      <c r="A26" t="s">
        <v>6138</v>
      </c>
      <c r="B26" t="s">
        <v>6193</v>
      </c>
      <c r="C26" t="s">
        <v>6187</v>
      </c>
      <c r="D26">
        <v>0.5</v>
      </c>
      <c r="E26">
        <v>8.25</v>
      </c>
      <c r="F26">
        <v>1.65</v>
      </c>
      <c r="G26">
        <v>0.90749999999999997</v>
      </c>
    </row>
    <row r="27" spans="1:16" x14ac:dyDescent="0.25">
      <c r="A27" t="s">
        <v>6146</v>
      </c>
      <c r="B27" t="s">
        <v>6192</v>
      </c>
      <c r="C27" t="s">
        <v>6186</v>
      </c>
      <c r="D27">
        <v>1</v>
      </c>
      <c r="E27">
        <v>9.9499999999999993</v>
      </c>
      <c r="F27">
        <v>0.99499999999999988</v>
      </c>
      <c r="G27">
        <v>0.89549999999999985</v>
      </c>
    </row>
    <row r="28" spans="1:16" x14ac:dyDescent="0.25">
      <c r="A28" t="s">
        <v>6143</v>
      </c>
      <c r="B28" t="s">
        <v>6193</v>
      </c>
      <c r="C28" t="s">
        <v>6186</v>
      </c>
      <c r="D28">
        <v>0.5</v>
      </c>
      <c r="E28">
        <v>7.29</v>
      </c>
      <c r="F28">
        <v>1.458</v>
      </c>
      <c r="G28">
        <v>0.80190000000000006</v>
      </c>
      <c r="N28" s="4"/>
      <c r="O28" s="5"/>
      <c r="P28" s="6"/>
    </row>
    <row r="29" spans="1:16" x14ac:dyDescent="0.25">
      <c r="A29" t="s">
        <v>6178</v>
      </c>
      <c r="B29" t="s">
        <v>6191</v>
      </c>
      <c r="C29" t="s">
        <v>6185</v>
      </c>
      <c r="D29">
        <v>1</v>
      </c>
      <c r="E29">
        <v>11.95</v>
      </c>
      <c r="F29">
        <v>1.1949999999999998</v>
      </c>
      <c r="G29">
        <v>0.71699999999999997</v>
      </c>
      <c r="N29" s="7"/>
      <c r="O29" s="8"/>
      <c r="P29" s="9"/>
    </row>
    <row r="30" spans="1:16" x14ac:dyDescent="0.25">
      <c r="A30" t="s">
        <v>6179</v>
      </c>
      <c r="B30" t="s">
        <v>6192</v>
      </c>
      <c r="C30" t="s">
        <v>6185</v>
      </c>
      <c r="D30">
        <v>0.5</v>
      </c>
      <c r="E30">
        <v>7.77</v>
      </c>
      <c r="F30">
        <v>1.5539999999999998</v>
      </c>
      <c r="G30">
        <v>0.69929999999999992</v>
      </c>
      <c r="N30" s="7"/>
      <c r="O30" s="8"/>
      <c r="P30" s="9"/>
    </row>
    <row r="31" spans="1:16" x14ac:dyDescent="0.25">
      <c r="A31" t="s">
        <v>6144</v>
      </c>
      <c r="B31" t="s">
        <v>6194</v>
      </c>
      <c r="C31" t="s">
        <v>6185</v>
      </c>
      <c r="D31">
        <v>0.2</v>
      </c>
      <c r="E31">
        <v>4.7549999999999999</v>
      </c>
      <c r="F31">
        <v>2.3774999999999999</v>
      </c>
      <c r="G31">
        <v>0.61814999999999998</v>
      </c>
      <c r="N31" s="7"/>
      <c r="O31" s="8"/>
      <c r="P31" s="9"/>
    </row>
    <row r="32" spans="1:16" x14ac:dyDescent="0.25">
      <c r="A32" t="s">
        <v>6156</v>
      </c>
      <c r="B32" t="s">
        <v>6192</v>
      </c>
      <c r="C32" t="s">
        <v>6187</v>
      </c>
      <c r="D32">
        <v>0.5</v>
      </c>
      <c r="E32">
        <v>6.75</v>
      </c>
      <c r="F32">
        <v>1.35</v>
      </c>
      <c r="G32">
        <v>0.60749999999999993</v>
      </c>
      <c r="N32" s="7"/>
      <c r="O32" s="8"/>
      <c r="P32" s="9"/>
    </row>
    <row r="33" spans="1:16" x14ac:dyDescent="0.25">
      <c r="A33" t="s">
        <v>6137</v>
      </c>
      <c r="B33" t="s">
        <v>6191</v>
      </c>
      <c r="C33" t="s">
        <v>6187</v>
      </c>
      <c r="D33">
        <v>1</v>
      </c>
      <c r="E33">
        <v>9.9499999999999993</v>
      </c>
      <c r="F33">
        <v>0.99499999999999988</v>
      </c>
      <c r="G33">
        <v>0.59699999999999998</v>
      </c>
      <c r="N33" s="7"/>
      <c r="O33" s="8"/>
      <c r="P33" s="9"/>
    </row>
    <row r="34" spans="1:16" x14ac:dyDescent="0.25">
      <c r="A34" t="s">
        <v>6158</v>
      </c>
      <c r="B34" t="s">
        <v>6194</v>
      </c>
      <c r="C34" t="s">
        <v>6187</v>
      </c>
      <c r="D34">
        <v>0.2</v>
      </c>
      <c r="E34">
        <v>4.3650000000000002</v>
      </c>
      <c r="F34">
        <v>2.1825000000000001</v>
      </c>
      <c r="G34">
        <v>0.56745000000000001</v>
      </c>
      <c r="N34" s="7"/>
      <c r="O34" s="8"/>
      <c r="P34" s="9"/>
    </row>
    <row r="35" spans="1:16" x14ac:dyDescent="0.25">
      <c r="A35" t="s">
        <v>6157</v>
      </c>
      <c r="B35" t="s">
        <v>6192</v>
      </c>
      <c r="C35" t="s">
        <v>6186</v>
      </c>
      <c r="D35">
        <v>0.5</v>
      </c>
      <c r="E35">
        <v>5.97</v>
      </c>
      <c r="F35">
        <v>1.194</v>
      </c>
      <c r="G35">
        <v>0.5373</v>
      </c>
      <c r="N35" s="7"/>
      <c r="O35" s="8"/>
      <c r="P35" s="9"/>
    </row>
    <row r="36" spans="1:16" x14ac:dyDescent="0.25">
      <c r="A36" t="s">
        <v>6176</v>
      </c>
      <c r="B36" t="s">
        <v>6191</v>
      </c>
      <c r="C36" t="s">
        <v>6186</v>
      </c>
      <c r="D36">
        <v>1</v>
      </c>
      <c r="E36">
        <v>8.9499999999999993</v>
      </c>
      <c r="F36">
        <v>0.89499999999999991</v>
      </c>
      <c r="G36">
        <v>0.53699999999999992</v>
      </c>
      <c r="N36" s="7"/>
      <c r="O36" s="8"/>
      <c r="P36" s="9"/>
    </row>
    <row r="37" spans="1:16" x14ac:dyDescent="0.25">
      <c r="A37" t="s">
        <v>6149</v>
      </c>
      <c r="B37" t="s">
        <v>6194</v>
      </c>
      <c r="C37" t="s">
        <v>6186</v>
      </c>
      <c r="D37">
        <v>0.2</v>
      </c>
      <c r="E37">
        <v>3.8849999999999998</v>
      </c>
      <c r="F37">
        <v>1.9424999999999999</v>
      </c>
      <c r="G37">
        <v>0.50505</v>
      </c>
      <c r="N37" s="7"/>
      <c r="O37" s="8"/>
      <c r="P37" s="9"/>
    </row>
    <row r="38" spans="1:16" x14ac:dyDescent="0.25">
      <c r="A38" t="s">
        <v>6183</v>
      </c>
      <c r="B38" t="s">
        <v>6193</v>
      </c>
      <c r="C38" t="s">
        <v>6185</v>
      </c>
      <c r="D38">
        <v>0.2</v>
      </c>
      <c r="E38">
        <v>4.4550000000000001</v>
      </c>
      <c r="F38">
        <v>2.2275</v>
      </c>
      <c r="G38">
        <v>0.49004999999999999</v>
      </c>
      <c r="N38" s="7"/>
      <c r="O38" s="8"/>
      <c r="P38" s="9"/>
    </row>
    <row r="39" spans="1:16" x14ac:dyDescent="0.25">
      <c r="A39" t="s">
        <v>6155</v>
      </c>
      <c r="B39" t="s">
        <v>6193</v>
      </c>
      <c r="C39" t="s">
        <v>6187</v>
      </c>
      <c r="D39">
        <v>0.2</v>
      </c>
      <c r="E39">
        <v>4.125</v>
      </c>
      <c r="F39">
        <v>2.0625</v>
      </c>
      <c r="G39">
        <v>0.45374999999999999</v>
      </c>
      <c r="N39" s="7"/>
      <c r="O39" s="8"/>
      <c r="P39" s="9"/>
    </row>
    <row r="40" spans="1:16" x14ac:dyDescent="0.25">
      <c r="A40" t="s">
        <v>6172</v>
      </c>
      <c r="B40" t="s">
        <v>6191</v>
      </c>
      <c r="C40" t="s">
        <v>6185</v>
      </c>
      <c r="D40">
        <v>0.5</v>
      </c>
      <c r="E40">
        <v>7.169999999999999</v>
      </c>
      <c r="F40">
        <v>1.4339999999999997</v>
      </c>
      <c r="G40">
        <v>0.43019999999999992</v>
      </c>
      <c r="N40" s="7"/>
      <c r="O40" s="8"/>
      <c r="P40" s="9"/>
    </row>
    <row r="41" spans="1:16" x14ac:dyDescent="0.25">
      <c r="A41" t="s">
        <v>6152</v>
      </c>
      <c r="B41" t="s">
        <v>6193</v>
      </c>
      <c r="C41" t="s">
        <v>6186</v>
      </c>
      <c r="D41">
        <v>0.2</v>
      </c>
      <c r="E41">
        <v>3.645</v>
      </c>
      <c r="F41">
        <v>1.8225</v>
      </c>
      <c r="G41">
        <v>0.40095000000000003</v>
      </c>
      <c r="N41" s="7"/>
      <c r="O41" s="8"/>
      <c r="P41" s="9"/>
    </row>
    <row r="42" spans="1:16" x14ac:dyDescent="0.25">
      <c r="A42" t="s">
        <v>6145</v>
      </c>
      <c r="B42" t="s">
        <v>6191</v>
      </c>
      <c r="C42" t="s">
        <v>6187</v>
      </c>
      <c r="D42">
        <v>0.5</v>
      </c>
      <c r="E42">
        <v>5.97</v>
      </c>
      <c r="F42">
        <v>1.194</v>
      </c>
      <c r="G42">
        <v>0.35819999999999996</v>
      </c>
      <c r="N42" s="7"/>
      <c r="O42" s="8"/>
      <c r="P42" s="9"/>
    </row>
    <row r="43" spans="1:16" x14ac:dyDescent="0.25">
      <c r="A43" t="s">
        <v>6166</v>
      </c>
      <c r="B43" t="s">
        <v>6192</v>
      </c>
      <c r="C43" t="s">
        <v>6185</v>
      </c>
      <c r="D43">
        <v>0.2</v>
      </c>
      <c r="E43">
        <v>3.8849999999999998</v>
      </c>
      <c r="F43">
        <v>1.9424999999999999</v>
      </c>
      <c r="G43">
        <v>0.34964999999999996</v>
      </c>
      <c r="N43" s="7"/>
      <c r="O43" s="8"/>
      <c r="P43" s="9"/>
    </row>
    <row r="44" spans="1:16" x14ac:dyDescent="0.25">
      <c r="A44" t="s">
        <v>6171</v>
      </c>
      <c r="B44" t="s">
        <v>6191</v>
      </c>
      <c r="C44" t="s">
        <v>6186</v>
      </c>
      <c r="D44">
        <v>0.5</v>
      </c>
      <c r="E44">
        <v>5.3699999999999992</v>
      </c>
      <c r="F44">
        <v>1.0739999999999998</v>
      </c>
      <c r="G44">
        <v>0.32219999999999993</v>
      </c>
      <c r="N44" s="7"/>
      <c r="O44" s="8"/>
      <c r="P44" s="9"/>
    </row>
    <row r="45" spans="1:16" x14ac:dyDescent="0.25">
      <c r="A45" t="s">
        <v>6151</v>
      </c>
      <c r="B45" t="s">
        <v>6192</v>
      </c>
      <c r="C45" t="s">
        <v>6187</v>
      </c>
      <c r="D45">
        <v>0.2</v>
      </c>
      <c r="E45">
        <v>3.375</v>
      </c>
      <c r="F45">
        <v>1.6875</v>
      </c>
      <c r="G45">
        <v>0.30374999999999996</v>
      </c>
      <c r="N45" s="10"/>
      <c r="O45" s="11"/>
      <c r="P45" s="12"/>
    </row>
    <row r="46" spans="1:16" x14ac:dyDescent="0.25">
      <c r="A46" t="s">
        <v>6153</v>
      </c>
      <c r="B46" t="s">
        <v>6192</v>
      </c>
      <c r="C46" t="s">
        <v>6186</v>
      </c>
      <c r="D46">
        <v>0.2</v>
      </c>
      <c r="E46">
        <v>2.9849999999999999</v>
      </c>
      <c r="F46">
        <v>1.4924999999999999</v>
      </c>
      <c r="G46">
        <v>0.26865</v>
      </c>
    </row>
    <row r="47" spans="1:16" x14ac:dyDescent="0.25">
      <c r="A47" t="s">
        <v>6177</v>
      </c>
      <c r="B47" t="s">
        <v>6191</v>
      </c>
      <c r="C47" t="s">
        <v>6185</v>
      </c>
      <c r="D47">
        <v>0.2</v>
      </c>
      <c r="E47">
        <v>3.5849999999999995</v>
      </c>
      <c r="F47">
        <v>1.7924999999999998</v>
      </c>
      <c r="G47">
        <v>0.21509999999999996</v>
      </c>
    </row>
    <row r="48" spans="1:16" x14ac:dyDescent="0.25">
      <c r="A48" t="s">
        <v>6173</v>
      </c>
      <c r="B48" t="s">
        <v>6191</v>
      </c>
      <c r="C48" t="s">
        <v>6187</v>
      </c>
      <c r="D48">
        <v>0.2</v>
      </c>
      <c r="E48">
        <v>2.9849999999999999</v>
      </c>
      <c r="F48">
        <v>1.4924999999999999</v>
      </c>
      <c r="G48">
        <v>0.17909999999999998</v>
      </c>
    </row>
    <row r="49" spans="1:7" x14ac:dyDescent="0.25">
      <c r="A49" t="s">
        <v>6162</v>
      </c>
      <c r="B49" t="s">
        <v>6191</v>
      </c>
      <c r="C49" t="s">
        <v>6186</v>
      </c>
      <c r="D49">
        <v>0.2</v>
      </c>
      <c r="E49">
        <v>2.6849999999999996</v>
      </c>
      <c r="F49">
        <v>1.3424999999999998</v>
      </c>
      <c r="G49">
        <v>0.16109999999999997</v>
      </c>
    </row>
  </sheetData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956A-006A-4D1D-B04C-17728D1CA416}">
  <sheetPr>
    <tabColor theme="0"/>
  </sheetPr>
  <dimension ref="A1:F5"/>
  <sheetViews>
    <sheetView workbookViewId="0">
      <selection activeCell="E3" sqref="E3"/>
    </sheetView>
  </sheetViews>
  <sheetFormatPr defaultRowHeight="15" x14ac:dyDescent="0.25"/>
  <cols>
    <col min="1" max="1" width="29.28515625" customWidth="1"/>
    <col min="2" max="2" width="13" customWidth="1"/>
    <col min="5" max="5" width="25.28515625" customWidth="1"/>
    <col min="6" max="6" width="12.28515625" customWidth="1"/>
  </cols>
  <sheetData>
    <row r="1" spans="1:6" x14ac:dyDescent="0.25">
      <c r="A1" t="s">
        <v>6216</v>
      </c>
      <c r="B1" t="s">
        <v>6195</v>
      </c>
      <c r="E1" t="s">
        <v>6200</v>
      </c>
      <c r="F1" t="s">
        <v>6195</v>
      </c>
    </row>
    <row r="2" spans="1:6" x14ac:dyDescent="0.25">
      <c r="A2" t="s">
        <v>6191</v>
      </c>
      <c r="B2" t="s">
        <v>6196</v>
      </c>
      <c r="E2" t="s">
        <v>6185</v>
      </c>
      <c r="F2" t="s">
        <v>6201</v>
      </c>
    </row>
    <row r="3" spans="1:6" x14ac:dyDescent="0.25">
      <c r="A3" t="s">
        <v>6193</v>
      </c>
      <c r="B3" t="s">
        <v>6197</v>
      </c>
      <c r="E3" t="s">
        <v>6187</v>
      </c>
      <c r="F3" t="s">
        <v>6202</v>
      </c>
    </row>
    <row r="4" spans="1:6" x14ac:dyDescent="0.25">
      <c r="A4" t="s">
        <v>6192</v>
      </c>
      <c r="B4" t="s">
        <v>6198</v>
      </c>
      <c r="E4" t="s">
        <v>6186</v>
      </c>
      <c r="F4" t="s">
        <v>6203</v>
      </c>
    </row>
    <row r="5" spans="1:6" x14ac:dyDescent="0.25">
      <c r="A5" t="s">
        <v>6194</v>
      </c>
      <c r="B5" t="s">
        <v>6199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sheetPr>
    <tabColor theme="0"/>
  </sheetPr>
  <dimension ref="A1:I1001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17.42578125" customWidth="1"/>
    <col min="9" max="9" width="18.28515625" customWidth="1"/>
  </cols>
  <sheetData>
    <row r="1" spans="1:9" x14ac:dyDescent="0.25">
      <c r="A1" t="s">
        <v>3</v>
      </c>
      <c r="B1" t="s">
        <v>4</v>
      </c>
      <c r="C1" t="s">
        <v>2</v>
      </c>
      <c r="D1" t="s">
        <v>316</v>
      </c>
      <c r="E1" t="s">
        <v>5</v>
      </c>
      <c r="F1" t="s">
        <v>6</v>
      </c>
      <c r="G1" t="s">
        <v>7</v>
      </c>
      <c r="H1" t="s">
        <v>8</v>
      </c>
      <c r="I1" t="s">
        <v>6188</v>
      </c>
    </row>
    <row r="2" spans="1:9" x14ac:dyDescent="0.25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 t="s">
        <v>265</v>
      </c>
      <c r="G2" t="s">
        <v>18</v>
      </c>
      <c r="H2">
        <v>7505</v>
      </c>
      <c r="I2" t="s">
        <v>6189</v>
      </c>
    </row>
    <row r="3" spans="1:9" x14ac:dyDescent="0.25">
      <c r="A3" t="s">
        <v>495</v>
      </c>
      <c r="B3" t="s">
        <v>496</v>
      </c>
      <c r="C3" t="s">
        <v>497</v>
      </c>
      <c r="D3" t="s">
        <v>498</v>
      </c>
      <c r="E3" t="s">
        <v>499</v>
      </c>
      <c r="F3" t="s">
        <v>328</v>
      </c>
      <c r="G3" t="s">
        <v>317</v>
      </c>
      <c r="H3" t="s">
        <v>329</v>
      </c>
      <c r="I3" t="s">
        <v>6190</v>
      </c>
    </row>
    <row r="4" spans="1:9" x14ac:dyDescent="0.25">
      <c r="A4" t="s">
        <v>501</v>
      </c>
      <c r="B4" t="s">
        <v>502</v>
      </c>
      <c r="C4" t="s">
        <v>503</v>
      </c>
      <c r="D4" t="s">
        <v>504</v>
      </c>
      <c r="E4" t="s">
        <v>505</v>
      </c>
      <c r="F4" t="s">
        <v>124</v>
      </c>
      <c r="G4" t="s">
        <v>18</v>
      </c>
      <c r="H4">
        <v>78205</v>
      </c>
      <c r="I4" t="s">
        <v>6189</v>
      </c>
    </row>
    <row r="5" spans="1:9" x14ac:dyDescent="0.25">
      <c r="A5" t="s">
        <v>506</v>
      </c>
      <c r="B5" t="s">
        <v>507</v>
      </c>
      <c r="C5" t="s">
        <v>508</v>
      </c>
      <c r="D5" t="s">
        <v>509</v>
      </c>
      <c r="E5" t="s">
        <v>510</v>
      </c>
      <c r="F5" t="s">
        <v>82</v>
      </c>
      <c r="G5" t="s">
        <v>18</v>
      </c>
      <c r="H5">
        <v>62711</v>
      </c>
      <c r="I5" t="s">
        <v>6189</v>
      </c>
    </row>
    <row r="6" spans="1:9" x14ac:dyDescent="0.25">
      <c r="A6" t="s">
        <v>512</v>
      </c>
      <c r="B6" t="s">
        <v>513</v>
      </c>
      <c r="C6" t="s">
        <v>6213</v>
      </c>
      <c r="D6" t="s">
        <v>514</v>
      </c>
      <c r="E6" t="s">
        <v>515</v>
      </c>
      <c r="F6" t="s">
        <v>516</v>
      </c>
      <c r="G6" t="s">
        <v>317</v>
      </c>
      <c r="H6" t="s">
        <v>517</v>
      </c>
      <c r="I6" t="s">
        <v>6190</v>
      </c>
    </row>
    <row r="7" spans="1:9" x14ac:dyDescent="0.25">
      <c r="A7" t="s">
        <v>519</v>
      </c>
      <c r="B7" t="s">
        <v>520</v>
      </c>
      <c r="C7" t="s">
        <v>6213</v>
      </c>
      <c r="D7" t="s">
        <v>521</v>
      </c>
      <c r="E7" t="s">
        <v>522</v>
      </c>
      <c r="F7" t="s">
        <v>109</v>
      </c>
      <c r="G7" t="s">
        <v>18</v>
      </c>
      <c r="H7">
        <v>18505</v>
      </c>
      <c r="I7" t="s">
        <v>6190</v>
      </c>
    </row>
    <row r="8" spans="1:9" x14ac:dyDescent="0.25">
      <c r="A8" t="s">
        <v>524</v>
      </c>
      <c r="B8" t="s">
        <v>525</v>
      </c>
      <c r="C8" t="s">
        <v>526</v>
      </c>
      <c r="D8" t="s">
        <v>527</v>
      </c>
      <c r="E8" t="s">
        <v>528</v>
      </c>
      <c r="F8" t="s">
        <v>202</v>
      </c>
      <c r="G8" t="s">
        <v>18</v>
      </c>
      <c r="H8">
        <v>45440</v>
      </c>
      <c r="I8" t="s">
        <v>6189</v>
      </c>
    </row>
    <row r="9" spans="1:9" x14ac:dyDescent="0.25">
      <c r="A9" t="s">
        <v>530</v>
      </c>
      <c r="B9" t="s">
        <v>531</v>
      </c>
      <c r="C9" t="s">
        <v>6213</v>
      </c>
      <c r="D9" t="s">
        <v>532</v>
      </c>
      <c r="E9" t="s">
        <v>533</v>
      </c>
      <c r="F9" t="s">
        <v>385</v>
      </c>
      <c r="G9" t="s">
        <v>317</v>
      </c>
      <c r="H9" t="s">
        <v>321</v>
      </c>
      <c r="I9" t="s">
        <v>6189</v>
      </c>
    </row>
    <row r="10" spans="1:9" x14ac:dyDescent="0.25">
      <c r="A10" t="s">
        <v>535</v>
      </c>
      <c r="B10" t="s">
        <v>536</v>
      </c>
      <c r="C10" t="s">
        <v>537</v>
      </c>
      <c r="D10" t="s">
        <v>538</v>
      </c>
      <c r="E10" t="s">
        <v>539</v>
      </c>
      <c r="F10" t="s">
        <v>26</v>
      </c>
      <c r="G10" t="s">
        <v>18</v>
      </c>
      <c r="H10">
        <v>90045</v>
      </c>
      <c r="I10" t="s">
        <v>6190</v>
      </c>
    </row>
    <row r="11" spans="1:9" x14ac:dyDescent="0.25">
      <c r="A11" t="s">
        <v>541</v>
      </c>
      <c r="B11" t="s">
        <v>542</v>
      </c>
      <c r="C11" t="s">
        <v>543</v>
      </c>
      <c r="D11" t="s">
        <v>544</v>
      </c>
      <c r="E11" t="s">
        <v>545</v>
      </c>
      <c r="F11" t="s">
        <v>26</v>
      </c>
      <c r="G11" t="s">
        <v>18</v>
      </c>
      <c r="H11">
        <v>90065</v>
      </c>
      <c r="I11" t="s">
        <v>6190</v>
      </c>
    </row>
    <row r="12" spans="1:9" x14ac:dyDescent="0.25">
      <c r="A12" t="s">
        <v>547</v>
      </c>
      <c r="B12" t="s">
        <v>548</v>
      </c>
      <c r="C12" t="s">
        <v>549</v>
      </c>
      <c r="D12" t="s">
        <v>550</v>
      </c>
      <c r="E12" t="s">
        <v>551</v>
      </c>
      <c r="F12" t="s">
        <v>97</v>
      </c>
      <c r="G12" t="s">
        <v>18</v>
      </c>
      <c r="H12">
        <v>95160</v>
      </c>
      <c r="I12" t="s">
        <v>6190</v>
      </c>
    </row>
    <row r="13" spans="1:9" x14ac:dyDescent="0.25">
      <c r="A13" t="s">
        <v>553</v>
      </c>
      <c r="B13" t="s">
        <v>554</v>
      </c>
      <c r="C13" t="s">
        <v>555</v>
      </c>
      <c r="D13" t="s">
        <v>556</v>
      </c>
      <c r="E13" t="s">
        <v>557</v>
      </c>
      <c r="F13" t="s">
        <v>97</v>
      </c>
      <c r="G13" t="s">
        <v>18</v>
      </c>
      <c r="H13">
        <v>95194</v>
      </c>
      <c r="I13" t="s">
        <v>6189</v>
      </c>
    </row>
    <row r="14" spans="1:9" x14ac:dyDescent="0.25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37</v>
      </c>
      <c r="G14" t="s">
        <v>18</v>
      </c>
      <c r="H14">
        <v>23285</v>
      </c>
      <c r="I14" t="s">
        <v>6190</v>
      </c>
    </row>
    <row r="15" spans="1:9" x14ac:dyDescent="0.25">
      <c r="A15" t="s">
        <v>565</v>
      </c>
      <c r="B15" t="s">
        <v>566</v>
      </c>
      <c r="C15" t="s">
        <v>567</v>
      </c>
      <c r="D15" t="s">
        <v>6213</v>
      </c>
      <c r="E15" t="s">
        <v>568</v>
      </c>
      <c r="F15" t="s">
        <v>268</v>
      </c>
      <c r="G15" t="s">
        <v>18</v>
      </c>
      <c r="H15">
        <v>41905</v>
      </c>
      <c r="I15" t="s">
        <v>6190</v>
      </c>
    </row>
    <row r="16" spans="1:9" x14ac:dyDescent="0.25">
      <c r="A16" t="s">
        <v>570</v>
      </c>
      <c r="B16" t="s">
        <v>571</v>
      </c>
      <c r="C16" t="s">
        <v>572</v>
      </c>
      <c r="D16" t="s">
        <v>573</v>
      </c>
      <c r="E16" t="s">
        <v>574</v>
      </c>
      <c r="F16" t="s">
        <v>103</v>
      </c>
      <c r="G16" t="s">
        <v>18</v>
      </c>
      <c r="H16">
        <v>63131</v>
      </c>
      <c r="I16" t="s">
        <v>6189</v>
      </c>
    </row>
    <row r="17" spans="1:9" x14ac:dyDescent="0.25">
      <c r="A17" t="s">
        <v>576</v>
      </c>
      <c r="B17" t="s">
        <v>577</v>
      </c>
      <c r="C17" t="s">
        <v>578</v>
      </c>
      <c r="D17" t="s">
        <v>6213</v>
      </c>
      <c r="E17" t="s">
        <v>579</v>
      </c>
      <c r="F17" t="s">
        <v>45</v>
      </c>
      <c r="G17" t="s">
        <v>18</v>
      </c>
      <c r="H17">
        <v>19172</v>
      </c>
      <c r="I17" t="s">
        <v>6190</v>
      </c>
    </row>
    <row r="18" spans="1:9" x14ac:dyDescent="0.25">
      <c r="A18" t="s">
        <v>581</v>
      </c>
      <c r="B18" t="s">
        <v>582</v>
      </c>
      <c r="C18" t="s">
        <v>583</v>
      </c>
      <c r="D18" t="s">
        <v>584</v>
      </c>
      <c r="E18" t="s">
        <v>585</v>
      </c>
      <c r="F18" t="s">
        <v>188</v>
      </c>
      <c r="G18" t="s">
        <v>18</v>
      </c>
      <c r="H18">
        <v>97271</v>
      </c>
      <c r="I18" t="s">
        <v>6190</v>
      </c>
    </row>
    <row r="19" spans="1:9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62</v>
      </c>
      <c r="G19" t="s">
        <v>18</v>
      </c>
      <c r="H19">
        <v>77240</v>
      </c>
      <c r="I19" t="s">
        <v>6190</v>
      </c>
    </row>
    <row r="20" spans="1:9" x14ac:dyDescent="0.25">
      <c r="A20" t="s">
        <v>593</v>
      </c>
      <c r="B20" t="s">
        <v>594</v>
      </c>
      <c r="C20" t="s">
        <v>595</v>
      </c>
      <c r="D20" t="s">
        <v>6213</v>
      </c>
      <c r="E20" t="s">
        <v>596</v>
      </c>
      <c r="F20" t="s">
        <v>473</v>
      </c>
      <c r="G20" t="s">
        <v>317</v>
      </c>
      <c r="H20" t="s">
        <v>415</v>
      </c>
      <c r="I20" t="s">
        <v>6189</v>
      </c>
    </row>
    <row r="21" spans="1:9" x14ac:dyDescent="0.25">
      <c r="A21" t="s">
        <v>598</v>
      </c>
      <c r="B21" t="s">
        <v>599</v>
      </c>
      <c r="C21" t="s">
        <v>600</v>
      </c>
      <c r="D21" t="s">
        <v>601</v>
      </c>
      <c r="E21" t="s">
        <v>602</v>
      </c>
      <c r="F21" t="s">
        <v>56</v>
      </c>
      <c r="G21" t="s">
        <v>18</v>
      </c>
      <c r="H21">
        <v>10060</v>
      </c>
      <c r="I21" t="s">
        <v>6189</v>
      </c>
    </row>
    <row r="22" spans="1:9" x14ac:dyDescent="0.25">
      <c r="A22" t="s">
        <v>603</v>
      </c>
      <c r="B22" t="s">
        <v>604</v>
      </c>
      <c r="C22" t="s">
        <v>6213</v>
      </c>
      <c r="D22" t="s">
        <v>605</v>
      </c>
      <c r="E22" t="s">
        <v>606</v>
      </c>
      <c r="F22" t="s">
        <v>434</v>
      </c>
      <c r="G22" t="s">
        <v>317</v>
      </c>
      <c r="H22" t="s">
        <v>333</v>
      </c>
      <c r="I22" t="s">
        <v>6189</v>
      </c>
    </row>
    <row r="23" spans="1:9" x14ac:dyDescent="0.25">
      <c r="A23" t="s">
        <v>608</v>
      </c>
      <c r="B23" t="s">
        <v>609</v>
      </c>
      <c r="C23" t="s">
        <v>610</v>
      </c>
      <c r="D23" t="s">
        <v>611</v>
      </c>
      <c r="E23" t="s">
        <v>612</v>
      </c>
      <c r="F23" t="s">
        <v>182</v>
      </c>
      <c r="G23" t="s">
        <v>18</v>
      </c>
      <c r="H23">
        <v>49560</v>
      </c>
      <c r="I23" t="s">
        <v>6190</v>
      </c>
    </row>
    <row r="24" spans="1:9" x14ac:dyDescent="0.25">
      <c r="A24" t="s">
        <v>614</v>
      </c>
      <c r="B24" t="s">
        <v>615</v>
      </c>
      <c r="C24" t="s">
        <v>616</v>
      </c>
      <c r="D24" t="s">
        <v>617</v>
      </c>
      <c r="E24" t="s">
        <v>618</v>
      </c>
      <c r="F24" t="s">
        <v>210</v>
      </c>
      <c r="G24" t="s">
        <v>18</v>
      </c>
      <c r="H24">
        <v>33982</v>
      </c>
      <c r="I24" t="s">
        <v>6189</v>
      </c>
    </row>
    <row r="25" spans="1:9" x14ac:dyDescent="0.25">
      <c r="A25" t="s">
        <v>620</v>
      </c>
      <c r="B25" t="s">
        <v>621</v>
      </c>
      <c r="C25" t="s">
        <v>622</v>
      </c>
      <c r="D25" t="s">
        <v>623</v>
      </c>
      <c r="E25" t="s">
        <v>624</v>
      </c>
      <c r="F25" t="s">
        <v>90</v>
      </c>
      <c r="G25" t="s">
        <v>18</v>
      </c>
      <c r="H25">
        <v>98682</v>
      </c>
      <c r="I25" t="s">
        <v>6189</v>
      </c>
    </row>
    <row r="26" spans="1:9" x14ac:dyDescent="0.25">
      <c r="A26" t="s">
        <v>626</v>
      </c>
      <c r="B26" t="s">
        <v>627</v>
      </c>
      <c r="C26" t="s">
        <v>628</v>
      </c>
      <c r="D26" t="s">
        <v>629</v>
      </c>
      <c r="E26" t="s">
        <v>630</v>
      </c>
      <c r="F26" t="s">
        <v>156</v>
      </c>
      <c r="G26" t="s">
        <v>18</v>
      </c>
      <c r="H26">
        <v>80150</v>
      </c>
      <c r="I26" t="s">
        <v>6190</v>
      </c>
    </row>
    <row r="27" spans="1:9" x14ac:dyDescent="0.25">
      <c r="A27" t="s">
        <v>632</v>
      </c>
      <c r="B27" t="s">
        <v>633</v>
      </c>
      <c r="C27" t="s">
        <v>6213</v>
      </c>
      <c r="D27" t="s">
        <v>634</v>
      </c>
      <c r="E27" t="s">
        <v>635</v>
      </c>
      <c r="F27" t="s">
        <v>210</v>
      </c>
      <c r="G27" t="s">
        <v>18</v>
      </c>
      <c r="H27">
        <v>33982</v>
      </c>
      <c r="I27" t="s">
        <v>6189</v>
      </c>
    </row>
    <row r="28" spans="1:9" x14ac:dyDescent="0.25">
      <c r="A28" t="s">
        <v>637</v>
      </c>
      <c r="B28" t="s">
        <v>638</v>
      </c>
      <c r="C28" t="s">
        <v>639</v>
      </c>
      <c r="D28" t="s">
        <v>640</v>
      </c>
      <c r="E28" t="s">
        <v>641</v>
      </c>
      <c r="F28" t="s">
        <v>39</v>
      </c>
      <c r="G28" t="s">
        <v>18</v>
      </c>
      <c r="H28">
        <v>94975</v>
      </c>
      <c r="I28" t="s">
        <v>6189</v>
      </c>
    </row>
    <row r="29" spans="1:9" x14ac:dyDescent="0.25">
      <c r="A29" t="s">
        <v>643</v>
      </c>
      <c r="B29" t="s">
        <v>644</v>
      </c>
      <c r="C29" t="s">
        <v>645</v>
      </c>
      <c r="D29" t="s">
        <v>646</v>
      </c>
      <c r="E29" t="s">
        <v>647</v>
      </c>
      <c r="F29" t="s">
        <v>432</v>
      </c>
      <c r="G29" t="s">
        <v>317</v>
      </c>
      <c r="H29" t="s">
        <v>433</v>
      </c>
      <c r="I29" t="s">
        <v>6190</v>
      </c>
    </row>
    <row r="30" spans="1:9" x14ac:dyDescent="0.25">
      <c r="A30" t="s">
        <v>649</v>
      </c>
      <c r="B30" t="s">
        <v>650</v>
      </c>
      <c r="C30" t="s">
        <v>651</v>
      </c>
      <c r="D30" t="s">
        <v>652</v>
      </c>
      <c r="E30" t="s">
        <v>653</v>
      </c>
      <c r="F30" t="s">
        <v>346</v>
      </c>
      <c r="G30" t="s">
        <v>317</v>
      </c>
      <c r="H30" t="s">
        <v>347</v>
      </c>
      <c r="I30" t="s">
        <v>6190</v>
      </c>
    </row>
    <row r="31" spans="1:9" x14ac:dyDescent="0.25">
      <c r="A31" t="s">
        <v>655</v>
      </c>
      <c r="B31" t="s">
        <v>656</v>
      </c>
      <c r="C31" t="s">
        <v>657</v>
      </c>
      <c r="D31" t="s">
        <v>658</v>
      </c>
      <c r="E31" t="s">
        <v>659</v>
      </c>
      <c r="F31" t="s">
        <v>422</v>
      </c>
      <c r="G31" t="s">
        <v>317</v>
      </c>
      <c r="H31" t="s">
        <v>401</v>
      </c>
      <c r="I31" t="s">
        <v>6189</v>
      </c>
    </row>
    <row r="32" spans="1:9" x14ac:dyDescent="0.25">
      <c r="A32" t="s">
        <v>661</v>
      </c>
      <c r="B32" t="s">
        <v>662</v>
      </c>
      <c r="C32" t="s">
        <v>6213</v>
      </c>
      <c r="D32" t="s">
        <v>663</v>
      </c>
      <c r="E32" t="s">
        <v>664</v>
      </c>
      <c r="F32" t="s">
        <v>132</v>
      </c>
      <c r="G32" t="s">
        <v>18</v>
      </c>
      <c r="H32">
        <v>80044</v>
      </c>
      <c r="I32" t="s">
        <v>6190</v>
      </c>
    </row>
    <row r="33" spans="1:9" x14ac:dyDescent="0.25">
      <c r="A33" t="s">
        <v>665</v>
      </c>
      <c r="B33" t="s">
        <v>666</v>
      </c>
      <c r="C33" t="s">
        <v>667</v>
      </c>
      <c r="D33" t="s">
        <v>668</v>
      </c>
      <c r="E33" t="s">
        <v>669</v>
      </c>
      <c r="F33" t="s">
        <v>131</v>
      </c>
      <c r="G33" t="s">
        <v>18</v>
      </c>
      <c r="H33">
        <v>11407</v>
      </c>
      <c r="I33" t="s">
        <v>6190</v>
      </c>
    </row>
    <row r="34" spans="1:9" x14ac:dyDescent="0.25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348</v>
      </c>
      <c r="G34" t="s">
        <v>317</v>
      </c>
      <c r="H34" t="s">
        <v>349</v>
      </c>
      <c r="I34" t="s">
        <v>6189</v>
      </c>
    </row>
    <row r="35" spans="1:9" x14ac:dyDescent="0.25">
      <c r="A35" t="s">
        <v>676</v>
      </c>
      <c r="B35" t="s">
        <v>677</v>
      </c>
      <c r="C35" t="s">
        <v>678</v>
      </c>
      <c r="D35" t="s">
        <v>6213</v>
      </c>
      <c r="E35" t="s">
        <v>679</v>
      </c>
      <c r="F35" t="s">
        <v>140</v>
      </c>
      <c r="G35" t="s">
        <v>18</v>
      </c>
      <c r="H35">
        <v>58207</v>
      </c>
      <c r="I35" t="s">
        <v>6190</v>
      </c>
    </row>
    <row r="36" spans="1:9" x14ac:dyDescent="0.25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80</v>
      </c>
      <c r="G36" t="s">
        <v>27</v>
      </c>
      <c r="H36" t="s">
        <v>257</v>
      </c>
      <c r="I36" t="s">
        <v>6189</v>
      </c>
    </row>
    <row r="37" spans="1:9" x14ac:dyDescent="0.25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47</v>
      </c>
      <c r="G37" t="s">
        <v>18</v>
      </c>
      <c r="H37">
        <v>25362</v>
      </c>
      <c r="I37" t="s">
        <v>6190</v>
      </c>
    </row>
    <row r="38" spans="1:9" x14ac:dyDescent="0.25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87</v>
      </c>
      <c r="G38" t="s">
        <v>18</v>
      </c>
      <c r="H38">
        <v>72204</v>
      </c>
      <c r="I38" t="s">
        <v>6190</v>
      </c>
    </row>
    <row r="39" spans="1:9" x14ac:dyDescent="0.25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41</v>
      </c>
      <c r="G39" t="s">
        <v>18</v>
      </c>
      <c r="H39">
        <v>80291</v>
      </c>
      <c r="I39" t="s">
        <v>6190</v>
      </c>
    </row>
    <row r="40" spans="1:9" x14ac:dyDescent="0.25">
      <c r="A40" t="s">
        <v>705</v>
      </c>
      <c r="B40" t="s">
        <v>706</v>
      </c>
      <c r="C40" t="s">
        <v>707</v>
      </c>
      <c r="D40" t="s">
        <v>708</v>
      </c>
      <c r="E40" t="s">
        <v>709</v>
      </c>
      <c r="F40" t="s">
        <v>32</v>
      </c>
      <c r="G40" t="s">
        <v>18</v>
      </c>
      <c r="H40">
        <v>55458</v>
      </c>
      <c r="I40" t="s">
        <v>6190</v>
      </c>
    </row>
    <row r="41" spans="1:9" x14ac:dyDescent="0.25">
      <c r="A41" t="s">
        <v>711</v>
      </c>
      <c r="B41" t="s">
        <v>712</v>
      </c>
      <c r="C41" t="s">
        <v>6213</v>
      </c>
      <c r="D41" t="s">
        <v>6213</v>
      </c>
      <c r="E41" t="s">
        <v>713</v>
      </c>
      <c r="F41" t="s">
        <v>125</v>
      </c>
      <c r="G41" t="s">
        <v>18</v>
      </c>
      <c r="H41">
        <v>85715</v>
      </c>
      <c r="I41" t="s">
        <v>6189</v>
      </c>
    </row>
    <row r="42" spans="1:9" x14ac:dyDescent="0.25">
      <c r="A42" t="s">
        <v>715</v>
      </c>
      <c r="B42" t="s">
        <v>716</v>
      </c>
      <c r="C42" t="s">
        <v>6213</v>
      </c>
      <c r="D42" t="s">
        <v>717</v>
      </c>
      <c r="E42" t="s">
        <v>718</v>
      </c>
      <c r="F42" t="s">
        <v>68</v>
      </c>
      <c r="G42" t="s">
        <v>18</v>
      </c>
      <c r="H42">
        <v>70116</v>
      </c>
      <c r="I42" t="s">
        <v>6190</v>
      </c>
    </row>
    <row r="43" spans="1:9" x14ac:dyDescent="0.25">
      <c r="A43" t="s">
        <v>720</v>
      </c>
      <c r="B43" t="s">
        <v>721</v>
      </c>
      <c r="C43" t="s">
        <v>722</v>
      </c>
      <c r="D43" t="s">
        <v>723</v>
      </c>
      <c r="E43" t="s">
        <v>724</v>
      </c>
      <c r="F43" t="s">
        <v>70</v>
      </c>
      <c r="G43" t="s">
        <v>18</v>
      </c>
      <c r="H43">
        <v>6183</v>
      </c>
      <c r="I43" t="s">
        <v>6189</v>
      </c>
    </row>
    <row r="44" spans="1:9" x14ac:dyDescent="0.25">
      <c r="A44" t="s">
        <v>726</v>
      </c>
      <c r="B44" t="s">
        <v>727</v>
      </c>
      <c r="C44" t="s">
        <v>728</v>
      </c>
      <c r="D44" t="s">
        <v>729</v>
      </c>
      <c r="E44" t="s">
        <v>730</v>
      </c>
      <c r="F44" t="s">
        <v>731</v>
      </c>
      <c r="G44" t="s">
        <v>18</v>
      </c>
      <c r="H44">
        <v>84409</v>
      </c>
      <c r="I44" t="s">
        <v>6189</v>
      </c>
    </row>
    <row r="45" spans="1:9" x14ac:dyDescent="0.25">
      <c r="A45" t="s">
        <v>733</v>
      </c>
      <c r="B45" t="s">
        <v>734</v>
      </c>
      <c r="C45" t="s">
        <v>6213</v>
      </c>
      <c r="D45" t="s">
        <v>735</v>
      </c>
      <c r="E45" t="s">
        <v>736</v>
      </c>
      <c r="F45" t="s">
        <v>240</v>
      </c>
      <c r="G45" t="s">
        <v>18</v>
      </c>
      <c r="H45">
        <v>2216</v>
      </c>
      <c r="I45" t="s">
        <v>6190</v>
      </c>
    </row>
    <row r="46" spans="1:9" x14ac:dyDescent="0.25">
      <c r="A46" t="s">
        <v>738</v>
      </c>
      <c r="B46" t="s">
        <v>739</v>
      </c>
      <c r="C46" t="s">
        <v>740</v>
      </c>
      <c r="D46" t="s">
        <v>741</v>
      </c>
      <c r="E46" t="s">
        <v>742</v>
      </c>
      <c r="F46" t="s">
        <v>218</v>
      </c>
      <c r="G46" t="s">
        <v>18</v>
      </c>
      <c r="H46">
        <v>14604</v>
      </c>
      <c r="I46" t="s">
        <v>6189</v>
      </c>
    </row>
    <row r="47" spans="1:9" x14ac:dyDescent="0.25">
      <c r="A47" t="s">
        <v>744</v>
      </c>
      <c r="B47" t="s">
        <v>745</v>
      </c>
      <c r="C47" t="s">
        <v>746</v>
      </c>
      <c r="D47" t="s">
        <v>747</v>
      </c>
      <c r="E47" t="s">
        <v>748</v>
      </c>
      <c r="F47" t="s">
        <v>93</v>
      </c>
      <c r="G47" t="s">
        <v>18</v>
      </c>
      <c r="H47">
        <v>10469</v>
      </c>
      <c r="I47" t="s">
        <v>6190</v>
      </c>
    </row>
    <row r="48" spans="1:9" x14ac:dyDescent="0.25">
      <c r="A48" t="s">
        <v>750</v>
      </c>
      <c r="B48" t="s">
        <v>751</v>
      </c>
      <c r="C48" t="s">
        <v>6213</v>
      </c>
      <c r="D48" t="s">
        <v>752</v>
      </c>
      <c r="E48" t="s">
        <v>753</v>
      </c>
      <c r="F48" t="s">
        <v>143</v>
      </c>
      <c r="G48" t="s">
        <v>18</v>
      </c>
      <c r="H48">
        <v>35205</v>
      </c>
      <c r="I48" t="s">
        <v>6189</v>
      </c>
    </row>
    <row r="49" spans="1:9" x14ac:dyDescent="0.25">
      <c r="A49" t="s">
        <v>755</v>
      </c>
      <c r="B49" t="s">
        <v>756</v>
      </c>
      <c r="C49" t="s">
        <v>757</v>
      </c>
      <c r="D49" t="s">
        <v>758</v>
      </c>
      <c r="E49" t="s">
        <v>759</v>
      </c>
      <c r="F49" t="s">
        <v>271</v>
      </c>
      <c r="G49" t="s">
        <v>18</v>
      </c>
      <c r="H49">
        <v>92415</v>
      </c>
      <c r="I49" t="s">
        <v>6189</v>
      </c>
    </row>
    <row r="50" spans="1:9" x14ac:dyDescent="0.25">
      <c r="A50" t="s">
        <v>761</v>
      </c>
      <c r="B50" t="s">
        <v>762</v>
      </c>
      <c r="C50" t="s">
        <v>763</v>
      </c>
      <c r="D50" t="s">
        <v>6213</v>
      </c>
      <c r="E50" t="s">
        <v>764</v>
      </c>
      <c r="F50" t="s">
        <v>127</v>
      </c>
      <c r="G50" t="s">
        <v>18</v>
      </c>
      <c r="H50">
        <v>23514</v>
      </c>
      <c r="I50" t="s">
        <v>6190</v>
      </c>
    </row>
    <row r="51" spans="1:9" x14ac:dyDescent="0.25">
      <c r="A51" t="s">
        <v>766</v>
      </c>
      <c r="B51" t="s">
        <v>767</v>
      </c>
      <c r="C51" t="s">
        <v>768</v>
      </c>
      <c r="D51" t="s">
        <v>769</v>
      </c>
      <c r="E51" t="s">
        <v>770</v>
      </c>
      <c r="F51" t="s">
        <v>46</v>
      </c>
      <c r="G51" t="s">
        <v>18</v>
      </c>
      <c r="H51">
        <v>20409</v>
      </c>
      <c r="I51" t="s">
        <v>6190</v>
      </c>
    </row>
    <row r="52" spans="1:9" x14ac:dyDescent="0.25">
      <c r="A52" t="s">
        <v>772</v>
      </c>
      <c r="B52" t="s">
        <v>773</v>
      </c>
      <c r="C52" t="s">
        <v>774</v>
      </c>
      <c r="D52" t="s">
        <v>775</v>
      </c>
      <c r="E52" t="s">
        <v>776</v>
      </c>
      <c r="F52" t="s">
        <v>270</v>
      </c>
      <c r="G52" t="s">
        <v>18</v>
      </c>
      <c r="H52">
        <v>33355</v>
      </c>
      <c r="I52" t="s">
        <v>6190</v>
      </c>
    </row>
    <row r="53" spans="1:9" x14ac:dyDescent="0.25">
      <c r="A53" t="s">
        <v>778</v>
      </c>
      <c r="B53" t="s">
        <v>779</v>
      </c>
      <c r="C53" t="s">
        <v>780</v>
      </c>
      <c r="D53" t="s">
        <v>781</v>
      </c>
      <c r="E53" t="s">
        <v>782</v>
      </c>
      <c r="F53" t="s">
        <v>328</v>
      </c>
      <c r="G53" t="s">
        <v>317</v>
      </c>
      <c r="H53" t="s">
        <v>329</v>
      </c>
      <c r="I53" t="s">
        <v>6189</v>
      </c>
    </row>
    <row r="54" spans="1:9" x14ac:dyDescent="0.25">
      <c r="A54" t="s">
        <v>784</v>
      </c>
      <c r="B54" t="s">
        <v>785</v>
      </c>
      <c r="C54" t="s">
        <v>786</v>
      </c>
      <c r="D54" t="s">
        <v>6213</v>
      </c>
      <c r="E54" t="s">
        <v>787</v>
      </c>
      <c r="F54" t="s">
        <v>247</v>
      </c>
      <c r="G54" t="s">
        <v>27</v>
      </c>
      <c r="H54" t="s">
        <v>248</v>
      </c>
      <c r="I54" t="s">
        <v>6190</v>
      </c>
    </row>
    <row r="55" spans="1:9" x14ac:dyDescent="0.25">
      <c r="A55" t="s">
        <v>788</v>
      </c>
      <c r="B55" t="s">
        <v>789</v>
      </c>
      <c r="C55" t="s">
        <v>790</v>
      </c>
      <c r="D55" t="s">
        <v>791</v>
      </c>
      <c r="E55" t="s">
        <v>792</v>
      </c>
      <c r="F55" t="s">
        <v>137</v>
      </c>
      <c r="G55" t="s">
        <v>18</v>
      </c>
      <c r="H55">
        <v>84605</v>
      </c>
      <c r="I55" t="s">
        <v>6190</v>
      </c>
    </row>
    <row r="56" spans="1:9" x14ac:dyDescent="0.25">
      <c r="A56" t="s">
        <v>794</v>
      </c>
      <c r="B56" t="s">
        <v>795</v>
      </c>
      <c r="C56" t="s">
        <v>796</v>
      </c>
      <c r="D56" t="s">
        <v>797</v>
      </c>
      <c r="E56" t="s">
        <v>798</v>
      </c>
      <c r="F56" t="s">
        <v>259</v>
      </c>
      <c r="G56" t="s">
        <v>18</v>
      </c>
      <c r="H56">
        <v>43666</v>
      </c>
      <c r="I56" t="s">
        <v>6190</v>
      </c>
    </row>
    <row r="57" spans="1:9" x14ac:dyDescent="0.25">
      <c r="A57" t="s">
        <v>800</v>
      </c>
      <c r="B57" t="s">
        <v>801</v>
      </c>
      <c r="C57" t="s">
        <v>6213</v>
      </c>
      <c r="D57" t="s">
        <v>802</v>
      </c>
      <c r="E57" t="s">
        <v>803</v>
      </c>
      <c r="F57" t="s">
        <v>134</v>
      </c>
      <c r="G57" t="s">
        <v>18</v>
      </c>
      <c r="H57">
        <v>8650</v>
      </c>
      <c r="I57" t="s">
        <v>6190</v>
      </c>
    </row>
    <row r="58" spans="1:9" x14ac:dyDescent="0.25">
      <c r="A58" t="s">
        <v>805</v>
      </c>
      <c r="B58" t="s">
        <v>806</v>
      </c>
      <c r="C58" t="s">
        <v>807</v>
      </c>
      <c r="D58" t="s">
        <v>808</v>
      </c>
      <c r="E58" t="s">
        <v>809</v>
      </c>
      <c r="F58" t="s">
        <v>136</v>
      </c>
      <c r="G58" t="s">
        <v>18</v>
      </c>
      <c r="H58">
        <v>33686</v>
      </c>
      <c r="I58" t="s">
        <v>6189</v>
      </c>
    </row>
    <row r="59" spans="1:9" x14ac:dyDescent="0.25">
      <c r="A59" t="s">
        <v>811</v>
      </c>
      <c r="B59" t="s">
        <v>812</v>
      </c>
      <c r="C59" t="s">
        <v>813</v>
      </c>
      <c r="D59" t="s">
        <v>814</v>
      </c>
      <c r="E59" t="s">
        <v>815</v>
      </c>
      <c r="F59" t="s">
        <v>249</v>
      </c>
      <c r="G59" t="s">
        <v>18</v>
      </c>
      <c r="H59">
        <v>32590</v>
      </c>
      <c r="I59" t="s">
        <v>6190</v>
      </c>
    </row>
    <row r="60" spans="1:9" x14ac:dyDescent="0.25">
      <c r="A60" t="s">
        <v>817</v>
      </c>
      <c r="B60" t="s">
        <v>818</v>
      </c>
      <c r="C60" t="s">
        <v>6213</v>
      </c>
      <c r="D60" t="s">
        <v>819</v>
      </c>
      <c r="E60" t="s">
        <v>820</v>
      </c>
      <c r="F60" t="s">
        <v>233</v>
      </c>
      <c r="G60" t="s">
        <v>18</v>
      </c>
      <c r="H60">
        <v>33543</v>
      </c>
      <c r="I60" t="s">
        <v>6189</v>
      </c>
    </row>
    <row r="61" spans="1:9" x14ac:dyDescent="0.25">
      <c r="A61" t="s">
        <v>822</v>
      </c>
      <c r="B61" t="s">
        <v>823</v>
      </c>
      <c r="C61" t="s">
        <v>824</v>
      </c>
      <c r="D61" t="s">
        <v>6213</v>
      </c>
      <c r="E61" t="s">
        <v>825</v>
      </c>
      <c r="F61" t="s">
        <v>172</v>
      </c>
      <c r="G61" t="s">
        <v>18</v>
      </c>
      <c r="H61">
        <v>55123</v>
      </c>
      <c r="I61" t="s">
        <v>6189</v>
      </c>
    </row>
    <row r="62" spans="1:9" x14ac:dyDescent="0.25">
      <c r="A62" t="s">
        <v>827</v>
      </c>
      <c r="B62" t="s">
        <v>828</v>
      </c>
      <c r="C62" t="s">
        <v>829</v>
      </c>
      <c r="D62" t="s">
        <v>830</v>
      </c>
      <c r="E62" t="s">
        <v>831</v>
      </c>
      <c r="F62" t="s">
        <v>65</v>
      </c>
      <c r="G62" t="s">
        <v>18</v>
      </c>
      <c r="H62">
        <v>46862</v>
      </c>
      <c r="I62" t="s">
        <v>6190</v>
      </c>
    </row>
    <row r="63" spans="1:9" x14ac:dyDescent="0.25">
      <c r="A63" t="s">
        <v>833</v>
      </c>
      <c r="B63" t="s">
        <v>834</v>
      </c>
      <c r="C63" t="s">
        <v>6213</v>
      </c>
      <c r="D63" t="s">
        <v>835</v>
      </c>
      <c r="E63" t="s">
        <v>836</v>
      </c>
      <c r="F63" t="s">
        <v>150</v>
      </c>
      <c r="G63" t="s">
        <v>27</v>
      </c>
      <c r="H63" t="s">
        <v>151</v>
      </c>
      <c r="I63" t="s">
        <v>6189</v>
      </c>
    </row>
    <row r="64" spans="1:9" x14ac:dyDescent="0.25">
      <c r="A64" t="s">
        <v>838</v>
      </c>
      <c r="B64" t="s">
        <v>839</v>
      </c>
      <c r="C64" t="s">
        <v>6213</v>
      </c>
      <c r="D64" t="s">
        <v>840</v>
      </c>
      <c r="E64" t="s">
        <v>841</v>
      </c>
      <c r="F64" t="s">
        <v>266</v>
      </c>
      <c r="G64" t="s">
        <v>18</v>
      </c>
      <c r="H64">
        <v>34114</v>
      </c>
      <c r="I64" t="s">
        <v>6189</v>
      </c>
    </row>
    <row r="65" spans="1:9" x14ac:dyDescent="0.25">
      <c r="A65" t="s">
        <v>843</v>
      </c>
      <c r="B65" t="s">
        <v>844</v>
      </c>
      <c r="C65" t="s">
        <v>845</v>
      </c>
      <c r="D65" t="s">
        <v>846</v>
      </c>
      <c r="E65" t="s">
        <v>847</v>
      </c>
      <c r="F65" t="s">
        <v>55</v>
      </c>
      <c r="G65" t="s">
        <v>18</v>
      </c>
      <c r="H65">
        <v>60681</v>
      </c>
      <c r="I65" t="s">
        <v>6190</v>
      </c>
    </row>
    <row r="66" spans="1:9" x14ac:dyDescent="0.25">
      <c r="A66" t="s">
        <v>849</v>
      </c>
      <c r="B66" t="s">
        <v>850</v>
      </c>
      <c r="C66" t="s">
        <v>6213</v>
      </c>
      <c r="D66" t="s">
        <v>851</v>
      </c>
      <c r="E66" t="s">
        <v>852</v>
      </c>
      <c r="F66" t="s">
        <v>198</v>
      </c>
      <c r="G66" t="s">
        <v>18</v>
      </c>
      <c r="H66">
        <v>7104</v>
      </c>
      <c r="I66" t="s">
        <v>6189</v>
      </c>
    </row>
    <row r="67" spans="1:9" x14ac:dyDescent="0.25">
      <c r="A67" t="s">
        <v>854</v>
      </c>
      <c r="B67" t="s">
        <v>855</v>
      </c>
      <c r="C67" t="s">
        <v>856</v>
      </c>
      <c r="D67" t="s">
        <v>857</v>
      </c>
      <c r="E67" t="s">
        <v>858</v>
      </c>
      <c r="F67" t="s">
        <v>363</v>
      </c>
      <c r="G67" t="s">
        <v>18</v>
      </c>
      <c r="H67">
        <v>22184</v>
      </c>
      <c r="I67" t="s">
        <v>6189</v>
      </c>
    </row>
    <row r="68" spans="1:9" x14ac:dyDescent="0.25">
      <c r="A68" t="s">
        <v>860</v>
      </c>
      <c r="B68" t="s">
        <v>861</v>
      </c>
      <c r="C68" t="s">
        <v>862</v>
      </c>
      <c r="D68" t="s">
        <v>863</v>
      </c>
      <c r="E68" t="s">
        <v>864</v>
      </c>
      <c r="F68" t="s">
        <v>105</v>
      </c>
      <c r="G68" t="s">
        <v>18</v>
      </c>
      <c r="H68">
        <v>76178</v>
      </c>
      <c r="I68" t="s">
        <v>6189</v>
      </c>
    </row>
    <row r="69" spans="1:9" x14ac:dyDescent="0.25">
      <c r="A69" t="s">
        <v>866</v>
      </c>
      <c r="B69" t="s">
        <v>867</v>
      </c>
      <c r="C69" t="s">
        <v>868</v>
      </c>
      <c r="D69" t="s">
        <v>869</v>
      </c>
      <c r="E69" t="s">
        <v>870</v>
      </c>
      <c r="F69" t="s">
        <v>117</v>
      </c>
      <c r="G69" t="s">
        <v>18</v>
      </c>
      <c r="H69">
        <v>91505</v>
      </c>
      <c r="I69" t="s">
        <v>6190</v>
      </c>
    </row>
    <row r="70" spans="1:9" x14ac:dyDescent="0.25">
      <c r="A70" t="s">
        <v>872</v>
      </c>
      <c r="B70" t="s">
        <v>873</v>
      </c>
      <c r="C70" t="s">
        <v>874</v>
      </c>
      <c r="D70" t="s">
        <v>875</v>
      </c>
      <c r="E70" t="s">
        <v>876</v>
      </c>
      <c r="F70" t="s">
        <v>267</v>
      </c>
      <c r="G70" t="s">
        <v>18</v>
      </c>
      <c r="H70">
        <v>37665</v>
      </c>
      <c r="I70" t="s">
        <v>6190</v>
      </c>
    </row>
    <row r="71" spans="1:9" x14ac:dyDescent="0.25">
      <c r="A71" t="s">
        <v>878</v>
      </c>
      <c r="B71" t="s">
        <v>879</v>
      </c>
      <c r="C71" t="s">
        <v>880</v>
      </c>
      <c r="D71" t="s">
        <v>881</v>
      </c>
      <c r="E71" t="s">
        <v>882</v>
      </c>
      <c r="F71" t="s">
        <v>283</v>
      </c>
      <c r="G71" t="s">
        <v>27</v>
      </c>
      <c r="H71" t="s">
        <v>883</v>
      </c>
      <c r="I71" t="s">
        <v>6189</v>
      </c>
    </row>
    <row r="72" spans="1:9" x14ac:dyDescent="0.25">
      <c r="A72" t="s">
        <v>885</v>
      </c>
      <c r="B72" t="s">
        <v>886</v>
      </c>
      <c r="C72" t="s">
        <v>887</v>
      </c>
      <c r="D72" t="s">
        <v>888</v>
      </c>
      <c r="E72" t="s">
        <v>889</v>
      </c>
      <c r="F72" t="s">
        <v>38</v>
      </c>
      <c r="G72" t="s">
        <v>18</v>
      </c>
      <c r="H72">
        <v>43231</v>
      </c>
      <c r="I72" t="s">
        <v>6190</v>
      </c>
    </row>
    <row r="73" spans="1:9" x14ac:dyDescent="0.25">
      <c r="A73" t="s">
        <v>891</v>
      </c>
      <c r="B73" t="s">
        <v>892</v>
      </c>
      <c r="C73" t="s">
        <v>893</v>
      </c>
      <c r="D73" t="s">
        <v>894</v>
      </c>
      <c r="E73" t="s">
        <v>895</v>
      </c>
      <c r="F73" t="s">
        <v>407</v>
      </c>
      <c r="G73" t="s">
        <v>317</v>
      </c>
      <c r="H73" t="s">
        <v>342</v>
      </c>
      <c r="I73" t="s">
        <v>6190</v>
      </c>
    </row>
    <row r="74" spans="1:9" x14ac:dyDescent="0.25">
      <c r="A74" t="s">
        <v>897</v>
      </c>
      <c r="B74" t="s">
        <v>898</v>
      </c>
      <c r="C74" t="s">
        <v>6213</v>
      </c>
      <c r="D74" t="s">
        <v>899</v>
      </c>
      <c r="E74" t="s">
        <v>900</v>
      </c>
      <c r="F74" t="s">
        <v>68</v>
      </c>
      <c r="G74" t="s">
        <v>18</v>
      </c>
      <c r="H74">
        <v>70183</v>
      </c>
      <c r="I74" t="s">
        <v>6190</v>
      </c>
    </row>
    <row r="75" spans="1:9" x14ac:dyDescent="0.25">
      <c r="A75" t="s">
        <v>902</v>
      </c>
      <c r="B75" t="s">
        <v>903</v>
      </c>
      <c r="C75" t="s">
        <v>6213</v>
      </c>
      <c r="D75" t="s">
        <v>904</v>
      </c>
      <c r="E75" t="s">
        <v>905</v>
      </c>
      <c r="F75" t="s">
        <v>34</v>
      </c>
      <c r="G75" t="s">
        <v>18</v>
      </c>
      <c r="H75">
        <v>28230</v>
      </c>
      <c r="I75" t="s">
        <v>6189</v>
      </c>
    </row>
    <row r="76" spans="1:9" x14ac:dyDescent="0.25">
      <c r="A76" t="s">
        <v>907</v>
      </c>
      <c r="B76" t="s">
        <v>908</v>
      </c>
      <c r="C76" t="s">
        <v>909</v>
      </c>
      <c r="D76" t="s">
        <v>910</v>
      </c>
      <c r="E76" t="s">
        <v>911</v>
      </c>
      <c r="F76" t="s">
        <v>82</v>
      </c>
      <c r="G76" t="s">
        <v>18</v>
      </c>
      <c r="H76">
        <v>1114</v>
      </c>
      <c r="I76" t="s">
        <v>6189</v>
      </c>
    </row>
    <row r="77" spans="1:9" x14ac:dyDescent="0.25">
      <c r="A77" t="s">
        <v>913</v>
      </c>
      <c r="B77" t="s">
        <v>914</v>
      </c>
      <c r="C77" t="s">
        <v>915</v>
      </c>
      <c r="D77" t="s">
        <v>916</v>
      </c>
      <c r="E77" t="s">
        <v>917</v>
      </c>
      <c r="F77" t="s">
        <v>326</v>
      </c>
      <c r="G77" t="s">
        <v>317</v>
      </c>
      <c r="H77" t="s">
        <v>320</v>
      </c>
      <c r="I77" t="s">
        <v>6189</v>
      </c>
    </row>
    <row r="78" spans="1:9" x14ac:dyDescent="0.25">
      <c r="A78" t="s">
        <v>919</v>
      </c>
      <c r="B78" t="s">
        <v>920</v>
      </c>
      <c r="C78" t="s">
        <v>6213</v>
      </c>
      <c r="D78" t="s">
        <v>921</v>
      </c>
      <c r="E78" t="s">
        <v>922</v>
      </c>
      <c r="F78" t="s">
        <v>481</v>
      </c>
      <c r="G78" t="s">
        <v>317</v>
      </c>
      <c r="H78" t="s">
        <v>358</v>
      </c>
      <c r="I78" t="s">
        <v>6189</v>
      </c>
    </row>
    <row r="79" spans="1:9" x14ac:dyDescent="0.25">
      <c r="A79" t="s">
        <v>924</v>
      </c>
      <c r="B79" t="s">
        <v>925</v>
      </c>
      <c r="C79" t="s">
        <v>926</v>
      </c>
      <c r="D79" t="s">
        <v>927</v>
      </c>
      <c r="E79" t="s">
        <v>928</v>
      </c>
      <c r="F79" t="s">
        <v>211</v>
      </c>
      <c r="G79" t="s">
        <v>18</v>
      </c>
      <c r="H79">
        <v>79705</v>
      </c>
      <c r="I79" t="s">
        <v>6190</v>
      </c>
    </row>
    <row r="80" spans="1:9" x14ac:dyDescent="0.25">
      <c r="A80" t="s">
        <v>930</v>
      </c>
      <c r="B80" t="s">
        <v>931</v>
      </c>
      <c r="C80" t="s">
        <v>932</v>
      </c>
      <c r="D80" t="s">
        <v>933</v>
      </c>
      <c r="E80" t="s">
        <v>934</v>
      </c>
      <c r="F80" t="s">
        <v>51</v>
      </c>
      <c r="G80" t="s">
        <v>18</v>
      </c>
      <c r="H80">
        <v>75323</v>
      </c>
      <c r="I80" t="s">
        <v>6189</v>
      </c>
    </row>
    <row r="81" spans="1:9" x14ac:dyDescent="0.25">
      <c r="A81" t="s">
        <v>936</v>
      </c>
      <c r="B81" t="s">
        <v>937</v>
      </c>
      <c r="C81" t="s">
        <v>938</v>
      </c>
      <c r="D81" t="s">
        <v>939</v>
      </c>
      <c r="E81" t="s">
        <v>940</v>
      </c>
      <c r="F81" t="s">
        <v>287</v>
      </c>
      <c r="G81" t="s">
        <v>18</v>
      </c>
      <c r="H81">
        <v>20189</v>
      </c>
      <c r="I81" t="s">
        <v>6190</v>
      </c>
    </row>
    <row r="82" spans="1:9" x14ac:dyDescent="0.25">
      <c r="A82" t="s">
        <v>942</v>
      </c>
      <c r="B82" t="s">
        <v>943</v>
      </c>
      <c r="C82" t="s">
        <v>944</v>
      </c>
      <c r="D82" t="s">
        <v>945</v>
      </c>
      <c r="E82" t="s">
        <v>946</v>
      </c>
      <c r="F82" t="s">
        <v>148</v>
      </c>
      <c r="G82" t="s">
        <v>18</v>
      </c>
      <c r="H82">
        <v>94627</v>
      </c>
      <c r="I82" t="s">
        <v>6189</v>
      </c>
    </row>
    <row r="83" spans="1:9" x14ac:dyDescent="0.25">
      <c r="A83" t="s">
        <v>948</v>
      </c>
      <c r="B83" t="s">
        <v>949</v>
      </c>
      <c r="C83" t="s">
        <v>950</v>
      </c>
      <c r="D83" t="s">
        <v>951</v>
      </c>
      <c r="E83" t="s">
        <v>952</v>
      </c>
      <c r="F83" t="s">
        <v>77</v>
      </c>
      <c r="G83" t="s">
        <v>18</v>
      </c>
      <c r="H83">
        <v>80930</v>
      </c>
      <c r="I83" t="s">
        <v>6189</v>
      </c>
    </row>
    <row r="84" spans="1:9" x14ac:dyDescent="0.25">
      <c r="A84" t="s">
        <v>954</v>
      </c>
      <c r="B84" t="s">
        <v>955</v>
      </c>
      <c r="C84" t="s">
        <v>956</v>
      </c>
      <c r="D84" t="s">
        <v>957</v>
      </c>
      <c r="E84" t="s">
        <v>958</v>
      </c>
      <c r="F84" t="s">
        <v>455</v>
      </c>
      <c r="G84" t="s">
        <v>317</v>
      </c>
      <c r="H84" t="s">
        <v>456</v>
      </c>
      <c r="I84" t="s">
        <v>6189</v>
      </c>
    </row>
    <row r="85" spans="1:9" x14ac:dyDescent="0.25">
      <c r="A85" t="s">
        <v>960</v>
      </c>
      <c r="B85" t="s">
        <v>961</v>
      </c>
      <c r="C85" t="s">
        <v>6213</v>
      </c>
      <c r="D85" t="s">
        <v>962</v>
      </c>
      <c r="E85" t="s">
        <v>963</v>
      </c>
      <c r="F85" t="s">
        <v>119</v>
      </c>
      <c r="G85" t="s">
        <v>18</v>
      </c>
      <c r="H85">
        <v>14205</v>
      </c>
      <c r="I85" t="s">
        <v>6189</v>
      </c>
    </row>
    <row r="86" spans="1:9" x14ac:dyDescent="0.25">
      <c r="A86" t="s">
        <v>965</v>
      </c>
      <c r="B86" t="s">
        <v>966</v>
      </c>
      <c r="C86" t="s">
        <v>967</v>
      </c>
      <c r="D86" t="s">
        <v>968</v>
      </c>
      <c r="E86" t="s">
        <v>969</v>
      </c>
      <c r="F86" t="s">
        <v>29</v>
      </c>
      <c r="G86" t="s">
        <v>18</v>
      </c>
      <c r="H86">
        <v>93715</v>
      </c>
      <c r="I86" t="s">
        <v>6190</v>
      </c>
    </row>
    <row r="87" spans="1:9" x14ac:dyDescent="0.25">
      <c r="A87" t="s">
        <v>971</v>
      </c>
      <c r="B87" t="s">
        <v>972</v>
      </c>
      <c r="C87" t="s">
        <v>973</v>
      </c>
      <c r="D87" t="s">
        <v>6213</v>
      </c>
      <c r="E87" t="s">
        <v>974</v>
      </c>
      <c r="F87" t="s">
        <v>105</v>
      </c>
      <c r="G87" t="s">
        <v>18</v>
      </c>
      <c r="H87">
        <v>76121</v>
      </c>
      <c r="I87" t="s">
        <v>6190</v>
      </c>
    </row>
    <row r="88" spans="1:9" x14ac:dyDescent="0.25">
      <c r="A88" t="s">
        <v>975</v>
      </c>
      <c r="B88" t="s">
        <v>976</v>
      </c>
      <c r="C88" t="s">
        <v>977</v>
      </c>
      <c r="D88" t="s">
        <v>6213</v>
      </c>
      <c r="E88" t="s">
        <v>978</v>
      </c>
      <c r="F88" t="s">
        <v>76</v>
      </c>
      <c r="G88" t="s">
        <v>18</v>
      </c>
      <c r="H88">
        <v>73179</v>
      </c>
      <c r="I88" t="s">
        <v>6189</v>
      </c>
    </row>
    <row r="89" spans="1:9" x14ac:dyDescent="0.25">
      <c r="A89" t="s">
        <v>980</v>
      </c>
      <c r="B89" t="s">
        <v>981</v>
      </c>
      <c r="C89" t="s">
        <v>982</v>
      </c>
      <c r="D89" t="s">
        <v>6213</v>
      </c>
      <c r="E89" t="s">
        <v>983</v>
      </c>
      <c r="F89" t="s">
        <v>288</v>
      </c>
      <c r="G89" t="s">
        <v>18</v>
      </c>
      <c r="H89">
        <v>77705</v>
      </c>
      <c r="I89" t="s">
        <v>6190</v>
      </c>
    </row>
    <row r="90" spans="1:9" x14ac:dyDescent="0.25">
      <c r="A90" t="s">
        <v>985</v>
      </c>
      <c r="B90" t="s">
        <v>986</v>
      </c>
      <c r="C90" t="s">
        <v>987</v>
      </c>
      <c r="D90" t="s">
        <v>6213</v>
      </c>
      <c r="E90" t="s">
        <v>988</v>
      </c>
      <c r="F90" t="s">
        <v>121</v>
      </c>
      <c r="G90" t="s">
        <v>18</v>
      </c>
      <c r="H90">
        <v>89519</v>
      </c>
      <c r="I90" t="s">
        <v>6190</v>
      </c>
    </row>
    <row r="91" spans="1:9" x14ac:dyDescent="0.25">
      <c r="A9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115</v>
      </c>
      <c r="G91" t="s">
        <v>18</v>
      </c>
      <c r="H91">
        <v>64136</v>
      </c>
      <c r="I91" t="s">
        <v>6190</v>
      </c>
    </row>
    <row r="92" spans="1:9" x14ac:dyDescent="0.25">
      <c r="A92" t="s">
        <v>996</v>
      </c>
      <c r="B92" t="s">
        <v>997</v>
      </c>
      <c r="C92" t="s">
        <v>6213</v>
      </c>
      <c r="D92" t="s">
        <v>998</v>
      </c>
      <c r="E92" t="s">
        <v>999</v>
      </c>
      <c r="F92" t="s">
        <v>328</v>
      </c>
      <c r="G92" t="s">
        <v>317</v>
      </c>
      <c r="H92" t="s">
        <v>329</v>
      </c>
      <c r="I92" t="s">
        <v>6189</v>
      </c>
    </row>
    <row r="93" spans="1:9" x14ac:dyDescent="0.25">
      <c r="A93" t="s">
        <v>1001</v>
      </c>
      <c r="B93" t="s">
        <v>1002</v>
      </c>
      <c r="C93" t="s">
        <v>1003</v>
      </c>
      <c r="D93" t="s">
        <v>1004</v>
      </c>
      <c r="E93" t="s">
        <v>1005</v>
      </c>
      <c r="F93" t="s">
        <v>152</v>
      </c>
      <c r="G93" t="s">
        <v>18</v>
      </c>
      <c r="H93">
        <v>92878</v>
      </c>
      <c r="I93" t="s">
        <v>6190</v>
      </c>
    </row>
    <row r="94" spans="1:9" x14ac:dyDescent="0.25">
      <c r="A94" t="s">
        <v>1007</v>
      </c>
      <c r="B94" t="s">
        <v>1008</v>
      </c>
      <c r="C94" t="s">
        <v>6213</v>
      </c>
      <c r="D94" t="s">
        <v>1009</v>
      </c>
      <c r="E94" t="s">
        <v>1010</v>
      </c>
      <c r="F94" t="s">
        <v>122</v>
      </c>
      <c r="G94" t="s">
        <v>18</v>
      </c>
      <c r="H94">
        <v>78759</v>
      </c>
      <c r="I94" t="s">
        <v>6189</v>
      </c>
    </row>
    <row r="95" spans="1:9" x14ac:dyDescent="0.25">
      <c r="A95" t="s">
        <v>1012</v>
      </c>
      <c r="B95" t="s">
        <v>1013</v>
      </c>
      <c r="C95" t="s">
        <v>1014</v>
      </c>
      <c r="D95" t="s">
        <v>1015</v>
      </c>
      <c r="E95" t="s">
        <v>1016</v>
      </c>
      <c r="F95" t="s">
        <v>112</v>
      </c>
      <c r="G95" t="s">
        <v>27</v>
      </c>
      <c r="H95" t="s">
        <v>113</v>
      </c>
      <c r="I95" t="s">
        <v>6189</v>
      </c>
    </row>
    <row r="96" spans="1:9" x14ac:dyDescent="0.25">
      <c r="A96" t="s">
        <v>1018</v>
      </c>
      <c r="B96" t="s">
        <v>1019</v>
      </c>
      <c r="C96" t="s">
        <v>6213</v>
      </c>
      <c r="D96" t="s">
        <v>6213</v>
      </c>
      <c r="E96" t="s">
        <v>1020</v>
      </c>
      <c r="F96" t="s">
        <v>386</v>
      </c>
      <c r="G96" t="s">
        <v>317</v>
      </c>
      <c r="H96" t="s">
        <v>387</v>
      </c>
      <c r="I96" t="s">
        <v>6189</v>
      </c>
    </row>
    <row r="97" spans="1:9" x14ac:dyDescent="0.25">
      <c r="A97" t="s">
        <v>1022</v>
      </c>
      <c r="B97" t="s">
        <v>1023</v>
      </c>
      <c r="C97" t="s">
        <v>1024</v>
      </c>
      <c r="D97" t="s">
        <v>6213</v>
      </c>
      <c r="E97" t="s">
        <v>1025</v>
      </c>
      <c r="F97" t="s">
        <v>29</v>
      </c>
      <c r="G97" t="s">
        <v>18</v>
      </c>
      <c r="H97">
        <v>93762</v>
      </c>
      <c r="I97" t="s">
        <v>6190</v>
      </c>
    </row>
    <row r="98" spans="1:9" x14ac:dyDescent="0.25">
      <c r="A98" t="s">
        <v>1027</v>
      </c>
      <c r="B98" t="s">
        <v>1028</v>
      </c>
      <c r="C98" t="s">
        <v>1029</v>
      </c>
      <c r="D98" t="s">
        <v>6213</v>
      </c>
      <c r="E98" t="s">
        <v>1030</v>
      </c>
      <c r="F98" t="s">
        <v>103</v>
      </c>
      <c r="G98" t="s">
        <v>18</v>
      </c>
      <c r="H98">
        <v>63150</v>
      </c>
      <c r="I98" t="s">
        <v>6190</v>
      </c>
    </row>
    <row r="99" spans="1:9" x14ac:dyDescent="0.25">
      <c r="A99" t="s">
        <v>1032</v>
      </c>
      <c r="B99" t="s">
        <v>1033</v>
      </c>
      <c r="C99" t="s">
        <v>1034</v>
      </c>
      <c r="D99" t="s">
        <v>1035</v>
      </c>
      <c r="E99" t="s">
        <v>1036</v>
      </c>
      <c r="F99" t="s">
        <v>29</v>
      </c>
      <c r="G99" t="s">
        <v>18</v>
      </c>
      <c r="H99">
        <v>93726</v>
      </c>
      <c r="I99" t="s">
        <v>6190</v>
      </c>
    </row>
    <row r="100" spans="1:9" x14ac:dyDescent="0.25">
      <c r="A100" t="s">
        <v>1038</v>
      </c>
      <c r="B100" t="s">
        <v>1039</v>
      </c>
      <c r="C100" t="s">
        <v>6213</v>
      </c>
      <c r="D100" t="s">
        <v>1040</v>
      </c>
      <c r="E100" t="s">
        <v>1041</v>
      </c>
      <c r="F100" t="s">
        <v>383</v>
      </c>
      <c r="G100" t="s">
        <v>317</v>
      </c>
      <c r="H100" t="s">
        <v>368</v>
      </c>
      <c r="I100" t="s">
        <v>6190</v>
      </c>
    </row>
    <row r="101" spans="1:9" x14ac:dyDescent="0.25">
      <c r="A101" t="s">
        <v>1043</v>
      </c>
      <c r="B101" t="s">
        <v>1044</v>
      </c>
      <c r="C101" t="s">
        <v>6213</v>
      </c>
      <c r="D101" t="s">
        <v>1045</v>
      </c>
      <c r="E101" t="s">
        <v>1046</v>
      </c>
      <c r="F101" t="s">
        <v>38</v>
      </c>
      <c r="G101" t="s">
        <v>18</v>
      </c>
      <c r="H101">
        <v>43210</v>
      </c>
      <c r="I101" t="s">
        <v>6189</v>
      </c>
    </row>
    <row r="102" spans="1:9" x14ac:dyDescent="0.25">
      <c r="A102" t="s">
        <v>1048</v>
      </c>
      <c r="B102" t="s">
        <v>1049</v>
      </c>
      <c r="C102" t="s">
        <v>6213</v>
      </c>
      <c r="D102" t="s">
        <v>1050</v>
      </c>
      <c r="E102" t="s">
        <v>1051</v>
      </c>
      <c r="F102" t="s">
        <v>290</v>
      </c>
      <c r="G102" t="s">
        <v>18</v>
      </c>
      <c r="H102">
        <v>95205</v>
      </c>
      <c r="I102" t="s">
        <v>6189</v>
      </c>
    </row>
    <row r="103" spans="1:9" x14ac:dyDescent="0.25">
      <c r="A103" t="s">
        <v>1053</v>
      </c>
      <c r="B103" t="s">
        <v>1054</v>
      </c>
      <c r="C103" t="s">
        <v>1055</v>
      </c>
      <c r="D103" t="s">
        <v>1056</v>
      </c>
      <c r="E103" t="s">
        <v>1057</v>
      </c>
      <c r="F103" t="s">
        <v>436</v>
      </c>
      <c r="G103" t="s">
        <v>317</v>
      </c>
      <c r="H103" t="s">
        <v>437</v>
      </c>
      <c r="I103" t="s">
        <v>6189</v>
      </c>
    </row>
    <row r="104" spans="1:9" x14ac:dyDescent="0.25">
      <c r="A104" t="s">
        <v>1059</v>
      </c>
      <c r="B104" t="s">
        <v>1060</v>
      </c>
      <c r="C104" t="s">
        <v>1061</v>
      </c>
      <c r="D104" t="s">
        <v>1062</v>
      </c>
      <c r="E104" t="s">
        <v>1063</v>
      </c>
      <c r="F104" t="s">
        <v>416</v>
      </c>
      <c r="G104" t="s">
        <v>317</v>
      </c>
      <c r="H104" t="s">
        <v>368</v>
      </c>
      <c r="I104" t="s">
        <v>6189</v>
      </c>
    </row>
    <row r="105" spans="1:9" x14ac:dyDescent="0.25">
      <c r="A105" t="s">
        <v>1065</v>
      </c>
      <c r="B105" t="s">
        <v>1066</v>
      </c>
      <c r="C105" t="s">
        <v>1067</v>
      </c>
      <c r="D105" t="s">
        <v>1068</v>
      </c>
      <c r="E105" t="s">
        <v>1069</v>
      </c>
      <c r="F105" t="s">
        <v>218</v>
      </c>
      <c r="G105" t="s">
        <v>18</v>
      </c>
      <c r="H105">
        <v>14652</v>
      </c>
      <c r="I105" t="s">
        <v>6190</v>
      </c>
    </row>
    <row r="106" spans="1:9" x14ac:dyDescent="0.25">
      <c r="A106" t="s">
        <v>1071</v>
      </c>
      <c r="B106" t="s">
        <v>1072</v>
      </c>
      <c r="C106" t="s">
        <v>1073</v>
      </c>
      <c r="D106" t="s">
        <v>1074</v>
      </c>
      <c r="E106" t="s">
        <v>1075</v>
      </c>
      <c r="F106" t="s">
        <v>141</v>
      </c>
      <c r="G106" t="s">
        <v>18</v>
      </c>
      <c r="H106">
        <v>35487</v>
      </c>
      <c r="I106" t="s">
        <v>6190</v>
      </c>
    </row>
    <row r="107" spans="1:9" x14ac:dyDescent="0.25">
      <c r="A107" t="s">
        <v>1077</v>
      </c>
      <c r="B107" t="s">
        <v>1078</v>
      </c>
      <c r="C107" t="s">
        <v>1079</v>
      </c>
      <c r="D107" t="s">
        <v>1080</v>
      </c>
      <c r="E107" t="s">
        <v>1081</v>
      </c>
      <c r="F107" t="s">
        <v>62</v>
      </c>
      <c r="G107" t="s">
        <v>18</v>
      </c>
      <c r="H107">
        <v>77260</v>
      </c>
      <c r="I107" t="s">
        <v>6189</v>
      </c>
    </row>
    <row r="108" spans="1:9" x14ac:dyDescent="0.25">
      <c r="A108" t="s">
        <v>1083</v>
      </c>
      <c r="B108" t="s">
        <v>1084</v>
      </c>
      <c r="C108" t="s">
        <v>1085</v>
      </c>
      <c r="D108" t="s">
        <v>1086</v>
      </c>
      <c r="E108" t="s">
        <v>1087</v>
      </c>
      <c r="F108" t="s">
        <v>49</v>
      </c>
      <c r="G108" t="s">
        <v>18</v>
      </c>
      <c r="H108">
        <v>88514</v>
      </c>
      <c r="I108" t="s">
        <v>6190</v>
      </c>
    </row>
    <row r="109" spans="1:9" x14ac:dyDescent="0.25">
      <c r="A109" t="s">
        <v>1089</v>
      </c>
      <c r="B109" t="s">
        <v>1090</v>
      </c>
      <c r="C109" t="s">
        <v>1091</v>
      </c>
      <c r="D109" t="s">
        <v>1092</v>
      </c>
      <c r="E109" t="s">
        <v>1093</v>
      </c>
      <c r="F109" t="s">
        <v>77</v>
      </c>
      <c r="G109" t="s">
        <v>18</v>
      </c>
      <c r="H109">
        <v>80935</v>
      </c>
      <c r="I109" t="s">
        <v>6189</v>
      </c>
    </row>
    <row r="110" spans="1:9" x14ac:dyDescent="0.25">
      <c r="A110" t="s">
        <v>1095</v>
      </c>
      <c r="B110" t="s">
        <v>1096</v>
      </c>
      <c r="C110" t="s">
        <v>6213</v>
      </c>
      <c r="D110" t="s">
        <v>1097</v>
      </c>
      <c r="E110" t="s">
        <v>1098</v>
      </c>
      <c r="F110" t="s">
        <v>65</v>
      </c>
      <c r="G110" t="s">
        <v>18</v>
      </c>
      <c r="H110">
        <v>46862</v>
      </c>
      <c r="I110" t="s">
        <v>6190</v>
      </c>
    </row>
    <row r="111" spans="1:9" x14ac:dyDescent="0.25">
      <c r="A111" t="s">
        <v>1100</v>
      </c>
      <c r="B111" t="s">
        <v>1101</v>
      </c>
      <c r="C111" t="s">
        <v>1102</v>
      </c>
      <c r="D111" t="s">
        <v>1103</v>
      </c>
      <c r="E111" t="s">
        <v>1104</v>
      </c>
      <c r="F111" t="s">
        <v>234</v>
      </c>
      <c r="G111" t="s">
        <v>18</v>
      </c>
      <c r="H111">
        <v>11054</v>
      </c>
      <c r="I111" t="s">
        <v>6189</v>
      </c>
    </row>
    <row r="112" spans="1:9" x14ac:dyDescent="0.25">
      <c r="A112" t="s">
        <v>1106</v>
      </c>
      <c r="B112" t="s">
        <v>1107</v>
      </c>
      <c r="C112" t="s">
        <v>1108</v>
      </c>
      <c r="D112" t="s">
        <v>1109</v>
      </c>
      <c r="E112" t="s">
        <v>1110</v>
      </c>
      <c r="F112" t="s">
        <v>82</v>
      </c>
      <c r="G112" t="s">
        <v>18</v>
      </c>
      <c r="H112">
        <v>1105</v>
      </c>
      <c r="I112" t="s">
        <v>6189</v>
      </c>
    </row>
    <row r="113" spans="1:9" x14ac:dyDescent="0.25">
      <c r="A113" t="s">
        <v>1112</v>
      </c>
      <c r="B113" t="s">
        <v>1113</v>
      </c>
      <c r="C113" t="s">
        <v>1114</v>
      </c>
      <c r="D113" t="s">
        <v>6213</v>
      </c>
      <c r="E113" t="s">
        <v>1115</v>
      </c>
      <c r="F113" t="s">
        <v>249</v>
      </c>
      <c r="G113" t="s">
        <v>18</v>
      </c>
      <c r="H113">
        <v>32575</v>
      </c>
      <c r="I113" t="s">
        <v>6190</v>
      </c>
    </row>
    <row r="114" spans="1:9" x14ac:dyDescent="0.25">
      <c r="A114" t="s">
        <v>1117</v>
      </c>
      <c r="B114" t="s">
        <v>1118</v>
      </c>
      <c r="C114" t="s">
        <v>1119</v>
      </c>
      <c r="D114" t="s">
        <v>1120</v>
      </c>
      <c r="E114" t="s">
        <v>1121</v>
      </c>
      <c r="F114" t="s">
        <v>37</v>
      </c>
      <c r="G114" t="s">
        <v>18</v>
      </c>
      <c r="H114">
        <v>23242</v>
      </c>
      <c r="I114" t="s">
        <v>6190</v>
      </c>
    </row>
    <row r="115" spans="1:9" x14ac:dyDescent="0.25">
      <c r="A115" t="s">
        <v>1123</v>
      </c>
      <c r="B115" t="s">
        <v>1124</v>
      </c>
      <c r="C115" t="s">
        <v>1125</v>
      </c>
      <c r="D115" t="s">
        <v>1126</v>
      </c>
      <c r="E115" t="s">
        <v>1127</v>
      </c>
      <c r="F115" t="s">
        <v>431</v>
      </c>
      <c r="G115" t="s">
        <v>317</v>
      </c>
      <c r="H115" t="s">
        <v>419</v>
      </c>
      <c r="I115" t="s">
        <v>6190</v>
      </c>
    </row>
    <row r="116" spans="1:9" x14ac:dyDescent="0.25">
      <c r="A116" t="s">
        <v>1129</v>
      </c>
      <c r="B116" t="s">
        <v>1130</v>
      </c>
      <c r="C116" t="s">
        <v>6213</v>
      </c>
      <c r="D116" t="s">
        <v>1131</v>
      </c>
      <c r="E116" t="s">
        <v>1132</v>
      </c>
      <c r="F116" t="s">
        <v>25</v>
      </c>
      <c r="G116" t="s">
        <v>18</v>
      </c>
      <c r="H116">
        <v>25705</v>
      </c>
      <c r="I116" t="s">
        <v>6190</v>
      </c>
    </row>
    <row r="117" spans="1:9" x14ac:dyDescent="0.25">
      <c r="A117" t="s">
        <v>1134</v>
      </c>
      <c r="B117" t="s">
        <v>1135</v>
      </c>
      <c r="C117" t="s">
        <v>1136</v>
      </c>
      <c r="D117" t="s">
        <v>1137</v>
      </c>
      <c r="E117" t="s">
        <v>1138</v>
      </c>
      <c r="F117" t="s">
        <v>143</v>
      </c>
      <c r="G117" t="s">
        <v>27</v>
      </c>
      <c r="H117" t="s">
        <v>144</v>
      </c>
      <c r="I117" t="s">
        <v>6190</v>
      </c>
    </row>
    <row r="118" spans="1:9" x14ac:dyDescent="0.25">
      <c r="A118" t="s">
        <v>1140</v>
      </c>
      <c r="B118" t="s">
        <v>1141</v>
      </c>
      <c r="C118" t="s">
        <v>1142</v>
      </c>
      <c r="D118" t="s">
        <v>1143</v>
      </c>
      <c r="E118" t="s">
        <v>1144</v>
      </c>
      <c r="F118" t="s">
        <v>410</v>
      </c>
      <c r="G118" t="s">
        <v>317</v>
      </c>
      <c r="H118" t="s">
        <v>411</v>
      </c>
      <c r="I118" t="s">
        <v>6189</v>
      </c>
    </row>
    <row r="119" spans="1:9" x14ac:dyDescent="0.25">
      <c r="A119" t="s">
        <v>1146</v>
      </c>
      <c r="B119" t="s">
        <v>1147</v>
      </c>
      <c r="C119" t="s">
        <v>1148</v>
      </c>
      <c r="D119" t="s">
        <v>1149</v>
      </c>
      <c r="E119" t="s">
        <v>1150</v>
      </c>
      <c r="F119" t="s">
        <v>202</v>
      </c>
      <c r="G119" t="s">
        <v>18</v>
      </c>
      <c r="H119">
        <v>45432</v>
      </c>
      <c r="I119" t="s">
        <v>6190</v>
      </c>
    </row>
    <row r="120" spans="1:9" x14ac:dyDescent="0.25">
      <c r="A120" t="s">
        <v>1152</v>
      </c>
      <c r="B120" t="s">
        <v>1153</v>
      </c>
      <c r="C120" t="s">
        <v>1154</v>
      </c>
      <c r="D120" t="s">
        <v>1155</v>
      </c>
      <c r="E120" t="s">
        <v>1156</v>
      </c>
      <c r="F120" t="s">
        <v>71</v>
      </c>
      <c r="G120" t="s">
        <v>18</v>
      </c>
      <c r="H120">
        <v>99507</v>
      </c>
      <c r="I120" t="s">
        <v>6189</v>
      </c>
    </row>
    <row r="121" spans="1:9" x14ac:dyDescent="0.25">
      <c r="A121" t="s">
        <v>1158</v>
      </c>
      <c r="B121" t="s">
        <v>1159</v>
      </c>
      <c r="C121" t="s">
        <v>1160</v>
      </c>
      <c r="D121" t="s">
        <v>1161</v>
      </c>
      <c r="E121" t="s">
        <v>1162</v>
      </c>
      <c r="F121" t="s">
        <v>129</v>
      </c>
      <c r="G121" t="s">
        <v>18</v>
      </c>
      <c r="H121">
        <v>37215</v>
      </c>
      <c r="I121" t="s">
        <v>6190</v>
      </c>
    </row>
    <row r="122" spans="1:9" x14ac:dyDescent="0.25">
      <c r="A122" t="s">
        <v>1163</v>
      </c>
      <c r="B122" t="s">
        <v>1164</v>
      </c>
      <c r="C122" t="s">
        <v>1165</v>
      </c>
      <c r="D122" t="s">
        <v>1166</v>
      </c>
      <c r="E122" t="s">
        <v>1167</v>
      </c>
      <c r="F122" t="s">
        <v>26</v>
      </c>
      <c r="G122" t="s">
        <v>18</v>
      </c>
      <c r="H122">
        <v>90040</v>
      </c>
      <c r="I122" t="s">
        <v>6189</v>
      </c>
    </row>
    <row r="123" spans="1:9" x14ac:dyDescent="0.25">
      <c r="A123" t="s">
        <v>1168</v>
      </c>
      <c r="B123" t="s">
        <v>1169</v>
      </c>
      <c r="C123" t="s">
        <v>1170</v>
      </c>
      <c r="D123" t="s">
        <v>1171</v>
      </c>
      <c r="E123" t="s">
        <v>1172</v>
      </c>
      <c r="F123" t="s">
        <v>34</v>
      </c>
      <c r="G123" t="s">
        <v>18</v>
      </c>
      <c r="H123">
        <v>28289</v>
      </c>
      <c r="I123" t="s">
        <v>6190</v>
      </c>
    </row>
    <row r="124" spans="1:9" x14ac:dyDescent="0.25">
      <c r="A124" t="s">
        <v>1174</v>
      </c>
      <c r="B124" t="s">
        <v>1175</v>
      </c>
      <c r="C124" t="s">
        <v>1176</v>
      </c>
      <c r="D124" t="s">
        <v>1177</v>
      </c>
      <c r="E124" t="s">
        <v>1178</v>
      </c>
      <c r="F124" t="s">
        <v>41</v>
      </c>
      <c r="G124" t="s">
        <v>18</v>
      </c>
      <c r="H124">
        <v>80217</v>
      </c>
      <c r="I124" t="s">
        <v>6189</v>
      </c>
    </row>
    <row r="125" spans="1:9" x14ac:dyDescent="0.25">
      <c r="A125" t="s">
        <v>1180</v>
      </c>
      <c r="B125" t="s">
        <v>1181</v>
      </c>
      <c r="C125" t="s">
        <v>1182</v>
      </c>
      <c r="D125" t="s">
        <v>1183</v>
      </c>
      <c r="E125" t="s">
        <v>1184</v>
      </c>
      <c r="F125" t="s">
        <v>164</v>
      </c>
      <c r="G125" t="s">
        <v>18</v>
      </c>
      <c r="H125">
        <v>6912</v>
      </c>
      <c r="I125" t="s">
        <v>6190</v>
      </c>
    </row>
    <row r="126" spans="1:9" x14ac:dyDescent="0.25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310</v>
      </c>
      <c r="G126" t="s">
        <v>18</v>
      </c>
      <c r="H126">
        <v>23605</v>
      </c>
      <c r="I126" t="s">
        <v>6189</v>
      </c>
    </row>
    <row r="127" spans="1:9" x14ac:dyDescent="0.25">
      <c r="A127" t="s">
        <v>1192</v>
      </c>
      <c r="B127" t="s">
        <v>1193</v>
      </c>
      <c r="C127" t="s">
        <v>1194</v>
      </c>
      <c r="D127" t="s">
        <v>1195</v>
      </c>
      <c r="E127" t="s">
        <v>1196</v>
      </c>
      <c r="F127" t="s">
        <v>446</v>
      </c>
      <c r="G127" t="s">
        <v>317</v>
      </c>
      <c r="H127" t="s">
        <v>409</v>
      </c>
      <c r="I127" t="s">
        <v>6189</v>
      </c>
    </row>
    <row r="128" spans="1:9" x14ac:dyDescent="0.25">
      <c r="A128" t="s">
        <v>1198</v>
      </c>
      <c r="B128" t="s">
        <v>1199</v>
      </c>
      <c r="C128" t="s">
        <v>1200</v>
      </c>
      <c r="D128" t="s">
        <v>1201</v>
      </c>
      <c r="E128" t="s">
        <v>1202</v>
      </c>
      <c r="F128" t="s">
        <v>71</v>
      </c>
      <c r="G128" t="s">
        <v>18</v>
      </c>
      <c r="H128">
        <v>99599</v>
      </c>
      <c r="I128" t="s">
        <v>6190</v>
      </c>
    </row>
    <row r="129" spans="1:9" x14ac:dyDescent="0.25">
      <c r="A129" t="s">
        <v>1204</v>
      </c>
      <c r="B129" t="s">
        <v>1205</v>
      </c>
      <c r="C129" t="s">
        <v>1206</v>
      </c>
      <c r="D129" t="s">
        <v>1207</v>
      </c>
      <c r="E129" t="s">
        <v>1208</v>
      </c>
      <c r="F129" t="s">
        <v>288</v>
      </c>
      <c r="G129" t="s">
        <v>317</v>
      </c>
      <c r="H129" t="s">
        <v>443</v>
      </c>
      <c r="I129" t="s">
        <v>6190</v>
      </c>
    </row>
    <row r="130" spans="1:9" x14ac:dyDescent="0.25">
      <c r="A130" t="s">
        <v>1210</v>
      </c>
      <c r="B130" t="s">
        <v>1211</v>
      </c>
      <c r="C130" t="s">
        <v>1212</v>
      </c>
      <c r="D130" t="s">
        <v>1213</v>
      </c>
      <c r="E130" t="s">
        <v>1214</v>
      </c>
      <c r="F130" t="s">
        <v>96</v>
      </c>
      <c r="G130" t="s">
        <v>18</v>
      </c>
      <c r="H130">
        <v>58122</v>
      </c>
      <c r="I130" t="s">
        <v>6190</v>
      </c>
    </row>
    <row r="131" spans="1:9" x14ac:dyDescent="0.25">
      <c r="A131" t="s">
        <v>1216</v>
      </c>
      <c r="B131" t="s">
        <v>1217</v>
      </c>
      <c r="C131" t="s">
        <v>1218</v>
      </c>
      <c r="D131" t="s">
        <v>1219</v>
      </c>
      <c r="E131" t="s">
        <v>1220</v>
      </c>
      <c r="F131" t="s">
        <v>94</v>
      </c>
      <c r="G131" t="s">
        <v>18</v>
      </c>
      <c r="H131">
        <v>47737</v>
      </c>
      <c r="I131" t="s">
        <v>6189</v>
      </c>
    </row>
    <row r="132" spans="1:9" x14ac:dyDescent="0.25">
      <c r="A132" t="s">
        <v>1222</v>
      </c>
      <c r="B132" t="s">
        <v>1223</v>
      </c>
      <c r="C132" t="s">
        <v>6213</v>
      </c>
      <c r="D132" t="s">
        <v>1224</v>
      </c>
      <c r="E132" t="s">
        <v>1225</v>
      </c>
      <c r="F132" t="s">
        <v>431</v>
      </c>
      <c r="G132" t="s">
        <v>317</v>
      </c>
      <c r="H132" t="s">
        <v>419</v>
      </c>
      <c r="I132" t="s">
        <v>6189</v>
      </c>
    </row>
    <row r="133" spans="1:9" x14ac:dyDescent="0.25">
      <c r="A133" t="s">
        <v>1227</v>
      </c>
      <c r="B133" t="s">
        <v>1228</v>
      </c>
      <c r="C133" t="s">
        <v>1229</v>
      </c>
      <c r="D133" t="s">
        <v>1230</v>
      </c>
      <c r="E133" t="s">
        <v>1231</v>
      </c>
      <c r="F133" t="s">
        <v>34</v>
      </c>
      <c r="G133" t="s">
        <v>18</v>
      </c>
      <c r="H133">
        <v>28210</v>
      </c>
      <c r="I133" t="s">
        <v>6189</v>
      </c>
    </row>
    <row r="134" spans="1:9" x14ac:dyDescent="0.25">
      <c r="A134" t="s">
        <v>1233</v>
      </c>
      <c r="B134" t="s">
        <v>1234</v>
      </c>
      <c r="C134" t="s">
        <v>1235</v>
      </c>
      <c r="D134" t="s">
        <v>1236</v>
      </c>
      <c r="E134" t="s">
        <v>1237</v>
      </c>
      <c r="F134" t="s">
        <v>222</v>
      </c>
      <c r="G134" t="s">
        <v>18</v>
      </c>
      <c r="H134">
        <v>35815</v>
      </c>
      <c r="I134" t="s">
        <v>6189</v>
      </c>
    </row>
    <row r="135" spans="1:9" x14ac:dyDescent="0.25">
      <c r="A135" t="s">
        <v>1239</v>
      </c>
      <c r="B135" t="s">
        <v>1240</v>
      </c>
      <c r="C135" t="s">
        <v>1241</v>
      </c>
      <c r="D135" t="s">
        <v>1242</v>
      </c>
      <c r="E135" t="s">
        <v>1243</v>
      </c>
      <c r="F135" t="s">
        <v>177</v>
      </c>
      <c r="G135" t="s">
        <v>18</v>
      </c>
      <c r="H135">
        <v>92725</v>
      </c>
      <c r="I135" t="s">
        <v>6190</v>
      </c>
    </row>
    <row r="136" spans="1:9" x14ac:dyDescent="0.25">
      <c r="A136" t="s">
        <v>1245</v>
      </c>
      <c r="B136" t="s">
        <v>1246</v>
      </c>
      <c r="C136" t="s">
        <v>6213</v>
      </c>
      <c r="D136" t="s">
        <v>6213</v>
      </c>
      <c r="E136" t="s">
        <v>1247</v>
      </c>
      <c r="F136" t="s">
        <v>46</v>
      </c>
      <c r="G136" t="s">
        <v>18</v>
      </c>
      <c r="H136">
        <v>20520</v>
      </c>
      <c r="I136" t="s">
        <v>6189</v>
      </c>
    </row>
    <row r="137" spans="1:9" x14ac:dyDescent="0.25">
      <c r="A137" t="s">
        <v>1249</v>
      </c>
      <c r="B137" t="s">
        <v>1250</v>
      </c>
      <c r="C137" t="s">
        <v>1251</v>
      </c>
      <c r="D137" t="s">
        <v>1252</v>
      </c>
      <c r="E137" t="s">
        <v>1253</v>
      </c>
      <c r="F137" t="s">
        <v>475</v>
      </c>
      <c r="G137" t="s">
        <v>317</v>
      </c>
      <c r="H137" t="s">
        <v>476</v>
      </c>
      <c r="I137" t="s">
        <v>6190</v>
      </c>
    </row>
    <row r="138" spans="1:9" x14ac:dyDescent="0.25">
      <c r="A138" t="s">
        <v>1255</v>
      </c>
      <c r="B138" t="s">
        <v>1256</v>
      </c>
      <c r="C138" t="s">
        <v>1257</v>
      </c>
      <c r="D138" t="s">
        <v>1258</v>
      </c>
      <c r="E138" t="s">
        <v>1259</v>
      </c>
      <c r="F138" t="s">
        <v>103</v>
      </c>
      <c r="G138" t="s">
        <v>18</v>
      </c>
      <c r="H138">
        <v>63131</v>
      </c>
      <c r="I138" t="s">
        <v>6190</v>
      </c>
    </row>
    <row r="139" spans="1:9" x14ac:dyDescent="0.25">
      <c r="A139" t="s">
        <v>1261</v>
      </c>
      <c r="B139" t="s">
        <v>1262</v>
      </c>
      <c r="C139" t="s">
        <v>6213</v>
      </c>
      <c r="D139" t="s">
        <v>1263</v>
      </c>
      <c r="E139" t="s">
        <v>1264</v>
      </c>
      <c r="F139" t="s">
        <v>348</v>
      </c>
      <c r="G139" t="s">
        <v>317</v>
      </c>
      <c r="H139" t="s">
        <v>349</v>
      </c>
      <c r="I139" t="s">
        <v>6190</v>
      </c>
    </row>
    <row r="140" spans="1:9" x14ac:dyDescent="0.25">
      <c r="A140" t="s">
        <v>1266</v>
      </c>
      <c r="B140" t="s">
        <v>1267</v>
      </c>
      <c r="C140" t="s">
        <v>6213</v>
      </c>
      <c r="D140" t="s">
        <v>1268</v>
      </c>
      <c r="E140" t="s">
        <v>1269</v>
      </c>
      <c r="F140" t="s">
        <v>72</v>
      </c>
      <c r="G140" t="s">
        <v>18</v>
      </c>
      <c r="H140">
        <v>96805</v>
      </c>
      <c r="I140" t="s">
        <v>6190</v>
      </c>
    </row>
    <row r="141" spans="1:9" x14ac:dyDescent="0.25">
      <c r="A141" t="s">
        <v>1271</v>
      </c>
      <c r="B141" t="s">
        <v>1272</v>
      </c>
      <c r="C141" t="s">
        <v>6213</v>
      </c>
      <c r="D141" t="s">
        <v>1273</v>
      </c>
      <c r="E141" t="s">
        <v>1274</v>
      </c>
      <c r="F141" t="s">
        <v>152</v>
      </c>
      <c r="G141" t="s">
        <v>18</v>
      </c>
      <c r="H141">
        <v>92878</v>
      </c>
      <c r="I141" t="s">
        <v>6189</v>
      </c>
    </row>
    <row r="142" spans="1:9" x14ac:dyDescent="0.25">
      <c r="A142" t="s">
        <v>1276</v>
      </c>
      <c r="B142" t="s">
        <v>1277</v>
      </c>
      <c r="C142" t="s">
        <v>1278</v>
      </c>
      <c r="D142" t="s">
        <v>1279</v>
      </c>
      <c r="E142" t="s">
        <v>1280</v>
      </c>
      <c r="F142" t="s">
        <v>1281</v>
      </c>
      <c r="G142" t="s">
        <v>317</v>
      </c>
      <c r="H142" t="s">
        <v>443</v>
      </c>
      <c r="I142" t="s">
        <v>6189</v>
      </c>
    </row>
    <row r="143" spans="1:9" x14ac:dyDescent="0.25">
      <c r="A143" t="s">
        <v>1283</v>
      </c>
      <c r="B143" t="s">
        <v>1284</v>
      </c>
      <c r="C143" t="s">
        <v>1285</v>
      </c>
      <c r="D143" t="s">
        <v>1286</v>
      </c>
      <c r="E143" t="s">
        <v>1287</v>
      </c>
      <c r="F143" t="s">
        <v>46</v>
      </c>
      <c r="G143" t="s">
        <v>18</v>
      </c>
      <c r="H143">
        <v>20520</v>
      </c>
      <c r="I143" t="s">
        <v>6189</v>
      </c>
    </row>
    <row r="144" spans="1:9" x14ac:dyDescent="0.25">
      <c r="A144" t="s">
        <v>1289</v>
      </c>
      <c r="B144" t="s">
        <v>1290</v>
      </c>
      <c r="C144" t="s">
        <v>6213</v>
      </c>
      <c r="D144" t="s">
        <v>6213</v>
      </c>
      <c r="E144" t="s">
        <v>1291</v>
      </c>
      <c r="F144" t="s">
        <v>319</v>
      </c>
      <c r="G144" t="s">
        <v>317</v>
      </c>
      <c r="H144" t="s">
        <v>320</v>
      </c>
      <c r="I144" t="s">
        <v>6189</v>
      </c>
    </row>
    <row r="145" spans="1:9" x14ac:dyDescent="0.25">
      <c r="A145" t="s">
        <v>1293</v>
      </c>
      <c r="B145" t="s">
        <v>1294</v>
      </c>
      <c r="C145" t="s">
        <v>1295</v>
      </c>
      <c r="D145" t="s">
        <v>1296</v>
      </c>
      <c r="E145" t="s">
        <v>1297</v>
      </c>
      <c r="F145" t="s">
        <v>62</v>
      </c>
      <c r="G145" t="s">
        <v>18</v>
      </c>
      <c r="H145">
        <v>77281</v>
      </c>
      <c r="I145" t="s">
        <v>6190</v>
      </c>
    </row>
    <row r="146" spans="1:9" x14ac:dyDescent="0.25">
      <c r="A146" t="s">
        <v>1299</v>
      </c>
      <c r="B146" t="s">
        <v>1300</v>
      </c>
      <c r="C146" t="s">
        <v>1301</v>
      </c>
      <c r="D146" t="s">
        <v>1302</v>
      </c>
      <c r="E146" t="s">
        <v>1303</v>
      </c>
      <c r="F146" t="s">
        <v>160</v>
      </c>
      <c r="G146" t="s">
        <v>18</v>
      </c>
      <c r="H146">
        <v>92668</v>
      </c>
      <c r="I146" t="s">
        <v>6189</v>
      </c>
    </row>
    <row r="147" spans="1:9" x14ac:dyDescent="0.25">
      <c r="A147" t="s">
        <v>1305</v>
      </c>
      <c r="B147" t="s">
        <v>1306</v>
      </c>
      <c r="C147" t="s">
        <v>1307</v>
      </c>
      <c r="D147" t="s">
        <v>1308</v>
      </c>
      <c r="E147" t="s">
        <v>1309</v>
      </c>
      <c r="F147" t="s">
        <v>49</v>
      </c>
      <c r="G147" t="s">
        <v>18</v>
      </c>
      <c r="H147">
        <v>88553</v>
      </c>
      <c r="I147" t="s">
        <v>6190</v>
      </c>
    </row>
    <row r="148" spans="1:9" x14ac:dyDescent="0.25">
      <c r="A148" t="s">
        <v>1311</v>
      </c>
      <c r="B148" t="s">
        <v>1312</v>
      </c>
      <c r="C148" t="s">
        <v>1313</v>
      </c>
      <c r="D148" t="s">
        <v>1314</v>
      </c>
      <c r="E148" t="s">
        <v>1315</v>
      </c>
      <c r="F148" t="s">
        <v>351</v>
      </c>
      <c r="G148" t="s">
        <v>18</v>
      </c>
      <c r="H148">
        <v>89714</v>
      </c>
      <c r="I148" t="s">
        <v>6190</v>
      </c>
    </row>
    <row r="149" spans="1:9" x14ac:dyDescent="0.25">
      <c r="A149" t="s">
        <v>1316</v>
      </c>
      <c r="B149" t="s">
        <v>1317</v>
      </c>
      <c r="C149" t="s">
        <v>1318</v>
      </c>
      <c r="D149" t="s">
        <v>1319</v>
      </c>
      <c r="E149" t="s">
        <v>1320</v>
      </c>
      <c r="F149" t="s">
        <v>105</v>
      </c>
      <c r="G149" t="s">
        <v>18</v>
      </c>
      <c r="H149">
        <v>76105</v>
      </c>
      <c r="I149" t="s">
        <v>6189</v>
      </c>
    </row>
    <row r="150" spans="1:9" x14ac:dyDescent="0.25">
      <c r="A150" t="s">
        <v>1322</v>
      </c>
      <c r="B150" t="s">
        <v>1323</v>
      </c>
      <c r="C150" t="s">
        <v>1324</v>
      </c>
      <c r="D150" t="s">
        <v>1325</v>
      </c>
      <c r="E150" t="s">
        <v>1326</v>
      </c>
      <c r="F150" t="s">
        <v>137</v>
      </c>
      <c r="G150" t="s">
        <v>18</v>
      </c>
      <c r="H150">
        <v>84605</v>
      </c>
      <c r="I150" t="s">
        <v>6189</v>
      </c>
    </row>
    <row r="151" spans="1:9" x14ac:dyDescent="0.25">
      <c r="A151" t="s">
        <v>1328</v>
      </c>
      <c r="B151" t="s">
        <v>1329</v>
      </c>
      <c r="C151" t="s">
        <v>6213</v>
      </c>
      <c r="D151" t="s">
        <v>1330</v>
      </c>
      <c r="E151" t="s">
        <v>1331</v>
      </c>
      <c r="F151" t="s">
        <v>196</v>
      </c>
      <c r="G151" t="s">
        <v>18</v>
      </c>
      <c r="H151">
        <v>33487</v>
      </c>
      <c r="I151" t="s">
        <v>6189</v>
      </c>
    </row>
    <row r="152" spans="1:9" x14ac:dyDescent="0.25">
      <c r="A152" t="s">
        <v>1333</v>
      </c>
      <c r="B152" t="s">
        <v>1334</v>
      </c>
      <c r="C152" t="s">
        <v>1335</v>
      </c>
      <c r="D152" t="s">
        <v>1336</v>
      </c>
      <c r="E152" t="s">
        <v>1337</v>
      </c>
      <c r="F152" t="s">
        <v>23</v>
      </c>
      <c r="G152" t="s">
        <v>18</v>
      </c>
      <c r="H152">
        <v>24040</v>
      </c>
      <c r="I152" t="s">
        <v>6189</v>
      </c>
    </row>
    <row r="153" spans="1:9" x14ac:dyDescent="0.25">
      <c r="A153" t="s">
        <v>1339</v>
      </c>
      <c r="B153" t="s">
        <v>1340</v>
      </c>
      <c r="C153" t="s">
        <v>6213</v>
      </c>
      <c r="D153" t="s">
        <v>1341</v>
      </c>
      <c r="E153" t="s">
        <v>1342</v>
      </c>
      <c r="F153" t="s">
        <v>168</v>
      </c>
      <c r="G153" t="s">
        <v>18</v>
      </c>
      <c r="H153">
        <v>50369</v>
      </c>
      <c r="I153" t="s">
        <v>6189</v>
      </c>
    </row>
    <row r="154" spans="1:9" x14ac:dyDescent="0.25">
      <c r="A154" t="s">
        <v>1344</v>
      </c>
      <c r="B154" t="s">
        <v>1345</v>
      </c>
      <c r="C154" t="s">
        <v>1346</v>
      </c>
      <c r="D154" t="s">
        <v>1347</v>
      </c>
      <c r="E154" t="s">
        <v>1348</v>
      </c>
      <c r="F154" t="s">
        <v>72</v>
      </c>
      <c r="G154" t="s">
        <v>18</v>
      </c>
      <c r="H154">
        <v>96805</v>
      </c>
      <c r="I154" t="s">
        <v>6189</v>
      </c>
    </row>
    <row r="155" spans="1:9" x14ac:dyDescent="0.25">
      <c r="A155" t="s">
        <v>1350</v>
      </c>
      <c r="B155" t="s">
        <v>1351</v>
      </c>
      <c r="C155" t="s">
        <v>6213</v>
      </c>
      <c r="D155" t="s">
        <v>1352</v>
      </c>
      <c r="E155" t="s">
        <v>1353</v>
      </c>
      <c r="F155" t="s">
        <v>270</v>
      </c>
      <c r="G155" t="s">
        <v>18</v>
      </c>
      <c r="H155">
        <v>33345</v>
      </c>
      <c r="I155" t="s">
        <v>6190</v>
      </c>
    </row>
    <row r="156" spans="1:9" x14ac:dyDescent="0.25">
      <c r="A156" t="s">
        <v>1355</v>
      </c>
      <c r="B156" t="s">
        <v>1356</v>
      </c>
      <c r="C156" t="s">
        <v>1357</v>
      </c>
      <c r="D156" t="s">
        <v>1358</v>
      </c>
      <c r="E156" t="s">
        <v>1359</v>
      </c>
      <c r="F156" t="s">
        <v>45</v>
      </c>
      <c r="G156" t="s">
        <v>18</v>
      </c>
      <c r="H156">
        <v>19172</v>
      </c>
      <c r="I156" t="s">
        <v>6190</v>
      </c>
    </row>
    <row r="157" spans="1:9" x14ac:dyDescent="0.25">
      <c r="A157" t="s">
        <v>1361</v>
      </c>
      <c r="B157" t="s">
        <v>1362</v>
      </c>
      <c r="C157" t="s">
        <v>1363</v>
      </c>
      <c r="D157" t="s">
        <v>1364</v>
      </c>
      <c r="E157" t="s">
        <v>1365</v>
      </c>
      <c r="F157" t="s">
        <v>123</v>
      </c>
      <c r="G157" t="s">
        <v>18</v>
      </c>
      <c r="H157">
        <v>6854</v>
      </c>
      <c r="I157" t="s">
        <v>6189</v>
      </c>
    </row>
    <row r="158" spans="1:9" x14ac:dyDescent="0.25">
      <c r="A158" t="s">
        <v>1367</v>
      </c>
      <c r="B158" t="s">
        <v>1368</v>
      </c>
      <c r="C158" t="s">
        <v>1369</v>
      </c>
      <c r="D158" t="s">
        <v>1370</v>
      </c>
      <c r="E158" t="s">
        <v>1371</v>
      </c>
      <c r="F158" t="s">
        <v>58</v>
      </c>
      <c r="G158" t="s">
        <v>18</v>
      </c>
      <c r="H158">
        <v>76011</v>
      </c>
      <c r="I158" t="s">
        <v>6189</v>
      </c>
    </row>
    <row r="159" spans="1:9" x14ac:dyDescent="0.25">
      <c r="A159" t="s">
        <v>1373</v>
      </c>
      <c r="B159" t="s">
        <v>1374</v>
      </c>
      <c r="C159" t="s">
        <v>1375</v>
      </c>
      <c r="D159" t="s">
        <v>1376</v>
      </c>
      <c r="E159" t="s">
        <v>1377</v>
      </c>
      <c r="F159" t="s">
        <v>359</v>
      </c>
      <c r="G159" t="s">
        <v>317</v>
      </c>
      <c r="H159" t="s">
        <v>360</v>
      </c>
      <c r="I159" t="s">
        <v>6190</v>
      </c>
    </row>
    <row r="160" spans="1:9" x14ac:dyDescent="0.25">
      <c r="A160" t="s">
        <v>1379</v>
      </c>
      <c r="B160" t="s">
        <v>1380</v>
      </c>
      <c r="C160" t="s">
        <v>6213</v>
      </c>
      <c r="D160" t="s">
        <v>1381</v>
      </c>
      <c r="E160" t="s">
        <v>1382</v>
      </c>
      <c r="F160" t="s">
        <v>64</v>
      </c>
      <c r="G160" t="s">
        <v>18</v>
      </c>
      <c r="H160">
        <v>37416</v>
      </c>
      <c r="I160" t="s">
        <v>6189</v>
      </c>
    </row>
    <row r="161" spans="1:9" x14ac:dyDescent="0.25">
      <c r="A161" t="s">
        <v>1384</v>
      </c>
      <c r="B161" t="s">
        <v>1385</v>
      </c>
      <c r="C161" t="s">
        <v>6213</v>
      </c>
      <c r="D161" t="s">
        <v>1386</v>
      </c>
      <c r="E161" t="s">
        <v>1387</v>
      </c>
      <c r="F161" t="s">
        <v>188</v>
      </c>
      <c r="G161" t="s">
        <v>18</v>
      </c>
      <c r="H161">
        <v>97296</v>
      </c>
      <c r="I161" t="s">
        <v>6190</v>
      </c>
    </row>
    <row r="162" spans="1:9" x14ac:dyDescent="0.25">
      <c r="A162" t="s">
        <v>1389</v>
      </c>
      <c r="B162" t="s">
        <v>1390</v>
      </c>
      <c r="C162" t="s">
        <v>1391</v>
      </c>
      <c r="D162" t="s">
        <v>1392</v>
      </c>
      <c r="E162" t="s">
        <v>1393</v>
      </c>
      <c r="F162" t="s">
        <v>76</v>
      </c>
      <c r="G162" t="s">
        <v>18</v>
      </c>
      <c r="H162">
        <v>73135</v>
      </c>
      <c r="I162" t="s">
        <v>6190</v>
      </c>
    </row>
    <row r="163" spans="1:9" x14ac:dyDescent="0.25">
      <c r="A163" t="s">
        <v>1395</v>
      </c>
      <c r="B163" t="s">
        <v>1396</v>
      </c>
      <c r="C163" t="s">
        <v>1397</v>
      </c>
      <c r="D163" t="s">
        <v>1398</v>
      </c>
      <c r="E163" t="s">
        <v>1399</v>
      </c>
      <c r="F163" t="s">
        <v>46</v>
      </c>
      <c r="G163" t="s">
        <v>18</v>
      </c>
      <c r="H163">
        <v>20520</v>
      </c>
      <c r="I163" t="s">
        <v>6190</v>
      </c>
    </row>
    <row r="164" spans="1:9" x14ac:dyDescent="0.25">
      <c r="A164" t="s">
        <v>1401</v>
      </c>
      <c r="B164" t="s">
        <v>1402</v>
      </c>
      <c r="C164" t="s">
        <v>1403</v>
      </c>
      <c r="D164" t="s">
        <v>1404</v>
      </c>
      <c r="E164" t="s">
        <v>1405</v>
      </c>
      <c r="F164" t="s">
        <v>81</v>
      </c>
      <c r="G164" t="s">
        <v>18</v>
      </c>
      <c r="H164">
        <v>27415</v>
      </c>
      <c r="I164" t="s">
        <v>6189</v>
      </c>
    </row>
    <row r="165" spans="1:9" x14ac:dyDescent="0.25">
      <c r="A165" t="s">
        <v>1407</v>
      </c>
      <c r="B165" t="s">
        <v>1408</v>
      </c>
      <c r="C165" t="s">
        <v>1409</v>
      </c>
      <c r="D165" t="s">
        <v>1410</v>
      </c>
      <c r="E165" t="s">
        <v>1411</v>
      </c>
      <c r="F165" t="s">
        <v>163</v>
      </c>
      <c r="G165" t="s">
        <v>18</v>
      </c>
      <c r="H165">
        <v>22313</v>
      </c>
      <c r="I165" t="s">
        <v>6190</v>
      </c>
    </row>
    <row r="166" spans="1:9" x14ac:dyDescent="0.25">
      <c r="A166" t="s">
        <v>1413</v>
      </c>
      <c r="B166" t="s">
        <v>1414</v>
      </c>
      <c r="C166" t="s">
        <v>1415</v>
      </c>
      <c r="D166" t="s">
        <v>1416</v>
      </c>
      <c r="E166" t="s">
        <v>1417</v>
      </c>
      <c r="F166" t="s">
        <v>1418</v>
      </c>
      <c r="G166" t="s">
        <v>317</v>
      </c>
      <c r="H166" t="s">
        <v>369</v>
      </c>
      <c r="I166" t="s">
        <v>6190</v>
      </c>
    </row>
    <row r="167" spans="1:9" x14ac:dyDescent="0.25">
      <c r="A167" t="s">
        <v>1420</v>
      </c>
      <c r="B167" t="s">
        <v>1421</v>
      </c>
      <c r="C167" t="s">
        <v>6213</v>
      </c>
      <c r="D167" t="s">
        <v>1422</v>
      </c>
      <c r="E167" t="s">
        <v>1423</v>
      </c>
      <c r="F167" t="s">
        <v>162</v>
      </c>
      <c r="G167" t="s">
        <v>18</v>
      </c>
      <c r="H167">
        <v>53405</v>
      </c>
      <c r="I167" t="s">
        <v>6189</v>
      </c>
    </row>
    <row r="168" spans="1:9" x14ac:dyDescent="0.25">
      <c r="A168" t="s">
        <v>1425</v>
      </c>
      <c r="B168" t="s">
        <v>1426</v>
      </c>
      <c r="C168" t="s">
        <v>6213</v>
      </c>
      <c r="D168" t="s">
        <v>1427</v>
      </c>
      <c r="E168" t="s">
        <v>1428</v>
      </c>
      <c r="F168" t="s">
        <v>208</v>
      </c>
      <c r="G168" t="s">
        <v>18</v>
      </c>
      <c r="H168">
        <v>34629</v>
      </c>
      <c r="I168" t="s">
        <v>6189</v>
      </c>
    </row>
    <row r="169" spans="1:9" x14ac:dyDescent="0.25">
      <c r="A169" t="s">
        <v>1430</v>
      </c>
      <c r="B169" t="s">
        <v>1431</v>
      </c>
      <c r="C169" t="s">
        <v>1432</v>
      </c>
      <c r="D169" t="s">
        <v>1433</v>
      </c>
      <c r="E169" t="s">
        <v>1434</v>
      </c>
      <c r="F169" t="s">
        <v>162</v>
      </c>
      <c r="G169" t="s">
        <v>18</v>
      </c>
      <c r="H169">
        <v>53405</v>
      </c>
      <c r="I169" t="s">
        <v>6189</v>
      </c>
    </row>
    <row r="170" spans="1:9" x14ac:dyDescent="0.25">
      <c r="A170" t="s">
        <v>1436</v>
      </c>
      <c r="B170" t="s">
        <v>1437</v>
      </c>
      <c r="C170" t="s">
        <v>6213</v>
      </c>
      <c r="D170" t="s">
        <v>1438</v>
      </c>
      <c r="E170" t="s">
        <v>1439</v>
      </c>
      <c r="F170" t="s">
        <v>1418</v>
      </c>
      <c r="G170" t="s">
        <v>317</v>
      </c>
      <c r="H170" t="s">
        <v>369</v>
      </c>
      <c r="I170" t="s">
        <v>6190</v>
      </c>
    </row>
    <row r="171" spans="1:9" x14ac:dyDescent="0.25">
      <c r="A171" t="s">
        <v>1441</v>
      </c>
      <c r="B171" t="s">
        <v>1442</v>
      </c>
      <c r="C171" t="s">
        <v>1443</v>
      </c>
      <c r="D171" t="s">
        <v>1444</v>
      </c>
      <c r="E171" t="s">
        <v>1445</v>
      </c>
      <c r="F171" t="s">
        <v>1446</v>
      </c>
      <c r="G171" t="s">
        <v>317</v>
      </c>
      <c r="H171" t="s">
        <v>459</v>
      </c>
      <c r="I171" t="s">
        <v>6190</v>
      </c>
    </row>
    <row r="172" spans="1:9" x14ac:dyDescent="0.25">
      <c r="A172" t="s">
        <v>1448</v>
      </c>
      <c r="B172" t="s">
        <v>1449</v>
      </c>
      <c r="C172" t="s">
        <v>1450</v>
      </c>
      <c r="D172" t="s">
        <v>6213</v>
      </c>
      <c r="E172" t="s">
        <v>1451</v>
      </c>
      <c r="F172" t="s">
        <v>101</v>
      </c>
      <c r="G172" t="s">
        <v>27</v>
      </c>
      <c r="H172" t="s">
        <v>102</v>
      </c>
      <c r="I172" t="s">
        <v>6190</v>
      </c>
    </row>
    <row r="173" spans="1:9" x14ac:dyDescent="0.25">
      <c r="A173" t="s">
        <v>1453</v>
      </c>
      <c r="B173" t="s">
        <v>1454</v>
      </c>
      <c r="C173" t="s">
        <v>1455</v>
      </c>
      <c r="D173" t="s">
        <v>1456</v>
      </c>
      <c r="E173" t="s">
        <v>1457</v>
      </c>
      <c r="F173" t="s">
        <v>136</v>
      </c>
      <c r="G173" t="s">
        <v>18</v>
      </c>
      <c r="H173">
        <v>33686</v>
      </c>
      <c r="I173" t="s">
        <v>6189</v>
      </c>
    </row>
    <row r="174" spans="1:9" x14ac:dyDescent="0.25">
      <c r="A174" t="s">
        <v>1459</v>
      </c>
      <c r="B174" t="s">
        <v>1460</v>
      </c>
      <c r="C174" t="s">
        <v>1461</v>
      </c>
      <c r="D174" t="s">
        <v>6213</v>
      </c>
      <c r="E174" t="s">
        <v>1462</v>
      </c>
      <c r="F174" t="s">
        <v>439</v>
      </c>
      <c r="G174" t="s">
        <v>317</v>
      </c>
      <c r="H174" t="s">
        <v>368</v>
      </c>
      <c r="I174" t="s">
        <v>6190</v>
      </c>
    </row>
    <row r="175" spans="1:9" x14ac:dyDescent="0.25">
      <c r="A175" t="s">
        <v>1464</v>
      </c>
      <c r="B175" t="s">
        <v>1465</v>
      </c>
      <c r="C175" t="s">
        <v>1466</v>
      </c>
      <c r="D175" t="s">
        <v>1467</v>
      </c>
      <c r="E175" t="s">
        <v>1468</v>
      </c>
      <c r="F175" t="s">
        <v>186</v>
      </c>
      <c r="G175" t="s">
        <v>18</v>
      </c>
      <c r="H175">
        <v>36195</v>
      </c>
      <c r="I175" t="s">
        <v>6190</v>
      </c>
    </row>
    <row r="176" spans="1:9" x14ac:dyDescent="0.25">
      <c r="A176" t="s">
        <v>1470</v>
      </c>
      <c r="B176" t="s">
        <v>1471</v>
      </c>
      <c r="C176" t="s">
        <v>6213</v>
      </c>
      <c r="D176" t="s">
        <v>1472</v>
      </c>
      <c r="E176" t="s">
        <v>1473</v>
      </c>
      <c r="F176" t="s">
        <v>350</v>
      </c>
      <c r="G176" t="s">
        <v>18</v>
      </c>
      <c r="H176">
        <v>89436</v>
      </c>
      <c r="I176" t="s">
        <v>6189</v>
      </c>
    </row>
    <row r="177" spans="1:9" x14ac:dyDescent="0.25">
      <c r="A177" t="s">
        <v>1475</v>
      </c>
      <c r="B177" t="s">
        <v>1476</v>
      </c>
      <c r="C177" t="s">
        <v>1477</v>
      </c>
      <c r="D177" t="s">
        <v>1478</v>
      </c>
      <c r="E177" t="s">
        <v>1479</v>
      </c>
      <c r="F177" t="s">
        <v>166</v>
      </c>
      <c r="G177" t="s">
        <v>18</v>
      </c>
      <c r="H177">
        <v>31205</v>
      </c>
      <c r="I177" t="s">
        <v>6189</v>
      </c>
    </row>
    <row r="178" spans="1:9" x14ac:dyDescent="0.25">
      <c r="A178" t="s">
        <v>1481</v>
      </c>
      <c r="B178" t="s">
        <v>1482</v>
      </c>
      <c r="C178" t="s">
        <v>1483</v>
      </c>
      <c r="D178" t="s">
        <v>1484</v>
      </c>
      <c r="E178" t="s">
        <v>1485</v>
      </c>
      <c r="F178" t="s">
        <v>145</v>
      </c>
      <c r="G178" t="s">
        <v>18</v>
      </c>
      <c r="H178">
        <v>90605</v>
      </c>
      <c r="I178" t="s">
        <v>6189</v>
      </c>
    </row>
    <row r="179" spans="1:9" x14ac:dyDescent="0.25">
      <c r="A179" t="s">
        <v>1487</v>
      </c>
      <c r="B179" t="s">
        <v>1488</v>
      </c>
      <c r="C179" t="s">
        <v>1489</v>
      </c>
      <c r="D179" t="s">
        <v>6213</v>
      </c>
      <c r="E179" t="s">
        <v>1490</v>
      </c>
      <c r="F179" t="s">
        <v>192</v>
      </c>
      <c r="G179" t="s">
        <v>18</v>
      </c>
      <c r="H179">
        <v>37605</v>
      </c>
      <c r="I179" t="s">
        <v>6189</v>
      </c>
    </row>
    <row r="180" spans="1:9" x14ac:dyDescent="0.25">
      <c r="A180" t="s">
        <v>1492</v>
      </c>
      <c r="B180" t="s">
        <v>1493</v>
      </c>
      <c r="C180" t="s">
        <v>1494</v>
      </c>
      <c r="D180" t="s">
        <v>1495</v>
      </c>
      <c r="E180" t="s">
        <v>1496</v>
      </c>
      <c r="F180" t="s">
        <v>218</v>
      </c>
      <c r="G180" t="s">
        <v>18</v>
      </c>
      <c r="H180">
        <v>14614</v>
      </c>
      <c r="I180" t="s">
        <v>6190</v>
      </c>
    </row>
    <row r="181" spans="1:9" x14ac:dyDescent="0.25">
      <c r="A181" t="s">
        <v>1498</v>
      </c>
      <c r="B181" t="s">
        <v>1499</v>
      </c>
      <c r="C181" t="s">
        <v>6213</v>
      </c>
      <c r="D181" t="s">
        <v>1500</v>
      </c>
      <c r="E181" t="s">
        <v>1501</v>
      </c>
      <c r="F181" t="s">
        <v>361</v>
      </c>
      <c r="G181" t="s">
        <v>317</v>
      </c>
      <c r="H181" t="s">
        <v>362</v>
      </c>
      <c r="I181" t="s">
        <v>6190</v>
      </c>
    </row>
    <row r="182" spans="1:9" x14ac:dyDescent="0.25">
      <c r="A182" t="s">
        <v>1503</v>
      </c>
      <c r="B182" t="s">
        <v>1504</v>
      </c>
      <c r="C182" t="s">
        <v>1505</v>
      </c>
      <c r="D182" t="s">
        <v>1506</v>
      </c>
      <c r="E182" t="s">
        <v>1507</v>
      </c>
      <c r="F182" t="s">
        <v>138</v>
      </c>
      <c r="G182" t="s">
        <v>18</v>
      </c>
      <c r="H182">
        <v>11254</v>
      </c>
      <c r="I182" t="s">
        <v>6190</v>
      </c>
    </row>
    <row r="183" spans="1:9" x14ac:dyDescent="0.25">
      <c r="A183" t="s">
        <v>1508</v>
      </c>
      <c r="B183" t="s">
        <v>1509</v>
      </c>
      <c r="C183" t="s">
        <v>1510</v>
      </c>
      <c r="D183" t="s">
        <v>1511</v>
      </c>
      <c r="E183" t="s">
        <v>1512</v>
      </c>
      <c r="F183" t="s">
        <v>82</v>
      </c>
      <c r="G183" t="s">
        <v>18</v>
      </c>
      <c r="H183">
        <v>1114</v>
      </c>
      <c r="I183" t="s">
        <v>6190</v>
      </c>
    </row>
    <row r="184" spans="1:9" x14ac:dyDescent="0.25">
      <c r="A184" t="s">
        <v>1514</v>
      </c>
      <c r="B184" t="s">
        <v>1515</v>
      </c>
      <c r="C184" t="s">
        <v>1516</v>
      </c>
      <c r="D184" t="s">
        <v>1517</v>
      </c>
      <c r="E184" t="s">
        <v>1518</v>
      </c>
      <c r="F184" t="s">
        <v>231</v>
      </c>
      <c r="G184" t="s">
        <v>18</v>
      </c>
      <c r="H184">
        <v>22908</v>
      </c>
      <c r="I184" t="s">
        <v>6190</v>
      </c>
    </row>
    <row r="185" spans="1:9" x14ac:dyDescent="0.25">
      <c r="A185" t="s">
        <v>1520</v>
      </c>
      <c r="B185" t="s">
        <v>1521</v>
      </c>
      <c r="C185" t="s">
        <v>1522</v>
      </c>
      <c r="D185" t="s">
        <v>1523</v>
      </c>
      <c r="E185" t="s">
        <v>1524</v>
      </c>
      <c r="F185" t="s">
        <v>114</v>
      </c>
      <c r="G185" t="s">
        <v>18</v>
      </c>
      <c r="H185">
        <v>75044</v>
      </c>
      <c r="I185" t="s">
        <v>6190</v>
      </c>
    </row>
    <row r="186" spans="1:9" x14ac:dyDescent="0.25">
      <c r="A186" t="s">
        <v>1526</v>
      </c>
      <c r="B186" t="s">
        <v>1527</v>
      </c>
      <c r="C186" t="s">
        <v>1528</v>
      </c>
      <c r="D186" t="s">
        <v>1529</v>
      </c>
      <c r="E186" t="s">
        <v>1530</v>
      </c>
      <c r="F186" t="s">
        <v>32</v>
      </c>
      <c r="G186" t="s">
        <v>18</v>
      </c>
      <c r="H186">
        <v>55448</v>
      </c>
      <c r="I186" t="s">
        <v>6190</v>
      </c>
    </row>
    <row r="187" spans="1:9" x14ac:dyDescent="0.25">
      <c r="A187" t="s">
        <v>1532</v>
      </c>
      <c r="B187" t="s">
        <v>1533</v>
      </c>
      <c r="C187" t="s">
        <v>1534</v>
      </c>
      <c r="D187" t="s">
        <v>1535</v>
      </c>
      <c r="E187" t="s">
        <v>1536</v>
      </c>
      <c r="F187" t="s">
        <v>173</v>
      </c>
      <c r="G187" t="s">
        <v>18</v>
      </c>
      <c r="H187">
        <v>48919</v>
      </c>
      <c r="I187" t="s">
        <v>6189</v>
      </c>
    </row>
    <row r="188" spans="1:9" x14ac:dyDescent="0.25">
      <c r="A188" t="s">
        <v>1538</v>
      </c>
      <c r="B188" t="s">
        <v>1539</v>
      </c>
      <c r="C188" t="s">
        <v>1540</v>
      </c>
      <c r="D188" t="s">
        <v>1541</v>
      </c>
      <c r="E188" t="s">
        <v>1542</v>
      </c>
      <c r="F188" t="s">
        <v>140</v>
      </c>
      <c r="G188" t="s">
        <v>18</v>
      </c>
      <c r="H188">
        <v>58207</v>
      </c>
      <c r="I188" t="s">
        <v>6190</v>
      </c>
    </row>
    <row r="189" spans="1:9" x14ac:dyDescent="0.25">
      <c r="A189" t="s">
        <v>1544</v>
      </c>
      <c r="B189" t="s">
        <v>1545</v>
      </c>
      <c r="C189" t="s">
        <v>1546</v>
      </c>
      <c r="D189" t="s">
        <v>6213</v>
      </c>
      <c r="E189" t="s">
        <v>1547</v>
      </c>
      <c r="F189" t="s">
        <v>71</v>
      </c>
      <c r="G189" t="s">
        <v>18</v>
      </c>
      <c r="H189">
        <v>99522</v>
      </c>
      <c r="I189" t="s">
        <v>6189</v>
      </c>
    </row>
    <row r="190" spans="1:9" x14ac:dyDescent="0.25">
      <c r="A190" t="s">
        <v>1549</v>
      </c>
      <c r="B190" t="s">
        <v>1550</v>
      </c>
      <c r="C190" t="s">
        <v>1551</v>
      </c>
      <c r="D190" t="s">
        <v>1552</v>
      </c>
      <c r="E190" t="s">
        <v>1553</v>
      </c>
      <c r="F190" t="s">
        <v>76</v>
      </c>
      <c r="G190" t="s">
        <v>18</v>
      </c>
      <c r="H190">
        <v>73129</v>
      </c>
      <c r="I190" t="s">
        <v>6189</v>
      </c>
    </row>
    <row r="191" spans="1:9" x14ac:dyDescent="0.25">
      <c r="A191" t="s">
        <v>1555</v>
      </c>
      <c r="B191" t="s">
        <v>1556</v>
      </c>
      <c r="C191" t="s">
        <v>1557</v>
      </c>
      <c r="D191" t="s">
        <v>1558</v>
      </c>
      <c r="E191" t="s">
        <v>1559</v>
      </c>
      <c r="F191" t="s">
        <v>89</v>
      </c>
      <c r="G191" t="s">
        <v>18</v>
      </c>
      <c r="H191">
        <v>74103</v>
      </c>
      <c r="I191" t="s">
        <v>6189</v>
      </c>
    </row>
    <row r="192" spans="1:9" x14ac:dyDescent="0.25">
      <c r="A192" t="s">
        <v>1561</v>
      </c>
      <c r="B192" t="s">
        <v>1562</v>
      </c>
      <c r="C192" t="s">
        <v>1563</v>
      </c>
      <c r="D192" t="s">
        <v>1564</v>
      </c>
      <c r="E192" t="s">
        <v>1565</v>
      </c>
      <c r="F192" t="s">
        <v>40</v>
      </c>
      <c r="G192" t="s">
        <v>18</v>
      </c>
      <c r="H192">
        <v>48211</v>
      </c>
      <c r="I192" t="s">
        <v>6189</v>
      </c>
    </row>
    <row r="193" spans="1:9" x14ac:dyDescent="0.25">
      <c r="A193" t="s">
        <v>1567</v>
      </c>
      <c r="B193" t="s">
        <v>1568</v>
      </c>
      <c r="C193" t="s">
        <v>1569</v>
      </c>
      <c r="D193" t="s">
        <v>1570</v>
      </c>
      <c r="E193" t="s">
        <v>1571</v>
      </c>
      <c r="F193" t="s">
        <v>46</v>
      </c>
      <c r="G193" t="s">
        <v>18</v>
      </c>
      <c r="H193">
        <v>20436</v>
      </c>
      <c r="I193" t="s">
        <v>6189</v>
      </c>
    </row>
    <row r="194" spans="1:9" x14ac:dyDescent="0.25">
      <c r="A194" t="s">
        <v>1573</v>
      </c>
      <c r="B194" t="s">
        <v>1574</v>
      </c>
      <c r="C194" t="s">
        <v>1575</v>
      </c>
      <c r="D194" t="s">
        <v>1576</v>
      </c>
      <c r="E194" t="s">
        <v>1577</v>
      </c>
      <c r="F194" t="s">
        <v>322</v>
      </c>
      <c r="G194" t="s">
        <v>317</v>
      </c>
      <c r="H194" t="s">
        <v>323</v>
      </c>
      <c r="I194" t="s">
        <v>6189</v>
      </c>
    </row>
    <row r="195" spans="1:9" x14ac:dyDescent="0.25">
      <c r="A195" t="s">
        <v>1579</v>
      </c>
      <c r="B195" t="s">
        <v>1580</v>
      </c>
      <c r="C195" t="s">
        <v>6213</v>
      </c>
      <c r="D195" t="s">
        <v>1581</v>
      </c>
      <c r="E195" t="s">
        <v>1582</v>
      </c>
      <c r="F195" t="s">
        <v>187</v>
      </c>
      <c r="G195" t="s">
        <v>18</v>
      </c>
      <c r="H195">
        <v>85215</v>
      </c>
      <c r="I195" t="s">
        <v>6190</v>
      </c>
    </row>
    <row r="196" spans="1:9" x14ac:dyDescent="0.25">
      <c r="A196" t="s">
        <v>1584</v>
      </c>
      <c r="B196" t="s">
        <v>1585</v>
      </c>
      <c r="C196" t="s">
        <v>1586</v>
      </c>
      <c r="D196" t="s">
        <v>1587</v>
      </c>
      <c r="E196" t="s">
        <v>1588</v>
      </c>
      <c r="F196" t="s">
        <v>180</v>
      </c>
      <c r="G196" t="s">
        <v>18</v>
      </c>
      <c r="H196">
        <v>44485</v>
      </c>
      <c r="I196" t="s">
        <v>6190</v>
      </c>
    </row>
    <row r="197" spans="1:9" x14ac:dyDescent="0.25">
      <c r="A197" t="s">
        <v>1590</v>
      </c>
      <c r="B197" t="s">
        <v>1591</v>
      </c>
      <c r="C197" t="s">
        <v>1592</v>
      </c>
      <c r="D197" t="s">
        <v>1593</v>
      </c>
      <c r="E197" t="s">
        <v>1594</v>
      </c>
      <c r="F197" t="s">
        <v>22</v>
      </c>
      <c r="G197" t="s">
        <v>18</v>
      </c>
      <c r="H197">
        <v>38150</v>
      </c>
      <c r="I197" t="s">
        <v>6190</v>
      </c>
    </row>
    <row r="198" spans="1:9" x14ac:dyDescent="0.25">
      <c r="A198" t="s">
        <v>1596</v>
      </c>
      <c r="B198" t="s">
        <v>1597</v>
      </c>
      <c r="C198" t="s">
        <v>1598</v>
      </c>
      <c r="D198" t="s">
        <v>6213</v>
      </c>
      <c r="E198" t="s">
        <v>1599</v>
      </c>
      <c r="F198" t="s">
        <v>46</v>
      </c>
      <c r="G198" t="s">
        <v>18</v>
      </c>
      <c r="H198">
        <v>20535</v>
      </c>
      <c r="I198" t="s">
        <v>6190</v>
      </c>
    </row>
    <row r="199" spans="1:9" x14ac:dyDescent="0.25">
      <c r="A199" t="s">
        <v>1600</v>
      </c>
      <c r="B199" t="s">
        <v>1601</v>
      </c>
      <c r="C199" t="s">
        <v>1602</v>
      </c>
      <c r="D199" t="s">
        <v>1603</v>
      </c>
      <c r="E199" t="s">
        <v>1604</v>
      </c>
      <c r="F199" t="s">
        <v>474</v>
      </c>
      <c r="G199" t="s">
        <v>317</v>
      </c>
      <c r="H199" t="s">
        <v>424</v>
      </c>
      <c r="I199" t="s">
        <v>6189</v>
      </c>
    </row>
    <row r="200" spans="1:9" x14ac:dyDescent="0.25">
      <c r="A200" t="s">
        <v>1605</v>
      </c>
      <c r="B200" t="s">
        <v>1606</v>
      </c>
      <c r="C200" t="s">
        <v>1607</v>
      </c>
      <c r="D200" t="s">
        <v>1608</v>
      </c>
      <c r="E200" t="s">
        <v>1609</v>
      </c>
      <c r="F200" t="s">
        <v>120</v>
      </c>
      <c r="G200" t="s">
        <v>18</v>
      </c>
      <c r="H200">
        <v>33064</v>
      </c>
      <c r="I200" t="s">
        <v>6190</v>
      </c>
    </row>
    <row r="201" spans="1:9" x14ac:dyDescent="0.25">
      <c r="A201" t="s">
        <v>1610</v>
      </c>
      <c r="B201" t="s">
        <v>1611</v>
      </c>
      <c r="C201" t="s">
        <v>1612</v>
      </c>
      <c r="D201" t="s">
        <v>1613</v>
      </c>
      <c r="E201" t="s">
        <v>1614</v>
      </c>
      <c r="F201" t="s">
        <v>55</v>
      </c>
      <c r="G201" t="s">
        <v>18</v>
      </c>
      <c r="H201">
        <v>60604</v>
      </c>
      <c r="I201" t="s">
        <v>6190</v>
      </c>
    </row>
    <row r="202" spans="1:9" x14ac:dyDescent="0.25">
      <c r="A202" t="s">
        <v>1615</v>
      </c>
      <c r="B202" t="s">
        <v>1616</v>
      </c>
      <c r="C202" t="s">
        <v>1617</v>
      </c>
      <c r="D202" t="s">
        <v>1618</v>
      </c>
      <c r="E202" t="s">
        <v>1619</v>
      </c>
      <c r="F202" t="s">
        <v>298</v>
      </c>
      <c r="G202" t="s">
        <v>27</v>
      </c>
      <c r="H202" t="s">
        <v>299</v>
      </c>
      <c r="I202" t="s">
        <v>6190</v>
      </c>
    </row>
    <row r="203" spans="1:9" x14ac:dyDescent="0.25">
      <c r="A203" t="s">
        <v>1621</v>
      </c>
      <c r="B203" t="s">
        <v>1622</v>
      </c>
      <c r="C203" t="s">
        <v>6213</v>
      </c>
      <c r="D203" t="s">
        <v>1623</v>
      </c>
      <c r="E203" t="s">
        <v>1624</v>
      </c>
      <c r="F203" t="s">
        <v>731</v>
      </c>
      <c r="G203" t="s">
        <v>18</v>
      </c>
      <c r="H203">
        <v>84409</v>
      </c>
      <c r="I203" t="s">
        <v>6190</v>
      </c>
    </row>
    <row r="204" spans="1:9" x14ac:dyDescent="0.25">
      <c r="A204" t="s">
        <v>1626</v>
      </c>
      <c r="B204" t="s">
        <v>1627</v>
      </c>
      <c r="C204" t="s">
        <v>1628</v>
      </c>
      <c r="D204" t="s">
        <v>1629</v>
      </c>
      <c r="E204" t="s">
        <v>1630</v>
      </c>
      <c r="F204" t="s">
        <v>197</v>
      </c>
      <c r="G204" t="s">
        <v>18</v>
      </c>
      <c r="H204">
        <v>12205</v>
      </c>
      <c r="I204" t="s">
        <v>6189</v>
      </c>
    </row>
    <row r="205" spans="1:9" x14ac:dyDescent="0.25">
      <c r="A205" t="s">
        <v>1632</v>
      </c>
      <c r="B205" t="s">
        <v>1633</v>
      </c>
      <c r="C205" t="s">
        <v>1634</v>
      </c>
      <c r="D205" t="s">
        <v>1635</v>
      </c>
      <c r="E205" t="s">
        <v>1636</v>
      </c>
      <c r="F205" t="s">
        <v>294</v>
      </c>
      <c r="G205" t="s">
        <v>18</v>
      </c>
      <c r="H205">
        <v>29305</v>
      </c>
      <c r="I205" t="s">
        <v>6190</v>
      </c>
    </row>
    <row r="206" spans="1:9" x14ac:dyDescent="0.25">
      <c r="A206" t="s">
        <v>1638</v>
      </c>
      <c r="B206" t="s">
        <v>1639</v>
      </c>
      <c r="C206" t="s">
        <v>6213</v>
      </c>
      <c r="D206" t="s">
        <v>1640</v>
      </c>
      <c r="E206" t="s">
        <v>1641</v>
      </c>
      <c r="F206" t="s">
        <v>301</v>
      </c>
      <c r="G206" t="s">
        <v>18</v>
      </c>
      <c r="H206">
        <v>10310</v>
      </c>
      <c r="I206" t="s">
        <v>6190</v>
      </c>
    </row>
    <row r="207" spans="1:9" x14ac:dyDescent="0.25">
      <c r="A207" t="s">
        <v>1643</v>
      </c>
      <c r="B207" t="s">
        <v>1644</v>
      </c>
      <c r="C207" t="s">
        <v>6213</v>
      </c>
      <c r="D207" t="s">
        <v>1645</v>
      </c>
      <c r="E207" t="s">
        <v>1646</v>
      </c>
      <c r="F207" t="s">
        <v>46</v>
      </c>
      <c r="G207" t="s">
        <v>18</v>
      </c>
      <c r="H207">
        <v>20337</v>
      </c>
      <c r="I207" t="s">
        <v>6189</v>
      </c>
    </row>
    <row r="208" spans="1:9" x14ac:dyDescent="0.25">
      <c r="A208" t="s">
        <v>1648</v>
      </c>
      <c r="B208" t="s">
        <v>1649</v>
      </c>
      <c r="C208" t="s">
        <v>1650</v>
      </c>
      <c r="D208" t="s">
        <v>6213</v>
      </c>
      <c r="E208" t="s">
        <v>1651</v>
      </c>
      <c r="F208" t="s">
        <v>34</v>
      </c>
      <c r="G208" t="s">
        <v>18</v>
      </c>
      <c r="H208">
        <v>28225</v>
      </c>
      <c r="I208" t="s">
        <v>6190</v>
      </c>
    </row>
    <row r="209" spans="1:9" x14ac:dyDescent="0.25">
      <c r="A209" t="s">
        <v>1653</v>
      </c>
      <c r="B209" t="s">
        <v>1654</v>
      </c>
      <c r="C209" t="s">
        <v>1655</v>
      </c>
      <c r="D209" t="s">
        <v>1656</v>
      </c>
      <c r="E209" t="s">
        <v>1657</v>
      </c>
      <c r="F209" t="s">
        <v>296</v>
      </c>
      <c r="G209" t="s">
        <v>18</v>
      </c>
      <c r="H209">
        <v>79491</v>
      </c>
      <c r="I209" t="s">
        <v>6189</v>
      </c>
    </row>
    <row r="210" spans="1:9" x14ac:dyDescent="0.25">
      <c r="A210" t="s">
        <v>1659</v>
      </c>
      <c r="B210" t="s">
        <v>1660</v>
      </c>
      <c r="C210" t="s">
        <v>1661</v>
      </c>
      <c r="D210" t="s">
        <v>1662</v>
      </c>
      <c r="E210" t="s">
        <v>1663</v>
      </c>
      <c r="F210" t="s">
        <v>450</v>
      </c>
      <c r="G210" t="s">
        <v>317</v>
      </c>
      <c r="H210" t="s">
        <v>451</v>
      </c>
      <c r="I210" t="s">
        <v>6189</v>
      </c>
    </row>
    <row r="211" spans="1:9" x14ac:dyDescent="0.25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263</v>
      </c>
      <c r="G211" t="s">
        <v>27</v>
      </c>
      <c r="H211" t="s">
        <v>264</v>
      </c>
      <c r="I211" t="s">
        <v>6190</v>
      </c>
    </row>
    <row r="212" spans="1:9" x14ac:dyDescent="0.25">
      <c r="A212" t="s">
        <v>1671</v>
      </c>
      <c r="B212" t="s">
        <v>1672</v>
      </c>
      <c r="C212" t="s">
        <v>1673</v>
      </c>
      <c r="D212" t="s">
        <v>1674</v>
      </c>
      <c r="E212" t="s">
        <v>1675</v>
      </c>
      <c r="F212" t="s">
        <v>231</v>
      </c>
      <c r="G212" t="s">
        <v>18</v>
      </c>
      <c r="H212">
        <v>22908</v>
      </c>
      <c r="I212" t="s">
        <v>6189</v>
      </c>
    </row>
    <row r="213" spans="1:9" x14ac:dyDescent="0.25">
      <c r="A213" t="s">
        <v>1677</v>
      </c>
      <c r="B213" t="s">
        <v>1678</v>
      </c>
      <c r="C213" t="s">
        <v>1679</v>
      </c>
      <c r="D213" t="s">
        <v>6213</v>
      </c>
      <c r="E213" t="s">
        <v>1680</v>
      </c>
      <c r="F213" t="s">
        <v>56</v>
      </c>
      <c r="G213" t="s">
        <v>18</v>
      </c>
      <c r="H213">
        <v>10105</v>
      </c>
      <c r="I213" t="s">
        <v>6190</v>
      </c>
    </row>
    <row r="214" spans="1:9" x14ac:dyDescent="0.25">
      <c r="A214" t="s">
        <v>1682</v>
      </c>
      <c r="B214" t="s">
        <v>1683</v>
      </c>
      <c r="C214" t="s">
        <v>1684</v>
      </c>
      <c r="D214" t="s">
        <v>1685</v>
      </c>
      <c r="E214" t="s">
        <v>1686</v>
      </c>
      <c r="F214" t="s">
        <v>23</v>
      </c>
      <c r="G214" t="s">
        <v>18</v>
      </c>
      <c r="H214">
        <v>24009</v>
      </c>
      <c r="I214" t="s">
        <v>6189</v>
      </c>
    </row>
    <row r="215" spans="1:9" x14ac:dyDescent="0.25">
      <c r="A215" t="s">
        <v>1688</v>
      </c>
      <c r="B215" t="s">
        <v>1689</v>
      </c>
      <c r="C215" t="s">
        <v>1690</v>
      </c>
      <c r="D215" t="s">
        <v>1691</v>
      </c>
      <c r="E215" t="s">
        <v>1692</v>
      </c>
      <c r="F215" t="s">
        <v>56</v>
      </c>
      <c r="G215" t="s">
        <v>18</v>
      </c>
      <c r="H215">
        <v>10009</v>
      </c>
      <c r="I215" t="s">
        <v>6190</v>
      </c>
    </row>
    <row r="216" spans="1:9" x14ac:dyDescent="0.25">
      <c r="A216" t="s">
        <v>1694</v>
      </c>
      <c r="B216" t="s">
        <v>1695</v>
      </c>
      <c r="C216" t="s">
        <v>1696</v>
      </c>
      <c r="D216" t="s">
        <v>1697</v>
      </c>
      <c r="E216" t="s">
        <v>1698</v>
      </c>
      <c r="F216" t="s">
        <v>1699</v>
      </c>
      <c r="G216" t="s">
        <v>317</v>
      </c>
      <c r="H216" t="s">
        <v>347</v>
      </c>
      <c r="I216" t="s">
        <v>6190</v>
      </c>
    </row>
    <row r="217" spans="1:9" x14ac:dyDescent="0.25">
      <c r="A217" t="s">
        <v>1701</v>
      </c>
      <c r="B217" t="s">
        <v>1702</v>
      </c>
      <c r="C217" t="s">
        <v>1703</v>
      </c>
      <c r="D217" t="s">
        <v>1704</v>
      </c>
      <c r="E217" t="s">
        <v>1705</v>
      </c>
      <c r="F217" t="s">
        <v>215</v>
      </c>
      <c r="G217" t="s">
        <v>18</v>
      </c>
      <c r="H217">
        <v>84120</v>
      </c>
      <c r="I217" t="s">
        <v>6190</v>
      </c>
    </row>
    <row r="218" spans="1:9" x14ac:dyDescent="0.25">
      <c r="A218" t="s">
        <v>1707</v>
      </c>
      <c r="B218" t="s">
        <v>1708</v>
      </c>
      <c r="C218" t="s">
        <v>1709</v>
      </c>
      <c r="D218" t="s">
        <v>1710</v>
      </c>
      <c r="E218" t="s">
        <v>1711</v>
      </c>
      <c r="F218" t="s">
        <v>259</v>
      </c>
      <c r="G218" t="s">
        <v>18</v>
      </c>
      <c r="H218">
        <v>43635</v>
      </c>
      <c r="I218" t="s">
        <v>6189</v>
      </c>
    </row>
    <row r="219" spans="1:9" x14ac:dyDescent="0.25">
      <c r="A219" t="s">
        <v>1713</v>
      </c>
      <c r="B219" t="s">
        <v>1714</v>
      </c>
      <c r="C219" t="s">
        <v>1715</v>
      </c>
      <c r="D219" t="s">
        <v>1716</v>
      </c>
      <c r="E219" t="s">
        <v>1717</v>
      </c>
      <c r="F219" t="s">
        <v>86</v>
      </c>
      <c r="G219" t="s">
        <v>18</v>
      </c>
      <c r="H219">
        <v>91131</v>
      </c>
      <c r="I219" t="s">
        <v>6190</v>
      </c>
    </row>
    <row r="220" spans="1:9" x14ac:dyDescent="0.25">
      <c r="A220" t="s">
        <v>1719</v>
      </c>
      <c r="B220" t="s">
        <v>1720</v>
      </c>
      <c r="C220" t="s">
        <v>1721</v>
      </c>
      <c r="D220" t="s">
        <v>1722</v>
      </c>
      <c r="E220" t="s">
        <v>1723</v>
      </c>
      <c r="F220" t="s">
        <v>341</v>
      </c>
      <c r="G220" t="s">
        <v>317</v>
      </c>
      <c r="H220" t="s">
        <v>342</v>
      </c>
      <c r="I220" t="s">
        <v>6189</v>
      </c>
    </row>
    <row r="221" spans="1:9" x14ac:dyDescent="0.25">
      <c r="A221" t="s">
        <v>1725</v>
      </c>
      <c r="B221" t="s">
        <v>1726</v>
      </c>
      <c r="C221" t="s">
        <v>1727</v>
      </c>
      <c r="D221" t="s">
        <v>1728</v>
      </c>
      <c r="E221" t="s">
        <v>1729</v>
      </c>
      <c r="F221" t="s">
        <v>36</v>
      </c>
      <c r="G221" t="s">
        <v>18</v>
      </c>
      <c r="H221">
        <v>64082</v>
      </c>
      <c r="I221" t="s">
        <v>6190</v>
      </c>
    </row>
    <row r="222" spans="1:9" x14ac:dyDescent="0.25">
      <c r="A222" t="s">
        <v>1730</v>
      </c>
      <c r="B222" t="s">
        <v>1731</v>
      </c>
      <c r="C222" t="s">
        <v>1732</v>
      </c>
      <c r="D222" t="s">
        <v>1733</v>
      </c>
      <c r="E222" t="s">
        <v>1734</v>
      </c>
      <c r="F222" t="s">
        <v>105</v>
      </c>
      <c r="G222" t="s">
        <v>18</v>
      </c>
      <c r="H222">
        <v>76121</v>
      </c>
      <c r="I222" t="s">
        <v>6190</v>
      </c>
    </row>
    <row r="223" spans="1:9" x14ac:dyDescent="0.25">
      <c r="A223" t="s">
        <v>1736</v>
      </c>
      <c r="B223" t="s">
        <v>1737</v>
      </c>
      <c r="C223" t="s">
        <v>1738</v>
      </c>
      <c r="D223" t="s">
        <v>1739</v>
      </c>
      <c r="E223" t="s">
        <v>1740</v>
      </c>
      <c r="F223" t="s">
        <v>421</v>
      </c>
      <c r="G223" t="s">
        <v>18</v>
      </c>
      <c r="H223">
        <v>92619</v>
      </c>
      <c r="I223" t="s">
        <v>6189</v>
      </c>
    </row>
    <row r="224" spans="1:9" x14ac:dyDescent="0.25">
      <c r="A224" t="s">
        <v>1742</v>
      </c>
      <c r="B224" t="s">
        <v>1743</v>
      </c>
      <c r="C224" t="s">
        <v>1744</v>
      </c>
      <c r="D224" t="s">
        <v>1745</v>
      </c>
      <c r="E224" t="s">
        <v>1746</v>
      </c>
      <c r="F224" t="s">
        <v>217</v>
      </c>
      <c r="G224" t="s">
        <v>18</v>
      </c>
      <c r="H224">
        <v>11854</v>
      </c>
      <c r="I224" t="s">
        <v>6190</v>
      </c>
    </row>
    <row r="225" spans="1:9" x14ac:dyDescent="0.25">
      <c r="A225" t="s">
        <v>1748</v>
      </c>
      <c r="B225" t="s">
        <v>1749</v>
      </c>
      <c r="C225" t="s">
        <v>6213</v>
      </c>
      <c r="D225" t="s">
        <v>1750</v>
      </c>
      <c r="E225" t="s">
        <v>1751</v>
      </c>
      <c r="F225" t="s">
        <v>46</v>
      </c>
      <c r="G225" t="s">
        <v>18</v>
      </c>
      <c r="H225">
        <v>20546</v>
      </c>
      <c r="I225" t="s">
        <v>6189</v>
      </c>
    </row>
    <row r="226" spans="1:9" x14ac:dyDescent="0.25">
      <c r="A226" t="s">
        <v>1753</v>
      </c>
      <c r="B226" t="s">
        <v>1754</v>
      </c>
      <c r="C226" t="s">
        <v>1755</v>
      </c>
      <c r="D226" t="s">
        <v>1756</v>
      </c>
      <c r="E226" t="s">
        <v>1757</v>
      </c>
      <c r="F226" t="s">
        <v>56</v>
      </c>
      <c r="G226" t="s">
        <v>18</v>
      </c>
      <c r="H226">
        <v>10060</v>
      </c>
      <c r="I226" t="s">
        <v>6189</v>
      </c>
    </row>
    <row r="227" spans="1:9" x14ac:dyDescent="0.25">
      <c r="A227" t="s">
        <v>1759</v>
      </c>
      <c r="B227" t="s">
        <v>1760</v>
      </c>
      <c r="C227" t="s">
        <v>1761</v>
      </c>
      <c r="D227" t="s">
        <v>1762</v>
      </c>
      <c r="E227" t="s">
        <v>1763</v>
      </c>
      <c r="F227" t="s">
        <v>407</v>
      </c>
      <c r="G227" t="s">
        <v>317</v>
      </c>
      <c r="H227" t="s">
        <v>342</v>
      </c>
      <c r="I227" t="s">
        <v>6190</v>
      </c>
    </row>
    <row r="228" spans="1:9" x14ac:dyDescent="0.25">
      <c r="A228" t="s">
        <v>1765</v>
      </c>
      <c r="B228" t="s">
        <v>1766</v>
      </c>
      <c r="C228" t="s">
        <v>1767</v>
      </c>
      <c r="D228" t="s">
        <v>1768</v>
      </c>
      <c r="E228" t="s">
        <v>1769</v>
      </c>
      <c r="F228" t="s">
        <v>66</v>
      </c>
      <c r="G228" t="s">
        <v>18</v>
      </c>
      <c r="H228">
        <v>66276</v>
      </c>
      <c r="I228" t="s">
        <v>6190</v>
      </c>
    </row>
    <row r="229" spans="1:9" x14ac:dyDescent="0.25">
      <c r="A229" t="s">
        <v>1771</v>
      </c>
      <c r="B229" t="s">
        <v>1772</v>
      </c>
      <c r="C229" t="s">
        <v>1773</v>
      </c>
      <c r="D229" t="s">
        <v>1774</v>
      </c>
      <c r="E229" t="s">
        <v>1775</v>
      </c>
      <c r="F229" t="s">
        <v>245</v>
      </c>
      <c r="G229" t="s">
        <v>27</v>
      </c>
      <c r="H229" t="s">
        <v>246</v>
      </c>
      <c r="I229" t="s">
        <v>6189</v>
      </c>
    </row>
    <row r="230" spans="1:9" x14ac:dyDescent="0.25">
      <c r="A230" t="s">
        <v>1777</v>
      </c>
      <c r="B230" t="s">
        <v>1778</v>
      </c>
      <c r="C230" t="s">
        <v>1779</v>
      </c>
      <c r="D230" t="s">
        <v>1780</v>
      </c>
      <c r="E230" t="s">
        <v>1781</v>
      </c>
      <c r="F230" t="s">
        <v>130</v>
      </c>
      <c r="G230" t="s">
        <v>18</v>
      </c>
      <c r="H230">
        <v>94291</v>
      </c>
      <c r="I230" t="s">
        <v>6190</v>
      </c>
    </row>
    <row r="231" spans="1:9" x14ac:dyDescent="0.25">
      <c r="A231" t="s">
        <v>1783</v>
      </c>
      <c r="B231" t="s">
        <v>1784</v>
      </c>
      <c r="C231" t="s">
        <v>1785</v>
      </c>
      <c r="D231" t="s">
        <v>1786</v>
      </c>
      <c r="E231" t="s">
        <v>1787</v>
      </c>
      <c r="F231" t="s">
        <v>201</v>
      </c>
      <c r="G231" t="s">
        <v>18</v>
      </c>
      <c r="H231">
        <v>18706</v>
      </c>
      <c r="I231" t="s">
        <v>6190</v>
      </c>
    </row>
    <row r="232" spans="1:9" x14ac:dyDescent="0.25">
      <c r="A232" t="s">
        <v>1789</v>
      </c>
      <c r="B232" t="s">
        <v>1790</v>
      </c>
      <c r="C232" t="s">
        <v>1791</v>
      </c>
      <c r="D232" t="s">
        <v>1792</v>
      </c>
      <c r="E232" t="s">
        <v>1793</v>
      </c>
      <c r="F232" t="s">
        <v>81</v>
      </c>
      <c r="G232" t="s">
        <v>18</v>
      </c>
      <c r="H232">
        <v>27499</v>
      </c>
      <c r="I232" t="s">
        <v>6190</v>
      </c>
    </row>
    <row r="233" spans="1:9" x14ac:dyDescent="0.25">
      <c r="A233" t="s">
        <v>1795</v>
      </c>
      <c r="B233" t="s">
        <v>1796</v>
      </c>
      <c r="C233" t="s">
        <v>6213</v>
      </c>
      <c r="D233" t="s">
        <v>1797</v>
      </c>
      <c r="E233" t="s">
        <v>1798</v>
      </c>
      <c r="F233" t="s">
        <v>198</v>
      </c>
      <c r="G233" t="s">
        <v>18</v>
      </c>
      <c r="H233">
        <v>19725</v>
      </c>
      <c r="I233" t="s">
        <v>6189</v>
      </c>
    </row>
    <row r="234" spans="1:9" x14ac:dyDescent="0.25">
      <c r="A234" t="s">
        <v>1800</v>
      </c>
      <c r="B234" t="s">
        <v>1801</v>
      </c>
      <c r="C234" t="s">
        <v>1802</v>
      </c>
      <c r="D234" t="s">
        <v>1803</v>
      </c>
      <c r="E234" t="s">
        <v>1804</v>
      </c>
      <c r="F234" t="s">
        <v>247</v>
      </c>
      <c r="G234" t="s">
        <v>27</v>
      </c>
      <c r="H234" t="s">
        <v>248</v>
      </c>
      <c r="I234" t="s">
        <v>6190</v>
      </c>
    </row>
    <row r="235" spans="1:9" x14ac:dyDescent="0.25">
      <c r="A235" t="s">
        <v>1806</v>
      </c>
      <c r="B235" t="s">
        <v>1807</v>
      </c>
      <c r="C235" t="s">
        <v>1808</v>
      </c>
      <c r="D235" t="s">
        <v>1809</v>
      </c>
      <c r="E235" t="s">
        <v>1810</v>
      </c>
      <c r="F235" t="s">
        <v>72</v>
      </c>
      <c r="G235" t="s">
        <v>18</v>
      </c>
      <c r="H235">
        <v>96825</v>
      </c>
      <c r="I235" t="s">
        <v>6190</v>
      </c>
    </row>
    <row r="236" spans="1:9" x14ac:dyDescent="0.25">
      <c r="A236" t="s">
        <v>1812</v>
      </c>
      <c r="B236" t="s">
        <v>1813</v>
      </c>
      <c r="C236" t="s">
        <v>1814</v>
      </c>
      <c r="D236" t="s">
        <v>1815</v>
      </c>
      <c r="E236" t="s">
        <v>1816</v>
      </c>
      <c r="F236" t="s">
        <v>56</v>
      </c>
      <c r="G236" t="s">
        <v>18</v>
      </c>
      <c r="H236">
        <v>10150</v>
      </c>
      <c r="I236" t="s">
        <v>6190</v>
      </c>
    </row>
    <row r="237" spans="1:9" x14ac:dyDescent="0.25">
      <c r="A237" t="s">
        <v>1818</v>
      </c>
      <c r="B237" t="s">
        <v>1819</v>
      </c>
      <c r="C237" t="s">
        <v>6213</v>
      </c>
      <c r="D237" t="s">
        <v>6213</v>
      </c>
      <c r="E237" t="s">
        <v>1820</v>
      </c>
      <c r="F237" t="s">
        <v>471</v>
      </c>
      <c r="G237" t="s">
        <v>317</v>
      </c>
      <c r="H237" t="s">
        <v>472</v>
      </c>
      <c r="I237" t="s">
        <v>6190</v>
      </c>
    </row>
    <row r="238" spans="1:9" x14ac:dyDescent="0.25">
      <c r="A238" t="s">
        <v>1822</v>
      </c>
      <c r="B238" t="s">
        <v>1823</v>
      </c>
      <c r="C238" t="s">
        <v>1824</v>
      </c>
      <c r="D238" t="s">
        <v>1825</v>
      </c>
      <c r="E238" t="s">
        <v>1826</v>
      </c>
      <c r="F238" t="s">
        <v>462</v>
      </c>
      <c r="G238" t="s">
        <v>317</v>
      </c>
      <c r="H238" t="s">
        <v>388</v>
      </c>
      <c r="I238" t="s">
        <v>6190</v>
      </c>
    </row>
    <row r="239" spans="1:9" x14ac:dyDescent="0.25">
      <c r="A239" t="s">
        <v>1828</v>
      </c>
      <c r="B239" t="s">
        <v>1829</v>
      </c>
      <c r="C239" t="s">
        <v>6213</v>
      </c>
      <c r="D239" t="s">
        <v>1830</v>
      </c>
      <c r="E239" t="s">
        <v>1831</v>
      </c>
      <c r="F239" t="s">
        <v>50</v>
      </c>
      <c r="G239" t="s">
        <v>18</v>
      </c>
      <c r="H239">
        <v>45218</v>
      </c>
      <c r="I239" t="s">
        <v>6189</v>
      </c>
    </row>
    <row r="240" spans="1:9" x14ac:dyDescent="0.25">
      <c r="A240" t="s">
        <v>1833</v>
      </c>
      <c r="B240" t="s">
        <v>1834</v>
      </c>
      <c r="C240" t="s">
        <v>1835</v>
      </c>
      <c r="D240" t="s">
        <v>1836</v>
      </c>
      <c r="E240" t="s">
        <v>1837</v>
      </c>
      <c r="F240" t="s">
        <v>211</v>
      </c>
      <c r="G240" t="s">
        <v>18</v>
      </c>
      <c r="H240">
        <v>48670</v>
      </c>
      <c r="I240" t="s">
        <v>6189</v>
      </c>
    </row>
    <row r="241" spans="1:9" x14ac:dyDescent="0.25">
      <c r="A241" t="s">
        <v>1839</v>
      </c>
      <c r="B241" t="s">
        <v>1840</v>
      </c>
      <c r="C241" t="s">
        <v>1841</v>
      </c>
      <c r="D241" t="s">
        <v>1842</v>
      </c>
      <c r="E241" t="s">
        <v>1843</v>
      </c>
      <c r="F241" t="s">
        <v>153</v>
      </c>
      <c r="G241" t="s">
        <v>18</v>
      </c>
      <c r="H241">
        <v>82007</v>
      </c>
      <c r="I241" t="s">
        <v>6190</v>
      </c>
    </row>
    <row r="242" spans="1:9" x14ac:dyDescent="0.25">
      <c r="A242" t="s">
        <v>1845</v>
      </c>
      <c r="B242" t="s">
        <v>1846</v>
      </c>
      <c r="C242" t="s">
        <v>6213</v>
      </c>
      <c r="D242" t="s">
        <v>6213</v>
      </c>
      <c r="E242" t="s">
        <v>1847</v>
      </c>
      <c r="F242" t="s">
        <v>83</v>
      </c>
      <c r="G242" t="s">
        <v>18</v>
      </c>
      <c r="H242">
        <v>31119</v>
      </c>
      <c r="I242" t="s">
        <v>6189</v>
      </c>
    </row>
    <row r="243" spans="1:9" x14ac:dyDescent="0.25">
      <c r="A243" t="s">
        <v>1849</v>
      </c>
      <c r="B243" t="s">
        <v>1850</v>
      </c>
      <c r="C243" t="s">
        <v>6213</v>
      </c>
      <c r="D243" t="s">
        <v>1851</v>
      </c>
      <c r="E243" t="s">
        <v>1852</v>
      </c>
      <c r="F243" t="s">
        <v>63</v>
      </c>
      <c r="G243" t="s">
        <v>18</v>
      </c>
      <c r="H243">
        <v>30096</v>
      </c>
      <c r="I243" t="s">
        <v>6190</v>
      </c>
    </row>
    <row r="244" spans="1:9" x14ac:dyDescent="0.25">
      <c r="A244" t="s">
        <v>1854</v>
      </c>
      <c r="B244" t="s">
        <v>1855</v>
      </c>
      <c r="C244" t="s">
        <v>1856</v>
      </c>
      <c r="D244" t="s">
        <v>1857</v>
      </c>
      <c r="E244" t="s">
        <v>1858</v>
      </c>
      <c r="F244" t="s">
        <v>130</v>
      </c>
      <c r="G244" t="s">
        <v>18</v>
      </c>
      <c r="H244">
        <v>94250</v>
      </c>
      <c r="I244" t="s">
        <v>6189</v>
      </c>
    </row>
    <row r="245" spans="1:9" x14ac:dyDescent="0.25">
      <c r="A245" t="s">
        <v>1860</v>
      </c>
      <c r="B245" t="s">
        <v>1861</v>
      </c>
      <c r="C245" t="s">
        <v>1862</v>
      </c>
      <c r="D245" t="s">
        <v>1863</v>
      </c>
      <c r="E245" t="s">
        <v>1864</v>
      </c>
      <c r="F245" t="s">
        <v>136</v>
      </c>
      <c r="G245" t="s">
        <v>18</v>
      </c>
      <c r="H245">
        <v>33661</v>
      </c>
      <c r="I245" t="s">
        <v>6189</v>
      </c>
    </row>
    <row r="246" spans="1:9" x14ac:dyDescent="0.25">
      <c r="A246" t="s">
        <v>1866</v>
      </c>
      <c r="B246" t="s">
        <v>1867</v>
      </c>
      <c r="C246" t="s">
        <v>1868</v>
      </c>
      <c r="D246" t="s">
        <v>1869</v>
      </c>
      <c r="E246" t="s">
        <v>1870</v>
      </c>
      <c r="F246" t="s">
        <v>72</v>
      </c>
      <c r="G246" t="s">
        <v>18</v>
      </c>
      <c r="H246">
        <v>96805</v>
      </c>
      <c r="I246" t="s">
        <v>6190</v>
      </c>
    </row>
    <row r="247" spans="1:9" x14ac:dyDescent="0.25">
      <c r="A247" t="s">
        <v>1872</v>
      </c>
      <c r="B247" t="s">
        <v>1873</v>
      </c>
      <c r="C247" t="s">
        <v>1874</v>
      </c>
      <c r="D247" t="s">
        <v>1875</v>
      </c>
      <c r="E247" t="s">
        <v>1876</v>
      </c>
      <c r="F247" t="s">
        <v>31</v>
      </c>
      <c r="G247" t="s">
        <v>18</v>
      </c>
      <c r="H247">
        <v>70820</v>
      </c>
      <c r="I247" t="s">
        <v>6189</v>
      </c>
    </row>
    <row r="248" spans="1:9" x14ac:dyDescent="0.25">
      <c r="A248" t="s">
        <v>1878</v>
      </c>
      <c r="B248" t="s">
        <v>1879</v>
      </c>
      <c r="C248" t="s">
        <v>1880</v>
      </c>
      <c r="D248" t="s">
        <v>1881</v>
      </c>
      <c r="E248" t="s">
        <v>1882</v>
      </c>
      <c r="F248" t="s">
        <v>228</v>
      </c>
      <c r="G248" t="s">
        <v>27</v>
      </c>
      <c r="H248" t="s">
        <v>229</v>
      </c>
      <c r="I248" t="s">
        <v>6190</v>
      </c>
    </row>
    <row r="249" spans="1:9" x14ac:dyDescent="0.25">
      <c r="A249" t="s">
        <v>1884</v>
      </c>
      <c r="B249" t="s">
        <v>1885</v>
      </c>
      <c r="C249" t="s">
        <v>6213</v>
      </c>
      <c r="D249" t="s">
        <v>1886</v>
      </c>
      <c r="E249" t="s">
        <v>1887</v>
      </c>
      <c r="F249" t="s">
        <v>392</v>
      </c>
      <c r="G249" t="s">
        <v>317</v>
      </c>
      <c r="H249" t="s">
        <v>393</v>
      </c>
      <c r="I249" t="s">
        <v>6189</v>
      </c>
    </row>
    <row r="250" spans="1:9" x14ac:dyDescent="0.25">
      <c r="A250" t="s">
        <v>1889</v>
      </c>
      <c r="B250" t="s">
        <v>1890</v>
      </c>
      <c r="C250" t="s">
        <v>1891</v>
      </c>
      <c r="D250" t="s">
        <v>1892</v>
      </c>
      <c r="E250" t="s">
        <v>1893</v>
      </c>
      <c r="F250" t="s">
        <v>32</v>
      </c>
      <c r="G250" t="s">
        <v>18</v>
      </c>
      <c r="H250">
        <v>55458</v>
      </c>
      <c r="I250" t="s">
        <v>6189</v>
      </c>
    </row>
    <row r="251" spans="1:9" x14ac:dyDescent="0.25">
      <c r="A251" t="s">
        <v>1895</v>
      </c>
      <c r="B251" t="s">
        <v>1896</v>
      </c>
      <c r="C251" t="s">
        <v>6213</v>
      </c>
      <c r="D251" t="s">
        <v>1897</v>
      </c>
      <c r="E251" t="s">
        <v>1898</v>
      </c>
      <c r="F251" t="s">
        <v>149</v>
      </c>
      <c r="G251" t="s">
        <v>18</v>
      </c>
      <c r="H251">
        <v>94159</v>
      </c>
      <c r="I251" t="s">
        <v>6190</v>
      </c>
    </row>
    <row r="252" spans="1:9" x14ac:dyDescent="0.25">
      <c r="A252" t="s">
        <v>1900</v>
      </c>
      <c r="B252" t="s">
        <v>1901</v>
      </c>
      <c r="C252" t="s">
        <v>1902</v>
      </c>
      <c r="D252" t="s">
        <v>1903</v>
      </c>
      <c r="E252" t="s">
        <v>1904</v>
      </c>
      <c r="F252" t="s">
        <v>34</v>
      </c>
      <c r="G252" t="s">
        <v>18</v>
      </c>
      <c r="H252">
        <v>28225</v>
      </c>
      <c r="I252" t="s">
        <v>6189</v>
      </c>
    </row>
    <row r="253" spans="1:9" x14ac:dyDescent="0.25">
      <c r="A253" t="s">
        <v>1906</v>
      </c>
      <c r="B253" t="s">
        <v>1907</v>
      </c>
      <c r="C253" t="s">
        <v>1908</v>
      </c>
      <c r="D253" t="s">
        <v>1909</v>
      </c>
      <c r="E253" t="s">
        <v>1910</v>
      </c>
      <c r="F253" t="s">
        <v>183</v>
      </c>
      <c r="G253" t="s">
        <v>18</v>
      </c>
      <c r="H253">
        <v>85099</v>
      </c>
      <c r="I253" t="s">
        <v>6189</v>
      </c>
    </row>
    <row r="254" spans="1:9" x14ac:dyDescent="0.25">
      <c r="A254" t="s">
        <v>1912</v>
      </c>
      <c r="B254" t="s">
        <v>1913</v>
      </c>
      <c r="C254" t="s">
        <v>6213</v>
      </c>
      <c r="D254" t="s">
        <v>1914</v>
      </c>
      <c r="E254" t="s">
        <v>1915</v>
      </c>
      <c r="F254" t="s">
        <v>131</v>
      </c>
      <c r="G254" t="s">
        <v>18</v>
      </c>
      <c r="H254">
        <v>11407</v>
      </c>
      <c r="I254" t="s">
        <v>6190</v>
      </c>
    </row>
    <row r="255" spans="1:9" x14ac:dyDescent="0.25">
      <c r="A255" t="s">
        <v>1917</v>
      </c>
      <c r="B255" t="s">
        <v>1918</v>
      </c>
      <c r="C255" t="s">
        <v>1919</v>
      </c>
      <c r="D255" t="s">
        <v>1920</v>
      </c>
      <c r="E255" t="s">
        <v>1921</v>
      </c>
      <c r="F255" t="s">
        <v>193</v>
      </c>
      <c r="G255" t="s">
        <v>18</v>
      </c>
      <c r="H255">
        <v>61825</v>
      </c>
      <c r="I255" t="s">
        <v>6190</v>
      </c>
    </row>
    <row r="256" spans="1:9" x14ac:dyDescent="0.25">
      <c r="A256" t="s">
        <v>1923</v>
      </c>
      <c r="B256" t="s">
        <v>1924</v>
      </c>
      <c r="C256" t="s">
        <v>1925</v>
      </c>
      <c r="D256" t="s">
        <v>6213</v>
      </c>
      <c r="E256" t="s">
        <v>1926</v>
      </c>
      <c r="F256" t="s">
        <v>237</v>
      </c>
      <c r="G256" t="s">
        <v>27</v>
      </c>
      <c r="H256" t="s">
        <v>238</v>
      </c>
      <c r="I256" t="s">
        <v>6190</v>
      </c>
    </row>
    <row r="257" spans="1:9" x14ac:dyDescent="0.25">
      <c r="A257" t="s">
        <v>1928</v>
      </c>
      <c r="B257" t="s">
        <v>1929</v>
      </c>
      <c r="C257" t="s">
        <v>1930</v>
      </c>
      <c r="D257" t="s">
        <v>1931</v>
      </c>
      <c r="E257" t="s">
        <v>1932</v>
      </c>
      <c r="F257" t="s">
        <v>125</v>
      </c>
      <c r="G257" t="s">
        <v>18</v>
      </c>
      <c r="H257">
        <v>85715</v>
      </c>
      <c r="I257" t="s">
        <v>6190</v>
      </c>
    </row>
    <row r="258" spans="1:9" x14ac:dyDescent="0.25">
      <c r="A258" t="s">
        <v>1934</v>
      </c>
      <c r="B258" t="s">
        <v>1935</v>
      </c>
      <c r="C258" t="s">
        <v>1936</v>
      </c>
      <c r="D258" t="s">
        <v>1937</v>
      </c>
      <c r="E258" t="s">
        <v>1938</v>
      </c>
      <c r="F258" t="s">
        <v>44</v>
      </c>
      <c r="G258" t="s">
        <v>18</v>
      </c>
      <c r="H258">
        <v>53205</v>
      </c>
      <c r="I258" t="s">
        <v>6189</v>
      </c>
    </row>
    <row r="259" spans="1:9" x14ac:dyDescent="0.25">
      <c r="A259" t="s">
        <v>1940</v>
      </c>
      <c r="B259" t="s">
        <v>1941</v>
      </c>
      <c r="C259" t="s">
        <v>1942</v>
      </c>
      <c r="D259" t="s">
        <v>1943</v>
      </c>
      <c r="E259" t="s">
        <v>1944</v>
      </c>
      <c r="F259" t="s">
        <v>120</v>
      </c>
      <c r="G259" t="s">
        <v>18</v>
      </c>
      <c r="H259">
        <v>33064</v>
      </c>
      <c r="I259" t="s">
        <v>6189</v>
      </c>
    </row>
    <row r="260" spans="1:9" x14ac:dyDescent="0.25">
      <c r="A260" t="s">
        <v>1946</v>
      </c>
      <c r="B260" t="s">
        <v>1947</v>
      </c>
      <c r="C260" t="s">
        <v>1948</v>
      </c>
      <c r="D260" t="s">
        <v>1949</v>
      </c>
      <c r="E260" t="s">
        <v>1950</v>
      </c>
      <c r="F260" t="s">
        <v>145</v>
      </c>
      <c r="G260" t="s">
        <v>18</v>
      </c>
      <c r="H260">
        <v>90610</v>
      </c>
      <c r="I260" t="s">
        <v>6190</v>
      </c>
    </row>
    <row r="261" spans="1:9" x14ac:dyDescent="0.25">
      <c r="A261" t="s">
        <v>1952</v>
      </c>
      <c r="B261" t="s">
        <v>1953</v>
      </c>
      <c r="C261" t="s">
        <v>1954</v>
      </c>
      <c r="D261" t="s">
        <v>1955</v>
      </c>
      <c r="E261" t="s">
        <v>1956</v>
      </c>
      <c r="F261" t="s">
        <v>175</v>
      </c>
      <c r="G261" t="s">
        <v>27</v>
      </c>
      <c r="H261" t="s">
        <v>176</v>
      </c>
      <c r="I261" t="s">
        <v>6190</v>
      </c>
    </row>
    <row r="262" spans="1:9" x14ac:dyDescent="0.25">
      <c r="A262" t="s">
        <v>1958</v>
      </c>
      <c r="B262" t="s">
        <v>1959</v>
      </c>
      <c r="C262" t="s">
        <v>1960</v>
      </c>
      <c r="D262" t="s">
        <v>6213</v>
      </c>
      <c r="E262" t="s">
        <v>1961</v>
      </c>
      <c r="F262" t="s">
        <v>103</v>
      </c>
      <c r="G262" t="s">
        <v>18</v>
      </c>
      <c r="H262">
        <v>63180</v>
      </c>
      <c r="I262" t="s">
        <v>6189</v>
      </c>
    </row>
    <row r="263" spans="1:9" x14ac:dyDescent="0.25">
      <c r="A263" t="s">
        <v>1963</v>
      </c>
      <c r="B263" t="s">
        <v>1964</v>
      </c>
      <c r="C263" t="s">
        <v>1965</v>
      </c>
      <c r="D263" t="s">
        <v>1966</v>
      </c>
      <c r="E263" t="s">
        <v>1967</v>
      </c>
      <c r="F263" t="s">
        <v>178</v>
      </c>
      <c r="G263" t="s">
        <v>18</v>
      </c>
      <c r="H263">
        <v>16522</v>
      </c>
      <c r="I263" t="s">
        <v>6189</v>
      </c>
    </row>
    <row r="264" spans="1:9" x14ac:dyDescent="0.25">
      <c r="A264" t="s">
        <v>1969</v>
      </c>
      <c r="B264" t="s">
        <v>1970</v>
      </c>
      <c r="C264" t="s">
        <v>1971</v>
      </c>
      <c r="D264" t="s">
        <v>1972</v>
      </c>
      <c r="E264" t="s">
        <v>1973</v>
      </c>
      <c r="F264" t="s">
        <v>133</v>
      </c>
      <c r="G264" t="s">
        <v>18</v>
      </c>
      <c r="H264">
        <v>98464</v>
      </c>
      <c r="I264" t="s">
        <v>6190</v>
      </c>
    </row>
    <row r="265" spans="1:9" x14ac:dyDescent="0.25">
      <c r="A265" t="s">
        <v>1975</v>
      </c>
      <c r="B265" t="s">
        <v>1976</v>
      </c>
      <c r="C265" t="s">
        <v>6213</v>
      </c>
      <c r="D265" t="s">
        <v>1977</v>
      </c>
      <c r="E265" t="s">
        <v>1978</v>
      </c>
      <c r="F265" t="s">
        <v>37</v>
      </c>
      <c r="G265" t="s">
        <v>18</v>
      </c>
      <c r="H265">
        <v>23277</v>
      </c>
      <c r="I265" t="s">
        <v>6190</v>
      </c>
    </row>
    <row r="266" spans="1:9" x14ac:dyDescent="0.25">
      <c r="A266" t="s">
        <v>1980</v>
      </c>
      <c r="B266" t="s">
        <v>1981</v>
      </c>
      <c r="C266" t="s">
        <v>6213</v>
      </c>
      <c r="D266" t="s">
        <v>1982</v>
      </c>
      <c r="E266" t="s">
        <v>1983</v>
      </c>
      <c r="F266" t="s">
        <v>1984</v>
      </c>
      <c r="G266" t="s">
        <v>317</v>
      </c>
      <c r="H266" t="s">
        <v>443</v>
      </c>
      <c r="I266" t="s">
        <v>6189</v>
      </c>
    </row>
    <row r="267" spans="1:9" x14ac:dyDescent="0.25">
      <c r="A267" t="s">
        <v>1986</v>
      </c>
      <c r="B267" t="s">
        <v>1987</v>
      </c>
      <c r="C267" t="s">
        <v>1988</v>
      </c>
      <c r="D267" t="s">
        <v>1989</v>
      </c>
      <c r="E267" t="s">
        <v>1990</v>
      </c>
      <c r="F267" t="s">
        <v>87</v>
      </c>
      <c r="G267" t="s">
        <v>18</v>
      </c>
      <c r="H267">
        <v>72204</v>
      </c>
      <c r="I267" t="s">
        <v>6189</v>
      </c>
    </row>
    <row r="268" spans="1:9" x14ac:dyDescent="0.25">
      <c r="A268" t="s">
        <v>1992</v>
      </c>
      <c r="B268" t="s">
        <v>1993</v>
      </c>
      <c r="C268" t="s">
        <v>1994</v>
      </c>
      <c r="D268" t="s">
        <v>1995</v>
      </c>
      <c r="E268" t="s">
        <v>1996</v>
      </c>
      <c r="F268" t="s">
        <v>279</v>
      </c>
      <c r="G268" t="s">
        <v>27</v>
      </c>
      <c r="H268" t="s">
        <v>309</v>
      </c>
      <c r="I268" t="s">
        <v>6190</v>
      </c>
    </row>
    <row r="269" spans="1:9" x14ac:dyDescent="0.25">
      <c r="A269" t="s">
        <v>1998</v>
      </c>
      <c r="B269" t="s">
        <v>1999</v>
      </c>
      <c r="C269" t="s">
        <v>2000</v>
      </c>
      <c r="D269" t="s">
        <v>2001</v>
      </c>
      <c r="E269" t="s">
        <v>2002</v>
      </c>
      <c r="F269" t="s">
        <v>350</v>
      </c>
      <c r="G269" t="s">
        <v>18</v>
      </c>
      <c r="H269">
        <v>89436</v>
      </c>
      <c r="I269" t="s">
        <v>6189</v>
      </c>
    </row>
    <row r="270" spans="1:9" x14ac:dyDescent="0.25">
      <c r="A270" t="s">
        <v>2004</v>
      </c>
      <c r="B270" t="s">
        <v>2005</v>
      </c>
      <c r="C270" t="s">
        <v>6213</v>
      </c>
      <c r="D270" t="s">
        <v>2006</v>
      </c>
      <c r="E270" t="s">
        <v>2007</v>
      </c>
      <c r="F270" t="s">
        <v>241</v>
      </c>
      <c r="G270" t="s">
        <v>18</v>
      </c>
      <c r="H270">
        <v>77806</v>
      </c>
      <c r="I270" t="s">
        <v>6189</v>
      </c>
    </row>
    <row r="271" spans="1:9" x14ac:dyDescent="0.25">
      <c r="A271" t="s">
        <v>2009</v>
      </c>
      <c r="B271" t="s">
        <v>2010</v>
      </c>
      <c r="C271" t="s">
        <v>2011</v>
      </c>
      <c r="D271" t="s">
        <v>2012</v>
      </c>
      <c r="E271" t="s">
        <v>2013</v>
      </c>
      <c r="F271" t="s">
        <v>189</v>
      </c>
      <c r="G271" t="s">
        <v>18</v>
      </c>
      <c r="H271">
        <v>76210</v>
      </c>
      <c r="I271" t="s">
        <v>6190</v>
      </c>
    </row>
    <row r="272" spans="1:9" x14ac:dyDescent="0.25">
      <c r="A272" t="s">
        <v>2015</v>
      </c>
      <c r="B272" t="s">
        <v>2016</v>
      </c>
      <c r="C272" t="s">
        <v>6213</v>
      </c>
      <c r="D272" t="s">
        <v>6213</v>
      </c>
      <c r="E272" t="s">
        <v>2017</v>
      </c>
      <c r="F272" t="s">
        <v>440</v>
      </c>
      <c r="G272" t="s">
        <v>317</v>
      </c>
      <c r="H272" t="s">
        <v>441</v>
      </c>
      <c r="I272" t="s">
        <v>6189</v>
      </c>
    </row>
    <row r="273" spans="1:9" x14ac:dyDescent="0.25">
      <c r="A273" t="s">
        <v>2019</v>
      </c>
      <c r="B273" t="s">
        <v>2020</v>
      </c>
      <c r="C273" t="s">
        <v>2021</v>
      </c>
      <c r="D273" t="s">
        <v>2022</v>
      </c>
      <c r="E273" t="s">
        <v>2023</v>
      </c>
      <c r="F273" t="s">
        <v>334</v>
      </c>
      <c r="G273" t="s">
        <v>18</v>
      </c>
      <c r="H273">
        <v>27635</v>
      </c>
      <c r="I273" t="s">
        <v>6189</v>
      </c>
    </row>
    <row r="274" spans="1:9" x14ac:dyDescent="0.25">
      <c r="A274" t="s">
        <v>2025</v>
      </c>
      <c r="B274" t="s">
        <v>2026</v>
      </c>
      <c r="C274" t="s">
        <v>2027</v>
      </c>
      <c r="D274" t="s">
        <v>2028</v>
      </c>
      <c r="E274" t="s">
        <v>2029</v>
      </c>
      <c r="F274" t="s">
        <v>2030</v>
      </c>
      <c r="G274" t="s">
        <v>317</v>
      </c>
      <c r="H274" t="s">
        <v>453</v>
      </c>
      <c r="I274" t="s">
        <v>6189</v>
      </c>
    </row>
    <row r="275" spans="1:9" x14ac:dyDescent="0.25">
      <c r="A275" t="s">
        <v>2032</v>
      </c>
      <c r="B275" t="s">
        <v>2033</v>
      </c>
      <c r="C275" t="s">
        <v>2034</v>
      </c>
      <c r="D275" t="s">
        <v>2035</v>
      </c>
      <c r="E275" t="s">
        <v>2036</v>
      </c>
      <c r="F275" t="s">
        <v>56</v>
      </c>
      <c r="G275" t="s">
        <v>18</v>
      </c>
      <c r="H275">
        <v>10105</v>
      </c>
      <c r="I275" t="s">
        <v>6190</v>
      </c>
    </row>
    <row r="276" spans="1:9" x14ac:dyDescent="0.25">
      <c r="A276" t="s">
        <v>2038</v>
      </c>
      <c r="B276" t="s">
        <v>2039</v>
      </c>
      <c r="C276" t="s">
        <v>2040</v>
      </c>
      <c r="D276" t="s">
        <v>2041</v>
      </c>
      <c r="E276" t="s">
        <v>2042</v>
      </c>
      <c r="F276" t="s">
        <v>164</v>
      </c>
      <c r="G276" t="s">
        <v>18</v>
      </c>
      <c r="H276">
        <v>6905</v>
      </c>
      <c r="I276" t="s">
        <v>6190</v>
      </c>
    </row>
    <row r="277" spans="1:9" x14ac:dyDescent="0.25">
      <c r="A277" t="s">
        <v>2044</v>
      </c>
      <c r="B277" t="s">
        <v>2045</v>
      </c>
      <c r="C277" t="s">
        <v>2046</v>
      </c>
      <c r="D277" t="s">
        <v>2047</v>
      </c>
      <c r="E277" t="s">
        <v>2048</v>
      </c>
      <c r="F277" t="s">
        <v>259</v>
      </c>
      <c r="G277" t="s">
        <v>18</v>
      </c>
      <c r="H277">
        <v>43666</v>
      </c>
      <c r="I277" t="s">
        <v>6190</v>
      </c>
    </row>
    <row r="278" spans="1:9" x14ac:dyDescent="0.25">
      <c r="A278" t="s">
        <v>2050</v>
      </c>
      <c r="B278" t="s">
        <v>2051</v>
      </c>
      <c r="C278" t="s">
        <v>2052</v>
      </c>
      <c r="D278" t="s">
        <v>2053</v>
      </c>
      <c r="E278" t="s">
        <v>2054</v>
      </c>
      <c r="F278" t="s">
        <v>324</v>
      </c>
      <c r="G278" t="s">
        <v>317</v>
      </c>
      <c r="H278" t="s">
        <v>325</v>
      </c>
      <c r="I278" t="s">
        <v>6189</v>
      </c>
    </row>
    <row r="279" spans="1:9" x14ac:dyDescent="0.25">
      <c r="A279" t="s">
        <v>2056</v>
      </c>
      <c r="B279" t="s">
        <v>2057</v>
      </c>
      <c r="C279" t="s">
        <v>2058</v>
      </c>
      <c r="D279" t="s">
        <v>2059</v>
      </c>
      <c r="E279" t="s">
        <v>2060</v>
      </c>
      <c r="F279" t="s">
        <v>59</v>
      </c>
      <c r="G279" t="s">
        <v>18</v>
      </c>
      <c r="H279">
        <v>65211</v>
      </c>
      <c r="I279" t="s">
        <v>6190</v>
      </c>
    </row>
    <row r="280" spans="1:9" x14ac:dyDescent="0.25">
      <c r="A280" t="s">
        <v>2062</v>
      </c>
      <c r="B280" t="s">
        <v>2063</v>
      </c>
      <c r="C280" t="s">
        <v>2064</v>
      </c>
      <c r="D280" t="s">
        <v>2065</v>
      </c>
      <c r="E280" t="s">
        <v>2066</v>
      </c>
      <c r="F280" t="s">
        <v>65</v>
      </c>
      <c r="G280" t="s">
        <v>18</v>
      </c>
      <c r="H280">
        <v>46852</v>
      </c>
      <c r="I280" t="s">
        <v>6189</v>
      </c>
    </row>
    <row r="281" spans="1:9" x14ac:dyDescent="0.25">
      <c r="A281" t="s">
        <v>2068</v>
      </c>
      <c r="B281" t="s">
        <v>2069</v>
      </c>
      <c r="C281" t="s">
        <v>2070</v>
      </c>
      <c r="D281" t="s">
        <v>2071</v>
      </c>
      <c r="E281" t="s">
        <v>2072</v>
      </c>
      <c r="F281" t="s">
        <v>103</v>
      </c>
      <c r="G281" t="s">
        <v>18</v>
      </c>
      <c r="H281">
        <v>63143</v>
      </c>
      <c r="I281" t="s">
        <v>6189</v>
      </c>
    </row>
    <row r="282" spans="1:9" x14ac:dyDescent="0.25">
      <c r="A282" t="s">
        <v>2074</v>
      </c>
      <c r="B282" t="s">
        <v>2075</v>
      </c>
      <c r="C282" t="s">
        <v>6213</v>
      </c>
      <c r="D282" t="s">
        <v>2076</v>
      </c>
      <c r="E282" t="s">
        <v>2077</v>
      </c>
      <c r="F282" t="s">
        <v>188</v>
      </c>
      <c r="G282" t="s">
        <v>18</v>
      </c>
      <c r="H282">
        <v>97211</v>
      </c>
      <c r="I282" t="s">
        <v>6189</v>
      </c>
    </row>
    <row r="283" spans="1:9" x14ac:dyDescent="0.25">
      <c r="A283" t="s">
        <v>2079</v>
      </c>
      <c r="B283" t="s">
        <v>2080</v>
      </c>
      <c r="C283" t="s">
        <v>2081</v>
      </c>
      <c r="D283" t="s">
        <v>2082</v>
      </c>
      <c r="E283" t="s">
        <v>2083</v>
      </c>
      <c r="F283" t="s">
        <v>111</v>
      </c>
      <c r="G283" t="s">
        <v>18</v>
      </c>
      <c r="H283">
        <v>80305</v>
      </c>
      <c r="I283" t="s">
        <v>6189</v>
      </c>
    </row>
    <row r="284" spans="1:9" x14ac:dyDescent="0.25">
      <c r="A284" t="s">
        <v>2085</v>
      </c>
      <c r="B284" t="s">
        <v>2086</v>
      </c>
      <c r="C284" t="s">
        <v>2087</v>
      </c>
      <c r="D284" t="s">
        <v>2088</v>
      </c>
      <c r="E284" t="s">
        <v>2089</v>
      </c>
      <c r="F284" t="s">
        <v>219</v>
      </c>
      <c r="G284" t="s">
        <v>27</v>
      </c>
      <c r="H284" t="s">
        <v>335</v>
      </c>
      <c r="I284" t="s">
        <v>6190</v>
      </c>
    </row>
    <row r="285" spans="1:9" x14ac:dyDescent="0.25">
      <c r="A285" t="s">
        <v>2091</v>
      </c>
      <c r="B285" t="s">
        <v>2092</v>
      </c>
      <c r="C285" t="s">
        <v>2093</v>
      </c>
      <c r="D285" t="s">
        <v>2094</v>
      </c>
      <c r="E285" t="s">
        <v>2095</v>
      </c>
      <c r="F285" t="s">
        <v>175</v>
      </c>
      <c r="G285" t="s">
        <v>27</v>
      </c>
      <c r="H285" t="s">
        <v>176</v>
      </c>
      <c r="I285" t="s">
        <v>6189</v>
      </c>
    </row>
    <row r="286" spans="1:9" x14ac:dyDescent="0.25">
      <c r="A286" t="s">
        <v>2097</v>
      </c>
      <c r="B286" t="s">
        <v>2098</v>
      </c>
      <c r="C286" t="s">
        <v>6213</v>
      </c>
      <c r="D286" t="s">
        <v>2099</v>
      </c>
      <c r="E286" t="s">
        <v>2100</v>
      </c>
      <c r="F286" t="s">
        <v>43</v>
      </c>
      <c r="G286" t="s">
        <v>18</v>
      </c>
      <c r="H286">
        <v>40298</v>
      </c>
      <c r="I286" t="s">
        <v>6190</v>
      </c>
    </row>
    <row r="287" spans="1:9" x14ac:dyDescent="0.25">
      <c r="A287" t="s">
        <v>2102</v>
      </c>
      <c r="B287" t="s">
        <v>2103</v>
      </c>
      <c r="C287" t="s">
        <v>6213</v>
      </c>
      <c r="D287" t="s">
        <v>2104</v>
      </c>
      <c r="E287" t="s">
        <v>2105</v>
      </c>
      <c r="F287" t="s">
        <v>119</v>
      </c>
      <c r="G287" t="s">
        <v>18</v>
      </c>
      <c r="H287">
        <v>14276</v>
      </c>
      <c r="I287" t="s">
        <v>6190</v>
      </c>
    </row>
    <row r="288" spans="1:9" x14ac:dyDescent="0.25">
      <c r="A288" t="s">
        <v>2107</v>
      </c>
      <c r="B288" t="s">
        <v>2108</v>
      </c>
      <c r="C288" t="s">
        <v>2109</v>
      </c>
      <c r="D288" t="s">
        <v>6213</v>
      </c>
      <c r="E288" t="s">
        <v>2110</v>
      </c>
      <c r="F288" t="s">
        <v>302</v>
      </c>
      <c r="G288" t="s">
        <v>18</v>
      </c>
      <c r="H288">
        <v>44710</v>
      </c>
      <c r="I288" t="s">
        <v>6189</v>
      </c>
    </row>
    <row r="289" spans="1:9" x14ac:dyDescent="0.25">
      <c r="A289" t="s">
        <v>2112</v>
      </c>
      <c r="B289" t="s">
        <v>2113</v>
      </c>
      <c r="C289" t="s">
        <v>2114</v>
      </c>
      <c r="D289" t="s">
        <v>2115</v>
      </c>
      <c r="E289" t="s">
        <v>2116</v>
      </c>
      <c r="F289" t="s">
        <v>240</v>
      </c>
      <c r="G289" t="s">
        <v>18</v>
      </c>
      <c r="H289">
        <v>2114</v>
      </c>
      <c r="I289" t="s">
        <v>6190</v>
      </c>
    </row>
    <row r="290" spans="1:9" x14ac:dyDescent="0.25">
      <c r="A290" t="s">
        <v>2118</v>
      </c>
      <c r="B290" t="s">
        <v>2119</v>
      </c>
      <c r="C290" t="s">
        <v>6213</v>
      </c>
      <c r="D290" t="s">
        <v>2120</v>
      </c>
      <c r="E290" t="s">
        <v>2121</v>
      </c>
      <c r="F290" t="s">
        <v>402</v>
      </c>
      <c r="G290" t="s">
        <v>317</v>
      </c>
      <c r="H290" t="s">
        <v>403</v>
      </c>
      <c r="I290" t="s">
        <v>6189</v>
      </c>
    </row>
    <row r="291" spans="1:9" x14ac:dyDescent="0.25">
      <c r="A291" t="s">
        <v>2123</v>
      </c>
      <c r="B291" t="s">
        <v>2124</v>
      </c>
      <c r="C291" t="s">
        <v>6213</v>
      </c>
      <c r="D291" t="s">
        <v>6213</v>
      </c>
      <c r="E291" t="s">
        <v>2125</v>
      </c>
      <c r="F291" t="s">
        <v>221</v>
      </c>
      <c r="G291" t="s">
        <v>18</v>
      </c>
      <c r="H291">
        <v>24515</v>
      </c>
      <c r="I291" t="s">
        <v>6189</v>
      </c>
    </row>
    <row r="292" spans="1:9" x14ac:dyDescent="0.25">
      <c r="A292" t="s">
        <v>2127</v>
      </c>
      <c r="B292" t="s">
        <v>2128</v>
      </c>
      <c r="C292" t="s">
        <v>2129</v>
      </c>
      <c r="D292" t="s">
        <v>2130</v>
      </c>
      <c r="E292" t="s">
        <v>2131</v>
      </c>
      <c r="F292" t="s">
        <v>26</v>
      </c>
      <c r="G292" t="s">
        <v>18</v>
      </c>
      <c r="H292">
        <v>90071</v>
      </c>
      <c r="I292" t="s">
        <v>6190</v>
      </c>
    </row>
    <row r="293" spans="1:9" x14ac:dyDescent="0.25">
      <c r="A293" t="s">
        <v>2133</v>
      </c>
      <c r="B293" t="s">
        <v>2134</v>
      </c>
      <c r="C293" t="s">
        <v>6213</v>
      </c>
      <c r="D293" t="s">
        <v>6213</v>
      </c>
      <c r="E293" t="s">
        <v>2135</v>
      </c>
      <c r="F293" t="s">
        <v>446</v>
      </c>
      <c r="G293" t="s">
        <v>317</v>
      </c>
      <c r="H293" t="s">
        <v>409</v>
      </c>
      <c r="I293" t="s">
        <v>6190</v>
      </c>
    </row>
    <row r="294" spans="1:9" x14ac:dyDescent="0.25">
      <c r="A294" t="s">
        <v>2137</v>
      </c>
      <c r="B294" t="s">
        <v>2138</v>
      </c>
      <c r="C294" t="s">
        <v>2139</v>
      </c>
      <c r="D294" t="s">
        <v>6213</v>
      </c>
      <c r="E294" t="s">
        <v>2140</v>
      </c>
      <c r="F294" t="s">
        <v>143</v>
      </c>
      <c r="G294" t="s">
        <v>18</v>
      </c>
      <c r="H294">
        <v>35236</v>
      </c>
      <c r="I294" t="s">
        <v>6190</v>
      </c>
    </row>
    <row r="295" spans="1:9" x14ac:dyDescent="0.25">
      <c r="A295" t="s">
        <v>2142</v>
      </c>
      <c r="B295" t="s">
        <v>2143</v>
      </c>
      <c r="C295" t="s">
        <v>2144</v>
      </c>
      <c r="D295" t="s">
        <v>2145</v>
      </c>
      <c r="E295" t="s">
        <v>2146</v>
      </c>
      <c r="F295" t="s">
        <v>163</v>
      </c>
      <c r="G295" t="s">
        <v>18</v>
      </c>
      <c r="H295">
        <v>22309</v>
      </c>
      <c r="I295" t="s">
        <v>6190</v>
      </c>
    </row>
    <row r="296" spans="1:9" x14ac:dyDescent="0.25">
      <c r="A296" t="s">
        <v>2148</v>
      </c>
      <c r="B296" t="s">
        <v>2149</v>
      </c>
      <c r="C296" t="s">
        <v>6213</v>
      </c>
      <c r="D296" t="s">
        <v>2150</v>
      </c>
      <c r="E296" t="s">
        <v>2151</v>
      </c>
      <c r="F296" t="s">
        <v>169</v>
      </c>
      <c r="G296" t="s">
        <v>18</v>
      </c>
      <c r="H296">
        <v>6816</v>
      </c>
      <c r="I296" t="s">
        <v>6190</v>
      </c>
    </row>
    <row r="297" spans="1:9" x14ac:dyDescent="0.25">
      <c r="A297" t="s">
        <v>2153</v>
      </c>
      <c r="B297" t="s">
        <v>2154</v>
      </c>
      <c r="C297" t="s">
        <v>6213</v>
      </c>
      <c r="D297" t="s">
        <v>6213</v>
      </c>
      <c r="E297" t="s">
        <v>2155</v>
      </c>
      <c r="F297" t="s">
        <v>197</v>
      </c>
      <c r="G297" t="s">
        <v>18</v>
      </c>
      <c r="H297">
        <v>12205</v>
      </c>
      <c r="I297" t="s">
        <v>6190</v>
      </c>
    </row>
    <row r="298" spans="1:9" x14ac:dyDescent="0.25">
      <c r="A298" t="s">
        <v>2157</v>
      </c>
      <c r="B298" t="s">
        <v>2158</v>
      </c>
      <c r="C298" t="s">
        <v>2159</v>
      </c>
      <c r="D298" t="s">
        <v>2160</v>
      </c>
      <c r="E298" t="s">
        <v>2161</v>
      </c>
      <c r="F298" t="s">
        <v>266</v>
      </c>
      <c r="G298" t="s">
        <v>18</v>
      </c>
      <c r="H298">
        <v>34108</v>
      </c>
      <c r="I298" t="s">
        <v>6189</v>
      </c>
    </row>
    <row r="299" spans="1:9" x14ac:dyDescent="0.25">
      <c r="A299" t="s">
        <v>2163</v>
      </c>
      <c r="B299" t="s">
        <v>2164</v>
      </c>
      <c r="C299" t="s">
        <v>2165</v>
      </c>
      <c r="D299" t="s">
        <v>2166</v>
      </c>
      <c r="E299" t="s">
        <v>2167</v>
      </c>
      <c r="F299" t="s">
        <v>194</v>
      </c>
      <c r="G299" t="s">
        <v>18</v>
      </c>
      <c r="H299">
        <v>33141</v>
      </c>
      <c r="I299" t="s">
        <v>6189</v>
      </c>
    </row>
    <row r="300" spans="1:9" x14ac:dyDescent="0.25">
      <c r="A300" t="s">
        <v>2169</v>
      </c>
      <c r="B300" t="s">
        <v>2170</v>
      </c>
      <c r="C300" t="s">
        <v>2171</v>
      </c>
      <c r="D300" t="s">
        <v>2172</v>
      </c>
      <c r="E300" t="s">
        <v>2173</v>
      </c>
      <c r="F300" t="s">
        <v>83</v>
      </c>
      <c r="G300" t="s">
        <v>18</v>
      </c>
      <c r="H300">
        <v>30358</v>
      </c>
      <c r="I300" t="s">
        <v>6189</v>
      </c>
    </row>
    <row r="301" spans="1:9" x14ac:dyDescent="0.25">
      <c r="A301" t="s">
        <v>2175</v>
      </c>
      <c r="B301" t="s">
        <v>2176</v>
      </c>
      <c r="C301" t="s">
        <v>2177</v>
      </c>
      <c r="D301" t="s">
        <v>2178</v>
      </c>
      <c r="E301" t="s">
        <v>2179</v>
      </c>
      <c r="F301" t="s">
        <v>227</v>
      </c>
      <c r="G301" t="s">
        <v>18</v>
      </c>
      <c r="H301">
        <v>78405</v>
      </c>
      <c r="I301" t="s">
        <v>6189</v>
      </c>
    </row>
    <row r="302" spans="1:9" x14ac:dyDescent="0.25">
      <c r="A302" t="s">
        <v>2181</v>
      </c>
      <c r="B302" t="s">
        <v>2182</v>
      </c>
      <c r="C302" t="s">
        <v>2183</v>
      </c>
      <c r="D302" t="s">
        <v>2184</v>
      </c>
      <c r="E302" t="s">
        <v>2185</v>
      </c>
      <c r="F302" t="s">
        <v>72</v>
      </c>
      <c r="G302" t="s">
        <v>18</v>
      </c>
      <c r="H302">
        <v>96835</v>
      </c>
      <c r="I302" t="s">
        <v>6189</v>
      </c>
    </row>
    <row r="303" spans="1:9" x14ac:dyDescent="0.25">
      <c r="A303" t="s">
        <v>2187</v>
      </c>
      <c r="B303" t="s">
        <v>2188</v>
      </c>
      <c r="C303" t="s">
        <v>2189</v>
      </c>
      <c r="D303" t="s">
        <v>2190</v>
      </c>
      <c r="E303" t="s">
        <v>2191</v>
      </c>
      <c r="F303" t="s">
        <v>122</v>
      </c>
      <c r="G303" t="s">
        <v>18</v>
      </c>
      <c r="H303">
        <v>78737</v>
      </c>
      <c r="I303" t="s">
        <v>6189</v>
      </c>
    </row>
    <row r="304" spans="1:9" x14ac:dyDescent="0.25">
      <c r="A304" t="s">
        <v>2193</v>
      </c>
      <c r="B304" t="s">
        <v>2194</v>
      </c>
      <c r="C304" t="s">
        <v>2195</v>
      </c>
      <c r="D304" t="s">
        <v>2196</v>
      </c>
      <c r="E304" t="s">
        <v>2197</v>
      </c>
      <c r="F304" t="s">
        <v>19</v>
      </c>
      <c r="G304" t="s">
        <v>18</v>
      </c>
      <c r="H304">
        <v>21290</v>
      </c>
      <c r="I304" t="s">
        <v>6190</v>
      </c>
    </row>
    <row r="305" spans="1:9" x14ac:dyDescent="0.25">
      <c r="A305" t="s">
        <v>2199</v>
      </c>
      <c r="B305" t="s">
        <v>2200</v>
      </c>
      <c r="C305" t="s">
        <v>2201</v>
      </c>
      <c r="D305" t="s">
        <v>6213</v>
      </c>
      <c r="E305" t="s">
        <v>2202</v>
      </c>
      <c r="F305" t="s">
        <v>42</v>
      </c>
      <c r="G305" t="s">
        <v>18</v>
      </c>
      <c r="H305">
        <v>40596</v>
      </c>
      <c r="I305" t="s">
        <v>6189</v>
      </c>
    </row>
    <row r="306" spans="1:9" x14ac:dyDescent="0.25">
      <c r="A306" t="s">
        <v>2204</v>
      </c>
      <c r="B306" t="s">
        <v>2205</v>
      </c>
      <c r="C306" t="s">
        <v>2206</v>
      </c>
      <c r="D306" t="s">
        <v>6213</v>
      </c>
      <c r="E306" t="s">
        <v>2207</v>
      </c>
      <c r="F306" t="s">
        <v>315</v>
      </c>
      <c r="G306" t="s">
        <v>18</v>
      </c>
      <c r="H306">
        <v>60435</v>
      </c>
      <c r="I306" t="s">
        <v>6189</v>
      </c>
    </row>
    <row r="307" spans="1:9" x14ac:dyDescent="0.25">
      <c r="A307" t="s">
        <v>2209</v>
      </c>
      <c r="B307" t="s">
        <v>2210</v>
      </c>
      <c r="C307" t="s">
        <v>2211</v>
      </c>
      <c r="D307" t="s">
        <v>2212</v>
      </c>
      <c r="E307" t="s">
        <v>2213</v>
      </c>
      <c r="F307" t="s">
        <v>272</v>
      </c>
      <c r="G307" t="s">
        <v>27</v>
      </c>
      <c r="H307" t="s">
        <v>273</v>
      </c>
      <c r="I307" t="s">
        <v>6190</v>
      </c>
    </row>
    <row r="308" spans="1:9" x14ac:dyDescent="0.25">
      <c r="A308" t="s">
        <v>2215</v>
      </c>
      <c r="B308" t="s">
        <v>2216</v>
      </c>
      <c r="C308" t="s">
        <v>2217</v>
      </c>
      <c r="D308" t="s">
        <v>2218</v>
      </c>
      <c r="E308" t="s">
        <v>2219</v>
      </c>
      <c r="F308" t="s">
        <v>235</v>
      </c>
      <c r="G308" t="s">
        <v>18</v>
      </c>
      <c r="H308">
        <v>68505</v>
      </c>
      <c r="I308" t="s">
        <v>6190</v>
      </c>
    </row>
    <row r="309" spans="1:9" x14ac:dyDescent="0.25">
      <c r="A309" t="s">
        <v>2221</v>
      </c>
      <c r="B309" t="s">
        <v>2222</v>
      </c>
      <c r="C309" t="s">
        <v>2223</v>
      </c>
      <c r="D309" t="s">
        <v>2224</v>
      </c>
      <c r="E309" t="s">
        <v>2225</v>
      </c>
      <c r="F309" t="s">
        <v>50</v>
      </c>
      <c r="G309" t="s">
        <v>18</v>
      </c>
      <c r="H309">
        <v>45254</v>
      </c>
      <c r="I309" t="s">
        <v>6189</v>
      </c>
    </row>
    <row r="310" spans="1:9" x14ac:dyDescent="0.25">
      <c r="A310" t="s">
        <v>2227</v>
      </c>
      <c r="B310" t="s">
        <v>2228</v>
      </c>
      <c r="C310" t="s">
        <v>2229</v>
      </c>
      <c r="D310" t="s">
        <v>6213</v>
      </c>
      <c r="E310" t="s">
        <v>2230</v>
      </c>
      <c r="F310" t="s">
        <v>175</v>
      </c>
      <c r="G310" t="s">
        <v>27</v>
      </c>
      <c r="H310" t="s">
        <v>176</v>
      </c>
      <c r="I310" t="s">
        <v>6190</v>
      </c>
    </row>
    <row r="311" spans="1:9" x14ac:dyDescent="0.25">
      <c r="A311" t="s">
        <v>2232</v>
      </c>
      <c r="B311" t="s">
        <v>2233</v>
      </c>
      <c r="C311" t="s">
        <v>2234</v>
      </c>
      <c r="D311" t="s">
        <v>2235</v>
      </c>
      <c r="E311" t="s">
        <v>2236</v>
      </c>
      <c r="F311" t="s">
        <v>378</v>
      </c>
      <c r="G311" t="s">
        <v>18</v>
      </c>
      <c r="H311">
        <v>6127</v>
      </c>
      <c r="I311" t="s">
        <v>6189</v>
      </c>
    </row>
    <row r="312" spans="1:9" x14ac:dyDescent="0.25">
      <c r="A312" t="s">
        <v>2238</v>
      </c>
      <c r="B312" t="s">
        <v>2239</v>
      </c>
      <c r="C312" t="s">
        <v>2240</v>
      </c>
      <c r="D312" t="s">
        <v>2241</v>
      </c>
      <c r="E312" t="s">
        <v>2242</v>
      </c>
      <c r="F312" t="s">
        <v>326</v>
      </c>
      <c r="G312" t="s">
        <v>317</v>
      </c>
      <c r="H312" t="s">
        <v>320</v>
      </c>
      <c r="I312" t="s">
        <v>6190</v>
      </c>
    </row>
    <row r="313" spans="1:9" x14ac:dyDescent="0.25">
      <c r="A313" t="s">
        <v>2244</v>
      </c>
      <c r="B313" t="s">
        <v>2245</v>
      </c>
      <c r="C313" t="s">
        <v>2246</v>
      </c>
      <c r="D313" t="s">
        <v>2247</v>
      </c>
      <c r="E313" t="s">
        <v>2248</v>
      </c>
      <c r="F313" t="s">
        <v>34</v>
      </c>
      <c r="G313" t="s">
        <v>18</v>
      </c>
      <c r="H313">
        <v>28299</v>
      </c>
      <c r="I313" t="s">
        <v>6189</v>
      </c>
    </row>
    <row r="314" spans="1:9" x14ac:dyDescent="0.25">
      <c r="A314" t="s">
        <v>2250</v>
      </c>
      <c r="B314" t="s">
        <v>2251</v>
      </c>
      <c r="C314" t="s">
        <v>2252</v>
      </c>
      <c r="D314" t="s">
        <v>2253</v>
      </c>
      <c r="E314" t="s">
        <v>2254</v>
      </c>
      <c r="F314" t="s">
        <v>163</v>
      </c>
      <c r="G314" t="s">
        <v>18</v>
      </c>
      <c r="H314">
        <v>71307</v>
      </c>
      <c r="I314" t="s">
        <v>6189</v>
      </c>
    </row>
    <row r="315" spans="1:9" x14ac:dyDescent="0.25">
      <c r="A315" t="s">
        <v>2256</v>
      </c>
      <c r="B315" t="s">
        <v>2257</v>
      </c>
      <c r="C315" t="s">
        <v>2258</v>
      </c>
      <c r="D315" t="s">
        <v>2259</v>
      </c>
      <c r="E315" t="s">
        <v>2260</v>
      </c>
      <c r="F315" t="s">
        <v>364</v>
      </c>
      <c r="G315" t="s">
        <v>27</v>
      </c>
      <c r="H315" t="s">
        <v>365</v>
      </c>
      <c r="I315" t="s">
        <v>6189</v>
      </c>
    </row>
    <row r="316" spans="1:9" x14ac:dyDescent="0.25">
      <c r="A316" t="s">
        <v>2262</v>
      </c>
      <c r="B316" t="s">
        <v>2263</v>
      </c>
      <c r="C316" t="s">
        <v>6213</v>
      </c>
      <c r="D316" t="s">
        <v>2264</v>
      </c>
      <c r="E316" t="s">
        <v>2265</v>
      </c>
      <c r="F316" t="s">
        <v>106</v>
      </c>
      <c r="G316" t="s">
        <v>18</v>
      </c>
      <c r="H316">
        <v>89115</v>
      </c>
      <c r="I316" t="s">
        <v>6190</v>
      </c>
    </row>
    <row r="317" spans="1:9" x14ac:dyDescent="0.25">
      <c r="A317" t="s">
        <v>2267</v>
      </c>
      <c r="B317" t="s">
        <v>2268</v>
      </c>
      <c r="C317" t="s">
        <v>2269</v>
      </c>
      <c r="D317" t="s">
        <v>2270</v>
      </c>
      <c r="E317" t="s">
        <v>2271</v>
      </c>
      <c r="F317" t="s">
        <v>168</v>
      </c>
      <c r="G317" t="s">
        <v>18</v>
      </c>
      <c r="H317">
        <v>50369</v>
      </c>
      <c r="I317" t="s">
        <v>6189</v>
      </c>
    </row>
    <row r="318" spans="1:9" x14ac:dyDescent="0.25">
      <c r="A318" t="s">
        <v>2273</v>
      </c>
      <c r="B318" t="s">
        <v>2274</v>
      </c>
      <c r="C318" t="s">
        <v>2275</v>
      </c>
      <c r="D318" t="s">
        <v>2276</v>
      </c>
      <c r="E318" t="s">
        <v>2277</v>
      </c>
      <c r="F318" t="s">
        <v>1281</v>
      </c>
      <c r="G318" t="s">
        <v>317</v>
      </c>
      <c r="H318" t="s">
        <v>443</v>
      </c>
      <c r="I318" t="s">
        <v>6190</v>
      </c>
    </row>
    <row r="319" spans="1:9" x14ac:dyDescent="0.25">
      <c r="A319" t="s">
        <v>2279</v>
      </c>
      <c r="B319" t="s">
        <v>2280</v>
      </c>
      <c r="C319" t="s">
        <v>2281</v>
      </c>
      <c r="D319" t="s">
        <v>2282</v>
      </c>
      <c r="E319" t="s">
        <v>2283</v>
      </c>
      <c r="F319" t="s">
        <v>74</v>
      </c>
      <c r="G319" t="s">
        <v>18</v>
      </c>
      <c r="H319">
        <v>44315</v>
      </c>
      <c r="I319" t="s">
        <v>6190</v>
      </c>
    </row>
    <row r="320" spans="1:9" x14ac:dyDescent="0.25">
      <c r="A320" t="s">
        <v>2285</v>
      </c>
      <c r="B320" t="s">
        <v>2286</v>
      </c>
      <c r="C320" t="s">
        <v>2287</v>
      </c>
      <c r="D320" t="s">
        <v>2288</v>
      </c>
      <c r="E320" t="s">
        <v>2289</v>
      </c>
      <c r="F320" t="s">
        <v>28</v>
      </c>
      <c r="G320" t="s">
        <v>18</v>
      </c>
      <c r="H320">
        <v>33405</v>
      </c>
      <c r="I320" t="s">
        <v>6189</v>
      </c>
    </row>
    <row r="321" spans="1:9" x14ac:dyDescent="0.25">
      <c r="A321" t="s">
        <v>2291</v>
      </c>
      <c r="B321" t="s">
        <v>2292</v>
      </c>
      <c r="C321" t="s">
        <v>2293</v>
      </c>
      <c r="D321" t="s">
        <v>6213</v>
      </c>
      <c r="E321" t="s">
        <v>2294</v>
      </c>
      <c r="F321" t="s">
        <v>29</v>
      </c>
      <c r="G321" t="s">
        <v>18</v>
      </c>
      <c r="H321">
        <v>93715</v>
      </c>
      <c r="I321" t="s">
        <v>6189</v>
      </c>
    </row>
    <row r="322" spans="1:9" x14ac:dyDescent="0.25">
      <c r="A322" t="s">
        <v>2295</v>
      </c>
      <c r="B322" t="s">
        <v>2296</v>
      </c>
      <c r="C322" t="s">
        <v>2297</v>
      </c>
      <c r="D322" t="s">
        <v>2298</v>
      </c>
      <c r="E322" t="s">
        <v>2299</v>
      </c>
      <c r="F322" t="s">
        <v>212</v>
      </c>
      <c r="G322" t="s">
        <v>18</v>
      </c>
      <c r="H322">
        <v>52245</v>
      </c>
      <c r="I322" t="s">
        <v>6189</v>
      </c>
    </row>
    <row r="323" spans="1:9" x14ac:dyDescent="0.25">
      <c r="A323" t="s">
        <v>2301</v>
      </c>
      <c r="B323" t="s">
        <v>2302</v>
      </c>
      <c r="C323" t="s">
        <v>2303</v>
      </c>
      <c r="D323" t="s">
        <v>2304</v>
      </c>
      <c r="E323" t="s">
        <v>2305</v>
      </c>
      <c r="F323" t="s">
        <v>389</v>
      </c>
      <c r="G323" t="s">
        <v>317</v>
      </c>
      <c r="H323" t="s">
        <v>347</v>
      </c>
      <c r="I323" t="s">
        <v>6189</v>
      </c>
    </row>
    <row r="324" spans="1:9" x14ac:dyDescent="0.25">
      <c r="A324" t="s">
        <v>2307</v>
      </c>
      <c r="B324" t="s">
        <v>2308</v>
      </c>
      <c r="C324" t="s">
        <v>2309</v>
      </c>
      <c r="D324" t="s">
        <v>2310</v>
      </c>
      <c r="E324" t="s">
        <v>2311</v>
      </c>
      <c r="F324" t="s">
        <v>454</v>
      </c>
      <c r="G324" t="s">
        <v>317</v>
      </c>
      <c r="H324" t="s">
        <v>347</v>
      </c>
      <c r="I324" t="s">
        <v>6190</v>
      </c>
    </row>
    <row r="325" spans="1:9" x14ac:dyDescent="0.25">
      <c r="A325" t="s">
        <v>2313</v>
      </c>
      <c r="B325" t="s">
        <v>2314</v>
      </c>
      <c r="C325" t="s">
        <v>2315</v>
      </c>
      <c r="D325" t="s">
        <v>2316</v>
      </c>
      <c r="E325" t="s">
        <v>2317</v>
      </c>
      <c r="F325" t="s">
        <v>48</v>
      </c>
      <c r="G325" t="s">
        <v>18</v>
      </c>
      <c r="H325">
        <v>37924</v>
      </c>
      <c r="I325" t="s">
        <v>6189</v>
      </c>
    </row>
    <row r="326" spans="1:9" x14ac:dyDescent="0.25">
      <c r="A326" t="s">
        <v>2319</v>
      </c>
      <c r="B326" t="s">
        <v>2320</v>
      </c>
      <c r="C326" t="s">
        <v>6213</v>
      </c>
      <c r="D326" t="s">
        <v>2321</v>
      </c>
      <c r="E326" t="s">
        <v>2322</v>
      </c>
      <c r="F326" t="s">
        <v>66</v>
      </c>
      <c r="G326" t="s">
        <v>18</v>
      </c>
      <c r="H326">
        <v>66276</v>
      </c>
      <c r="I326" t="s">
        <v>6190</v>
      </c>
    </row>
    <row r="327" spans="1:9" x14ac:dyDescent="0.25">
      <c r="A327" t="s">
        <v>2324</v>
      </c>
      <c r="B327" t="s">
        <v>2325</v>
      </c>
      <c r="C327" t="s">
        <v>2326</v>
      </c>
      <c r="D327" t="s">
        <v>2327</v>
      </c>
      <c r="E327" t="s">
        <v>2328</v>
      </c>
      <c r="F327" t="s">
        <v>149</v>
      </c>
      <c r="G327" t="s">
        <v>18</v>
      </c>
      <c r="H327">
        <v>94132</v>
      </c>
      <c r="I327" t="s">
        <v>6189</v>
      </c>
    </row>
    <row r="328" spans="1:9" x14ac:dyDescent="0.25">
      <c r="A328" t="s">
        <v>2330</v>
      </c>
      <c r="B328" t="s">
        <v>2331</v>
      </c>
      <c r="C328" t="s">
        <v>6213</v>
      </c>
      <c r="D328" t="s">
        <v>2332</v>
      </c>
      <c r="E328" t="s">
        <v>2333</v>
      </c>
      <c r="F328" t="s">
        <v>143</v>
      </c>
      <c r="G328" t="s">
        <v>18</v>
      </c>
      <c r="H328">
        <v>35244</v>
      </c>
      <c r="I328" t="s">
        <v>6190</v>
      </c>
    </row>
    <row r="329" spans="1:9" x14ac:dyDescent="0.25">
      <c r="A329" t="s">
        <v>2335</v>
      </c>
      <c r="B329" t="s">
        <v>2336</v>
      </c>
      <c r="C329" t="s">
        <v>2337</v>
      </c>
      <c r="D329" t="s">
        <v>2338</v>
      </c>
      <c r="E329" t="s">
        <v>2339</v>
      </c>
      <c r="F329" t="s">
        <v>138</v>
      </c>
      <c r="G329" t="s">
        <v>18</v>
      </c>
      <c r="H329">
        <v>11215</v>
      </c>
      <c r="I329" t="s">
        <v>6189</v>
      </c>
    </row>
    <row r="330" spans="1:9" x14ac:dyDescent="0.25">
      <c r="A330" t="s">
        <v>2341</v>
      </c>
      <c r="B330" t="s">
        <v>2342</v>
      </c>
      <c r="C330" t="s">
        <v>6213</v>
      </c>
      <c r="D330" t="s">
        <v>2343</v>
      </c>
      <c r="E330" t="s">
        <v>2344</v>
      </c>
      <c r="F330" t="s">
        <v>49</v>
      </c>
      <c r="G330" t="s">
        <v>18</v>
      </c>
      <c r="H330">
        <v>79934</v>
      </c>
      <c r="I330" t="s">
        <v>6189</v>
      </c>
    </row>
    <row r="331" spans="1:9" x14ac:dyDescent="0.25">
      <c r="A331" t="s">
        <v>2346</v>
      </c>
      <c r="B331" t="s">
        <v>2347</v>
      </c>
      <c r="C331" t="s">
        <v>2348</v>
      </c>
      <c r="D331" t="s">
        <v>6213</v>
      </c>
      <c r="E331" t="s">
        <v>2349</v>
      </c>
      <c r="F331" t="s">
        <v>130</v>
      </c>
      <c r="G331" t="s">
        <v>18</v>
      </c>
      <c r="H331">
        <v>94250</v>
      </c>
      <c r="I331" t="s">
        <v>6189</v>
      </c>
    </row>
    <row r="332" spans="1:9" x14ac:dyDescent="0.25">
      <c r="A332" t="s">
        <v>2351</v>
      </c>
      <c r="B332" t="s">
        <v>2352</v>
      </c>
      <c r="C332" t="s">
        <v>2353</v>
      </c>
      <c r="D332" t="s">
        <v>2354</v>
      </c>
      <c r="E332" t="s">
        <v>2355</v>
      </c>
      <c r="F332" t="s">
        <v>46</v>
      </c>
      <c r="G332" t="s">
        <v>18</v>
      </c>
      <c r="H332">
        <v>20220</v>
      </c>
      <c r="I332" t="s">
        <v>6190</v>
      </c>
    </row>
    <row r="333" spans="1:9" x14ac:dyDescent="0.25">
      <c r="A333" t="s">
        <v>2357</v>
      </c>
      <c r="B333" t="s">
        <v>2358</v>
      </c>
      <c r="C333" t="s">
        <v>2359</v>
      </c>
      <c r="D333" t="s">
        <v>2360</v>
      </c>
      <c r="E333" t="s">
        <v>2361</v>
      </c>
      <c r="F333" t="s">
        <v>116</v>
      </c>
      <c r="G333" t="s">
        <v>18</v>
      </c>
      <c r="H333">
        <v>33436</v>
      </c>
      <c r="I333" t="s">
        <v>6189</v>
      </c>
    </row>
    <row r="334" spans="1:9" x14ac:dyDescent="0.25">
      <c r="A334" t="s">
        <v>2363</v>
      </c>
      <c r="B334" t="s">
        <v>2364</v>
      </c>
      <c r="C334" t="s">
        <v>2365</v>
      </c>
      <c r="D334" t="s">
        <v>2366</v>
      </c>
      <c r="E334" t="s">
        <v>2367</v>
      </c>
      <c r="F334" t="s">
        <v>26</v>
      </c>
      <c r="G334" t="s">
        <v>18</v>
      </c>
      <c r="H334">
        <v>90094</v>
      </c>
      <c r="I334" t="s">
        <v>6189</v>
      </c>
    </row>
    <row r="335" spans="1:9" x14ac:dyDescent="0.25">
      <c r="A335" t="s">
        <v>2369</v>
      </c>
      <c r="B335" t="s">
        <v>2370</v>
      </c>
      <c r="C335" t="s">
        <v>2371</v>
      </c>
      <c r="D335" t="s">
        <v>2372</v>
      </c>
      <c r="E335" t="s">
        <v>2373</v>
      </c>
      <c r="F335" t="s">
        <v>19</v>
      </c>
      <c r="G335" t="s">
        <v>18</v>
      </c>
      <c r="H335">
        <v>21275</v>
      </c>
      <c r="I335" t="s">
        <v>6189</v>
      </c>
    </row>
    <row r="336" spans="1:9" x14ac:dyDescent="0.25">
      <c r="A336" t="s">
        <v>2375</v>
      </c>
      <c r="B336" t="s">
        <v>2376</v>
      </c>
      <c r="C336" t="s">
        <v>6213</v>
      </c>
      <c r="D336" t="s">
        <v>6213</v>
      </c>
      <c r="E336" t="s">
        <v>2377</v>
      </c>
      <c r="F336" t="s">
        <v>215</v>
      </c>
      <c r="G336" t="s">
        <v>18</v>
      </c>
      <c r="H336">
        <v>84125</v>
      </c>
      <c r="I336" t="s">
        <v>6190</v>
      </c>
    </row>
    <row r="337" spans="1:9" x14ac:dyDescent="0.25">
      <c r="A337" t="s">
        <v>2379</v>
      </c>
      <c r="B337" t="s">
        <v>2380</v>
      </c>
      <c r="C337" t="s">
        <v>2381</v>
      </c>
      <c r="D337" t="s">
        <v>2382</v>
      </c>
      <c r="E337" t="s">
        <v>2383</v>
      </c>
      <c r="F337" t="s">
        <v>114</v>
      </c>
      <c r="G337" t="s">
        <v>18</v>
      </c>
      <c r="H337">
        <v>75049</v>
      </c>
      <c r="I337" t="s">
        <v>6189</v>
      </c>
    </row>
    <row r="338" spans="1:9" x14ac:dyDescent="0.25">
      <c r="A338" t="s">
        <v>2385</v>
      </c>
      <c r="B338" t="s">
        <v>2386</v>
      </c>
      <c r="C338" t="s">
        <v>2387</v>
      </c>
      <c r="D338" t="s">
        <v>2388</v>
      </c>
      <c r="E338" t="s">
        <v>2389</v>
      </c>
      <c r="F338" t="s">
        <v>252</v>
      </c>
      <c r="G338" t="s">
        <v>27</v>
      </c>
      <c r="H338" t="s">
        <v>253</v>
      </c>
      <c r="I338" t="s">
        <v>6190</v>
      </c>
    </row>
    <row r="339" spans="1:9" x14ac:dyDescent="0.25">
      <c r="A339" t="s">
        <v>2391</v>
      </c>
      <c r="B339" t="s">
        <v>2392</v>
      </c>
      <c r="C339" t="s">
        <v>6213</v>
      </c>
      <c r="D339" t="s">
        <v>2393</v>
      </c>
      <c r="E339" t="s">
        <v>2394</v>
      </c>
      <c r="F339" t="s">
        <v>38</v>
      </c>
      <c r="G339" t="s">
        <v>18</v>
      </c>
      <c r="H339">
        <v>43240</v>
      </c>
      <c r="I339" t="s">
        <v>6190</v>
      </c>
    </row>
    <row r="340" spans="1:9" x14ac:dyDescent="0.25">
      <c r="A340" t="s">
        <v>2396</v>
      </c>
      <c r="B340" t="s">
        <v>2397</v>
      </c>
      <c r="C340" t="s">
        <v>2398</v>
      </c>
      <c r="D340" t="s">
        <v>2399</v>
      </c>
      <c r="E340" t="s">
        <v>2400</v>
      </c>
      <c r="F340" t="s">
        <v>56</v>
      </c>
      <c r="G340" t="s">
        <v>18</v>
      </c>
      <c r="H340">
        <v>10184</v>
      </c>
      <c r="I340" t="s">
        <v>6190</v>
      </c>
    </row>
    <row r="341" spans="1:9" x14ac:dyDescent="0.25">
      <c r="A341" t="s">
        <v>2402</v>
      </c>
      <c r="B341" t="s">
        <v>2403</v>
      </c>
      <c r="C341" t="s">
        <v>2404</v>
      </c>
      <c r="D341" t="s">
        <v>2405</v>
      </c>
      <c r="E341" t="s">
        <v>2406</v>
      </c>
      <c r="F341" t="s">
        <v>240</v>
      </c>
      <c r="G341" t="s">
        <v>18</v>
      </c>
      <c r="H341">
        <v>2216</v>
      </c>
      <c r="I341" t="s">
        <v>6189</v>
      </c>
    </row>
    <row r="342" spans="1:9" x14ac:dyDescent="0.25">
      <c r="A342" t="s">
        <v>2408</v>
      </c>
      <c r="B342" t="s">
        <v>2409</v>
      </c>
      <c r="C342" t="s">
        <v>2410</v>
      </c>
      <c r="D342" t="s">
        <v>2411</v>
      </c>
      <c r="E342" t="s">
        <v>2412</v>
      </c>
      <c r="F342" t="s">
        <v>149</v>
      </c>
      <c r="G342" t="s">
        <v>18</v>
      </c>
      <c r="H342">
        <v>94132</v>
      </c>
      <c r="I342" t="s">
        <v>6189</v>
      </c>
    </row>
    <row r="343" spans="1:9" x14ac:dyDescent="0.25">
      <c r="A343" t="s">
        <v>2414</v>
      </c>
      <c r="B343" t="s">
        <v>2415</v>
      </c>
      <c r="C343" t="s">
        <v>2416</v>
      </c>
      <c r="D343" t="s">
        <v>2417</v>
      </c>
      <c r="E343" t="s">
        <v>2418</v>
      </c>
      <c r="F343" t="s">
        <v>35</v>
      </c>
      <c r="G343" t="s">
        <v>18</v>
      </c>
      <c r="H343">
        <v>46295</v>
      </c>
      <c r="I343" t="s">
        <v>6190</v>
      </c>
    </row>
    <row r="344" spans="1:9" x14ac:dyDescent="0.25">
      <c r="A344" t="s">
        <v>2419</v>
      </c>
      <c r="B344" t="s">
        <v>2420</v>
      </c>
      <c r="C344" t="s">
        <v>2421</v>
      </c>
      <c r="D344" t="s">
        <v>6213</v>
      </c>
      <c r="E344" t="s">
        <v>2422</v>
      </c>
      <c r="F344" t="s">
        <v>21</v>
      </c>
      <c r="G344" t="s">
        <v>18</v>
      </c>
      <c r="H344">
        <v>32209</v>
      </c>
      <c r="I344" t="s">
        <v>6190</v>
      </c>
    </row>
    <row r="345" spans="1:9" x14ac:dyDescent="0.25">
      <c r="A345" t="s">
        <v>2424</v>
      </c>
      <c r="B345" t="s">
        <v>2425</v>
      </c>
      <c r="C345" t="s">
        <v>2426</v>
      </c>
      <c r="D345" t="s">
        <v>6213</v>
      </c>
      <c r="E345" t="s">
        <v>2427</v>
      </c>
      <c r="F345" t="s">
        <v>104</v>
      </c>
      <c r="G345" t="s">
        <v>18</v>
      </c>
      <c r="H345">
        <v>98148</v>
      </c>
      <c r="I345" t="s">
        <v>6190</v>
      </c>
    </row>
    <row r="346" spans="1:9" x14ac:dyDescent="0.25">
      <c r="A346" t="s">
        <v>2429</v>
      </c>
      <c r="B346" t="s">
        <v>2430</v>
      </c>
      <c r="C346" t="s">
        <v>6213</v>
      </c>
      <c r="D346" t="s">
        <v>2431</v>
      </c>
      <c r="E346" t="s">
        <v>2432</v>
      </c>
      <c r="F346" t="s">
        <v>427</v>
      </c>
      <c r="G346" t="s">
        <v>317</v>
      </c>
      <c r="H346" t="s">
        <v>428</v>
      </c>
      <c r="I346" t="s">
        <v>6189</v>
      </c>
    </row>
    <row r="347" spans="1:9" x14ac:dyDescent="0.25">
      <c r="A347" t="s">
        <v>2434</v>
      </c>
      <c r="B347" t="s">
        <v>2435</v>
      </c>
      <c r="C347" t="s">
        <v>2436</v>
      </c>
      <c r="D347" t="s">
        <v>2437</v>
      </c>
      <c r="E347" t="s">
        <v>2438</v>
      </c>
      <c r="F347" t="s">
        <v>186</v>
      </c>
      <c r="G347" t="s">
        <v>18</v>
      </c>
      <c r="H347">
        <v>36109</v>
      </c>
      <c r="I347" t="s">
        <v>6190</v>
      </c>
    </row>
    <row r="348" spans="1:9" x14ac:dyDescent="0.25">
      <c r="A348" t="s">
        <v>2440</v>
      </c>
      <c r="B348" t="s">
        <v>2441</v>
      </c>
      <c r="C348" t="s">
        <v>2442</v>
      </c>
      <c r="D348" t="s">
        <v>2443</v>
      </c>
      <c r="E348" t="s">
        <v>2444</v>
      </c>
      <c r="F348" t="s">
        <v>51</v>
      </c>
      <c r="G348" t="s">
        <v>18</v>
      </c>
      <c r="H348">
        <v>75372</v>
      </c>
      <c r="I348" t="s">
        <v>6189</v>
      </c>
    </row>
    <row r="349" spans="1:9" x14ac:dyDescent="0.25">
      <c r="A349" t="s">
        <v>2446</v>
      </c>
      <c r="B349" t="s">
        <v>2447</v>
      </c>
      <c r="C349" t="s">
        <v>2448</v>
      </c>
      <c r="D349" t="s">
        <v>2449</v>
      </c>
      <c r="E349" t="s">
        <v>2450</v>
      </c>
      <c r="F349" t="s">
        <v>147</v>
      </c>
      <c r="G349" t="s">
        <v>18</v>
      </c>
      <c r="H349">
        <v>66622</v>
      </c>
      <c r="I349" t="s">
        <v>6190</v>
      </c>
    </row>
    <row r="350" spans="1:9" x14ac:dyDescent="0.25">
      <c r="A350" t="s">
        <v>2452</v>
      </c>
      <c r="B350" t="s">
        <v>2453</v>
      </c>
      <c r="C350" t="s">
        <v>2454</v>
      </c>
      <c r="D350" t="s">
        <v>2455</v>
      </c>
      <c r="E350" t="s">
        <v>2456</v>
      </c>
      <c r="F350" t="s">
        <v>184</v>
      </c>
      <c r="G350" t="s">
        <v>18</v>
      </c>
      <c r="H350">
        <v>75799</v>
      </c>
      <c r="I350" t="s">
        <v>6190</v>
      </c>
    </row>
    <row r="351" spans="1:9" x14ac:dyDescent="0.25">
      <c r="A351" t="s">
        <v>2458</v>
      </c>
      <c r="B351" t="s">
        <v>2459</v>
      </c>
      <c r="C351" t="s">
        <v>2460</v>
      </c>
      <c r="D351" t="s">
        <v>2461</v>
      </c>
      <c r="E351" t="s">
        <v>2462</v>
      </c>
      <c r="F351" t="s">
        <v>26</v>
      </c>
      <c r="G351" t="s">
        <v>18</v>
      </c>
      <c r="H351">
        <v>90065</v>
      </c>
      <c r="I351" t="s">
        <v>6190</v>
      </c>
    </row>
    <row r="352" spans="1:9" x14ac:dyDescent="0.25">
      <c r="A352" t="s">
        <v>2464</v>
      </c>
      <c r="B352" t="s">
        <v>2465</v>
      </c>
      <c r="C352" t="s">
        <v>2466</v>
      </c>
      <c r="D352" t="s">
        <v>2467</v>
      </c>
      <c r="E352" t="s">
        <v>2468</v>
      </c>
      <c r="F352" t="s">
        <v>174</v>
      </c>
      <c r="G352" t="s">
        <v>18</v>
      </c>
      <c r="H352">
        <v>71137</v>
      </c>
      <c r="I352" t="s">
        <v>6190</v>
      </c>
    </row>
    <row r="353" spans="1:9" x14ac:dyDescent="0.25">
      <c r="A353" t="s">
        <v>2470</v>
      </c>
      <c r="B353" t="s">
        <v>2471</v>
      </c>
      <c r="C353" t="s">
        <v>2472</v>
      </c>
      <c r="D353" t="s">
        <v>2473</v>
      </c>
      <c r="E353" t="s">
        <v>2474</v>
      </c>
      <c r="F353" t="s">
        <v>195</v>
      </c>
      <c r="G353" t="s">
        <v>18</v>
      </c>
      <c r="H353">
        <v>83722</v>
      </c>
      <c r="I353" t="s">
        <v>6190</v>
      </c>
    </row>
    <row r="354" spans="1:9" x14ac:dyDescent="0.25">
      <c r="A354" t="s">
        <v>2476</v>
      </c>
      <c r="B354" t="s">
        <v>2477</v>
      </c>
      <c r="C354" t="s">
        <v>2478</v>
      </c>
      <c r="D354" t="s">
        <v>2479</v>
      </c>
      <c r="E354" t="s">
        <v>2480</v>
      </c>
      <c r="F354" t="s">
        <v>271</v>
      </c>
      <c r="G354" t="s">
        <v>18</v>
      </c>
      <c r="H354">
        <v>92415</v>
      </c>
      <c r="I354" t="s">
        <v>6190</v>
      </c>
    </row>
    <row r="355" spans="1:9" x14ac:dyDescent="0.25">
      <c r="A355" t="s">
        <v>2482</v>
      </c>
      <c r="B355" t="s">
        <v>2483</v>
      </c>
      <c r="C355" t="s">
        <v>6213</v>
      </c>
      <c r="D355" t="s">
        <v>2484</v>
      </c>
      <c r="E355" t="s">
        <v>2485</v>
      </c>
      <c r="F355" t="s">
        <v>186</v>
      </c>
      <c r="G355" t="s">
        <v>18</v>
      </c>
      <c r="H355">
        <v>36177</v>
      </c>
      <c r="I355" t="s">
        <v>6189</v>
      </c>
    </row>
    <row r="356" spans="1:9" x14ac:dyDescent="0.25">
      <c r="A356" t="s">
        <v>2487</v>
      </c>
      <c r="B356" t="s">
        <v>2488</v>
      </c>
      <c r="C356" t="s">
        <v>2489</v>
      </c>
      <c r="D356" t="s">
        <v>6213</v>
      </c>
      <c r="E356" t="s">
        <v>2490</v>
      </c>
      <c r="F356" t="s">
        <v>269</v>
      </c>
      <c r="G356" t="s">
        <v>18</v>
      </c>
      <c r="H356">
        <v>34981</v>
      </c>
      <c r="I356" t="s">
        <v>6190</v>
      </c>
    </row>
    <row r="357" spans="1:9" x14ac:dyDescent="0.25">
      <c r="A357" t="s">
        <v>2492</v>
      </c>
      <c r="B357" t="s">
        <v>2493</v>
      </c>
      <c r="C357" t="s">
        <v>2494</v>
      </c>
      <c r="D357" t="s">
        <v>2495</v>
      </c>
      <c r="E357" t="s">
        <v>2496</v>
      </c>
      <c r="F357" t="s">
        <v>81</v>
      </c>
      <c r="G357" t="s">
        <v>18</v>
      </c>
      <c r="H357">
        <v>27415</v>
      </c>
      <c r="I357" t="s">
        <v>6189</v>
      </c>
    </row>
    <row r="358" spans="1:9" x14ac:dyDescent="0.25">
      <c r="A358" t="s">
        <v>2498</v>
      </c>
      <c r="B358" t="s">
        <v>2499</v>
      </c>
      <c r="C358" t="s">
        <v>2500</v>
      </c>
      <c r="D358" t="s">
        <v>2501</v>
      </c>
      <c r="E358" t="s">
        <v>2502</v>
      </c>
      <c r="F358" t="s">
        <v>130</v>
      </c>
      <c r="G358" t="s">
        <v>18</v>
      </c>
      <c r="H358">
        <v>94237</v>
      </c>
      <c r="I358" t="s">
        <v>6189</v>
      </c>
    </row>
    <row r="359" spans="1:9" x14ac:dyDescent="0.25">
      <c r="A359" t="s">
        <v>2504</v>
      </c>
      <c r="B359" t="s">
        <v>2505</v>
      </c>
      <c r="C359" t="s">
        <v>6213</v>
      </c>
      <c r="D359" t="s">
        <v>2506</v>
      </c>
      <c r="E359" t="s">
        <v>2507</v>
      </c>
      <c r="F359" t="s">
        <v>295</v>
      </c>
      <c r="G359" t="s">
        <v>18</v>
      </c>
      <c r="H359">
        <v>78682</v>
      </c>
      <c r="I359" t="s">
        <v>6190</v>
      </c>
    </row>
    <row r="360" spans="1:9" x14ac:dyDescent="0.25">
      <c r="A360" t="s">
        <v>2509</v>
      </c>
      <c r="B360" t="s">
        <v>2510</v>
      </c>
      <c r="C360" t="s">
        <v>2511</v>
      </c>
      <c r="D360" t="s">
        <v>2512</v>
      </c>
      <c r="E360" t="s">
        <v>2513</v>
      </c>
      <c r="F360" t="s">
        <v>142</v>
      </c>
      <c r="G360" t="s">
        <v>18</v>
      </c>
      <c r="H360">
        <v>22096</v>
      </c>
      <c r="I360" t="s">
        <v>6190</v>
      </c>
    </row>
    <row r="361" spans="1:9" x14ac:dyDescent="0.25">
      <c r="A361" t="s">
        <v>2515</v>
      </c>
      <c r="B361" t="s">
        <v>2516</v>
      </c>
      <c r="C361" t="s">
        <v>2517</v>
      </c>
      <c r="D361" t="s">
        <v>2518</v>
      </c>
      <c r="E361" t="s">
        <v>2519</v>
      </c>
      <c r="F361" t="s">
        <v>285</v>
      </c>
      <c r="G361" t="s">
        <v>27</v>
      </c>
      <c r="H361" t="s">
        <v>286</v>
      </c>
      <c r="I361" t="s">
        <v>6190</v>
      </c>
    </row>
    <row r="362" spans="1:9" x14ac:dyDescent="0.25">
      <c r="A362" t="s">
        <v>2521</v>
      </c>
      <c r="B362" t="s">
        <v>2522</v>
      </c>
      <c r="C362" t="s">
        <v>2523</v>
      </c>
      <c r="D362" t="s">
        <v>2524</v>
      </c>
      <c r="E362" t="s">
        <v>2525</v>
      </c>
      <c r="F362" t="s">
        <v>59</v>
      </c>
      <c r="G362" t="s">
        <v>18</v>
      </c>
      <c r="H362">
        <v>29220</v>
      </c>
      <c r="I362" t="s">
        <v>6190</v>
      </c>
    </row>
    <row r="363" spans="1:9" x14ac:dyDescent="0.25">
      <c r="A363" t="s">
        <v>2526</v>
      </c>
      <c r="B363" t="s">
        <v>2527</v>
      </c>
      <c r="C363" t="s">
        <v>2528</v>
      </c>
      <c r="D363" t="s">
        <v>2529</v>
      </c>
      <c r="E363" t="s">
        <v>2530</v>
      </c>
      <c r="F363" t="s">
        <v>129</v>
      </c>
      <c r="G363" t="s">
        <v>18</v>
      </c>
      <c r="H363">
        <v>37215</v>
      </c>
      <c r="I363" t="s">
        <v>6189</v>
      </c>
    </row>
    <row r="364" spans="1:9" x14ac:dyDescent="0.25">
      <c r="A364" t="s">
        <v>2532</v>
      </c>
      <c r="B364" t="s">
        <v>2533</v>
      </c>
      <c r="C364" t="s">
        <v>2534</v>
      </c>
      <c r="D364" t="s">
        <v>2535</v>
      </c>
      <c r="E364" t="s">
        <v>2536</v>
      </c>
      <c r="F364" t="s">
        <v>183</v>
      </c>
      <c r="G364" t="s">
        <v>18</v>
      </c>
      <c r="H364">
        <v>85025</v>
      </c>
      <c r="I364" t="s">
        <v>6189</v>
      </c>
    </row>
    <row r="365" spans="1:9" x14ac:dyDescent="0.25">
      <c r="A365" t="s">
        <v>2538</v>
      </c>
      <c r="B365" t="s">
        <v>2539</v>
      </c>
      <c r="C365" t="s">
        <v>2540</v>
      </c>
      <c r="D365" t="s">
        <v>6213</v>
      </c>
      <c r="E365" t="s">
        <v>2541</v>
      </c>
      <c r="F365" t="s">
        <v>91</v>
      </c>
      <c r="G365" t="s">
        <v>18</v>
      </c>
      <c r="H365">
        <v>33233</v>
      </c>
      <c r="I365" t="s">
        <v>6190</v>
      </c>
    </row>
    <row r="366" spans="1:9" x14ac:dyDescent="0.25">
      <c r="A366" t="s">
        <v>2543</v>
      </c>
      <c r="B366" t="s">
        <v>2544</v>
      </c>
      <c r="C366" t="s">
        <v>2545</v>
      </c>
      <c r="D366" t="s">
        <v>2546</v>
      </c>
      <c r="E366" t="s">
        <v>2547</v>
      </c>
      <c r="F366" t="s">
        <v>29</v>
      </c>
      <c r="G366" t="s">
        <v>18</v>
      </c>
      <c r="H366">
        <v>93762</v>
      </c>
      <c r="I366" t="s">
        <v>6189</v>
      </c>
    </row>
    <row r="367" spans="1:9" x14ac:dyDescent="0.25">
      <c r="A367" t="s">
        <v>2549</v>
      </c>
      <c r="B367" t="s">
        <v>2550</v>
      </c>
      <c r="C367" t="s">
        <v>2551</v>
      </c>
      <c r="D367" t="s">
        <v>6213</v>
      </c>
      <c r="E367" t="s">
        <v>2552</v>
      </c>
      <c r="F367" t="s">
        <v>281</v>
      </c>
      <c r="G367" t="s">
        <v>18</v>
      </c>
      <c r="H367">
        <v>92825</v>
      </c>
      <c r="I367" t="s">
        <v>6190</v>
      </c>
    </row>
    <row r="368" spans="1:9" x14ac:dyDescent="0.25">
      <c r="A368" t="s">
        <v>2554</v>
      </c>
      <c r="B368" t="s">
        <v>2555</v>
      </c>
      <c r="C368" t="s">
        <v>6213</v>
      </c>
      <c r="D368" t="s">
        <v>2556</v>
      </c>
      <c r="E368" t="s">
        <v>2557</v>
      </c>
      <c r="F368" t="s">
        <v>310</v>
      </c>
      <c r="G368" t="s">
        <v>18</v>
      </c>
      <c r="H368">
        <v>23605</v>
      </c>
      <c r="I368" t="s">
        <v>6190</v>
      </c>
    </row>
    <row r="369" spans="1:9" x14ac:dyDescent="0.25">
      <c r="A369" t="s">
        <v>2559</v>
      </c>
      <c r="B369" t="s">
        <v>2560</v>
      </c>
      <c r="C369" t="s">
        <v>6213</v>
      </c>
      <c r="D369" t="s">
        <v>6213</v>
      </c>
      <c r="E369" t="s">
        <v>2561</v>
      </c>
      <c r="F369" t="s">
        <v>294</v>
      </c>
      <c r="G369" t="s">
        <v>18</v>
      </c>
      <c r="H369">
        <v>29305</v>
      </c>
      <c r="I369" t="s">
        <v>6189</v>
      </c>
    </row>
    <row r="370" spans="1:9" x14ac:dyDescent="0.25">
      <c r="A370" t="s">
        <v>2563</v>
      </c>
      <c r="B370" t="s">
        <v>2564</v>
      </c>
      <c r="C370" t="s">
        <v>2565</v>
      </c>
      <c r="D370" t="s">
        <v>2566</v>
      </c>
      <c r="E370" t="s">
        <v>2567</v>
      </c>
      <c r="F370" t="s">
        <v>301</v>
      </c>
      <c r="G370" t="s">
        <v>18</v>
      </c>
      <c r="H370">
        <v>10305</v>
      </c>
      <c r="I370" t="s">
        <v>6190</v>
      </c>
    </row>
    <row r="371" spans="1:9" x14ac:dyDescent="0.25">
      <c r="A371" t="s">
        <v>2569</v>
      </c>
      <c r="B371" t="s">
        <v>2570</v>
      </c>
      <c r="C371" t="s">
        <v>6213</v>
      </c>
      <c r="D371" t="s">
        <v>6213</v>
      </c>
      <c r="E371" t="s">
        <v>2571</v>
      </c>
      <c r="F371" t="s">
        <v>106</v>
      </c>
      <c r="G371" t="s">
        <v>18</v>
      </c>
      <c r="H371">
        <v>89115</v>
      </c>
      <c r="I371" t="s">
        <v>6189</v>
      </c>
    </row>
    <row r="372" spans="1:9" x14ac:dyDescent="0.25">
      <c r="A372" t="s">
        <v>2573</v>
      </c>
      <c r="B372" t="s">
        <v>2574</v>
      </c>
      <c r="C372" t="s">
        <v>2575</v>
      </c>
      <c r="D372" t="s">
        <v>2576</v>
      </c>
      <c r="E372" t="s">
        <v>2577</v>
      </c>
      <c r="F372" t="s">
        <v>215</v>
      </c>
      <c r="G372" t="s">
        <v>18</v>
      </c>
      <c r="H372">
        <v>84105</v>
      </c>
      <c r="I372" t="s">
        <v>6189</v>
      </c>
    </row>
    <row r="373" spans="1:9" x14ac:dyDescent="0.25">
      <c r="A373" t="s">
        <v>2579</v>
      </c>
      <c r="B373" t="s">
        <v>2580</v>
      </c>
      <c r="C373" t="s">
        <v>2581</v>
      </c>
      <c r="D373" t="s">
        <v>2582</v>
      </c>
      <c r="E373" t="s">
        <v>2583</v>
      </c>
      <c r="F373" t="s">
        <v>104</v>
      </c>
      <c r="G373" t="s">
        <v>18</v>
      </c>
      <c r="H373">
        <v>98109</v>
      </c>
      <c r="I373" t="s">
        <v>6189</v>
      </c>
    </row>
    <row r="374" spans="1:9" x14ac:dyDescent="0.25">
      <c r="A374" t="s">
        <v>2585</v>
      </c>
      <c r="B374" t="s">
        <v>2586</v>
      </c>
      <c r="C374" t="s">
        <v>2587</v>
      </c>
      <c r="D374" t="s">
        <v>2588</v>
      </c>
      <c r="E374" t="s">
        <v>2589</v>
      </c>
      <c r="F374" t="s">
        <v>165</v>
      </c>
      <c r="G374" t="s">
        <v>18</v>
      </c>
      <c r="H374">
        <v>79764</v>
      </c>
      <c r="I374" t="s">
        <v>6190</v>
      </c>
    </row>
    <row r="375" spans="1:9" x14ac:dyDescent="0.25">
      <c r="A375" t="s">
        <v>2591</v>
      </c>
      <c r="B375" t="s">
        <v>2592</v>
      </c>
      <c r="C375" t="s">
        <v>6213</v>
      </c>
      <c r="D375" t="s">
        <v>2593</v>
      </c>
      <c r="E375" t="s">
        <v>2594</v>
      </c>
      <c r="F375" t="s">
        <v>2595</v>
      </c>
      <c r="G375" t="s">
        <v>317</v>
      </c>
      <c r="H375" t="s">
        <v>426</v>
      </c>
      <c r="I375" t="s">
        <v>6189</v>
      </c>
    </row>
    <row r="376" spans="1:9" x14ac:dyDescent="0.25">
      <c r="A376" t="s">
        <v>2597</v>
      </c>
      <c r="B376" t="s">
        <v>2598</v>
      </c>
      <c r="C376" t="s">
        <v>2599</v>
      </c>
      <c r="D376" t="s">
        <v>2600</v>
      </c>
      <c r="E376" t="s">
        <v>2601</v>
      </c>
      <c r="F376" t="s">
        <v>161</v>
      </c>
      <c r="G376" t="s">
        <v>18</v>
      </c>
      <c r="H376">
        <v>75037</v>
      </c>
      <c r="I376" t="s">
        <v>6189</v>
      </c>
    </row>
    <row r="377" spans="1:9" x14ac:dyDescent="0.25">
      <c r="A377" t="s">
        <v>2603</v>
      </c>
      <c r="B377" t="s">
        <v>2604</v>
      </c>
      <c r="C377" t="s">
        <v>2605</v>
      </c>
      <c r="D377" t="s">
        <v>2606</v>
      </c>
      <c r="E377" t="s">
        <v>2607</v>
      </c>
      <c r="F377" t="s">
        <v>202</v>
      </c>
      <c r="G377" t="s">
        <v>18</v>
      </c>
      <c r="H377">
        <v>45426</v>
      </c>
      <c r="I377" t="s">
        <v>6189</v>
      </c>
    </row>
    <row r="378" spans="1:9" x14ac:dyDescent="0.25">
      <c r="A378" t="s">
        <v>2609</v>
      </c>
      <c r="B378" t="s">
        <v>2610</v>
      </c>
      <c r="C378" t="s">
        <v>2611</v>
      </c>
      <c r="D378" t="s">
        <v>2612</v>
      </c>
      <c r="E378" t="s">
        <v>2613</v>
      </c>
      <c r="F378" t="s">
        <v>182</v>
      </c>
      <c r="G378" t="s">
        <v>18</v>
      </c>
      <c r="H378">
        <v>49560</v>
      </c>
      <c r="I378" t="s">
        <v>6189</v>
      </c>
    </row>
    <row r="379" spans="1:9" x14ac:dyDescent="0.25">
      <c r="A379" t="s">
        <v>2615</v>
      </c>
      <c r="B379" t="s">
        <v>2616</v>
      </c>
      <c r="C379" t="s">
        <v>2617</v>
      </c>
      <c r="D379" t="s">
        <v>2618</v>
      </c>
      <c r="E379" t="s">
        <v>2619</v>
      </c>
      <c r="F379" t="s">
        <v>1699</v>
      </c>
      <c r="G379" t="s">
        <v>317</v>
      </c>
      <c r="H379" t="s">
        <v>347</v>
      </c>
      <c r="I379" t="s">
        <v>6190</v>
      </c>
    </row>
    <row r="380" spans="1:9" x14ac:dyDescent="0.25">
      <c r="A380" t="s">
        <v>2621</v>
      </c>
      <c r="B380" t="s">
        <v>2622</v>
      </c>
      <c r="C380" t="s">
        <v>2623</v>
      </c>
      <c r="D380" t="s">
        <v>2624</v>
      </c>
      <c r="E380" t="s">
        <v>2625</v>
      </c>
      <c r="F380" t="s">
        <v>467</v>
      </c>
      <c r="G380" t="s">
        <v>317</v>
      </c>
      <c r="H380" t="s">
        <v>437</v>
      </c>
      <c r="I380" t="s">
        <v>6189</v>
      </c>
    </row>
    <row r="381" spans="1:9" x14ac:dyDescent="0.25">
      <c r="A381" t="s">
        <v>2627</v>
      </c>
      <c r="B381" t="s">
        <v>2628</v>
      </c>
      <c r="C381" t="s">
        <v>2629</v>
      </c>
      <c r="D381" t="s">
        <v>6213</v>
      </c>
      <c r="E381" t="s">
        <v>2630</v>
      </c>
      <c r="F381" t="s">
        <v>69</v>
      </c>
      <c r="G381" t="s">
        <v>27</v>
      </c>
      <c r="H381" t="s">
        <v>110</v>
      </c>
      <c r="I381" t="s">
        <v>6189</v>
      </c>
    </row>
    <row r="382" spans="1:9" x14ac:dyDescent="0.25">
      <c r="A382" t="s">
        <v>2632</v>
      </c>
      <c r="B382" t="s">
        <v>2633</v>
      </c>
      <c r="C382" t="s">
        <v>2634</v>
      </c>
      <c r="D382" t="s">
        <v>2635</v>
      </c>
      <c r="E382" t="s">
        <v>2636</v>
      </c>
      <c r="F382" t="s">
        <v>82</v>
      </c>
      <c r="G382" t="s">
        <v>18</v>
      </c>
      <c r="H382">
        <v>62756</v>
      </c>
      <c r="I382" t="s">
        <v>6190</v>
      </c>
    </row>
    <row r="383" spans="1:9" x14ac:dyDescent="0.25">
      <c r="A383" t="s">
        <v>2638</v>
      </c>
      <c r="B383" t="s">
        <v>2639</v>
      </c>
      <c r="C383" t="s">
        <v>2640</v>
      </c>
      <c r="D383" t="s">
        <v>2641</v>
      </c>
      <c r="E383" t="s">
        <v>2642</v>
      </c>
      <c r="F383" t="s">
        <v>26</v>
      </c>
      <c r="G383" t="s">
        <v>18</v>
      </c>
      <c r="H383">
        <v>90010</v>
      </c>
      <c r="I383" t="s">
        <v>6189</v>
      </c>
    </row>
    <row r="384" spans="1:9" x14ac:dyDescent="0.25">
      <c r="A384" t="s">
        <v>2644</v>
      </c>
      <c r="B384" t="s">
        <v>2645</v>
      </c>
      <c r="C384" t="s">
        <v>2646</v>
      </c>
      <c r="D384" t="s">
        <v>2647</v>
      </c>
      <c r="E384" t="s">
        <v>2648</v>
      </c>
      <c r="F384" t="s">
        <v>19</v>
      </c>
      <c r="G384" t="s">
        <v>18</v>
      </c>
      <c r="H384">
        <v>21239</v>
      </c>
      <c r="I384" t="s">
        <v>6190</v>
      </c>
    </row>
    <row r="385" spans="1:9" x14ac:dyDescent="0.25">
      <c r="A385" t="s">
        <v>2650</v>
      </c>
      <c r="B385" t="s">
        <v>2651</v>
      </c>
      <c r="C385" t="s">
        <v>6213</v>
      </c>
      <c r="D385" t="s">
        <v>2652</v>
      </c>
      <c r="E385" t="s">
        <v>2653</v>
      </c>
      <c r="F385" t="s">
        <v>171</v>
      </c>
      <c r="G385" t="s">
        <v>18</v>
      </c>
      <c r="H385">
        <v>17126</v>
      </c>
      <c r="I385" t="s">
        <v>6189</v>
      </c>
    </row>
    <row r="386" spans="1:9" x14ac:dyDescent="0.25">
      <c r="A386" t="s">
        <v>2655</v>
      </c>
      <c r="B386" t="s">
        <v>2656</v>
      </c>
      <c r="C386" t="s">
        <v>6213</v>
      </c>
      <c r="D386" t="s">
        <v>2657</v>
      </c>
      <c r="E386" t="s">
        <v>2658</v>
      </c>
      <c r="F386" t="s">
        <v>51</v>
      </c>
      <c r="G386" t="s">
        <v>18</v>
      </c>
      <c r="H386">
        <v>75216</v>
      </c>
      <c r="I386" t="s">
        <v>6190</v>
      </c>
    </row>
    <row r="387" spans="1:9" x14ac:dyDescent="0.25">
      <c r="A387" t="s">
        <v>2660</v>
      </c>
      <c r="B387" t="s">
        <v>2661</v>
      </c>
      <c r="C387" t="s">
        <v>2662</v>
      </c>
      <c r="D387" t="s">
        <v>2663</v>
      </c>
      <c r="E387" t="s">
        <v>2664</v>
      </c>
      <c r="F387" t="s">
        <v>115</v>
      </c>
      <c r="G387" t="s">
        <v>18</v>
      </c>
      <c r="H387">
        <v>64125</v>
      </c>
      <c r="I387" t="s">
        <v>6189</v>
      </c>
    </row>
    <row r="388" spans="1:9" x14ac:dyDescent="0.25">
      <c r="A388" t="s">
        <v>2666</v>
      </c>
      <c r="B388" t="s">
        <v>2667</v>
      </c>
      <c r="C388" t="s">
        <v>6213</v>
      </c>
      <c r="D388" t="s">
        <v>2668</v>
      </c>
      <c r="E388" t="s">
        <v>2669</v>
      </c>
      <c r="F388" t="s">
        <v>82</v>
      </c>
      <c r="G388" t="s">
        <v>18</v>
      </c>
      <c r="H388">
        <v>62723</v>
      </c>
      <c r="I388" t="s">
        <v>6189</v>
      </c>
    </row>
    <row r="389" spans="1:9" x14ac:dyDescent="0.25">
      <c r="A389" t="s">
        <v>2671</v>
      </c>
      <c r="B389" t="s">
        <v>2672</v>
      </c>
      <c r="C389" t="s">
        <v>2673</v>
      </c>
      <c r="D389" t="s">
        <v>2674</v>
      </c>
      <c r="E389" t="s">
        <v>2675</v>
      </c>
      <c r="F389" t="s">
        <v>17</v>
      </c>
      <c r="G389" t="s">
        <v>18</v>
      </c>
      <c r="H389">
        <v>6510</v>
      </c>
      <c r="I389" t="s">
        <v>6189</v>
      </c>
    </row>
    <row r="390" spans="1:9" x14ac:dyDescent="0.25">
      <c r="A390" t="s">
        <v>2677</v>
      </c>
      <c r="B390" t="s">
        <v>2678</v>
      </c>
      <c r="C390" t="s">
        <v>2679</v>
      </c>
      <c r="D390" t="s">
        <v>2680</v>
      </c>
      <c r="E390" t="s">
        <v>2681</v>
      </c>
      <c r="F390" t="s">
        <v>258</v>
      </c>
      <c r="G390" t="s">
        <v>18</v>
      </c>
      <c r="H390">
        <v>30045</v>
      </c>
      <c r="I390" t="s">
        <v>6189</v>
      </c>
    </row>
    <row r="391" spans="1:9" x14ac:dyDescent="0.25">
      <c r="A391" t="s">
        <v>2683</v>
      </c>
      <c r="B391" t="s">
        <v>2684</v>
      </c>
      <c r="C391" t="s">
        <v>2685</v>
      </c>
      <c r="D391" t="s">
        <v>2686</v>
      </c>
      <c r="E391" t="s">
        <v>2687</v>
      </c>
      <c r="F391" t="s">
        <v>170</v>
      </c>
      <c r="G391" t="s">
        <v>18</v>
      </c>
      <c r="H391">
        <v>28805</v>
      </c>
      <c r="I391" t="s">
        <v>6189</v>
      </c>
    </row>
    <row r="392" spans="1:9" x14ac:dyDescent="0.25">
      <c r="A392" t="s">
        <v>2689</v>
      </c>
      <c r="B392" t="s">
        <v>2690</v>
      </c>
      <c r="C392" t="s">
        <v>2691</v>
      </c>
      <c r="D392" t="s">
        <v>6213</v>
      </c>
      <c r="E392" t="s">
        <v>2692</v>
      </c>
      <c r="F392" t="s">
        <v>172</v>
      </c>
      <c r="G392" t="s">
        <v>18</v>
      </c>
      <c r="H392">
        <v>55123</v>
      </c>
      <c r="I392" t="s">
        <v>6189</v>
      </c>
    </row>
    <row r="393" spans="1:9" x14ac:dyDescent="0.25">
      <c r="A393" t="s">
        <v>2694</v>
      </c>
      <c r="B393" t="s">
        <v>2695</v>
      </c>
      <c r="C393" t="s">
        <v>2696</v>
      </c>
      <c r="D393" t="s">
        <v>6213</v>
      </c>
      <c r="E393" t="s">
        <v>2697</v>
      </c>
      <c r="F393" t="s">
        <v>32</v>
      </c>
      <c r="G393" t="s">
        <v>18</v>
      </c>
      <c r="H393">
        <v>55458</v>
      </c>
      <c r="I393" t="s">
        <v>6190</v>
      </c>
    </row>
    <row r="394" spans="1:9" x14ac:dyDescent="0.25">
      <c r="A394" t="s">
        <v>2699</v>
      </c>
      <c r="B394" t="s">
        <v>2700</v>
      </c>
      <c r="C394" t="s">
        <v>2701</v>
      </c>
      <c r="D394" t="s">
        <v>2702</v>
      </c>
      <c r="E394" t="s">
        <v>2703</v>
      </c>
      <c r="F394" t="s">
        <v>177</v>
      </c>
      <c r="G394" t="s">
        <v>18</v>
      </c>
      <c r="H394">
        <v>92725</v>
      </c>
      <c r="I394" t="s">
        <v>6190</v>
      </c>
    </row>
    <row r="395" spans="1:9" x14ac:dyDescent="0.25">
      <c r="A395" t="s">
        <v>2704</v>
      </c>
      <c r="B395" t="s">
        <v>2705</v>
      </c>
      <c r="C395" t="s">
        <v>2706</v>
      </c>
      <c r="D395" t="s">
        <v>2707</v>
      </c>
      <c r="E395" t="s">
        <v>2708</v>
      </c>
      <c r="F395" t="s">
        <v>260</v>
      </c>
      <c r="G395" t="s">
        <v>18</v>
      </c>
      <c r="H395">
        <v>21747</v>
      </c>
      <c r="I395" t="s">
        <v>6189</v>
      </c>
    </row>
    <row r="396" spans="1:9" x14ac:dyDescent="0.25">
      <c r="A396" t="s">
        <v>2710</v>
      </c>
      <c r="B396" t="s">
        <v>2711</v>
      </c>
      <c r="C396" t="s">
        <v>2712</v>
      </c>
      <c r="D396" t="s">
        <v>2713</v>
      </c>
      <c r="E396" t="s">
        <v>2714</v>
      </c>
      <c r="F396" t="s">
        <v>32</v>
      </c>
      <c r="G396" t="s">
        <v>18</v>
      </c>
      <c r="H396">
        <v>55458</v>
      </c>
      <c r="I396" t="s">
        <v>6190</v>
      </c>
    </row>
    <row r="397" spans="1:9" x14ac:dyDescent="0.25">
      <c r="A397" t="s">
        <v>2716</v>
      </c>
      <c r="B397" t="s">
        <v>2717</v>
      </c>
      <c r="C397" t="s">
        <v>2718</v>
      </c>
      <c r="D397" t="s">
        <v>6213</v>
      </c>
      <c r="E397" t="s">
        <v>2719</v>
      </c>
      <c r="F397" t="s">
        <v>46</v>
      </c>
      <c r="G397" t="s">
        <v>18</v>
      </c>
      <c r="H397">
        <v>20420</v>
      </c>
      <c r="I397" t="s">
        <v>6189</v>
      </c>
    </row>
    <row r="398" spans="1:9" x14ac:dyDescent="0.25">
      <c r="A398" t="s">
        <v>2721</v>
      </c>
      <c r="B398" t="s">
        <v>2722</v>
      </c>
      <c r="C398" t="s">
        <v>2723</v>
      </c>
      <c r="D398" t="s">
        <v>2724</v>
      </c>
      <c r="E398" t="s">
        <v>2725</v>
      </c>
      <c r="F398" t="s">
        <v>271</v>
      </c>
      <c r="G398" t="s">
        <v>18</v>
      </c>
      <c r="H398">
        <v>92415</v>
      </c>
      <c r="I398" t="s">
        <v>6190</v>
      </c>
    </row>
    <row r="399" spans="1:9" x14ac:dyDescent="0.25">
      <c r="A399" t="s">
        <v>2727</v>
      </c>
      <c r="B399" t="s">
        <v>2728</v>
      </c>
      <c r="C399" t="s">
        <v>2729</v>
      </c>
      <c r="D399" t="s">
        <v>2730</v>
      </c>
      <c r="E399" t="s">
        <v>2731</v>
      </c>
      <c r="F399" t="s">
        <v>218</v>
      </c>
      <c r="G399" t="s">
        <v>18</v>
      </c>
      <c r="H399">
        <v>14609</v>
      </c>
      <c r="I399" t="s">
        <v>6189</v>
      </c>
    </row>
    <row r="400" spans="1:9" x14ac:dyDescent="0.25">
      <c r="A400" t="s">
        <v>2733</v>
      </c>
      <c r="B400" t="s">
        <v>2734</v>
      </c>
      <c r="C400" t="s">
        <v>2735</v>
      </c>
      <c r="D400" t="s">
        <v>2736</v>
      </c>
      <c r="E400" t="s">
        <v>2737</v>
      </c>
      <c r="F400" t="s">
        <v>90</v>
      </c>
      <c r="G400" t="s">
        <v>18</v>
      </c>
      <c r="H400">
        <v>98664</v>
      </c>
      <c r="I400" t="s">
        <v>6189</v>
      </c>
    </row>
    <row r="401" spans="1:9" x14ac:dyDescent="0.25">
      <c r="A401" t="s">
        <v>2739</v>
      </c>
      <c r="B401" t="s">
        <v>2740</v>
      </c>
      <c r="C401" t="s">
        <v>2741</v>
      </c>
      <c r="D401" t="s">
        <v>2742</v>
      </c>
      <c r="E401" t="s">
        <v>2743</v>
      </c>
      <c r="F401" t="s">
        <v>304</v>
      </c>
      <c r="G401" t="s">
        <v>27</v>
      </c>
      <c r="H401" t="s">
        <v>305</v>
      </c>
      <c r="I401" t="s">
        <v>6190</v>
      </c>
    </row>
    <row r="402" spans="1:9" x14ac:dyDescent="0.25">
      <c r="A402" t="s">
        <v>2745</v>
      </c>
      <c r="B402" t="s">
        <v>2746</v>
      </c>
      <c r="C402" t="s">
        <v>2747</v>
      </c>
      <c r="D402" t="s">
        <v>2748</v>
      </c>
      <c r="E402" t="s">
        <v>2749</v>
      </c>
      <c r="F402" t="s">
        <v>46</v>
      </c>
      <c r="G402" t="s">
        <v>18</v>
      </c>
      <c r="H402">
        <v>20057</v>
      </c>
      <c r="I402" t="s">
        <v>6190</v>
      </c>
    </row>
    <row r="403" spans="1:9" x14ac:dyDescent="0.25">
      <c r="A403" t="s">
        <v>2751</v>
      </c>
      <c r="B403" t="s">
        <v>2752</v>
      </c>
      <c r="C403" t="s">
        <v>2753</v>
      </c>
      <c r="D403" t="s">
        <v>2754</v>
      </c>
      <c r="E403" t="s">
        <v>2755</v>
      </c>
      <c r="F403" t="s">
        <v>48</v>
      </c>
      <c r="G403" t="s">
        <v>18</v>
      </c>
      <c r="H403">
        <v>37924</v>
      </c>
      <c r="I403" t="s">
        <v>6189</v>
      </c>
    </row>
    <row r="404" spans="1:9" x14ac:dyDescent="0.25">
      <c r="A404" t="s">
        <v>2757</v>
      </c>
      <c r="B404" t="s">
        <v>2758</v>
      </c>
      <c r="C404" t="s">
        <v>2759</v>
      </c>
      <c r="D404" t="s">
        <v>2760</v>
      </c>
      <c r="E404" t="s">
        <v>2761</v>
      </c>
      <c r="F404" t="s">
        <v>47</v>
      </c>
      <c r="G404" t="s">
        <v>18</v>
      </c>
      <c r="H404">
        <v>25336</v>
      </c>
      <c r="I404" t="s">
        <v>6189</v>
      </c>
    </row>
    <row r="405" spans="1:9" x14ac:dyDescent="0.25">
      <c r="A405" t="s">
        <v>2763</v>
      </c>
      <c r="B405" t="s">
        <v>2764</v>
      </c>
      <c r="C405" t="s">
        <v>2765</v>
      </c>
      <c r="D405" t="s">
        <v>2766</v>
      </c>
      <c r="E405" t="s">
        <v>2767</v>
      </c>
      <c r="F405" t="s">
        <v>51</v>
      </c>
      <c r="G405" t="s">
        <v>18</v>
      </c>
      <c r="H405">
        <v>75372</v>
      </c>
      <c r="I405" t="s">
        <v>6190</v>
      </c>
    </row>
    <row r="406" spans="1:9" x14ac:dyDescent="0.25">
      <c r="A406" t="s">
        <v>2769</v>
      </c>
      <c r="B406" t="s">
        <v>2770</v>
      </c>
      <c r="C406" t="s">
        <v>2771</v>
      </c>
      <c r="D406" t="s">
        <v>2772</v>
      </c>
      <c r="E406" t="s">
        <v>2773</v>
      </c>
      <c r="F406" t="s">
        <v>468</v>
      </c>
      <c r="G406" t="s">
        <v>317</v>
      </c>
      <c r="H406" t="s">
        <v>469</v>
      </c>
      <c r="I406" t="s">
        <v>6190</v>
      </c>
    </row>
    <row r="407" spans="1:9" x14ac:dyDescent="0.25">
      <c r="A407" t="s">
        <v>2775</v>
      </c>
      <c r="B407" t="s">
        <v>2776</v>
      </c>
      <c r="C407" t="s">
        <v>2777</v>
      </c>
      <c r="D407" t="s">
        <v>2778</v>
      </c>
      <c r="E407" t="s">
        <v>2779</v>
      </c>
      <c r="F407" t="s">
        <v>236</v>
      </c>
      <c r="G407" t="s">
        <v>18</v>
      </c>
      <c r="H407">
        <v>95973</v>
      </c>
      <c r="I407" t="s">
        <v>6189</v>
      </c>
    </row>
    <row r="408" spans="1:9" x14ac:dyDescent="0.25">
      <c r="A408" t="s">
        <v>2781</v>
      </c>
      <c r="B408" t="s">
        <v>2782</v>
      </c>
      <c r="C408" t="s">
        <v>2783</v>
      </c>
      <c r="D408" t="s">
        <v>2784</v>
      </c>
      <c r="E408" t="s">
        <v>2785</v>
      </c>
      <c r="F408" t="s">
        <v>87</v>
      </c>
      <c r="G408" t="s">
        <v>18</v>
      </c>
      <c r="H408">
        <v>72215</v>
      </c>
      <c r="I408" t="s">
        <v>6189</v>
      </c>
    </row>
    <row r="409" spans="1:9" x14ac:dyDescent="0.25">
      <c r="A409" t="s">
        <v>2787</v>
      </c>
      <c r="B409" t="s">
        <v>2788</v>
      </c>
      <c r="C409" t="s">
        <v>6213</v>
      </c>
      <c r="D409" t="s">
        <v>2789</v>
      </c>
      <c r="E409" t="s">
        <v>2790</v>
      </c>
      <c r="F409" t="s">
        <v>372</v>
      </c>
      <c r="G409" t="s">
        <v>317</v>
      </c>
      <c r="H409" t="s">
        <v>373</v>
      </c>
      <c r="I409" t="s">
        <v>6190</v>
      </c>
    </row>
    <row r="410" spans="1:9" x14ac:dyDescent="0.25">
      <c r="A410" t="s">
        <v>2792</v>
      </c>
      <c r="B410" t="s">
        <v>2793</v>
      </c>
      <c r="C410" t="s">
        <v>2794</v>
      </c>
      <c r="D410" t="s">
        <v>2795</v>
      </c>
      <c r="E410" t="s">
        <v>2796</v>
      </c>
      <c r="F410" t="s">
        <v>303</v>
      </c>
      <c r="G410" t="s">
        <v>18</v>
      </c>
      <c r="H410">
        <v>8922</v>
      </c>
      <c r="I410" t="s">
        <v>6189</v>
      </c>
    </row>
    <row r="411" spans="1:9" x14ac:dyDescent="0.25">
      <c r="A411" t="s">
        <v>2798</v>
      </c>
      <c r="B411" t="s">
        <v>2799</v>
      </c>
      <c r="C411" t="s">
        <v>6213</v>
      </c>
      <c r="D411" t="s">
        <v>2800</v>
      </c>
      <c r="E411" t="s">
        <v>2801</v>
      </c>
      <c r="F411" t="s">
        <v>485</v>
      </c>
      <c r="G411" t="s">
        <v>317</v>
      </c>
      <c r="H411" t="s">
        <v>486</v>
      </c>
      <c r="I411" t="s">
        <v>6189</v>
      </c>
    </row>
    <row r="412" spans="1:9" x14ac:dyDescent="0.25">
      <c r="A412" t="s">
        <v>2803</v>
      </c>
      <c r="B412" t="s">
        <v>2804</v>
      </c>
      <c r="C412" t="s">
        <v>6213</v>
      </c>
      <c r="D412" t="s">
        <v>2805</v>
      </c>
      <c r="E412" t="s">
        <v>2806</v>
      </c>
      <c r="F412" t="s">
        <v>149</v>
      </c>
      <c r="G412" t="s">
        <v>18</v>
      </c>
      <c r="H412">
        <v>94132</v>
      </c>
      <c r="I412" t="s">
        <v>6190</v>
      </c>
    </row>
    <row r="413" spans="1:9" x14ac:dyDescent="0.25">
      <c r="A413" t="s">
        <v>2808</v>
      </c>
      <c r="B413" t="s">
        <v>2809</v>
      </c>
      <c r="C413" t="s">
        <v>6213</v>
      </c>
      <c r="D413" t="s">
        <v>2810</v>
      </c>
      <c r="E413" t="s">
        <v>2811</v>
      </c>
      <c r="F413" t="s">
        <v>291</v>
      </c>
      <c r="G413" t="s">
        <v>18</v>
      </c>
      <c r="H413">
        <v>70505</v>
      </c>
      <c r="I413" t="s">
        <v>6189</v>
      </c>
    </row>
    <row r="414" spans="1:9" x14ac:dyDescent="0.25">
      <c r="A414" t="s">
        <v>2813</v>
      </c>
      <c r="B414" t="s">
        <v>2814</v>
      </c>
      <c r="C414" t="s">
        <v>6213</v>
      </c>
      <c r="D414" t="s">
        <v>2815</v>
      </c>
      <c r="E414" t="s">
        <v>2816</v>
      </c>
      <c r="F414" t="s">
        <v>57</v>
      </c>
      <c r="G414" t="s">
        <v>18</v>
      </c>
      <c r="H414">
        <v>92191</v>
      </c>
      <c r="I414" t="s">
        <v>6189</v>
      </c>
    </row>
    <row r="415" spans="1:9" x14ac:dyDescent="0.25">
      <c r="A415" t="s">
        <v>2818</v>
      </c>
      <c r="B415" t="s">
        <v>2819</v>
      </c>
      <c r="C415" t="s">
        <v>2820</v>
      </c>
      <c r="D415" t="s">
        <v>2821</v>
      </c>
      <c r="E415" t="s">
        <v>2822</v>
      </c>
      <c r="F415" t="s">
        <v>108</v>
      </c>
      <c r="G415" t="s">
        <v>18</v>
      </c>
      <c r="H415">
        <v>91841</v>
      </c>
      <c r="I415" t="s">
        <v>6189</v>
      </c>
    </row>
    <row r="416" spans="1:9" x14ac:dyDescent="0.25">
      <c r="A416" t="s">
        <v>2824</v>
      </c>
      <c r="B416" t="s">
        <v>2825</v>
      </c>
      <c r="C416" t="s">
        <v>6213</v>
      </c>
      <c r="D416" t="s">
        <v>2826</v>
      </c>
      <c r="E416" t="s">
        <v>2827</v>
      </c>
      <c r="F416" t="s">
        <v>184</v>
      </c>
      <c r="G416" t="s">
        <v>18</v>
      </c>
      <c r="H416">
        <v>75799</v>
      </c>
      <c r="I416" t="s">
        <v>6189</v>
      </c>
    </row>
    <row r="417" spans="1:9" x14ac:dyDescent="0.25">
      <c r="A417" t="s">
        <v>2829</v>
      </c>
      <c r="B417" t="s">
        <v>2830</v>
      </c>
      <c r="C417" t="s">
        <v>2831</v>
      </c>
      <c r="D417" t="s">
        <v>6213</v>
      </c>
      <c r="E417" t="s">
        <v>2832</v>
      </c>
      <c r="F417" t="s">
        <v>291</v>
      </c>
      <c r="G417" t="s">
        <v>18</v>
      </c>
      <c r="H417">
        <v>70593</v>
      </c>
      <c r="I417" t="s">
        <v>6190</v>
      </c>
    </row>
    <row r="418" spans="1:9" x14ac:dyDescent="0.25">
      <c r="A418" t="s">
        <v>2834</v>
      </c>
      <c r="B418" t="s">
        <v>2835</v>
      </c>
      <c r="C418" t="s">
        <v>6213</v>
      </c>
      <c r="D418" t="s">
        <v>2836</v>
      </c>
      <c r="E418" t="s">
        <v>2837</v>
      </c>
      <c r="F418" t="s">
        <v>202</v>
      </c>
      <c r="G418" t="s">
        <v>18</v>
      </c>
      <c r="H418">
        <v>45426</v>
      </c>
      <c r="I418" t="s">
        <v>6189</v>
      </c>
    </row>
    <row r="419" spans="1:9" x14ac:dyDescent="0.25">
      <c r="A419" t="s">
        <v>2839</v>
      </c>
      <c r="B419" t="s">
        <v>2840</v>
      </c>
      <c r="C419" t="s">
        <v>6213</v>
      </c>
      <c r="D419" t="s">
        <v>2841</v>
      </c>
      <c r="E419" t="s">
        <v>2842</v>
      </c>
      <c r="F419" t="s">
        <v>183</v>
      </c>
      <c r="G419" t="s">
        <v>18</v>
      </c>
      <c r="H419">
        <v>85072</v>
      </c>
      <c r="I419" t="s">
        <v>6189</v>
      </c>
    </row>
    <row r="420" spans="1:9" x14ac:dyDescent="0.25">
      <c r="A420" t="s">
        <v>2844</v>
      </c>
      <c r="B420" t="s">
        <v>2845</v>
      </c>
      <c r="C420" t="s">
        <v>2846</v>
      </c>
      <c r="D420" t="s">
        <v>6213</v>
      </c>
      <c r="E420" t="s">
        <v>2847</v>
      </c>
      <c r="F420" t="s">
        <v>130</v>
      </c>
      <c r="G420" t="s">
        <v>18</v>
      </c>
      <c r="H420">
        <v>94263</v>
      </c>
      <c r="I420" t="s">
        <v>6189</v>
      </c>
    </row>
    <row r="421" spans="1:9" x14ac:dyDescent="0.25">
      <c r="A421" t="s">
        <v>2849</v>
      </c>
      <c r="B421" t="s">
        <v>2850</v>
      </c>
      <c r="C421" t="s">
        <v>2851</v>
      </c>
      <c r="D421" t="s">
        <v>2852</v>
      </c>
      <c r="E421" t="s">
        <v>2853</v>
      </c>
      <c r="F421" t="s">
        <v>235</v>
      </c>
      <c r="G421" t="s">
        <v>18</v>
      </c>
      <c r="H421">
        <v>68505</v>
      </c>
      <c r="I421" t="s">
        <v>6189</v>
      </c>
    </row>
    <row r="422" spans="1:9" x14ac:dyDescent="0.25">
      <c r="A422" t="s">
        <v>2855</v>
      </c>
      <c r="B422" t="s">
        <v>2856</v>
      </c>
      <c r="C422" t="s">
        <v>2857</v>
      </c>
      <c r="D422" t="s">
        <v>2858</v>
      </c>
      <c r="E422" t="s">
        <v>2859</v>
      </c>
      <c r="F422" t="s">
        <v>171</v>
      </c>
      <c r="G422" t="s">
        <v>18</v>
      </c>
      <c r="H422">
        <v>17126</v>
      </c>
      <c r="I422" t="s">
        <v>6190</v>
      </c>
    </row>
    <row r="423" spans="1:9" x14ac:dyDescent="0.25">
      <c r="A423" t="s">
        <v>2860</v>
      </c>
      <c r="B423" t="s">
        <v>2861</v>
      </c>
      <c r="C423" t="s">
        <v>2862</v>
      </c>
      <c r="D423" t="s">
        <v>2863</v>
      </c>
      <c r="E423" t="s">
        <v>2864</v>
      </c>
      <c r="F423" t="s">
        <v>68</v>
      </c>
      <c r="G423" t="s">
        <v>18</v>
      </c>
      <c r="H423">
        <v>70174</v>
      </c>
      <c r="I423" t="s">
        <v>6189</v>
      </c>
    </row>
    <row r="424" spans="1:9" x14ac:dyDescent="0.25">
      <c r="A424" t="s">
        <v>2866</v>
      </c>
      <c r="B424" t="s">
        <v>2867</v>
      </c>
      <c r="C424" t="s">
        <v>6213</v>
      </c>
      <c r="D424" t="s">
        <v>2868</v>
      </c>
      <c r="E424" t="s">
        <v>2869</v>
      </c>
      <c r="F424" t="s">
        <v>230</v>
      </c>
      <c r="G424" t="s">
        <v>18</v>
      </c>
      <c r="H424">
        <v>53726</v>
      </c>
      <c r="I424" t="s">
        <v>6190</v>
      </c>
    </row>
    <row r="425" spans="1:9" x14ac:dyDescent="0.25">
      <c r="A425" t="s">
        <v>2871</v>
      </c>
      <c r="B425" t="s">
        <v>2872</v>
      </c>
      <c r="C425" t="s">
        <v>6213</v>
      </c>
      <c r="D425" t="s">
        <v>2873</v>
      </c>
      <c r="E425" t="s">
        <v>2874</v>
      </c>
      <c r="F425" t="s">
        <v>47</v>
      </c>
      <c r="G425" t="s">
        <v>18</v>
      </c>
      <c r="H425">
        <v>25336</v>
      </c>
      <c r="I425" t="s">
        <v>6190</v>
      </c>
    </row>
    <row r="426" spans="1:9" x14ac:dyDescent="0.25">
      <c r="A426" t="s">
        <v>2876</v>
      </c>
      <c r="B426" t="s">
        <v>2877</v>
      </c>
      <c r="C426" t="s">
        <v>2878</v>
      </c>
      <c r="D426" t="s">
        <v>2879</v>
      </c>
      <c r="E426" t="s">
        <v>2880</v>
      </c>
      <c r="F426" t="s">
        <v>87</v>
      </c>
      <c r="G426" t="s">
        <v>18</v>
      </c>
      <c r="H426">
        <v>72204</v>
      </c>
      <c r="I426" t="s">
        <v>6189</v>
      </c>
    </row>
    <row r="427" spans="1:9" x14ac:dyDescent="0.25">
      <c r="A427" t="s">
        <v>2882</v>
      </c>
      <c r="B427" t="s">
        <v>2883</v>
      </c>
      <c r="C427" t="s">
        <v>2884</v>
      </c>
      <c r="D427" t="s">
        <v>2885</v>
      </c>
      <c r="E427" t="s">
        <v>2886</v>
      </c>
      <c r="F427" t="s">
        <v>71</v>
      </c>
      <c r="G427" t="s">
        <v>18</v>
      </c>
      <c r="H427">
        <v>99507</v>
      </c>
      <c r="I427" t="s">
        <v>6190</v>
      </c>
    </row>
    <row r="428" spans="1:9" x14ac:dyDescent="0.25">
      <c r="A428" t="s">
        <v>2888</v>
      </c>
      <c r="B428" t="s">
        <v>2889</v>
      </c>
      <c r="C428" t="s">
        <v>2890</v>
      </c>
      <c r="D428" t="s">
        <v>2891</v>
      </c>
      <c r="E428" t="s">
        <v>2892</v>
      </c>
      <c r="F428" t="s">
        <v>379</v>
      </c>
      <c r="G428" t="s">
        <v>317</v>
      </c>
      <c r="H428" t="s">
        <v>380</v>
      </c>
      <c r="I428" t="s">
        <v>6189</v>
      </c>
    </row>
    <row r="429" spans="1:9" x14ac:dyDescent="0.25">
      <c r="A429" t="s">
        <v>2894</v>
      </c>
      <c r="B429" t="s">
        <v>2895</v>
      </c>
      <c r="C429" t="s">
        <v>6213</v>
      </c>
      <c r="D429" t="s">
        <v>2896</v>
      </c>
      <c r="E429" t="s">
        <v>2897</v>
      </c>
      <c r="F429" t="s">
        <v>149</v>
      </c>
      <c r="G429" t="s">
        <v>18</v>
      </c>
      <c r="H429">
        <v>94110</v>
      </c>
      <c r="I429" t="s">
        <v>6189</v>
      </c>
    </row>
    <row r="430" spans="1:9" x14ac:dyDescent="0.25">
      <c r="A430" t="s">
        <v>2899</v>
      </c>
      <c r="B430" t="s">
        <v>2900</v>
      </c>
      <c r="C430" t="s">
        <v>2901</v>
      </c>
      <c r="D430" t="s">
        <v>2902</v>
      </c>
      <c r="E430" t="s">
        <v>2903</v>
      </c>
      <c r="F430" t="s">
        <v>180</v>
      </c>
      <c r="G430" t="s">
        <v>18</v>
      </c>
      <c r="H430">
        <v>44485</v>
      </c>
      <c r="I430" t="s">
        <v>6190</v>
      </c>
    </row>
    <row r="431" spans="1:9" x14ac:dyDescent="0.25">
      <c r="A431" t="s">
        <v>2905</v>
      </c>
      <c r="B431" t="s">
        <v>2906</v>
      </c>
      <c r="C431" t="s">
        <v>2907</v>
      </c>
      <c r="D431" t="s">
        <v>2908</v>
      </c>
      <c r="E431" t="s">
        <v>2909</v>
      </c>
      <c r="F431" t="s">
        <v>232</v>
      </c>
      <c r="G431" t="s">
        <v>18</v>
      </c>
      <c r="H431">
        <v>23324</v>
      </c>
      <c r="I431" t="s">
        <v>6190</v>
      </c>
    </row>
    <row r="432" spans="1:9" x14ac:dyDescent="0.25">
      <c r="A432" t="s">
        <v>2911</v>
      </c>
      <c r="B432" t="s">
        <v>2912</v>
      </c>
      <c r="C432" t="s">
        <v>2913</v>
      </c>
      <c r="D432" t="s">
        <v>2914</v>
      </c>
      <c r="E432" t="s">
        <v>2915</v>
      </c>
      <c r="F432" t="s">
        <v>92</v>
      </c>
      <c r="G432" t="s">
        <v>18</v>
      </c>
      <c r="H432">
        <v>39236</v>
      </c>
      <c r="I432" t="s">
        <v>6189</v>
      </c>
    </row>
    <row r="433" spans="1:9" x14ac:dyDescent="0.25">
      <c r="A433" t="s">
        <v>2917</v>
      </c>
      <c r="B433" t="s">
        <v>2918</v>
      </c>
      <c r="C433" t="s">
        <v>2919</v>
      </c>
      <c r="D433" t="s">
        <v>2920</v>
      </c>
      <c r="E433" t="s">
        <v>2921</v>
      </c>
      <c r="F433" t="s">
        <v>336</v>
      </c>
      <c r="G433" t="s">
        <v>317</v>
      </c>
      <c r="H433" t="s">
        <v>337</v>
      </c>
      <c r="I433" t="s">
        <v>6189</v>
      </c>
    </row>
    <row r="434" spans="1:9" x14ac:dyDescent="0.25">
      <c r="A434" t="s">
        <v>2923</v>
      </c>
      <c r="B434" t="s">
        <v>2924</v>
      </c>
      <c r="C434" t="s">
        <v>6213</v>
      </c>
      <c r="D434" t="s">
        <v>2925</v>
      </c>
      <c r="E434" t="s">
        <v>2926</v>
      </c>
      <c r="F434" t="s">
        <v>44</v>
      </c>
      <c r="G434" t="s">
        <v>18</v>
      </c>
      <c r="H434">
        <v>53277</v>
      </c>
      <c r="I434" t="s">
        <v>6190</v>
      </c>
    </row>
    <row r="435" spans="1:9" x14ac:dyDescent="0.25">
      <c r="A435" t="s">
        <v>2928</v>
      </c>
      <c r="B435" t="s">
        <v>2929</v>
      </c>
      <c r="C435" t="s">
        <v>2930</v>
      </c>
      <c r="D435" t="s">
        <v>2931</v>
      </c>
      <c r="E435" t="s">
        <v>2932</v>
      </c>
      <c r="F435" t="s">
        <v>130</v>
      </c>
      <c r="G435" t="s">
        <v>18</v>
      </c>
      <c r="H435">
        <v>94250</v>
      </c>
      <c r="I435" t="s">
        <v>6189</v>
      </c>
    </row>
    <row r="436" spans="1:9" x14ac:dyDescent="0.25">
      <c r="A436" t="s">
        <v>2934</v>
      </c>
      <c r="B436" t="s">
        <v>2935</v>
      </c>
      <c r="C436" t="s">
        <v>6213</v>
      </c>
      <c r="D436" t="s">
        <v>2936</v>
      </c>
      <c r="E436" t="s">
        <v>2937</v>
      </c>
      <c r="F436" t="s">
        <v>240</v>
      </c>
      <c r="G436" t="s">
        <v>18</v>
      </c>
      <c r="H436">
        <v>2298</v>
      </c>
      <c r="I436" t="s">
        <v>6190</v>
      </c>
    </row>
    <row r="437" spans="1:9" x14ac:dyDescent="0.25">
      <c r="A437" t="s">
        <v>2939</v>
      </c>
      <c r="B437" t="s">
        <v>2940</v>
      </c>
      <c r="C437" t="s">
        <v>2941</v>
      </c>
      <c r="D437" t="s">
        <v>2942</v>
      </c>
      <c r="E437" t="s">
        <v>2943</v>
      </c>
      <c r="F437" t="s">
        <v>147</v>
      </c>
      <c r="G437" t="s">
        <v>18</v>
      </c>
      <c r="H437">
        <v>66622</v>
      </c>
      <c r="I437" t="s">
        <v>6190</v>
      </c>
    </row>
    <row r="438" spans="1:9" x14ac:dyDescent="0.25">
      <c r="A438" t="s">
        <v>2945</v>
      </c>
      <c r="B438" t="s">
        <v>2946</v>
      </c>
      <c r="C438" t="s">
        <v>2947</v>
      </c>
      <c r="D438" t="s">
        <v>2948</v>
      </c>
      <c r="E438" t="s">
        <v>2949</v>
      </c>
      <c r="F438" t="s">
        <v>96</v>
      </c>
      <c r="G438" t="s">
        <v>18</v>
      </c>
      <c r="H438">
        <v>58122</v>
      </c>
      <c r="I438" t="s">
        <v>6189</v>
      </c>
    </row>
    <row r="439" spans="1:9" x14ac:dyDescent="0.25">
      <c r="A439" t="s">
        <v>2951</v>
      </c>
      <c r="B439" t="s">
        <v>2952</v>
      </c>
      <c r="C439" t="s">
        <v>6213</v>
      </c>
      <c r="D439" t="s">
        <v>2953</v>
      </c>
      <c r="E439" t="s">
        <v>2954</v>
      </c>
      <c r="F439" t="s">
        <v>62</v>
      </c>
      <c r="G439" t="s">
        <v>18</v>
      </c>
      <c r="H439">
        <v>77095</v>
      </c>
      <c r="I439" t="s">
        <v>6190</v>
      </c>
    </row>
    <row r="440" spans="1:9" x14ac:dyDescent="0.25">
      <c r="A440" t="s">
        <v>2956</v>
      </c>
      <c r="B440" t="s">
        <v>2957</v>
      </c>
      <c r="C440" t="s">
        <v>2958</v>
      </c>
      <c r="D440" t="s">
        <v>2959</v>
      </c>
      <c r="E440" t="s">
        <v>2960</v>
      </c>
      <c r="F440" t="s">
        <v>76</v>
      </c>
      <c r="G440" t="s">
        <v>18</v>
      </c>
      <c r="H440">
        <v>73190</v>
      </c>
      <c r="I440" t="s">
        <v>6190</v>
      </c>
    </row>
    <row r="441" spans="1:9" x14ac:dyDescent="0.25">
      <c r="A441" t="s">
        <v>2962</v>
      </c>
      <c r="B441" t="s">
        <v>2963</v>
      </c>
      <c r="C441" t="s">
        <v>2964</v>
      </c>
      <c r="D441" t="s">
        <v>2965</v>
      </c>
      <c r="E441" t="s">
        <v>2966</v>
      </c>
      <c r="F441" t="s">
        <v>473</v>
      </c>
      <c r="G441" t="s">
        <v>317</v>
      </c>
      <c r="H441" t="s">
        <v>415</v>
      </c>
      <c r="I441" t="s">
        <v>6190</v>
      </c>
    </row>
    <row r="442" spans="1:9" x14ac:dyDescent="0.25">
      <c r="A442" t="s">
        <v>2968</v>
      </c>
      <c r="B442" t="s">
        <v>2969</v>
      </c>
      <c r="C442" t="s">
        <v>2970</v>
      </c>
      <c r="D442" t="s">
        <v>2971</v>
      </c>
      <c r="E442" t="s">
        <v>2972</v>
      </c>
      <c r="F442" t="s">
        <v>119</v>
      </c>
      <c r="G442" t="s">
        <v>18</v>
      </c>
      <c r="H442">
        <v>14205</v>
      </c>
      <c r="I442" t="s">
        <v>6189</v>
      </c>
    </row>
    <row r="443" spans="1:9" x14ac:dyDescent="0.25">
      <c r="A443" t="s">
        <v>2974</v>
      </c>
      <c r="B443" t="s">
        <v>2975</v>
      </c>
      <c r="C443" t="s">
        <v>2976</v>
      </c>
      <c r="D443" t="s">
        <v>2977</v>
      </c>
      <c r="E443" t="s">
        <v>2978</v>
      </c>
      <c r="F443" t="s">
        <v>2030</v>
      </c>
      <c r="G443" t="s">
        <v>317</v>
      </c>
      <c r="H443" t="s">
        <v>453</v>
      </c>
      <c r="I443" t="s">
        <v>6189</v>
      </c>
    </row>
    <row r="444" spans="1:9" x14ac:dyDescent="0.25">
      <c r="A444" t="s">
        <v>2980</v>
      </c>
      <c r="B444" t="s">
        <v>2981</v>
      </c>
      <c r="C444" t="s">
        <v>2982</v>
      </c>
      <c r="D444" t="s">
        <v>2983</v>
      </c>
      <c r="E444" t="s">
        <v>2984</v>
      </c>
      <c r="F444" t="s">
        <v>293</v>
      </c>
      <c r="G444" t="s">
        <v>18</v>
      </c>
      <c r="H444">
        <v>18018</v>
      </c>
      <c r="I444" t="s">
        <v>6190</v>
      </c>
    </row>
    <row r="445" spans="1:9" x14ac:dyDescent="0.25">
      <c r="A445" t="s">
        <v>2986</v>
      </c>
      <c r="B445" t="s">
        <v>2987</v>
      </c>
      <c r="C445" t="s">
        <v>2988</v>
      </c>
      <c r="D445" t="s">
        <v>2989</v>
      </c>
      <c r="E445" t="s">
        <v>2990</v>
      </c>
      <c r="F445" t="s">
        <v>464</v>
      </c>
      <c r="G445" t="s">
        <v>317</v>
      </c>
      <c r="H445" t="s">
        <v>382</v>
      </c>
      <c r="I445" t="s">
        <v>6189</v>
      </c>
    </row>
    <row r="446" spans="1:9" x14ac:dyDescent="0.25">
      <c r="A446" t="s">
        <v>2992</v>
      </c>
      <c r="B446" t="s">
        <v>2993</v>
      </c>
      <c r="C446" t="s">
        <v>2994</v>
      </c>
      <c r="D446" t="s">
        <v>2995</v>
      </c>
      <c r="E446" t="s">
        <v>2996</v>
      </c>
      <c r="F446" t="s">
        <v>2997</v>
      </c>
      <c r="G446" t="s">
        <v>317</v>
      </c>
      <c r="H446" t="s">
        <v>394</v>
      </c>
      <c r="I446" t="s">
        <v>6190</v>
      </c>
    </row>
    <row r="447" spans="1:9" x14ac:dyDescent="0.25">
      <c r="A447" t="s">
        <v>2999</v>
      </c>
      <c r="B447" t="s">
        <v>3000</v>
      </c>
      <c r="C447" t="s">
        <v>3001</v>
      </c>
      <c r="D447" t="s">
        <v>6213</v>
      </c>
      <c r="E447" t="s">
        <v>3002</v>
      </c>
      <c r="F447" t="s">
        <v>389</v>
      </c>
      <c r="G447" t="s">
        <v>317</v>
      </c>
      <c r="H447" t="s">
        <v>347</v>
      </c>
      <c r="I447" t="s">
        <v>6189</v>
      </c>
    </row>
    <row r="448" spans="1:9" x14ac:dyDescent="0.25">
      <c r="A448" t="s">
        <v>3004</v>
      </c>
      <c r="B448" t="s">
        <v>3005</v>
      </c>
      <c r="C448" t="s">
        <v>3006</v>
      </c>
      <c r="D448" t="s">
        <v>3007</v>
      </c>
      <c r="E448" t="s">
        <v>3008</v>
      </c>
      <c r="F448" t="s">
        <v>143</v>
      </c>
      <c r="G448" t="s">
        <v>27</v>
      </c>
      <c r="H448" t="s">
        <v>214</v>
      </c>
      <c r="I448" t="s">
        <v>6189</v>
      </c>
    </row>
    <row r="449" spans="1:9" x14ac:dyDescent="0.25">
      <c r="A449" t="s">
        <v>3010</v>
      </c>
      <c r="B449" t="s">
        <v>3011</v>
      </c>
      <c r="C449" t="s">
        <v>3012</v>
      </c>
      <c r="D449" t="s">
        <v>6213</v>
      </c>
      <c r="E449" t="s">
        <v>3013</v>
      </c>
      <c r="F449" t="s">
        <v>183</v>
      </c>
      <c r="G449" t="s">
        <v>18</v>
      </c>
      <c r="H449">
        <v>85099</v>
      </c>
      <c r="I449" t="s">
        <v>6190</v>
      </c>
    </row>
    <row r="450" spans="1:9" x14ac:dyDescent="0.25">
      <c r="A450" t="s">
        <v>3015</v>
      </c>
      <c r="B450" t="s">
        <v>3016</v>
      </c>
      <c r="C450" t="s">
        <v>3017</v>
      </c>
      <c r="D450" t="s">
        <v>3018</v>
      </c>
      <c r="E450" t="s">
        <v>3019</v>
      </c>
      <c r="F450" t="s">
        <v>343</v>
      </c>
      <c r="G450" t="s">
        <v>317</v>
      </c>
      <c r="H450" t="s">
        <v>344</v>
      </c>
      <c r="I450" t="s">
        <v>6190</v>
      </c>
    </row>
    <row r="451" spans="1:9" x14ac:dyDescent="0.25">
      <c r="A451" t="s">
        <v>3021</v>
      </c>
      <c r="B451" t="s">
        <v>3022</v>
      </c>
      <c r="C451" t="s">
        <v>3023</v>
      </c>
      <c r="D451" t="s">
        <v>3024</v>
      </c>
      <c r="E451" t="s">
        <v>3025</v>
      </c>
      <c r="F451" t="s">
        <v>259</v>
      </c>
      <c r="G451" t="s">
        <v>18</v>
      </c>
      <c r="H451">
        <v>43610</v>
      </c>
      <c r="I451" t="s">
        <v>6190</v>
      </c>
    </row>
    <row r="452" spans="1:9" x14ac:dyDescent="0.25">
      <c r="A452" t="s">
        <v>3027</v>
      </c>
      <c r="B452" t="s">
        <v>3028</v>
      </c>
      <c r="C452" t="s">
        <v>3029</v>
      </c>
      <c r="D452" t="s">
        <v>3030</v>
      </c>
      <c r="E452" t="s">
        <v>3031</v>
      </c>
      <c r="F452" t="s">
        <v>3032</v>
      </c>
      <c r="G452" t="s">
        <v>317</v>
      </c>
      <c r="H452" t="s">
        <v>3033</v>
      </c>
      <c r="I452" t="s">
        <v>6190</v>
      </c>
    </row>
    <row r="453" spans="1:9" x14ac:dyDescent="0.25">
      <c r="A453" t="s">
        <v>3035</v>
      </c>
      <c r="B453" t="s">
        <v>3036</v>
      </c>
      <c r="C453" t="s">
        <v>3037</v>
      </c>
      <c r="D453" t="s">
        <v>3038</v>
      </c>
      <c r="E453" t="s">
        <v>3039</v>
      </c>
      <c r="F453" t="s">
        <v>34</v>
      </c>
      <c r="G453" t="s">
        <v>18</v>
      </c>
      <c r="H453">
        <v>28210</v>
      </c>
      <c r="I453" t="s">
        <v>6189</v>
      </c>
    </row>
    <row r="454" spans="1:9" x14ac:dyDescent="0.25">
      <c r="A454" t="s">
        <v>3041</v>
      </c>
      <c r="B454" t="s">
        <v>3042</v>
      </c>
      <c r="C454" t="s">
        <v>3043</v>
      </c>
      <c r="D454" t="s">
        <v>3044</v>
      </c>
      <c r="E454" t="s">
        <v>3045</v>
      </c>
      <c r="F454" t="s">
        <v>104</v>
      </c>
      <c r="G454" t="s">
        <v>18</v>
      </c>
      <c r="H454">
        <v>98109</v>
      </c>
      <c r="I454" t="s">
        <v>6190</v>
      </c>
    </row>
    <row r="455" spans="1:9" x14ac:dyDescent="0.25">
      <c r="A455" t="s">
        <v>3047</v>
      </c>
      <c r="B455" t="s">
        <v>3048</v>
      </c>
      <c r="C455" t="s">
        <v>3049</v>
      </c>
      <c r="D455" t="s">
        <v>3050</v>
      </c>
      <c r="E455" t="s">
        <v>3051</v>
      </c>
      <c r="F455" t="s">
        <v>201</v>
      </c>
      <c r="G455" t="s">
        <v>18</v>
      </c>
      <c r="H455">
        <v>18706</v>
      </c>
      <c r="I455" t="s">
        <v>6190</v>
      </c>
    </row>
    <row r="456" spans="1:9" x14ac:dyDescent="0.25">
      <c r="A456" t="s">
        <v>3053</v>
      </c>
      <c r="B456" t="s">
        <v>3054</v>
      </c>
      <c r="C456" t="s">
        <v>3055</v>
      </c>
      <c r="D456" t="s">
        <v>6213</v>
      </c>
      <c r="E456" t="s">
        <v>3056</v>
      </c>
      <c r="F456" t="s">
        <v>448</v>
      </c>
      <c r="G456" t="s">
        <v>317</v>
      </c>
      <c r="H456" t="s">
        <v>329</v>
      </c>
      <c r="I456" t="s">
        <v>6189</v>
      </c>
    </row>
    <row r="457" spans="1:9" x14ac:dyDescent="0.25">
      <c r="A457" t="s">
        <v>3058</v>
      </c>
      <c r="B457" t="s">
        <v>3059</v>
      </c>
      <c r="C457" t="s">
        <v>3060</v>
      </c>
      <c r="D457" t="s">
        <v>3061</v>
      </c>
      <c r="E457" t="s">
        <v>3062</v>
      </c>
      <c r="F457" t="s">
        <v>487</v>
      </c>
      <c r="G457" t="s">
        <v>317</v>
      </c>
      <c r="H457" t="s">
        <v>362</v>
      </c>
      <c r="I457" t="s">
        <v>6189</v>
      </c>
    </row>
    <row r="458" spans="1:9" x14ac:dyDescent="0.25">
      <c r="A458" t="s">
        <v>3064</v>
      </c>
      <c r="B458" t="s">
        <v>3065</v>
      </c>
      <c r="C458" t="s">
        <v>3066</v>
      </c>
      <c r="D458" t="s">
        <v>3067</v>
      </c>
      <c r="E458" t="s">
        <v>3068</v>
      </c>
      <c r="F458" t="s">
        <v>283</v>
      </c>
      <c r="G458" t="s">
        <v>27</v>
      </c>
      <c r="H458" t="s">
        <v>284</v>
      </c>
      <c r="I458" t="s">
        <v>6190</v>
      </c>
    </row>
    <row r="459" spans="1:9" x14ac:dyDescent="0.25">
      <c r="A459" t="s">
        <v>3070</v>
      </c>
      <c r="B459" t="s">
        <v>3071</v>
      </c>
      <c r="C459" t="s">
        <v>3072</v>
      </c>
      <c r="D459" t="s">
        <v>3073</v>
      </c>
      <c r="E459" t="s">
        <v>3074</v>
      </c>
      <c r="F459" t="s">
        <v>218</v>
      </c>
      <c r="G459" t="s">
        <v>18</v>
      </c>
      <c r="H459">
        <v>14652</v>
      </c>
      <c r="I459" t="s">
        <v>6190</v>
      </c>
    </row>
    <row r="460" spans="1:9" x14ac:dyDescent="0.25">
      <c r="A460" t="s">
        <v>3076</v>
      </c>
      <c r="B460" t="s">
        <v>3077</v>
      </c>
      <c r="C460" t="s">
        <v>3078</v>
      </c>
      <c r="D460" t="s">
        <v>3079</v>
      </c>
      <c r="E460" t="s">
        <v>3080</v>
      </c>
      <c r="F460" t="s">
        <v>125</v>
      </c>
      <c r="G460" t="s">
        <v>18</v>
      </c>
      <c r="H460">
        <v>85754</v>
      </c>
      <c r="I460" t="s">
        <v>6190</v>
      </c>
    </row>
    <row r="461" spans="1:9" x14ac:dyDescent="0.25">
      <c r="A461" t="s">
        <v>3082</v>
      </c>
      <c r="B461" t="s">
        <v>3083</v>
      </c>
      <c r="C461" t="s">
        <v>3084</v>
      </c>
      <c r="D461" t="s">
        <v>3085</v>
      </c>
      <c r="E461" t="s">
        <v>3086</v>
      </c>
      <c r="F461" t="s">
        <v>32</v>
      </c>
      <c r="G461" t="s">
        <v>18</v>
      </c>
      <c r="H461">
        <v>55480</v>
      </c>
      <c r="I461" t="s">
        <v>6190</v>
      </c>
    </row>
    <row r="462" spans="1:9" x14ac:dyDescent="0.25">
      <c r="A462" t="s">
        <v>3088</v>
      </c>
      <c r="B462" t="s">
        <v>3089</v>
      </c>
      <c r="C462" t="s">
        <v>3090</v>
      </c>
      <c r="D462" t="s">
        <v>3091</v>
      </c>
      <c r="E462" t="s">
        <v>3092</v>
      </c>
      <c r="F462" t="s">
        <v>398</v>
      </c>
      <c r="G462" t="s">
        <v>317</v>
      </c>
      <c r="H462" t="s">
        <v>399</v>
      </c>
      <c r="I462" t="s">
        <v>6189</v>
      </c>
    </row>
    <row r="463" spans="1:9" x14ac:dyDescent="0.25">
      <c r="A463" t="s">
        <v>3094</v>
      </c>
      <c r="B463" t="s">
        <v>3095</v>
      </c>
      <c r="C463" t="s">
        <v>3096</v>
      </c>
      <c r="D463" t="s">
        <v>3097</v>
      </c>
      <c r="E463" t="s">
        <v>3098</v>
      </c>
      <c r="F463" t="s">
        <v>84</v>
      </c>
      <c r="G463" t="s">
        <v>27</v>
      </c>
      <c r="H463" t="s">
        <v>85</v>
      </c>
      <c r="I463" t="s">
        <v>6189</v>
      </c>
    </row>
    <row r="464" spans="1:9" x14ac:dyDescent="0.25">
      <c r="A464" t="s">
        <v>3100</v>
      </c>
      <c r="B464" t="s">
        <v>3101</v>
      </c>
      <c r="C464" t="s">
        <v>3102</v>
      </c>
      <c r="D464" t="s">
        <v>3103</v>
      </c>
      <c r="E464" t="s">
        <v>3104</v>
      </c>
      <c r="F464" t="s">
        <v>83</v>
      </c>
      <c r="G464" t="s">
        <v>18</v>
      </c>
      <c r="H464">
        <v>31119</v>
      </c>
      <c r="I464" t="s">
        <v>6189</v>
      </c>
    </row>
    <row r="465" spans="1:9" x14ac:dyDescent="0.25">
      <c r="A465" t="s">
        <v>3106</v>
      </c>
      <c r="B465" t="s">
        <v>3107</v>
      </c>
      <c r="C465" t="s">
        <v>3108</v>
      </c>
      <c r="D465" t="s">
        <v>3109</v>
      </c>
      <c r="E465" t="s">
        <v>3110</v>
      </c>
      <c r="F465" t="s">
        <v>438</v>
      </c>
      <c r="G465" t="s">
        <v>317</v>
      </c>
      <c r="H465" t="s">
        <v>345</v>
      </c>
      <c r="I465" t="s">
        <v>6190</v>
      </c>
    </row>
    <row r="466" spans="1:9" x14ac:dyDescent="0.25">
      <c r="A466" t="s">
        <v>3112</v>
      </c>
      <c r="B466" t="s">
        <v>3113</v>
      </c>
      <c r="C466" t="s">
        <v>3114</v>
      </c>
      <c r="D466" t="s">
        <v>3115</v>
      </c>
      <c r="E466" t="s">
        <v>3116</v>
      </c>
      <c r="F466" t="s">
        <v>298</v>
      </c>
      <c r="G466" t="s">
        <v>27</v>
      </c>
      <c r="H466" t="s">
        <v>299</v>
      </c>
      <c r="I466" t="s">
        <v>6190</v>
      </c>
    </row>
    <row r="467" spans="1:9" x14ac:dyDescent="0.25">
      <c r="A467" t="s">
        <v>3118</v>
      </c>
      <c r="B467" t="s">
        <v>3119</v>
      </c>
      <c r="C467" t="s">
        <v>3120</v>
      </c>
      <c r="D467" t="s">
        <v>3121</v>
      </c>
      <c r="E467" t="s">
        <v>3122</v>
      </c>
      <c r="F467" t="s">
        <v>48</v>
      </c>
      <c r="G467" t="s">
        <v>18</v>
      </c>
      <c r="H467">
        <v>37939</v>
      </c>
      <c r="I467" t="s">
        <v>6189</v>
      </c>
    </row>
    <row r="468" spans="1:9" x14ac:dyDescent="0.25">
      <c r="A468" t="s">
        <v>3124</v>
      </c>
      <c r="B468" t="s">
        <v>3125</v>
      </c>
      <c r="C468" t="s">
        <v>3126</v>
      </c>
      <c r="D468" t="s">
        <v>3127</v>
      </c>
      <c r="E468" t="s">
        <v>3128</v>
      </c>
      <c r="F468" t="s">
        <v>157</v>
      </c>
      <c r="G468" t="s">
        <v>18</v>
      </c>
      <c r="H468">
        <v>48604</v>
      </c>
      <c r="I468" t="s">
        <v>6189</v>
      </c>
    </row>
    <row r="469" spans="1:9" x14ac:dyDescent="0.25">
      <c r="A469" t="s">
        <v>3130</v>
      </c>
      <c r="B469" t="s">
        <v>3131</v>
      </c>
      <c r="C469" t="s">
        <v>3132</v>
      </c>
      <c r="D469" t="s">
        <v>3133</v>
      </c>
      <c r="E469" t="s">
        <v>3134</v>
      </c>
      <c r="F469" t="s">
        <v>200</v>
      </c>
      <c r="G469" t="s">
        <v>18</v>
      </c>
      <c r="H469">
        <v>32092</v>
      </c>
      <c r="I469" t="s">
        <v>6190</v>
      </c>
    </row>
    <row r="470" spans="1:9" x14ac:dyDescent="0.25">
      <c r="A470" t="s">
        <v>3136</v>
      </c>
      <c r="B470" t="s">
        <v>3137</v>
      </c>
      <c r="C470" t="s">
        <v>3138</v>
      </c>
      <c r="D470" t="s">
        <v>6213</v>
      </c>
      <c r="E470" t="s">
        <v>3139</v>
      </c>
      <c r="F470" t="s">
        <v>139</v>
      </c>
      <c r="G470" t="s">
        <v>18</v>
      </c>
      <c r="H470">
        <v>94913</v>
      </c>
      <c r="I470" t="s">
        <v>6189</v>
      </c>
    </row>
    <row r="471" spans="1:9" x14ac:dyDescent="0.25">
      <c r="A471" t="s">
        <v>3141</v>
      </c>
      <c r="B471" t="s">
        <v>3142</v>
      </c>
      <c r="C471" t="s">
        <v>3143</v>
      </c>
      <c r="D471" t="s">
        <v>3144</v>
      </c>
      <c r="E471" t="s">
        <v>3145</v>
      </c>
      <c r="F471" t="s">
        <v>97</v>
      </c>
      <c r="G471" t="s">
        <v>18</v>
      </c>
      <c r="H471">
        <v>95113</v>
      </c>
      <c r="I471" t="s">
        <v>6189</v>
      </c>
    </row>
    <row r="472" spans="1:9" x14ac:dyDescent="0.25">
      <c r="A472" t="s">
        <v>3147</v>
      </c>
      <c r="B472" t="s">
        <v>3148</v>
      </c>
      <c r="C472" t="s">
        <v>3149</v>
      </c>
      <c r="D472" t="s">
        <v>3150</v>
      </c>
      <c r="E472" t="s">
        <v>3151</v>
      </c>
      <c r="F472" t="s">
        <v>258</v>
      </c>
      <c r="G472" t="s">
        <v>18</v>
      </c>
      <c r="H472">
        <v>30045</v>
      </c>
      <c r="I472" t="s">
        <v>6189</v>
      </c>
    </row>
    <row r="473" spans="1:9" x14ac:dyDescent="0.25">
      <c r="A473" t="s">
        <v>3153</v>
      </c>
      <c r="B473" t="s">
        <v>3154</v>
      </c>
      <c r="C473" t="s">
        <v>6213</v>
      </c>
      <c r="D473" t="s">
        <v>3155</v>
      </c>
      <c r="E473" t="s">
        <v>3156</v>
      </c>
      <c r="F473" t="s">
        <v>147</v>
      </c>
      <c r="G473" t="s">
        <v>18</v>
      </c>
      <c r="H473">
        <v>66622</v>
      </c>
      <c r="I473" t="s">
        <v>6189</v>
      </c>
    </row>
    <row r="474" spans="1:9" x14ac:dyDescent="0.25">
      <c r="A474" t="s">
        <v>3158</v>
      </c>
      <c r="B474" t="s">
        <v>3159</v>
      </c>
      <c r="C474" t="s">
        <v>3160</v>
      </c>
      <c r="D474" t="s">
        <v>3161</v>
      </c>
      <c r="E474" t="s">
        <v>3162</v>
      </c>
      <c r="F474" t="s">
        <v>66</v>
      </c>
      <c r="G474" t="s">
        <v>18</v>
      </c>
      <c r="H474">
        <v>66276</v>
      </c>
      <c r="I474" t="s">
        <v>6190</v>
      </c>
    </row>
    <row r="475" spans="1:9" x14ac:dyDescent="0.25">
      <c r="A475" t="s">
        <v>3164</v>
      </c>
      <c r="B475" t="s">
        <v>3165</v>
      </c>
      <c r="C475" t="s">
        <v>3166</v>
      </c>
      <c r="D475" t="s">
        <v>3167</v>
      </c>
      <c r="E475" t="s">
        <v>3168</v>
      </c>
      <c r="F475" t="s">
        <v>104</v>
      </c>
      <c r="G475" t="s">
        <v>18</v>
      </c>
      <c r="H475">
        <v>98148</v>
      </c>
      <c r="I475" t="s">
        <v>6190</v>
      </c>
    </row>
    <row r="476" spans="1:9" x14ac:dyDescent="0.25">
      <c r="A476" t="s">
        <v>3170</v>
      </c>
      <c r="B476" t="s">
        <v>3171</v>
      </c>
      <c r="C476" t="s">
        <v>3172</v>
      </c>
      <c r="D476" t="s">
        <v>3173</v>
      </c>
      <c r="E476" t="s">
        <v>3174</v>
      </c>
      <c r="F476" t="s">
        <v>392</v>
      </c>
      <c r="G476" t="s">
        <v>317</v>
      </c>
      <c r="H476" t="s">
        <v>393</v>
      </c>
      <c r="I476" t="s">
        <v>6189</v>
      </c>
    </row>
    <row r="477" spans="1:9" x14ac:dyDescent="0.25">
      <c r="A477" t="s">
        <v>3176</v>
      </c>
      <c r="B477" t="s">
        <v>3177</v>
      </c>
      <c r="C477" t="s">
        <v>3178</v>
      </c>
      <c r="D477" t="s">
        <v>6213</v>
      </c>
      <c r="E477" t="s">
        <v>3179</v>
      </c>
      <c r="F477" t="s">
        <v>314</v>
      </c>
      <c r="G477" t="s">
        <v>18</v>
      </c>
      <c r="H477">
        <v>34745</v>
      </c>
      <c r="I477" t="s">
        <v>6190</v>
      </c>
    </row>
    <row r="478" spans="1:9" x14ac:dyDescent="0.25">
      <c r="A478" t="s">
        <v>3181</v>
      </c>
      <c r="B478" t="s">
        <v>3182</v>
      </c>
      <c r="C478" t="s">
        <v>3183</v>
      </c>
      <c r="D478" t="s">
        <v>3184</v>
      </c>
      <c r="E478" t="s">
        <v>3185</v>
      </c>
      <c r="F478" t="s">
        <v>218</v>
      </c>
      <c r="G478" t="s">
        <v>18</v>
      </c>
      <c r="H478">
        <v>14683</v>
      </c>
      <c r="I478" t="s">
        <v>6189</v>
      </c>
    </row>
    <row r="479" spans="1:9" x14ac:dyDescent="0.25">
      <c r="A479" t="s">
        <v>3187</v>
      </c>
      <c r="B479" t="s">
        <v>3188</v>
      </c>
      <c r="C479" t="s">
        <v>3189</v>
      </c>
      <c r="D479" t="s">
        <v>3190</v>
      </c>
      <c r="E479" t="s">
        <v>3191</v>
      </c>
      <c r="F479" t="s">
        <v>184</v>
      </c>
      <c r="G479" t="s">
        <v>18</v>
      </c>
      <c r="H479">
        <v>75799</v>
      </c>
      <c r="I479" t="s">
        <v>6190</v>
      </c>
    </row>
    <row r="480" spans="1:9" x14ac:dyDescent="0.25">
      <c r="A480" t="s">
        <v>3193</v>
      </c>
      <c r="B480" t="s">
        <v>3194</v>
      </c>
      <c r="C480" t="s">
        <v>3195</v>
      </c>
      <c r="D480" t="s">
        <v>3196</v>
      </c>
      <c r="E480" t="s">
        <v>3197</v>
      </c>
      <c r="F480" t="s">
        <v>88</v>
      </c>
      <c r="G480" t="s">
        <v>18</v>
      </c>
      <c r="H480">
        <v>11388</v>
      </c>
      <c r="I480" t="s">
        <v>6189</v>
      </c>
    </row>
    <row r="481" spans="1:9" x14ac:dyDescent="0.25">
      <c r="A481" t="s">
        <v>3198</v>
      </c>
      <c r="B481" t="s">
        <v>3199</v>
      </c>
      <c r="C481" t="s">
        <v>6213</v>
      </c>
      <c r="D481" t="s">
        <v>3200</v>
      </c>
      <c r="E481" t="s">
        <v>3201</v>
      </c>
      <c r="F481" t="s">
        <v>33</v>
      </c>
      <c r="G481" t="s">
        <v>18</v>
      </c>
      <c r="H481">
        <v>20167</v>
      </c>
      <c r="I481" t="s">
        <v>6189</v>
      </c>
    </row>
    <row r="482" spans="1:9" x14ac:dyDescent="0.25">
      <c r="A482" t="s">
        <v>3202</v>
      </c>
      <c r="B482" t="s">
        <v>3203</v>
      </c>
      <c r="C482" t="s">
        <v>3204</v>
      </c>
      <c r="D482" t="s">
        <v>3205</v>
      </c>
      <c r="E482" t="s">
        <v>3206</v>
      </c>
      <c r="F482" t="s">
        <v>37</v>
      </c>
      <c r="G482" t="s">
        <v>18</v>
      </c>
      <c r="H482">
        <v>23203</v>
      </c>
      <c r="I482" t="s">
        <v>6190</v>
      </c>
    </row>
    <row r="483" spans="1:9" x14ac:dyDescent="0.25">
      <c r="A483" t="s">
        <v>3208</v>
      </c>
      <c r="B483" t="s">
        <v>3209</v>
      </c>
      <c r="C483" t="s">
        <v>3210</v>
      </c>
      <c r="D483" t="s">
        <v>3211</v>
      </c>
      <c r="E483" t="s">
        <v>3212</v>
      </c>
      <c r="F483" t="s">
        <v>250</v>
      </c>
      <c r="G483" t="s">
        <v>27</v>
      </c>
      <c r="H483" t="s">
        <v>113</v>
      </c>
      <c r="I483" t="s">
        <v>6190</v>
      </c>
    </row>
    <row r="484" spans="1:9" x14ac:dyDescent="0.25">
      <c r="A484" t="s">
        <v>3214</v>
      </c>
      <c r="B484" t="s">
        <v>3215</v>
      </c>
      <c r="C484" t="s">
        <v>3216</v>
      </c>
      <c r="D484" t="s">
        <v>3217</v>
      </c>
      <c r="E484" t="s">
        <v>3218</v>
      </c>
      <c r="F484" t="s">
        <v>163</v>
      </c>
      <c r="G484" t="s">
        <v>18</v>
      </c>
      <c r="H484">
        <v>22309</v>
      </c>
      <c r="I484" t="s">
        <v>6189</v>
      </c>
    </row>
    <row r="485" spans="1:9" x14ac:dyDescent="0.25">
      <c r="A485" t="s">
        <v>3220</v>
      </c>
      <c r="B485" t="s">
        <v>3221</v>
      </c>
      <c r="C485" t="s">
        <v>6213</v>
      </c>
      <c r="D485" t="s">
        <v>3222</v>
      </c>
      <c r="E485" t="s">
        <v>3223</v>
      </c>
      <c r="F485" t="s">
        <v>215</v>
      </c>
      <c r="G485" t="s">
        <v>18</v>
      </c>
      <c r="H485">
        <v>84115</v>
      </c>
      <c r="I485" t="s">
        <v>6189</v>
      </c>
    </row>
    <row r="486" spans="1:9" x14ac:dyDescent="0.25">
      <c r="A486" t="s">
        <v>3225</v>
      </c>
      <c r="B486" t="s">
        <v>3226</v>
      </c>
      <c r="C486" t="s">
        <v>3227</v>
      </c>
      <c r="D486" t="s">
        <v>6213</v>
      </c>
      <c r="E486" t="s">
        <v>3228</v>
      </c>
      <c r="F486" t="s">
        <v>97</v>
      </c>
      <c r="G486" t="s">
        <v>18</v>
      </c>
      <c r="H486">
        <v>95108</v>
      </c>
      <c r="I486" t="s">
        <v>6190</v>
      </c>
    </row>
    <row r="487" spans="1:9" x14ac:dyDescent="0.25">
      <c r="A487" t="s">
        <v>3230</v>
      </c>
      <c r="B487" t="s">
        <v>3231</v>
      </c>
      <c r="C487" t="s">
        <v>3232</v>
      </c>
      <c r="D487" t="s">
        <v>3233</v>
      </c>
      <c r="E487" t="s">
        <v>3234</v>
      </c>
      <c r="F487" t="s">
        <v>370</v>
      </c>
      <c r="G487" t="s">
        <v>317</v>
      </c>
      <c r="H487" t="s">
        <v>371</v>
      </c>
      <c r="I487" t="s">
        <v>6189</v>
      </c>
    </row>
    <row r="488" spans="1:9" x14ac:dyDescent="0.25">
      <c r="A488" t="s">
        <v>3236</v>
      </c>
      <c r="B488" t="s">
        <v>3237</v>
      </c>
      <c r="C488" t="s">
        <v>3238</v>
      </c>
      <c r="D488" t="s">
        <v>3239</v>
      </c>
      <c r="E488" t="s">
        <v>3240</v>
      </c>
      <c r="F488" t="s">
        <v>470</v>
      </c>
      <c r="G488" t="s">
        <v>317</v>
      </c>
      <c r="H488" t="s">
        <v>443</v>
      </c>
      <c r="I488" t="s">
        <v>6189</v>
      </c>
    </row>
    <row r="489" spans="1:9" x14ac:dyDescent="0.25">
      <c r="A489" t="s">
        <v>3242</v>
      </c>
      <c r="B489" t="s">
        <v>3243</v>
      </c>
      <c r="C489" t="s">
        <v>3244</v>
      </c>
      <c r="D489" t="s">
        <v>3245</v>
      </c>
      <c r="E489" t="s">
        <v>3246</v>
      </c>
      <c r="F489" t="s">
        <v>470</v>
      </c>
      <c r="G489" t="s">
        <v>317</v>
      </c>
      <c r="H489" t="s">
        <v>443</v>
      </c>
      <c r="I489" t="s">
        <v>6190</v>
      </c>
    </row>
    <row r="490" spans="1:9" x14ac:dyDescent="0.25">
      <c r="A490" t="s">
        <v>3248</v>
      </c>
      <c r="B490" t="s">
        <v>3249</v>
      </c>
      <c r="C490" t="s">
        <v>3250</v>
      </c>
      <c r="D490" t="s">
        <v>3251</v>
      </c>
      <c r="E490" t="s">
        <v>3252</v>
      </c>
      <c r="F490" t="s">
        <v>423</v>
      </c>
      <c r="G490" t="s">
        <v>317</v>
      </c>
      <c r="H490" t="s">
        <v>424</v>
      </c>
      <c r="I490" t="s">
        <v>6189</v>
      </c>
    </row>
    <row r="491" spans="1:9" x14ac:dyDescent="0.25">
      <c r="A491" t="s">
        <v>3254</v>
      </c>
      <c r="B491" t="s">
        <v>3255</v>
      </c>
      <c r="C491" t="s">
        <v>3256</v>
      </c>
      <c r="D491" t="s">
        <v>3257</v>
      </c>
      <c r="E491" t="s">
        <v>3258</v>
      </c>
      <c r="F491" t="s">
        <v>49</v>
      </c>
      <c r="G491" t="s">
        <v>18</v>
      </c>
      <c r="H491">
        <v>79945</v>
      </c>
      <c r="I491" t="s">
        <v>6190</v>
      </c>
    </row>
    <row r="492" spans="1:9" x14ac:dyDescent="0.25">
      <c r="A492" t="s">
        <v>3260</v>
      </c>
      <c r="B492" t="s">
        <v>3261</v>
      </c>
      <c r="C492" t="s">
        <v>3262</v>
      </c>
      <c r="D492" t="s">
        <v>3263</v>
      </c>
      <c r="E492" t="s">
        <v>3264</v>
      </c>
      <c r="F492" t="s">
        <v>270</v>
      </c>
      <c r="G492" t="s">
        <v>18</v>
      </c>
      <c r="H492">
        <v>33355</v>
      </c>
      <c r="I492" t="s">
        <v>6190</v>
      </c>
    </row>
    <row r="493" spans="1:9" x14ac:dyDescent="0.25">
      <c r="A493" t="s">
        <v>3266</v>
      </c>
      <c r="B493" t="s">
        <v>3267</v>
      </c>
      <c r="C493" t="s">
        <v>6213</v>
      </c>
      <c r="D493" t="s">
        <v>3268</v>
      </c>
      <c r="E493" t="s">
        <v>3269</v>
      </c>
      <c r="F493" t="s">
        <v>35</v>
      </c>
      <c r="G493" t="s">
        <v>18</v>
      </c>
      <c r="H493">
        <v>46295</v>
      </c>
      <c r="I493" t="s">
        <v>6190</v>
      </c>
    </row>
    <row r="494" spans="1:9" x14ac:dyDescent="0.25">
      <c r="A494" t="s">
        <v>3271</v>
      </c>
      <c r="B494" t="s">
        <v>3272</v>
      </c>
      <c r="C494" t="s">
        <v>3273</v>
      </c>
      <c r="D494" t="s">
        <v>3274</v>
      </c>
      <c r="E494" t="s">
        <v>3275</v>
      </c>
      <c r="F494" t="s">
        <v>44</v>
      </c>
      <c r="G494" t="s">
        <v>18</v>
      </c>
      <c r="H494">
        <v>53234</v>
      </c>
      <c r="I494" t="s">
        <v>6189</v>
      </c>
    </row>
    <row r="495" spans="1:9" x14ac:dyDescent="0.25">
      <c r="A495" t="s">
        <v>3277</v>
      </c>
      <c r="B495" t="s">
        <v>3278</v>
      </c>
      <c r="C495" t="s">
        <v>3279</v>
      </c>
      <c r="D495" t="s">
        <v>3280</v>
      </c>
      <c r="E495" t="s">
        <v>3281</v>
      </c>
      <c r="F495" t="s">
        <v>272</v>
      </c>
      <c r="G495" t="s">
        <v>27</v>
      </c>
      <c r="H495" t="s">
        <v>273</v>
      </c>
      <c r="I495" t="s">
        <v>6190</v>
      </c>
    </row>
    <row r="496" spans="1:9" x14ac:dyDescent="0.25">
      <c r="A496" t="s">
        <v>3283</v>
      </c>
      <c r="B496" t="s">
        <v>3284</v>
      </c>
      <c r="C496" t="s">
        <v>3285</v>
      </c>
      <c r="D496" t="s">
        <v>3286</v>
      </c>
      <c r="E496" t="s">
        <v>3287</v>
      </c>
      <c r="F496" t="s">
        <v>31</v>
      </c>
      <c r="G496" t="s">
        <v>18</v>
      </c>
      <c r="H496">
        <v>70836</v>
      </c>
      <c r="I496" t="s">
        <v>6190</v>
      </c>
    </row>
    <row r="497" spans="1:9" x14ac:dyDescent="0.25">
      <c r="A497" t="s">
        <v>3289</v>
      </c>
      <c r="B497" t="s">
        <v>3290</v>
      </c>
      <c r="C497" t="s">
        <v>6213</v>
      </c>
      <c r="D497" t="s">
        <v>3291</v>
      </c>
      <c r="E497" t="s">
        <v>3292</v>
      </c>
      <c r="F497" t="s">
        <v>169</v>
      </c>
      <c r="G497" t="s">
        <v>18</v>
      </c>
      <c r="H497">
        <v>6816</v>
      </c>
      <c r="I497" t="s">
        <v>6189</v>
      </c>
    </row>
    <row r="498" spans="1:9" x14ac:dyDescent="0.25">
      <c r="A498" t="s">
        <v>3294</v>
      </c>
      <c r="B498" t="s">
        <v>3295</v>
      </c>
      <c r="C498" t="s">
        <v>3296</v>
      </c>
      <c r="D498" t="s">
        <v>3297</v>
      </c>
      <c r="E498" t="s">
        <v>3298</v>
      </c>
      <c r="F498" t="s">
        <v>249</v>
      </c>
      <c r="G498" t="s">
        <v>18</v>
      </c>
      <c r="H498">
        <v>32590</v>
      </c>
      <c r="I498" t="s">
        <v>6190</v>
      </c>
    </row>
    <row r="499" spans="1:9" x14ac:dyDescent="0.25">
      <c r="A499" t="s">
        <v>3300</v>
      </c>
      <c r="B499" t="s">
        <v>3301</v>
      </c>
      <c r="C499" t="s">
        <v>3302</v>
      </c>
      <c r="D499" t="s">
        <v>3303</v>
      </c>
      <c r="E499" t="s">
        <v>3304</v>
      </c>
      <c r="F499" t="s">
        <v>3305</v>
      </c>
      <c r="G499" t="s">
        <v>317</v>
      </c>
      <c r="H499" t="s">
        <v>347</v>
      </c>
      <c r="I499" t="s">
        <v>6190</v>
      </c>
    </row>
    <row r="500" spans="1:9" x14ac:dyDescent="0.25">
      <c r="A500" t="s">
        <v>3307</v>
      </c>
      <c r="B500" t="s">
        <v>3308</v>
      </c>
      <c r="C500" t="s">
        <v>3309</v>
      </c>
      <c r="D500" t="s">
        <v>3310</v>
      </c>
      <c r="E500" t="s">
        <v>3311</v>
      </c>
      <c r="F500" t="s">
        <v>219</v>
      </c>
      <c r="G500" t="s">
        <v>27</v>
      </c>
      <c r="H500" t="s">
        <v>335</v>
      </c>
      <c r="I500" t="s">
        <v>6189</v>
      </c>
    </row>
    <row r="501" spans="1:9" x14ac:dyDescent="0.25">
      <c r="A501" t="s">
        <v>3313</v>
      </c>
      <c r="B501" t="s">
        <v>3314</v>
      </c>
      <c r="C501" t="s">
        <v>6213</v>
      </c>
      <c r="D501" t="s">
        <v>3315</v>
      </c>
      <c r="E501" t="s">
        <v>3316</v>
      </c>
      <c r="F501" t="s">
        <v>1699</v>
      </c>
      <c r="G501" t="s">
        <v>317</v>
      </c>
      <c r="H501" t="s">
        <v>347</v>
      </c>
      <c r="I501" t="s">
        <v>6189</v>
      </c>
    </row>
    <row r="502" spans="1:9" x14ac:dyDescent="0.25">
      <c r="A502" t="s">
        <v>3318</v>
      </c>
      <c r="B502" t="s">
        <v>3319</v>
      </c>
      <c r="C502" t="s">
        <v>6213</v>
      </c>
      <c r="D502" t="s">
        <v>3320</v>
      </c>
      <c r="E502" t="s">
        <v>3321</v>
      </c>
      <c r="F502" t="s">
        <v>182</v>
      </c>
      <c r="G502" t="s">
        <v>18</v>
      </c>
      <c r="H502">
        <v>49518</v>
      </c>
      <c r="I502" t="s">
        <v>6190</v>
      </c>
    </row>
    <row r="503" spans="1:9" x14ac:dyDescent="0.25">
      <c r="A503" t="s">
        <v>3323</v>
      </c>
      <c r="B503" t="s">
        <v>3324</v>
      </c>
      <c r="C503" t="s">
        <v>3325</v>
      </c>
      <c r="D503" t="s">
        <v>3326</v>
      </c>
      <c r="E503" t="s">
        <v>3327</v>
      </c>
      <c r="F503" t="s">
        <v>364</v>
      </c>
      <c r="G503" t="s">
        <v>27</v>
      </c>
      <c r="H503" t="s">
        <v>365</v>
      </c>
      <c r="I503" t="s">
        <v>6190</v>
      </c>
    </row>
    <row r="504" spans="1:9" x14ac:dyDescent="0.25">
      <c r="A504" t="s">
        <v>3328</v>
      </c>
      <c r="B504" t="s">
        <v>3329</v>
      </c>
      <c r="C504" t="s">
        <v>3330</v>
      </c>
      <c r="D504" t="s">
        <v>3331</v>
      </c>
      <c r="E504" t="s">
        <v>3332</v>
      </c>
      <c r="F504" t="s">
        <v>115</v>
      </c>
      <c r="G504" t="s">
        <v>18</v>
      </c>
      <c r="H504">
        <v>66160</v>
      </c>
      <c r="I504" t="s">
        <v>6190</v>
      </c>
    </row>
    <row r="505" spans="1:9" x14ac:dyDescent="0.25">
      <c r="A505" t="s">
        <v>3333</v>
      </c>
      <c r="B505" t="s">
        <v>3334</v>
      </c>
      <c r="C505" t="s">
        <v>6213</v>
      </c>
      <c r="D505" t="s">
        <v>3335</v>
      </c>
      <c r="E505" t="s">
        <v>3336</v>
      </c>
      <c r="F505" t="s">
        <v>449</v>
      </c>
      <c r="G505" t="s">
        <v>18</v>
      </c>
      <c r="H505">
        <v>14905</v>
      </c>
      <c r="I505" t="s">
        <v>6190</v>
      </c>
    </row>
    <row r="506" spans="1:9" x14ac:dyDescent="0.25">
      <c r="A506" t="s">
        <v>3337</v>
      </c>
      <c r="B506" t="s">
        <v>3338</v>
      </c>
      <c r="C506" t="s">
        <v>3339</v>
      </c>
      <c r="D506" t="s">
        <v>3340</v>
      </c>
      <c r="E506" t="s">
        <v>3341</v>
      </c>
      <c r="F506" t="s">
        <v>44</v>
      </c>
      <c r="G506" t="s">
        <v>18</v>
      </c>
      <c r="H506">
        <v>53205</v>
      </c>
      <c r="I506" t="s">
        <v>6189</v>
      </c>
    </row>
    <row r="507" spans="1:9" x14ac:dyDescent="0.25">
      <c r="A507" t="s">
        <v>3343</v>
      </c>
      <c r="B507" t="s">
        <v>3344</v>
      </c>
      <c r="C507" t="s">
        <v>3345</v>
      </c>
      <c r="D507" t="s">
        <v>3346</v>
      </c>
      <c r="E507" t="s">
        <v>3347</v>
      </c>
      <c r="F507" t="s">
        <v>256</v>
      </c>
      <c r="G507" t="s">
        <v>18</v>
      </c>
      <c r="H507">
        <v>27264</v>
      </c>
      <c r="I507" t="s">
        <v>6190</v>
      </c>
    </row>
    <row r="508" spans="1:9" x14ac:dyDescent="0.25">
      <c r="A508" t="s">
        <v>3349</v>
      </c>
      <c r="B508" t="s">
        <v>3350</v>
      </c>
      <c r="C508" t="s">
        <v>3351</v>
      </c>
      <c r="D508" t="s">
        <v>3352</v>
      </c>
      <c r="E508" t="s">
        <v>3353</v>
      </c>
      <c r="F508" t="s">
        <v>49</v>
      </c>
      <c r="G508" t="s">
        <v>18</v>
      </c>
      <c r="H508">
        <v>88546</v>
      </c>
      <c r="I508" t="s">
        <v>6189</v>
      </c>
    </row>
    <row r="509" spans="1:9" x14ac:dyDescent="0.25">
      <c r="A509" t="s">
        <v>3355</v>
      </c>
      <c r="B509" t="s">
        <v>3356</v>
      </c>
      <c r="C509" t="s">
        <v>3357</v>
      </c>
      <c r="D509" t="s">
        <v>3358</v>
      </c>
      <c r="E509" t="s">
        <v>3359</v>
      </c>
      <c r="F509" t="s">
        <v>254</v>
      </c>
      <c r="G509" t="s">
        <v>18</v>
      </c>
      <c r="H509">
        <v>44185</v>
      </c>
      <c r="I509" t="s">
        <v>6189</v>
      </c>
    </row>
    <row r="510" spans="1:9" x14ac:dyDescent="0.25">
      <c r="A510" t="s">
        <v>3361</v>
      </c>
      <c r="B510" t="s">
        <v>3362</v>
      </c>
      <c r="C510" t="s">
        <v>3363</v>
      </c>
      <c r="D510" t="s">
        <v>3364</v>
      </c>
      <c r="E510" t="s">
        <v>3365</v>
      </c>
      <c r="F510" t="s">
        <v>376</v>
      </c>
      <c r="G510" t="s">
        <v>317</v>
      </c>
      <c r="H510" t="s">
        <v>377</v>
      </c>
      <c r="I510" t="s">
        <v>6190</v>
      </c>
    </row>
    <row r="511" spans="1:9" x14ac:dyDescent="0.25">
      <c r="A511" t="s">
        <v>3367</v>
      </c>
      <c r="B511" t="s">
        <v>3368</v>
      </c>
      <c r="C511" t="s">
        <v>3369</v>
      </c>
      <c r="D511" t="s">
        <v>3370</v>
      </c>
      <c r="E511" t="s">
        <v>3371</v>
      </c>
      <c r="F511" t="s">
        <v>465</v>
      </c>
      <c r="G511" t="s">
        <v>317</v>
      </c>
      <c r="H511" t="s">
        <v>384</v>
      </c>
      <c r="I511" t="s">
        <v>6189</v>
      </c>
    </row>
    <row r="512" spans="1:9" x14ac:dyDescent="0.25">
      <c r="A512" t="s">
        <v>3373</v>
      </c>
      <c r="B512" t="s">
        <v>3374</v>
      </c>
      <c r="C512" t="s">
        <v>3375</v>
      </c>
      <c r="D512" t="s">
        <v>3376</v>
      </c>
      <c r="E512" t="s">
        <v>3377</v>
      </c>
      <c r="F512" t="s">
        <v>468</v>
      </c>
      <c r="G512" t="s">
        <v>317</v>
      </c>
      <c r="H512" t="s">
        <v>469</v>
      </c>
      <c r="I512" t="s">
        <v>6189</v>
      </c>
    </row>
    <row r="513" spans="1:9" x14ac:dyDescent="0.25">
      <c r="A513" t="s">
        <v>3379</v>
      </c>
      <c r="B513" t="s">
        <v>3380</v>
      </c>
      <c r="C513" t="s">
        <v>3381</v>
      </c>
      <c r="D513" t="s">
        <v>3382</v>
      </c>
      <c r="E513" t="s">
        <v>3383</v>
      </c>
      <c r="F513" t="s">
        <v>143</v>
      </c>
      <c r="G513" t="s">
        <v>18</v>
      </c>
      <c r="H513">
        <v>35244</v>
      </c>
      <c r="I513" t="s">
        <v>6189</v>
      </c>
    </row>
    <row r="514" spans="1:9" x14ac:dyDescent="0.25">
      <c r="A514" t="s">
        <v>3385</v>
      </c>
      <c r="B514" t="s">
        <v>3386</v>
      </c>
      <c r="C514" t="s">
        <v>3387</v>
      </c>
      <c r="D514" t="s">
        <v>3388</v>
      </c>
      <c r="E514" t="s">
        <v>3389</v>
      </c>
      <c r="F514" t="s">
        <v>327</v>
      </c>
      <c r="G514" t="s">
        <v>18</v>
      </c>
      <c r="H514">
        <v>56372</v>
      </c>
      <c r="I514" t="s">
        <v>6190</v>
      </c>
    </row>
    <row r="515" spans="1:9" x14ac:dyDescent="0.25">
      <c r="A515" t="s">
        <v>3391</v>
      </c>
      <c r="B515" t="s">
        <v>3392</v>
      </c>
      <c r="C515" t="s">
        <v>3393</v>
      </c>
      <c r="D515" t="s">
        <v>6213</v>
      </c>
      <c r="E515" t="s">
        <v>3394</v>
      </c>
      <c r="F515" t="s">
        <v>45</v>
      </c>
      <c r="G515" t="s">
        <v>18</v>
      </c>
      <c r="H515">
        <v>19191</v>
      </c>
      <c r="I515" t="s">
        <v>6190</v>
      </c>
    </row>
    <row r="516" spans="1:9" x14ac:dyDescent="0.25">
      <c r="A516" t="s">
        <v>3396</v>
      </c>
      <c r="B516" t="s">
        <v>3397</v>
      </c>
      <c r="C516" t="s">
        <v>3398</v>
      </c>
      <c r="D516" t="s">
        <v>3399</v>
      </c>
      <c r="E516" t="s">
        <v>3400</v>
      </c>
      <c r="F516" t="s">
        <v>40</v>
      </c>
      <c r="G516" t="s">
        <v>18</v>
      </c>
      <c r="H516">
        <v>48211</v>
      </c>
      <c r="I516" t="s">
        <v>6189</v>
      </c>
    </row>
    <row r="517" spans="1:9" x14ac:dyDescent="0.25">
      <c r="A517" t="s">
        <v>3402</v>
      </c>
      <c r="B517" t="s">
        <v>3403</v>
      </c>
      <c r="C517" t="s">
        <v>3404</v>
      </c>
      <c r="D517" t="s">
        <v>3405</v>
      </c>
      <c r="E517" t="s">
        <v>3406</v>
      </c>
      <c r="F517" t="s">
        <v>103</v>
      </c>
      <c r="G517" t="s">
        <v>18</v>
      </c>
      <c r="H517">
        <v>63180</v>
      </c>
      <c r="I517" t="s">
        <v>6190</v>
      </c>
    </row>
    <row r="518" spans="1:9" x14ac:dyDescent="0.25">
      <c r="A518" t="s">
        <v>3408</v>
      </c>
      <c r="B518" t="s">
        <v>3409</v>
      </c>
      <c r="C518" t="s">
        <v>6213</v>
      </c>
      <c r="D518" t="s">
        <v>3410</v>
      </c>
      <c r="E518" t="s">
        <v>3411</v>
      </c>
      <c r="F518" t="s">
        <v>282</v>
      </c>
      <c r="G518" t="s">
        <v>18</v>
      </c>
      <c r="H518">
        <v>12305</v>
      </c>
      <c r="I518" t="s">
        <v>6189</v>
      </c>
    </row>
    <row r="519" spans="1:9" x14ac:dyDescent="0.25">
      <c r="A519" t="s">
        <v>3413</v>
      </c>
      <c r="B519" t="s">
        <v>3414</v>
      </c>
      <c r="C519" t="s">
        <v>6213</v>
      </c>
      <c r="D519" t="s">
        <v>3415</v>
      </c>
      <c r="E519" t="s">
        <v>3416</v>
      </c>
      <c r="F519" t="s">
        <v>318</v>
      </c>
      <c r="G519" t="s">
        <v>18</v>
      </c>
      <c r="H519">
        <v>33805</v>
      </c>
      <c r="I519" t="s">
        <v>6190</v>
      </c>
    </row>
    <row r="520" spans="1:9" x14ac:dyDescent="0.25">
      <c r="A520" t="s">
        <v>3418</v>
      </c>
      <c r="B520" t="s">
        <v>3419</v>
      </c>
      <c r="C520" t="s">
        <v>3420</v>
      </c>
      <c r="D520" t="s">
        <v>3421</v>
      </c>
      <c r="E520" t="s">
        <v>3422</v>
      </c>
      <c r="F520" t="s">
        <v>355</v>
      </c>
      <c r="G520" t="s">
        <v>18</v>
      </c>
      <c r="H520">
        <v>32941</v>
      </c>
      <c r="I520" t="s">
        <v>6190</v>
      </c>
    </row>
    <row r="521" spans="1:9" x14ac:dyDescent="0.25">
      <c r="A521" t="s">
        <v>3424</v>
      </c>
      <c r="B521" t="s">
        <v>3425</v>
      </c>
      <c r="C521" t="s">
        <v>3426</v>
      </c>
      <c r="D521" t="s">
        <v>3427</v>
      </c>
      <c r="E521" t="s">
        <v>3428</v>
      </c>
      <c r="F521" t="s">
        <v>62</v>
      </c>
      <c r="G521" t="s">
        <v>18</v>
      </c>
      <c r="H521">
        <v>77075</v>
      </c>
      <c r="I521" t="s">
        <v>6190</v>
      </c>
    </row>
    <row r="522" spans="1:9" x14ac:dyDescent="0.25">
      <c r="A522" t="s">
        <v>3430</v>
      </c>
      <c r="B522" t="s">
        <v>3431</v>
      </c>
      <c r="C522" t="s">
        <v>3432</v>
      </c>
      <c r="D522" t="s">
        <v>3433</v>
      </c>
      <c r="E522" t="s">
        <v>3434</v>
      </c>
      <c r="F522" t="s">
        <v>68</v>
      </c>
      <c r="G522" t="s">
        <v>18</v>
      </c>
      <c r="H522">
        <v>70179</v>
      </c>
      <c r="I522" t="s">
        <v>6190</v>
      </c>
    </row>
    <row r="523" spans="1:9" x14ac:dyDescent="0.25">
      <c r="A523" t="s">
        <v>3435</v>
      </c>
      <c r="B523" t="s">
        <v>3436</v>
      </c>
      <c r="C523" t="s">
        <v>3437</v>
      </c>
      <c r="D523" t="s">
        <v>3438</v>
      </c>
      <c r="E523" t="s">
        <v>3439</v>
      </c>
      <c r="F523" t="s">
        <v>76</v>
      </c>
      <c r="G523" t="s">
        <v>18</v>
      </c>
      <c r="H523">
        <v>73142</v>
      </c>
      <c r="I523" t="s">
        <v>6190</v>
      </c>
    </row>
    <row r="524" spans="1:9" x14ac:dyDescent="0.25">
      <c r="A524" t="s">
        <v>3441</v>
      </c>
      <c r="B524" t="s">
        <v>3442</v>
      </c>
      <c r="C524" t="s">
        <v>3443</v>
      </c>
      <c r="D524" t="s">
        <v>3444</v>
      </c>
      <c r="E524" t="s">
        <v>3445</v>
      </c>
      <c r="F524" t="s">
        <v>147</v>
      </c>
      <c r="G524" t="s">
        <v>18</v>
      </c>
      <c r="H524">
        <v>66617</v>
      </c>
      <c r="I524" t="s">
        <v>6190</v>
      </c>
    </row>
    <row r="525" spans="1:9" x14ac:dyDescent="0.25">
      <c r="A525" t="s">
        <v>3447</v>
      </c>
      <c r="B525" t="s">
        <v>3448</v>
      </c>
      <c r="C525" t="s">
        <v>3449</v>
      </c>
      <c r="D525" t="s">
        <v>3450</v>
      </c>
      <c r="E525" t="s">
        <v>3451</v>
      </c>
      <c r="F525" t="s">
        <v>425</v>
      </c>
      <c r="G525" t="s">
        <v>317</v>
      </c>
      <c r="H525" t="s">
        <v>426</v>
      </c>
      <c r="I525" t="s">
        <v>6190</v>
      </c>
    </row>
    <row r="526" spans="1:9" x14ac:dyDescent="0.25">
      <c r="A526" t="s">
        <v>3453</v>
      </c>
      <c r="B526" t="s">
        <v>3454</v>
      </c>
      <c r="C526" t="s">
        <v>6213</v>
      </c>
      <c r="D526" t="s">
        <v>3455</v>
      </c>
      <c r="E526" t="s">
        <v>3456</v>
      </c>
      <c r="F526" t="s">
        <v>82</v>
      </c>
      <c r="G526" t="s">
        <v>18</v>
      </c>
      <c r="H526">
        <v>62723</v>
      </c>
      <c r="I526" t="s">
        <v>6190</v>
      </c>
    </row>
    <row r="527" spans="1:9" x14ac:dyDescent="0.25">
      <c r="A527" t="s">
        <v>3458</v>
      </c>
      <c r="B527" t="s">
        <v>3459</v>
      </c>
      <c r="C527" t="s">
        <v>6213</v>
      </c>
      <c r="D527" t="s">
        <v>3460</v>
      </c>
      <c r="E527" t="s">
        <v>3461</v>
      </c>
      <c r="F527" t="s">
        <v>20</v>
      </c>
      <c r="G527" t="s">
        <v>18</v>
      </c>
      <c r="H527">
        <v>8104</v>
      </c>
      <c r="I527" t="s">
        <v>6189</v>
      </c>
    </row>
    <row r="528" spans="1:9" x14ac:dyDescent="0.25">
      <c r="A528" t="s">
        <v>3463</v>
      </c>
      <c r="B528" t="s">
        <v>3464</v>
      </c>
      <c r="C528" t="s">
        <v>3465</v>
      </c>
      <c r="D528" t="s">
        <v>3466</v>
      </c>
      <c r="E528" t="s">
        <v>3467</v>
      </c>
      <c r="F528" t="s">
        <v>104</v>
      </c>
      <c r="G528" t="s">
        <v>18</v>
      </c>
      <c r="H528">
        <v>98185</v>
      </c>
      <c r="I528" t="s">
        <v>6189</v>
      </c>
    </row>
    <row r="529" spans="1:9" x14ac:dyDescent="0.25">
      <c r="A529" t="s">
        <v>3469</v>
      </c>
      <c r="B529" t="s">
        <v>3470</v>
      </c>
      <c r="C529" t="s">
        <v>3471</v>
      </c>
      <c r="D529" t="s">
        <v>3472</v>
      </c>
      <c r="E529" t="s">
        <v>3473</v>
      </c>
      <c r="F529" t="s">
        <v>150</v>
      </c>
      <c r="G529" t="s">
        <v>27</v>
      </c>
      <c r="H529" t="s">
        <v>151</v>
      </c>
      <c r="I529" t="s">
        <v>6190</v>
      </c>
    </row>
    <row r="530" spans="1:9" x14ac:dyDescent="0.25">
      <c r="A530" t="s">
        <v>3475</v>
      </c>
      <c r="B530" t="s">
        <v>3476</v>
      </c>
      <c r="C530" t="s">
        <v>3477</v>
      </c>
      <c r="D530" t="s">
        <v>3478</v>
      </c>
      <c r="E530" t="s">
        <v>3479</v>
      </c>
      <c r="F530" t="s">
        <v>95</v>
      </c>
      <c r="G530" t="s">
        <v>18</v>
      </c>
      <c r="H530">
        <v>76711</v>
      </c>
      <c r="I530" t="s">
        <v>6190</v>
      </c>
    </row>
    <row r="531" spans="1:9" x14ac:dyDescent="0.25">
      <c r="A531" t="s">
        <v>3481</v>
      </c>
      <c r="B531" t="s">
        <v>3482</v>
      </c>
      <c r="C531" t="s">
        <v>3483</v>
      </c>
      <c r="D531" t="s">
        <v>3484</v>
      </c>
      <c r="E531" t="s">
        <v>3485</v>
      </c>
      <c r="F531" t="s">
        <v>37</v>
      </c>
      <c r="G531" t="s">
        <v>18</v>
      </c>
      <c r="H531">
        <v>23242</v>
      </c>
      <c r="I531" t="s">
        <v>6190</v>
      </c>
    </row>
    <row r="532" spans="1:9" x14ac:dyDescent="0.25">
      <c r="A532" t="s">
        <v>3487</v>
      </c>
      <c r="B532" t="s">
        <v>3488</v>
      </c>
      <c r="C532" t="s">
        <v>3489</v>
      </c>
      <c r="D532" t="s">
        <v>3490</v>
      </c>
      <c r="E532" t="s">
        <v>3491</v>
      </c>
      <c r="F532" t="s">
        <v>259</v>
      </c>
      <c r="G532" t="s">
        <v>18</v>
      </c>
      <c r="H532">
        <v>43610</v>
      </c>
      <c r="I532" t="s">
        <v>6190</v>
      </c>
    </row>
    <row r="533" spans="1:9" x14ac:dyDescent="0.25">
      <c r="A533" t="s">
        <v>3493</v>
      </c>
      <c r="B533" t="s">
        <v>3494</v>
      </c>
      <c r="C533" t="s">
        <v>3495</v>
      </c>
      <c r="D533" t="s">
        <v>3496</v>
      </c>
      <c r="E533" t="s">
        <v>3497</v>
      </c>
      <c r="F533" t="s">
        <v>25</v>
      </c>
      <c r="G533" t="s">
        <v>18</v>
      </c>
      <c r="H533">
        <v>25705</v>
      </c>
      <c r="I533" t="s">
        <v>6190</v>
      </c>
    </row>
    <row r="534" spans="1:9" x14ac:dyDescent="0.25">
      <c r="A534" t="s">
        <v>3499</v>
      </c>
      <c r="B534" t="s">
        <v>3500</v>
      </c>
      <c r="C534" t="s">
        <v>3501</v>
      </c>
      <c r="D534" t="s">
        <v>3502</v>
      </c>
      <c r="E534" t="s">
        <v>3503</v>
      </c>
      <c r="F534" t="s">
        <v>412</v>
      </c>
      <c r="G534" t="s">
        <v>18</v>
      </c>
      <c r="H534">
        <v>33884</v>
      </c>
      <c r="I534" t="s">
        <v>6189</v>
      </c>
    </row>
    <row r="535" spans="1:9" x14ac:dyDescent="0.25">
      <c r="A535" t="s">
        <v>3505</v>
      </c>
      <c r="B535" t="s">
        <v>3506</v>
      </c>
      <c r="C535" t="s">
        <v>6213</v>
      </c>
      <c r="D535" t="s">
        <v>3507</v>
      </c>
      <c r="E535" t="s">
        <v>3508</v>
      </c>
      <c r="F535" t="s">
        <v>51</v>
      </c>
      <c r="G535" t="s">
        <v>18</v>
      </c>
      <c r="H535">
        <v>75323</v>
      </c>
      <c r="I535" t="s">
        <v>6190</v>
      </c>
    </row>
    <row r="536" spans="1:9" x14ac:dyDescent="0.25">
      <c r="A536" t="s">
        <v>3510</v>
      </c>
      <c r="B536" t="s">
        <v>3511</v>
      </c>
      <c r="C536" t="s">
        <v>3512</v>
      </c>
      <c r="D536" t="s">
        <v>3513</v>
      </c>
      <c r="E536" t="s">
        <v>3514</v>
      </c>
      <c r="F536" t="s">
        <v>455</v>
      </c>
      <c r="G536" t="s">
        <v>317</v>
      </c>
      <c r="H536" t="s">
        <v>456</v>
      </c>
      <c r="I536" t="s">
        <v>6189</v>
      </c>
    </row>
    <row r="537" spans="1:9" x14ac:dyDescent="0.25">
      <c r="A537" t="s">
        <v>3516</v>
      </c>
      <c r="B537" t="s">
        <v>3517</v>
      </c>
      <c r="C537" t="s">
        <v>6213</v>
      </c>
      <c r="D537" t="s">
        <v>3518</v>
      </c>
      <c r="E537" t="s">
        <v>3519</v>
      </c>
      <c r="F537" t="s">
        <v>1281</v>
      </c>
      <c r="G537" t="s">
        <v>317</v>
      </c>
      <c r="H537" t="s">
        <v>443</v>
      </c>
      <c r="I537" t="s">
        <v>6190</v>
      </c>
    </row>
    <row r="538" spans="1:9" x14ac:dyDescent="0.25">
      <c r="A538" t="s">
        <v>3521</v>
      </c>
      <c r="B538" t="s">
        <v>3522</v>
      </c>
      <c r="C538" t="s">
        <v>3523</v>
      </c>
      <c r="D538" t="s">
        <v>3524</v>
      </c>
      <c r="E538" t="s">
        <v>3525</v>
      </c>
      <c r="F538" t="s">
        <v>38</v>
      </c>
      <c r="G538" t="s">
        <v>18</v>
      </c>
      <c r="H538">
        <v>43231</v>
      </c>
      <c r="I538" t="s">
        <v>6190</v>
      </c>
    </row>
    <row r="539" spans="1:9" x14ac:dyDescent="0.25">
      <c r="A539" t="s">
        <v>3527</v>
      </c>
      <c r="B539" t="s">
        <v>3528</v>
      </c>
      <c r="C539" t="s">
        <v>3529</v>
      </c>
      <c r="D539" t="s">
        <v>6213</v>
      </c>
      <c r="E539" t="s">
        <v>3530</v>
      </c>
      <c r="F539" t="s">
        <v>94</v>
      </c>
      <c r="G539" t="s">
        <v>18</v>
      </c>
      <c r="H539">
        <v>47747</v>
      </c>
      <c r="I539" t="s">
        <v>6189</v>
      </c>
    </row>
    <row r="540" spans="1:9" x14ac:dyDescent="0.25">
      <c r="A540" t="s">
        <v>3532</v>
      </c>
      <c r="B540" t="s">
        <v>3533</v>
      </c>
      <c r="C540" t="s">
        <v>3534</v>
      </c>
      <c r="D540" t="s">
        <v>6213</v>
      </c>
      <c r="E540" t="s">
        <v>3535</v>
      </c>
      <c r="F540" t="s">
        <v>216</v>
      </c>
      <c r="G540" t="s">
        <v>18</v>
      </c>
      <c r="H540">
        <v>60567</v>
      </c>
      <c r="I540" t="s">
        <v>6189</v>
      </c>
    </row>
    <row r="541" spans="1:9" x14ac:dyDescent="0.25">
      <c r="A541" t="s">
        <v>3537</v>
      </c>
      <c r="B541" t="s">
        <v>3538</v>
      </c>
      <c r="C541" t="s">
        <v>3539</v>
      </c>
      <c r="D541" t="s">
        <v>6213</v>
      </c>
      <c r="E541" t="s">
        <v>3540</v>
      </c>
      <c r="F541" t="s">
        <v>47</v>
      </c>
      <c r="G541" t="s">
        <v>18</v>
      </c>
      <c r="H541">
        <v>29424</v>
      </c>
      <c r="I541" t="s">
        <v>6190</v>
      </c>
    </row>
    <row r="542" spans="1:9" x14ac:dyDescent="0.25">
      <c r="A542" t="s">
        <v>3542</v>
      </c>
      <c r="B542" t="s">
        <v>3543</v>
      </c>
      <c r="C542" t="s">
        <v>3544</v>
      </c>
      <c r="D542" t="s">
        <v>3545</v>
      </c>
      <c r="E542" t="s">
        <v>3546</v>
      </c>
      <c r="F542" t="s">
        <v>173</v>
      </c>
      <c r="G542" t="s">
        <v>18</v>
      </c>
      <c r="H542">
        <v>48930</v>
      </c>
      <c r="I542" t="s">
        <v>6189</v>
      </c>
    </row>
    <row r="543" spans="1:9" x14ac:dyDescent="0.25">
      <c r="A543" t="s">
        <v>3548</v>
      </c>
      <c r="B543" t="s">
        <v>3549</v>
      </c>
      <c r="C543" t="s">
        <v>6213</v>
      </c>
      <c r="D543" t="s">
        <v>3550</v>
      </c>
      <c r="E543" t="s">
        <v>3551</v>
      </c>
      <c r="F543" t="s">
        <v>442</v>
      </c>
      <c r="G543" t="s">
        <v>317</v>
      </c>
      <c r="H543" t="s">
        <v>377</v>
      </c>
      <c r="I543" t="s">
        <v>6189</v>
      </c>
    </row>
    <row r="544" spans="1:9" x14ac:dyDescent="0.25">
      <c r="A544" t="s">
        <v>3553</v>
      </c>
      <c r="B544" t="s">
        <v>3554</v>
      </c>
      <c r="C544" t="s">
        <v>3555</v>
      </c>
      <c r="D544" t="s">
        <v>3556</v>
      </c>
      <c r="E544" t="s">
        <v>3557</v>
      </c>
      <c r="F544" t="s">
        <v>174</v>
      </c>
      <c r="G544" t="s">
        <v>18</v>
      </c>
      <c r="H544">
        <v>71115</v>
      </c>
      <c r="I544" t="s">
        <v>6190</v>
      </c>
    </row>
    <row r="545" spans="1:9" x14ac:dyDescent="0.25">
      <c r="A545" t="s">
        <v>3559</v>
      </c>
      <c r="B545" t="s">
        <v>3560</v>
      </c>
      <c r="C545" t="s">
        <v>3561</v>
      </c>
      <c r="D545" t="s">
        <v>3562</v>
      </c>
      <c r="E545" t="s">
        <v>3563</v>
      </c>
      <c r="F545" t="s">
        <v>97</v>
      </c>
      <c r="G545" t="s">
        <v>18</v>
      </c>
      <c r="H545">
        <v>95194</v>
      </c>
      <c r="I545" t="s">
        <v>6190</v>
      </c>
    </row>
    <row r="546" spans="1:9" x14ac:dyDescent="0.25">
      <c r="A546" t="s">
        <v>3565</v>
      </c>
      <c r="B546" t="s">
        <v>3566</v>
      </c>
      <c r="C546" t="s">
        <v>3567</v>
      </c>
      <c r="D546" t="s">
        <v>3568</v>
      </c>
      <c r="E546" t="s">
        <v>3569</v>
      </c>
      <c r="F546" t="s">
        <v>45</v>
      </c>
      <c r="G546" t="s">
        <v>18</v>
      </c>
      <c r="H546">
        <v>19104</v>
      </c>
      <c r="I546" t="s">
        <v>6190</v>
      </c>
    </row>
    <row r="547" spans="1:9" x14ac:dyDescent="0.25">
      <c r="A547" t="s">
        <v>3571</v>
      </c>
      <c r="B547" t="s">
        <v>3572</v>
      </c>
      <c r="C547" t="s">
        <v>3573</v>
      </c>
      <c r="D547" t="s">
        <v>3574</v>
      </c>
      <c r="E547" t="s">
        <v>3575</v>
      </c>
      <c r="F547" t="s">
        <v>175</v>
      </c>
      <c r="G547" t="s">
        <v>27</v>
      </c>
      <c r="H547" t="s">
        <v>176</v>
      </c>
      <c r="I547" t="s">
        <v>6190</v>
      </c>
    </row>
    <row r="548" spans="1:9" x14ac:dyDescent="0.25">
      <c r="A548" t="s">
        <v>3577</v>
      </c>
      <c r="B548" t="s">
        <v>3578</v>
      </c>
      <c r="C548" t="s">
        <v>6213</v>
      </c>
      <c r="D548" t="s">
        <v>3579</v>
      </c>
      <c r="E548" t="s">
        <v>3580</v>
      </c>
      <c r="F548" t="s">
        <v>374</v>
      </c>
      <c r="G548" t="s">
        <v>317</v>
      </c>
      <c r="H548" t="s">
        <v>375</v>
      </c>
      <c r="I548" t="s">
        <v>6190</v>
      </c>
    </row>
    <row r="549" spans="1:9" x14ac:dyDescent="0.25">
      <c r="A549" t="s">
        <v>3582</v>
      </c>
      <c r="B549" t="s">
        <v>3583</v>
      </c>
      <c r="C549" t="s">
        <v>6213</v>
      </c>
      <c r="D549" t="s">
        <v>3584</v>
      </c>
      <c r="E549" t="s">
        <v>3585</v>
      </c>
      <c r="F549" t="s">
        <v>19</v>
      </c>
      <c r="G549" t="s">
        <v>18</v>
      </c>
      <c r="H549">
        <v>21229</v>
      </c>
      <c r="I549" t="s">
        <v>6189</v>
      </c>
    </row>
    <row r="550" spans="1:9" x14ac:dyDescent="0.25">
      <c r="A550" t="s">
        <v>3587</v>
      </c>
      <c r="B550" t="s">
        <v>3588</v>
      </c>
      <c r="C550" t="s">
        <v>3589</v>
      </c>
      <c r="D550" t="s">
        <v>3590</v>
      </c>
      <c r="E550" t="s">
        <v>3591</v>
      </c>
      <c r="F550" t="s">
        <v>76</v>
      </c>
      <c r="G550" t="s">
        <v>18</v>
      </c>
      <c r="H550">
        <v>73119</v>
      </c>
      <c r="I550" t="s">
        <v>6189</v>
      </c>
    </row>
    <row r="551" spans="1:9" x14ac:dyDescent="0.25">
      <c r="A551" t="s">
        <v>3593</v>
      </c>
      <c r="B551" t="s">
        <v>3594</v>
      </c>
      <c r="C551" t="s">
        <v>3595</v>
      </c>
      <c r="D551" t="s">
        <v>3596</v>
      </c>
      <c r="E551" t="s">
        <v>3597</v>
      </c>
      <c r="F551" t="s">
        <v>56</v>
      </c>
      <c r="G551" t="s">
        <v>18</v>
      </c>
      <c r="H551">
        <v>10060</v>
      </c>
      <c r="I551" t="s">
        <v>6189</v>
      </c>
    </row>
    <row r="552" spans="1:9" x14ac:dyDescent="0.25">
      <c r="A552" t="s">
        <v>3599</v>
      </c>
      <c r="B552" t="s">
        <v>3600</v>
      </c>
      <c r="C552" t="s">
        <v>3601</v>
      </c>
      <c r="D552" t="s">
        <v>3602</v>
      </c>
      <c r="E552" t="s">
        <v>3603</v>
      </c>
      <c r="F552" t="s">
        <v>198</v>
      </c>
      <c r="G552" t="s">
        <v>18</v>
      </c>
      <c r="H552">
        <v>7112</v>
      </c>
      <c r="I552" t="s">
        <v>6189</v>
      </c>
    </row>
    <row r="553" spans="1:9" x14ac:dyDescent="0.25">
      <c r="A553" t="s">
        <v>3605</v>
      </c>
      <c r="B553" t="s">
        <v>3606</v>
      </c>
      <c r="C553" t="s">
        <v>3607</v>
      </c>
      <c r="D553" t="s">
        <v>3608</v>
      </c>
      <c r="E553" t="s">
        <v>3609</v>
      </c>
      <c r="F553" t="s">
        <v>17</v>
      </c>
      <c r="G553" t="s">
        <v>18</v>
      </c>
      <c r="H553">
        <v>6510</v>
      </c>
      <c r="I553" t="s">
        <v>6190</v>
      </c>
    </row>
    <row r="554" spans="1:9" x14ac:dyDescent="0.25">
      <c r="A554" t="s">
        <v>3611</v>
      </c>
      <c r="B554" t="s">
        <v>3612</v>
      </c>
      <c r="C554" t="s">
        <v>3613</v>
      </c>
      <c r="D554" t="s">
        <v>3614</v>
      </c>
      <c r="E554" t="s">
        <v>3615</v>
      </c>
      <c r="F554" t="s">
        <v>364</v>
      </c>
      <c r="G554" t="s">
        <v>27</v>
      </c>
      <c r="H554" t="s">
        <v>365</v>
      </c>
      <c r="I554" t="s">
        <v>6189</v>
      </c>
    </row>
    <row r="555" spans="1:9" x14ac:dyDescent="0.25">
      <c r="A555" t="s">
        <v>3617</v>
      </c>
      <c r="B555" t="s">
        <v>3618</v>
      </c>
      <c r="C555" t="s">
        <v>3619</v>
      </c>
      <c r="D555" t="s">
        <v>6213</v>
      </c>
      <c r="E555" t="s">
        <v>3620</v>
      </c>
      <c r="F555" t="s">
        <v>259</v>
      </c>
      <c r="G555" t="s">
        <v>18</v>
      </c>
      <c r="H555">
        <v>43610</v>
      </c>
      <c r="I555" t="s">
        <v>6190</v>
      </c>
    </row>
    <row r="556" spans="1:9" x14ac:dyDescent="0.25">
      <c r="A556" t="s">
        <v>3622</v>
      </c>
      <c r="B556" t="s">
        <v>3623</v>
      </c>
      <c r="C556" t="s">
        <v>6213</v>
      </c>
      <c r="D556" t="s">
        <v>3624</v>
      </c>
      <c r="E556" t="s">
        <v>3625</v>
      </c>
      <c r="F556" t="s">
        <v>279</v>
      </c>
      <c r="G556" t="s">
        <v>27</v>
      </c>
      <c r="H556" t="s">
        <v>280</v>
      </c>
      <c r="I556" t="s">
        <v>6189</v>
      </c>
    </row>
    <row r="557" spans="1:9" x14ac:dyDescent="0.25">
      <c r="A557" t="s">
        <v>3627</v>
      </c>
      <c r="B557" t="s">
        <v>3628</v>
      </c>
      <c r="C557" t="s">
        <v>3629</v>
      </c>
      <c r="D557" t="s">
        <v>3630</v>
      </c>
      <c r="E557" t="s">
        <v>3631</v>
      </c>
      <c r="F557" t="s">
        <v>417</v>
      </c>
      <c r="G557" t="s">
        <v>317</v>
      </c>
      <c r="H557" t="s">
        <v>418</v>
      </c>
      <c r="I557" t="s">
        <v>6190</v>
      </c>
    </row>
    <row r="558" spans="1:9" x14ac:dyDescent="0.25">
      <c r="A558" t="s">
        <v>3633</v>
      </c>
      <c r="B558" t="s">
        <v>3634</v>
      </c>
      <c r="C558" t="s">
        <v>3635</v>
      </c>
      <c r="D558" t="s">
        <v>6213</v>
      </c>
      <c r="E558" t="s">
        <v>3636</v>
      </c>
      <c r="F558" t="s">
        <v>174</v>
      </c>
      <c r="G558" t="s">
        <v>18</v>
      </c>
      <c r="H558">
        <v>71161</v>
      </c>
      <c r="I558" t="s">
        <v>6189</v>
      </c>
    </row>
    <row r="559" spans="1:9" x14ac:dyDescent="0.25">
      <c r="A559" t="s">
        <v>3638</v>
      </c>
      <c r="B559" t="s">
        <v>3639</v>
      </c>
      <c r="C559" t="s">
        <v>6213</v>
      </c>
      <c r="D559" t="s">
        <v>3640</v>
      </c>
      <c r="E559" t="s">
        <v>3641</v>
      </c>
      <c r="F559" t="s">
        <v>79</v>
      </c>
      <c r="G559" t="s">
        <v>18</v>
      </c>
      <c r="H559">
        <v>32835</v>
      </c>
      <c r="I559" t="s">
        <v>6190</v>
      </c>
    </row>
    <row r="560" spans="1:9" x14ac:dyDescent="0.25">
      <c r="A560" t="s">
        <v>3643</v>
      </c>
      <c r="B560" t="s">
        <v>3644</v>
      </c>
      <c r="C560" t="s">
        <v>6213</v>
      </c>
      <c r="D560" t="s">
        <v>3645</v>
      </c>
      <c r="E560" t="s">
        <v>3646</v>
      </c>
      <c r="F560" t="s">
        <v>42</v>
      </c>
      <c r="G560" t="s">
        <v>18</v>
      </c>
      <c r="H560">
        <v>40515</v>
      </c>
      <c r="I560" t="s">
        <v>6189</v>
      </c>
    </row>
    <row r="561" spans="1:9" x14ac:dyDescent="0.25">
      <c r="A561" t="s">
        <v>3648</v>
      </c>
      <c r="B561" t="s">
        <v>3649</v>
      </c>
      <c r="C561" t="s">
        <v>3650</v>
      </c>
      <c r="D561" t="s">
        <v>3651</v>
      </c>
      <c r="E561" t="s">
        <v>3652</v>
      </c>
      <c r="F561" t="s">
        <v>44</v>
      </c>
      <c r="G561" t="s">
        <v>18</v>
      </c>
      <c r="H561">
        <v>53263</v>
      </c>
      <c r="I561" t="s">
        <v>6189</v>
      </c>
    </row>
    <row r="562" spans="1:9" x14ac:dyDescent="0.25">
      <c r="A562" t="s">
        <v>3654</v>
      </c>
      <c r="B562" t="s">
        <v>3655</v>
      </c>
      <c r="C562" t="s">
        <v>6213</v>
      </c>
      <c r="D562" t="s">
        <v>3656</v>
      </c>
      <c r="E562" t="s">
        <v>3657</v>
      </c>
      <c r="F562" t="s">
        <v>239</v>
      </c>
      <c r="G562" t="s">
        <v>18</v>
      </c>
      <c r="H562">
        <v>79176</v>
      </c>
      <c r="I562" t="s">
        <v>6189</v>
      </c>
    </row>
    <row r="563" spans="1:9" x14ac:dyDescent="0.25">
      <c r="A563" t="s">
        <v>3659</v>
      </c>
      <c r="B563" t="s">
        <v>3660</v>
      </c>
      <c r="C563" t="s">
        <v>6213</v>
      </c>
      <c r="D563" t="s">
        <v>3661</v>
      </c>
      <c r="E563" t="s">
        <v>3662</v>
      </c>
      <c r="F563" t="s">
        <v>3663</v>
      </c>
      <c r="G563" t="s">
        <v>317</v>
      </c>
      <c r="H563" t="s">
        <v>397</v>
      </c>
      <c r="I563" t="s">
        <v>6189</v>
      </c>
    </row>
    <row r="564" spans="1:9" x14ac:dyDescent="0.25">
      <c r="A564" t="s">
        <v>3665</v>
      </c>
      <c r="B564" t="s">
        <v>3666</v>
      </c>
      <c r="C564" t="s">
        <v>3667</v>
      </c>
      <c r="D564" t="s">
        <v>3668</v>
      </c>
      <c r="E564" t="s">
        <v>3669</v>
      </c>
      <c r="F564" t="s">
        <v>158</v>
      </c>
      <c r="G564" t="s">
        <v>27</v>
      </c>
      <c r="H564" t="s">
        <v>159</v>
      </c>
      <c r="I564" t="s">
        <v>6190</v>
      </c>
    </row>
    <row r="565" spans="1:9" x14ac:dyDescent="0.25">
      <c r="A565" t="s">
        <v>3671</v>
      </c>
      <c r="B565" t="s">
        <v>3672</v>
      </c>
      <c r="C565" t="s">
        <v>3673</v>
      </c>
      <c r="D565" t="s">
        <v>3674</v>
      </c>
      <c r="E565" t="s">
        <v>3675</v>
      </c>
      <c r="F565" t="s">
        <v>83</v>
      </c>
      <c r="G565" t="s">
        <v>18</v>
      </c>
      <c r="H565">
        <v>30323</v>
      </c>
      <c r="I565" t="s">
        <v>6190</v>
      </c>
    </row>
    <row r="566" spans="1:9" x14ac:dyDescent="0.25">
      <c r="A566" t="s">
        <v>3677</v>
      </c>
      <c r="B566" t="s">
        <v>3678</v>
      </c>
      <c r="C566" t="s">
        <v>3679</v>
      </c>
      <c r="D566" t="s">
        <v>3680</v>
      </c>
      <c r="E566" t="s">
        <v>3681</v>
      </c>
      <c r="F566" t="s">
        <v>48</v>
      </c>
      <c r="G566" t="s">
        <v>18</v>
      </c>
      <c r="H566">
        <v>37924</v>
      </c>
      <c r="I566" t="s">
        <v>6190</v>
      </c>
    </row>
    <row r="567" spans="1:9" x14ac:dyDescent="0.25">
      <c r="A567" t="s">
        <v>3683</v>
      </c>
      <c r="B567" t="s">
        <v>3684</v>
      </c>
      <c r="C567" t="s">
        <v>3685</v>
      </c>
      <c r="D567" t="s">
        <v>3686</v>
      </c>
      <c r="E567" t="s">
        <v>3687</v>
      </c>
      <c r="F567" t="s">
        <v>66</v>
      </c>
      <c r="G567" t="s">
        <v>18</v>
      </c>
      <c r="H567">
        <v>66225</v>
      </c>
      <c r="I567" t="s">
        <v>6190</v>
      </c>
    </row>
    <row r="568" spans="1:9" x14ac:dyDescent="0.25">
      <c r="A568" t="s">
        <v>3689</v>
      </c>
      <c r="B568" t="s">
        <v>3690</v>
      </c>
      <c r="C568" t="s">
        <v>3691</v>
      </c>
      <c r="D568" t="s">
        <v>3692</v>
      </c>
      <c r="E568" t="s">
        <v>3693</v>
      </c>
      <c r="F568" t="s">
        <v>270</v>
      </c>
      <c r="G568" t="s">
        <v>18</v>
      </c>
      <c r="H568">
        <v>33330</v>
      </c>
      <c r="I568" t="s">
        <v>6189</v>
      </c>
    </row>
    <row r="569" spans="1:9" x14ac:dyDescent="0.25">
      <c r="A569" t="s">
        <v>3695</v>
      </c>
      <c r="B569" t="s">
        <v>3696</v>
      </c>
      <c r="C569" t="s">
        <v>6213</v>
      </c>
      <c r="D569" t="s">
        <v>3697</v>
      </c>
      <c r="E569" t="s">
        <v>3698</v>
      </c>
      <c r="F569" t="s">
        <v>432</v>
      </c>
      <c r="G569" t="s">
        <v>317</v>
      </c>
      <c r="H569" t="s">
        <v>433</v>
      </c>
      <c r="I569" t="s">
        <v>6190</v>
      </c>
    </row>
    <row r="570" spans="1:9" x14ac:dyDescent="0.25">
      <c r="A570" t="s">
        <v>3700</v>
      </c>
      <c r="B570" t="s">
        <v>3701</v>
      </c>
      <c r="C570" t="s">
        <v>3702</v>
      </c>
      <c r="D570" t="s">
        <v>3703</v>
      </c>
      <c r="E570" t="s">
        <v>3704</v>
      </c>
      <c r="F570" t="s">
        <v>122</v>
      </c>
      <c r="G570" t="s">
        <v>18</v>
      </c>
      <c r="H570">
        <v>78715</v>
      </c>
      <c r="I570" t="s">
        <v>6189</v>
      </c>
    </row>
    <row r="571" spans="1:9" x14ac:dyDescent="0.25">
      <c r="A571" t="s">
        <v>3706</v>
      </c>
      <c r="B571" t="s">
        <v>3707</v>
      </c>
      <c r="C571" t="s">
        <v>3708</v>
      </c>
      <c r="D571" t="s">
        <v>3709</v>
      </c>
      <c r="E571" t="s">
        <v>3710</v>
      </c>
      <c r="F571" t="s">
        <v>254</v>
      </c>
      <c r="G571" t="s">
        <v>18</v>
      </c>
      <c r="H571">
        <v>44105</v>
      </c>
      <c r="I571" t="s">
        <v>6190</v>
      </c>
    </row>
    <row r="572" spans="1:9" x14ac:dyDescent="0.25">
      <c r="A572" t="s">
        <v>3712</v>
      </c>
      <c r="B572" t="s">
        <v>3713</v>
      </c>
      <c r="C572" t="s">
        <v>3714</v>
      </c>
      <c r="D572" t="s">
        <v>3715</v>
      </c>
      <c r="E572" t="s">
        <v>3716</v>
      </c>
      <c r="F572" t="s">
        <v>67</v>
      </c>
      <c r="G572" t="s">
        <v>18</v>
      </c>
      <c r="H572">
        <v>20784</v>
      </c>
      <c r="I572" t="s">
        <v>6190</v>
      </c>
    </row>
    <row r="573" spans="1:9" x14ac:dyDescent="0.25">
      <c r="A573" t="s">
        <v>3718</v>
      </c>
      <c r="B573" t="s">
        <v>3719</v>
      </c>
      <c r="C573" t="s">
        <v>3720</v>
      </c>
      <c r="D573" t="s">
        <v>3721</v>
      </c>
      <c r="E573" t="s">
        <v>3722</v>
      </c>
      <c r="F573" t="s">
        <v>243</v>
      </c>
      <c r="G573" t="s">
        <v>27</v>
      </c>
      <c r="H573" t="s">
        <v>244</v>
      </c>
      <c r="I573" t="s">
        <v>6190</v>
      </c>
    </row>
    <row r="574" spans="1:9" x14ac:dyDescent="0.25">
      <c r="A574" t="s">
        <v>3724</v>
      </c>
      <c r="B574" t="s">
        <v>3725</v>
      </c>
      <c r="C574" t="s">
        <v>6213</v>
      </c>
      <c r="D574" t="s">
        <v>6213</v>
      </c>
      <c r="E574" t="s">
        <v>3726</v>
      </c>
      <c r="F574" t="s">
        <v>86</v>
      </c>
      <c r="G574" t="s">
        <v>18</v>
      </c>
      <c r="H574">
        <v>91103</v>
      </c>
      <c r="I574" t="s">
        <v>6189</v>
      </c>
    </row>
    <row r="575" spans="1:9" x14ac:dyDescent="0.25">
      <c r="A575" t="s">
        <v>3728</v>
      </c>
      <c r="B575" t="s">
        <v>3729</v>
      </c>
      <c r="C575" t="s">
        <v>3730</v>
      </c>
      <c r="D575" t="s">
        <v>3731</v>
      </c>
      <c r="E575" t="s">
        <v>3732</v>
      </c>
      <c r="F575" t="s">
        <v>174</v>
      </c>
      <c r="G575" t="s">
        <v>18</v>
      </c>
      <c r="H575">
        <v>71161</v>
      </c>
      <c r="I575" t="s">
        <v>6190</v>
      </c>
    </row>
    <row r="576" spans="1:9" x14ac:dyDescent="0.25">
      <c r="A576" t="s">
        <v>3734</v>
      </c>
      <c r="B576" t="s">
        <v>3735</v>
      </c>
      <c r="C576" t="s">
        <v>3736</v>
      </c>
      <c r="D576" t="s">
        <v>6213</v>
      </c>
      <c r="E576" t="s">
        <v>3737</v>
      </c>
      <c r="F576" t="s">
        <v>249</v>
      </c>
      <c r="G576" t="s">
        <v>18</v>
      </c>
      <c r="H576">
        <v>32590</v>
      </c>
      <c r="I576" t="s">
        <v>6189</v>
      </c>
    </row>
    <row r="577" spans="1:9" x14ac:dyDescent="0.25">
      <c r="A577" t="s">
        <v>3739</v>
      </c>
      <c r="B577" t="s">
        <v>3740</v>
      </c>
      <c r="C577" t="s">
        <v>3741</v>
      </c>
      <c r="D577" t="s">
        <v>3742</v>
      </c>
      <c r="E577" t="s">
        <v>3743</v>
      </c>
      <c r="F577" t="s">
        <v>26</v>
      </c>
      <c r="G577" t="s">
        <v>18</v>
      </c>
      <c r="H577">
        <v>90035</v>
      </c>
      <c r="I577" t="s">
        <v>6190</v>
      </c>
    </row>
    <row r="578" spans="1:9" x14ac:dyDescent="0.25">
      <c r="A578" t="s">
        <v>3745</v>
      </c>
      <c r="B578" t="s">
        <v>3746</v>
      </c>
      <c r="C578" t="s">
        <v>3747</v>
      </c>
      <c r="D578" t="s">
        <v>3748</v>
      </c>
      <c r="E578" t="s">
        <v>3749</v>
      </c>
      <c r="F578" t="s">
        <v>30</v>
      </c>
      <c r="G578" t="s">
        <v>18</v>
      </c>
      <c r="H578">
        <v>27705</v>
      </c>
      <c r="I578" t="s">
        <v>6190</v>
      </c>
    </row>
    <row r="579" spans="1:9" x14ac:dyDescent="0.25">
      <c r="A579" t="s">
        <v>3751</v>
      </c>
      <c r="B579" t="s">
        <v>3752</v>
      </c>
      <c r="C579" t="s">
        <v>3753</v>
      </c>
      <c r="D579" t="s">
        <v>6213</v>
      </c>
      <c r="E579" t="s">
        <v>3754</v>
      </c>
      <c r="F579" t="s">
        <v>179</v>
      </c>
      <c r="G579" t="s">
        <v>27</v>
      </c>
      <c r="H579" t="s">
        <v>191</v>
      </c>
      <c r="I579" t="s">
        <v>6190</v>
      </c>
    </row>
    <row r="580" spans="1:9" x14ac:dyDescent="0.25">
      <c r="A580" t="s">
        <v>3756</v>
      </c>
      <c r="B580" t="s">
        <v>3757</v>
      </c>
      <c r="C580" t="s">
        <v>3758</v>
      </c>
      <c r="D580" t="s">
        <v>3759</v>
      </c>
      <c r="E580" t="s">
        <v>3760</v>
      </c>
      <c r="F580" t="s">
        <v>413</v>
      </c>
      <c r="G580" t="s">
        <v>317</v>
      </c>
      <c r="H580" t="s">
        <v>414</v>
      </c>
      <c r="I580" t="s">
        <v>6190</v>
      </c>
    </row>
    <row r="581" spans="1:9" x14ac:dyDescent="0.25">
      <c r="A581" t="s">
        <v>3761</v>
      </c>
      <c r="B581" t="s">
        <v>3762</v>
      </c>
      <c r="C581" t="s">
        <v>3763</v>
      </c>
      <c r="D581" t="s">
        <v>3764</v>
      </c>
      <c r="E581" t="s">
        <v>3765</v>
      </c>
      <c r="F581" t="s">
        <v>3663</v>
      </c>
      <c r="G581" t="s">
        <v>317</v>
      </c>
      <c r="H581" t="s">
        <v>397</v>
      </c>
      <c r="I581" t="s">
        <v>6190</v>
      </c>
    </row>
    <row r="582" spans="1:9" x14ac:dyDescent="0.25">
      <c r="A582" t="s">
        <v>3767</v>
      </c>
      <c r="B582" t="s">
        <v>3768</v>
      </c>
      <c r="C582" t="s">
        <v>3769</v>
      </c>
      <c r="D582" t="s">
        <v>3770</v>
      </c>
      <c r="E582" t="s">
        <v>3771</v>
      </c>
      <c r="F582" t="s">
        <v>145</v>
      </c>
      <c r="G582" t="s">
        <v>18</v>
      </c>
      <c r="H582">
        <v>90605</v>
      </c>
      <c r="I582" t="s">
        <v>6189</v>
      </c>
    </row>
    <row r="583" spans="1:9" x14ac:dyDescent="0.25">
      <c r="A583" t="s">
        <v>3773</v>
      </c>
      <c r="B583" t="s">
        <v>3774</v>
      </c>
      <c r="C583" t="s">
        <v>3775</v>
      </c>
      <c r="D583" t="s">
        <v>6213</v>
      </c>
      <c r="E583" t="s">
        <v>3776</v>
      </c>
      <c r="F583" t="s">
        <v>143</v>
      </c>
      <c r="G583" t="s">
        <v>27</v>
      </c>
      <c r="H583" t="s">
        <v>144</v>
      </c>
      <c r="I583" t="s">
        <v>6189</v>
      </c>
    </row>
    <row r="584" spans="1:9" x14ac:dyDescent="0.25">
      <c r="A584" t="s">
        <v>3778</v>
      </c>
      <c r="B584" t="s">
        <v>3779</v>
      </c>
      <c r="C584" t="s">
        <v>3780</v>
      </c>
      <c r="D584" t="s">
        <v>3781</v>
      </c>
      <c r="E584" t="s">
        <v>3782</v>
      </c>
      <c r="F584" t="s">
        <v>37</v>
      </c>
      <c r="G584" t="s">
        <v>18</v>
      </c>
      <c r="H584">
        <v>23237</v>
      </c>
      <c r="I584" t="s">
        <v>6190</v>
      </c>
    </row>
    <row r="585" spans="1:9" x14ac:dyDescent="0.25">
      <c r="A585" t="s">
        <v>3784</v>
      </c>
      <c r="B585" t="s">
        <v>3785</v>
      </c>
      <c r="C585" t="s">
        <v>3786</v>
      </c>
      <c r="D585" t="s">
        <v>3787</v>
      </c>
      <c r="E585" t="s">
        <v>3788</v>
      </c>
      <c r="F585" t="s">
        <v>33</v>
      </c>
      <c r="G585" t="s">
        <v>18</v>
      </c>
      <c r="H585">
        <v>20167</v>
      </c>
      <c r="I585" t="s">
        <v>6189</v>
      </c>
    </row>
    <row r="586" spans="1:9" x14ac:dyDescent="0.25">
      <c r="A586" t="s">
        <v>3790</v>
      </c>
      <c r="B586" t="s">
        <v>3791</v>
      </c>
      <c r="C586" t="s">
        <v>3792</v>
      </c>
      <c r="D586" t="s">
        <v>3793</v>
      </c>
      <c r="E586" t="s">
        <v>3794</v>
      </c>
      <c r="F586" t="s">
        <v>351</v>
      </c>
      <c r="G586" t="s">
        <v>18</v>
      </c>
      <c r="H586">
        <v>89706</v>
      </c>
      <c r="I586" t="s">
        <v>6190</v>
      </c>
    </row>
    <row r="587" spans="1:9" x14ac:dyDescent="0.25">
      <c r="A587" t="s">
        <v>3796</v>
      </c>
      <c r="B587" t="s">
        <v>3797</v>
      </c>
      <c r="C587" t="s">
        <v>3798</v>
      </c>
      <c r="D587" t="s">
        <v>3799</v>
      </c>
      <c r="E587" t="s">
        <v>3800</v>
      </c>
      <c r="F587" t="s">
        <v>359</v>
      </c>
      <c r="G587" t="s">
        <v>317</v>
      </c>
      <c r="H587" t="s">
        <v>360</v>
      </c>
      <c r="I587" t="s">
        <v>6189</v>
      </c>
    </row>
    <row r="588" spans="1:9" x14ac:dyDescent="0.25">
      <c r="A588" t="s">
        <v>3802</v>
      </c>
      <c r="B588" t="s">
        <v>3803</v>
      </c>
      <c r="C588" t="s">
        <v>6213</v>
      </c>
      <c r="D588" t="s">
        <v>3804</v>
      </c>
      <c r="E588" t="s">
        <v>3805</v>
      </c>
      <c r="F588" t="s">
        <v>172</v>
      </c>
      <c r="G588" t="s">
        <v>18</v>
      </c>
      <c r="H588">
        <v>55123</v>
      </c>
      <c r="I588" t="s">
        <v>6190</v>
      </c>
    </row>
    <row r="589" spans="1:9" x14ac:dyDescent="0.25">
      <c r="A589" t="s">
        <v>3807</v>
      </c>
      <c r="B589" t="s">
        <v>3808</v>
      </c>
      <c r="C589" t="s">
        <v>3809</v>
      </c>
      <c r="D589" t="s">
        <v>6213</v>
      </c>
      <c r="E589" t="s">
        <v>3810</v>
      </c>
      <c r="F589" t="s">
        <v>222</v>
      </c>
      <c r="G589" t="s">
        <v>18</v>
      </c>
      <c r="H589">
        <v>35895</v>
      </c>
      <c r="I589" t="s">
        <v>6189</v>
      </c>
    </row>
    <row r="590" spans="1:9" x14ac:dyDescent="0.25">
      <c r="A590" t="s">
        <v>3812</v>
      </c>
      <c r="B590" t="s">
        <v>3813</v>
      </c>
      <c r="C590" t="s">
        <v>3814</v>
      </c>
      <c r="D590" t="s">
        <v>3815</v>
      </c>
      <c r="E590" t="s">
        <v>3816</v>
      </c>
      <c r="F590" t="s">
        <v>49</v>
      </c>
      <c r="G590" t="s">
        <v>18</v>
      </c>
      <c r="H590">
        <v>88553</v>
      </c>
      <c r="I590" t="s">
        <v>6189</v>
      </c>
    </row>
    <row r="591" spans="1:9" x14ac:dyDescent="0.25">
      <c r="A591" t="s">
        <v>3818</v>
      </c>
      <c r="B591" t="s">
        <v>3819</v>
      </c>
      <c r="C591" t="s">
        <v>3820</v>
      </c>
      <c r="D591" t="s">
        <v>6213</v>
      </c>
      <c r="E591" t="s">
        <v>3821</v>
      </c>
      <c r="F591" t="s">
        <v>61</v>
      </c>
      <c r="G591" t="s">
        <v>18</v>
      </c>
      <c r="H591">
        <v>30033</v>
      </c>
      <c r="I591" t="s">
        <v>6190</v>
      </c>
    </row>
    <row r="592" spans="1:9" x14ac:dyDescent="0.25">
      <c r="A592" t="s">
        <v>3823</v>
      </c>
      <c r="B592" t="s">
        <v>3824</v>
      </c>
      <c r="C592" t="s">
        <v>3825</v>
      </c>
      <c r="D592" t="s">
        <v>3826</v>
      </c>
      <c r="E592" t="s">
        <v>3827</v>
      </c>
      <c r="F592" t="s">
        <v>160</v>
      </c>
      <c r="G592" t="s">
        <v>18</v>
      </c>
      <c r="H592">
        <v>92668</v>
      </c>
      <c r="I592" t="s">
        <v>6189</v>
      </c>
    </row>
    <row r="593" spans="1:9" x14ac:dyDescent="0.25">
      <c r="A593" t="s">
        <v>3829</v>
      </c>
      <c r="B593" t="s">
        <v>3830</v>
      </c>
      <c r="C593" t="s">
        <v>3831</v>
      </c>
      <c r="D593" t="s">
        <v>6213</v>
      </c>
      <c r="E593" t="s">
        <v>3832</v>
      </c>
      <c r="F593" t="s">
        <v>24</v>
      </c>
      <c r="G593" t="s">
        <v>18</v>
      </c>
      <c r="H593">
        <v>92648</v>
      </c>
      <c r="I593" t="s">
        <v>6189</v>
      </c>
    </row>
    <row r="594" spans="1:9" x14ac:dyDescent="0.25">
      <c r="A594" t="s">
        <v>3834</v>
      </c>
      <c r="B594" t="s">
        <v>3835</v>
      </c>
      <c r="C594" t="s">
        <v>6213</v>
      </c>
      <c r="D594" t="s">
        <v>3836</v>
      </c>
      <c r="E594" t="s">
        <v>3837</v>
      </c>
      <c r="F594" t="s">
        <v>44</v>
      </c>
      <c r="G594" t="s">
        <v>18</v>
      </c>
      <c r="H594">
        <v>53285</v>
      </c>
      <c r="I594" t="s">
        <v>6190</v>
      </c>
    </row>
    <row r="595" spans="1:9" x14ac:dyDescent="0.25">
      <c r="A595" t="s">
        <v>3839</v>
      </c>
      <c r="B595" t="s">
        <v>3840</v>
      </c>
      <c r="C595" t="s">
        <v>3841</v>
      </c>
      <c r="D595" t="s">
        <v>6213</v>
      </c>
      <c r="E595" t="s">
        <v>3842</v>
      </c>
      <c r="F595" t="s">
        <v>80</v>
      </c>
      <c r="G595" t="s">
        <v>27</v>
      </c>
      <c r="H595" t="s">
        <v>257</v>
      </c>
      <c r="I595" t="s">
        <v>6189</v>
      </c>
    </row>
    <row r="596" spans="1:9" x14ac:dyDescent="0.25">
      <c r="A596" t="s">
        <v>3844</v>
      </c>
      <c r="B596" t="s">
        <v>3845</v>
      </c>
      <c r="C596" t="s">
        <v>3846</v>
      </c>
      <c r="D596" t="s">
        <v>3847</v>
      </c>
      <c r="E596" t="s">
        <v>3848</v>
      </c>
      <c r="F596" t="s">
        <v>64</v>
      </c>
      <c r="G596" t="s">
        <v>18</v>
      </c>
      <c r="H596">
        <v>37416</v>
      </c>
      <c r="I596" t="s">
        <v>6190</v>
      </c>
    </row>
    <row r="597" spans="1:9" x14ac:dyDescent="0.25">
      <c r="A597" t="s">
        <v>3850</v>
      </c>
      <c r="B597" t="s">
        <v>3851</v>
      </c>
      <c r="C597" t="s">
        <v>6213</v>
      </c>
      <c r="D597" t="s">
        <v>6213</v>
      </c>
      <c r="E597" t="s">
        <v>3852</v>
      </c>
      <c r="F597" t="s">
        <v>306</v>
      </c>
      <c r="G597" t="s">
        <v>27</v>
      </c>
      <c r="H597" t="s">
        <v>307</v>
      </c>
      <c r="I597" t="s">
        <v>6190</v>
      </c>
    </row>
    <row r="598" spans="1:9" x14ac:dyDescent="0.25">
      <c r="A598" t="s">
        <v>3854</v>
      </c>
      <c r="B598" t="s">
        <v>3855</v>
      </c>
      <c r="C598" t="s">
        <v>3856</v>
      </c>
      <c r="D598" t="s">
        <v>3857</v>
      </c>
      <c r="E598" t="s">
        <v>3858</v>
      </c>
      <c r="F598" t="s">
        <v>38</v>
      </c>
      <c r="G598" t="s">
        <v>18</v>
      </c>
      <c r="H598">
        <v>43268</v>
      </c>
      <c r="I598" t="s">
        <v>6190</v>
      </c>
    </row>
    <row r="599" spans="1:9" x14ac:dyDescent="0.25">
      <c r="A599" t="s">
        <v>3860</v>
      </c>
      <c r="B599" t="s">
        <v>3861</v>
      </c>
      <c r="C599" t="s">
        <v>3862</v>
      </c>
      <c r="D599" t="s">
        <v>3863</v>
      </c>
      <c r="E599" t="s">
        <v>3864</v>
      </c>
      <c r="F599" t="s">
        <v>86</v>
      </c>
      <c r="G599" t="s">
        <v>18</v>
      </c>
      <c r="H599">
        <v>91186</v>
      </c>
      <c r="I599" t="s">
        <v>6189</v>
      </c>
    </row>
    <row r="600" spans="1:9" x14ac:dyDescent="0.25">
      <c r="A600" t="s">
        <v>3866</v>
      </c>
      <c r="B600" t="s">
        <v>3867</v>
      </c>
      <c r="C600" t="s">
        <v>3868</v>
      </c>
      <c r="D600" t="s">
        <v>3869</v>
      </c>
      <c r="E600" t="s">
        <v>3870</v>
      </c>
      <c r="F600" t="s">
        <v>149</v>
      </c>
      <c r="G600" t="s">
        <v>18</v>
      </c>
      <c r="H600">
        <v>94159</v>
      </c>
      <c r="I600" t="s">
        <v>6189</v>
      </c>
    </row>
    <row r="601" spans="1:9" x14ac:dyDescent="0.25">
      <c r="A601" t="s">
        <v>3872</v>
      </c>
      <c r="B601" t="s">
        <v>3873</v>
      </c>
      <c r="C601" t="s">
        <v>3874</v>
      </c>
      <c r="D601" t="s">
        <v>6213</v>
      </c>
      <c r="E601" t="s">
        <v>3875</v>
      </c>
      <c r="F601" t="s">
        <v>174</v>
      </c>
      <c r="G601" t="s">
        <v>18</v>
      </c>
      <c r="H601">
        <v>71137</v>
      </c>
      <c r="I601" t="s">
        <v>6189</v>
      </c>
    </row>
    <row r="602" spans="1:9" x14ac:dyDescent="0.25">
      <c r="A602" t="s">
        <v>3877</v>
      </c>
      <c r="B602" t="s">
        <v>3878</v>
      </c>
      <c r="C602" t="s">
        <v>3879</v>
      </c>
      <c r="D602" t="s">
        <v>3880</v>
      </c>
      <c r="E602" t="s">
        <v>3881</v>
      </c>
      <c r="F602" t="s">
        <v>45</v>
      </c>
      <c r="G602" t="s">
        <v>18</v>
      </c>
      <c r="H602">
        <v>19141</v>
      </c>
      <c r="I602" t="s">
        <v>6190</v>
      </c>
    </row>
    <row r="603" spans="1:9" x14ac:dyDescent="0.25">
      <c r="A603" t="s">
        <v>3883</v>
      </c>
      <c r="B603" t="s">
        <v>3884</v>
      </c>
      <c r="C603" t="s">
        <v>3885</v>
      </c>
      <c r="D603" t="s">
        <v>3886</v>
      </c>
      <c r="E603" t="s">
        <v>3887</v>
      </c>
      <c r="F603" t="s">
        <v>268</v>
      </c>
      <c r="G603" t="s">
        <v>18</v>
      </c>
      <c r="H603">
        <v>41905</v>
      </c>
      <c r="I603" t="s">
        <v>6189</v>
      </c>
    </row>
    <row r="604" spans="1:9" x14ac:dyDescent="0.25">
      <c r="A604" t="s">
        <v>3889</v>
      </c>
      <c r="B604" t="s">
        <v>3890</v>
      </c>
      <c r="C604" t="s">
        <v>3891</v>
      </c>
      <c r="D604" t="s">
        <v>3892</v>
      </c>
      <c r="E604" t="s">
        <v>3893</v>
      </c>
      <c r="F604" t="s">
        <v>259</v>
      </c>
      <c r="G604" t="s">
        <v>18</v>
      </c>
      <c r="H604">
        <v>43666</v>
      </c>
      <c r="I604" t="s">
        <v>6189</v>
      </c>
    </row>
    <row r="605" spans="1:9" x14ac:dyDescent="0.25">
      <c r="A605" t="s">
        <v>3895</v>
      </c>
      <c r="B605" t="s">
        <v>3896</v>
      </c>
      <c r="C605" t="s">
        <v>3897</v>
      </c>
      <c r="D605" t="s">
        <v>6213</v>
      </c>
      <c r="E605" t="s">
        <v>3898</v>
      </c>
      <c r="F605" t="s">
        <v>77</v>
      </c>
      <c r="G605" t="s">
        <v>18</v>
      </c>
      <c r="H605">
        <v>80945</v>
      </c>
      <c r="I605" t="s">
        <v>6190</v>
      </c>
    </row>
    <row r="606" spans="1:9" x14ac:dyDescent="0.25">
      <c r="A606" t="s">
        <v>3900</v>
      </c>
      <c r="B606" t="s">
        <v>3901</v>
      </c>
      <c r="C606" t="s">
        <v>6213</v>
      </c>
      <c r="D606" t="s">
        <v>3902</v>
      </c>
      <c r="E606" t="s">
        <v>3903</v>
      </c>
      <c r="F606" t="s">
        <v>379</v>
      </c>
      <c r="G606" t="s">
        <v>317</v>
      </c>
      <c r="H606" t="s">
        <v>380</v>
      </c>
      <c r="I606" t="s">
        <v>6190</v>
      </c>
    </row>
    <row r="607" spans="1:9" x14ac:dyDescent="0.25">
      <c r="A607" t="s">
        <v>3905</v>
      </c>
      <c r="B607" t="s">
        <v>3906</v>
      </c>
      <c r="C607" t="s">
        <v>3907</v>
      </c>
      <c r="D607" t="s">
        <v>3908</v>
      </c>
      <c r="E607" t="s">
        <v>3909</v>
      </c>
      <c r="F607" t="s">
        <v>107</v>
      </c>
      <c r="G607" t="s">
        <v>18</v>
      </c>
      <c r="H607">
        <v>15274</v>
      </c>
      <c r="I607" t="s">
        <v>6189</v>
      </c>
    </row>
    <row r="608" spans="1:9" x14ac:dyDescent="0.25">
      <c r="A608" t="s">
        <v>3911</v>
      </c>
      <c r="B608" t="s">
        <v>3912</v>
      </c>
      <c r="C608" t="s">
        <v>3913</v>
      </c>
      <c r="D608" t="s">
        <v>3914</v>
      </c>
      <c r="E608" t="s">
        <v>3915</v>
      </c>
      <c r="F608" t="s">
        <v>28</v>
      </c>
      <c r="G608" t="s">
        <v>18</v>
      </c>
      <c r="H608">
        <v>33411</v>
      </c>
      <c r="I608" t="s">
        <v>6190</v>
      </c>
    </row>
    <row r="609" spans="1:9" x14ac:dyDescent="0.25">
      <c r="A609" t="s">
        <v>3917</v>
      </c>
      <c r="B609" t="s">
        <v>3918</v>
      </c>
      <c r="C609" t="s">
        <v>3919</v>
      </c>
      <c r="D609" t="s">
        <v>3920</v>
      </c>
      <c r="E609" t="s">
        <v>3921</v>
      </c>
      <c r="F609" t="s">
        <v>174</v>
      </c>
      <c r="G609" t="s">
        <v>18</v>
      </c>
      <c r="H609">
        <v>71115</v>
      </c>
      <c r="I609" t="s">
        <v>6189</v>
      </c>
    </row>
    <row r="610" spans="1:9" x14ac:dyDescent="0.25">
      <c r="A610" t="s">
        <v>3923</v>
      </c>
      <c r="B610" t="s">
        <v>3924</v>
      </c>
      <c r="C610" t="s">
        <v>6213</v>
      </c>
      <c r="D610" t="s">
        <v>6213</v>
      </c>
      <c r="E610" t="s">
        <v>3925</v>
      </c>
      <c r="F610" t="s">
        <v>254</v>
      </c>
      <c r="G610" t="s">
        <v>18</v>
      </c>
      <c r="H610">
        <v>44105</v>
      </c>
      <c r="I610" t="s">
        <v>6190</v>
      </c>
    </row>
    <row r="611" spans="1:9" x14ac:dyDescent="0.25">
      <c r="A611" t="s">
        <v>3927</v>
      </c>
      <c r="B611" t="s">
        <v>3928</v>
      </c>
      <c r="C611" t="s">
        <v>3929</v>
      </c>
      <c r="D611" t="s">
        <v>3930</v>
      </c>
      <c r="E611" t="s">
        <v>3931</v>
      </c>
      <c r="F611" t="s">
        <v>44</v>
      </c>
      <c r="G611" t="s">
        <v>18</v>
      </c>
      <c r="H611">
        <v>53234</v>
      </c>
      <c r="I611" t="s">
        <v>6189</v>
      </c>
    </row>
    <row r="612" spans="1:9" x14ac:dyDescent="0.25">
      <c r="A612" t="s">
        <v>3933</v>
      </c>
      <c r="B612" t="s">
        <v>3934</v>
      </c>
      <c r="C612" t="s">
        <v>3935</v>
      </c>
      <c r="D612" t="s">
        <v>3936</v>
      </c>
      <c r="E612" t="s">
        <v>3937</v>
      </c>
      <c r="F612" t="s">
        <v>270</v>
      </c>
      <c r="G612" t="s">
        <v>18</v>
      </c>
      <c r="H612">
        <v>33345</v>
      </c>
      <c r="I612" t="s">
        <v>6190</v>
      </c>
    </row>
    <row r="613" spans="1:9" x14ac:dyDescent="0.25">
      <c r="A613" t="s">
        <v>3939</v>
      </c>
      <c r="B613" t="s">
        <v>3940</v>
      </c>
      <c r="C613" t="s">
        <v>3941</v>
      </c>
      <c r="D613" t="s">
        <v>3942</v>
      </c>
      <c r="E613" t="s">
        <v>3943</v>
      </c>
      <c r="F613" t="s">
        <v>174</v>
      </c>
      <c r="G613" t="s">
        <v>18</v>
      </c>
      <c r="H613">
        <v>71105</v>
      </c>
      <c r="I613" t="s">
        <v>6190</v>
      </c>
    </row>
    <row r="614" spans="1:9" x14ac:dyDescent="0.25">
      <c r="A614" t="s">
        <v>3945</v>
      </c>
      <c r="B614" t="s">
        <v>3946</v>
      </c>
      <c r="C614" t="s">
        <v>6213</v>
      </c>
      <c r="D614" t="s">
        <v>3947</v>
      </c>
      <c r="E614" t="s">
        <v>3948</v>
      </c>
      <c r="F614" t="s">
        <v>288</v>
      </c>
      <c r="G614" t="s">
        <v>317</v>
      </c>
      <c r="H614" t="s">
        <v>443</v>
      </c>
      <c r="I614" t="s">
        <v>6190</v>
      </c>
    </row>
    <row r="615" spans="1:9" x14ac:dyDescent="0.25">
      <c r="A615" t="s">
        <v>3950</v>
      </c>
      <c r="B615" t="s">
        <v>3951</v>
      </c>
      <c r="C615" t="s">
        <v>6213</v>
      </c>
      <c r="D615" t="s">
        <v>3952</v>
      </c>
      <c r="E615" t="s">
        <v>3953</v>
      </c>
      <c r="F615" t="s">
        <v>130</v>
      </c>
      <c r="G615" t="s">
        <v>18</v>
      </c>
      <c r="H615">
        <v>94207</v>
      </c>
      <c r="I615" t="s">
        <v>6190</v>
      </c>
    </row>
    <row r="616" spans="1:9" x14ac:dyDescent="0.25">
      <c r="A616" t="s">
        <v>3955</v>
      </c>
      <c r="B616" t="s">
        <v>3956</v>
      </c>
      <c r="C616" t="s">
        <v>6213</v>
      </c>
      <c r="D616" t="s">
        <v>3957</v>
      </c>
      <c r="E616" t="s">
        <v>3958</v>
      </c>
      <c r="F616" t="s">
        <v>129</v>
      </c>
      <c r="G616" t="s">
        <v>18</v>
      </c>
      <c r="H616">
        <v>37240</v>
      </c>
      <c r="I616" t="s">
        <v>6190</v>
      </c>
    </row>
    <row r="617" spans="1:9" x14ac:dyDescent="0.25">
      <c r="A617" t="s">
        <v>3960</v>
      </c>
      <c r="B617" t="s">
        <v>3961</v>
      </c>
      <c r="C617" t="s">
        <v>3962</v>
      </c>
      <c r="D617" t="s">
        <v>3963</v>
      </c>
      <c r="E617" t="s">
        <v>3964</v>
      </c>
      <c r="F617" t="s">
        <v>96</v>
      </c>
      <c r="G617" t="s">
        <v>18</v>
      </c>
      <c r="H617">
        <v>58122</v>
      </c>
      <c r="I617" t="s">
        <v>6189</v>
      </c>
    </row>
    <row r="618" spans="1:9" x14ac:dyDescent="0.25">
      <c r="A618" t="s">
        <v>3966</v>
      </c>
      <c r="B618" t="s">
        <v>3967</v>
      </c>
      <c r="C618" t="s">
        <v>3968</v>
      </c>
      <c r="D618" t="s">
        <v>3969</v>
      </c>
      <c r="E618" t="s">
        <v>3970</v>
      </c>
      <c r="F618" t="s">
        <v>53</v>
      </c>
      <c r="G618" t="s">
        <v>27</v>
      </c>
      <c r="H618" t="s">
        <v>54</v>
      </c>
      <c r="I618" t="s">
        <v>6190</v>
      </c>
    </row>
    <row r="619" spans="1:9" x14ac:dyDescent="0.25">
      <c r="A619" t="s">
        <v>3972</v>
      </c>
      <c r="B619" t="s">
        <v>3973</v>
      </c>
      <c r="C619" t="s">
        <v>3974</v>
      </c>
      <c r="D619" t="s">
        <v>3975</v>
      </c>
      <c r="E619" t="s">
        <v>3976</v>
      </c>
      <c r="F619" t="s">
        <v>89</v>
      </c>
      <c r="G619" t="s">
        <v>18</v>
      </c>
      <c r="H619">
        <v>74184</v>
      </c>
      <c r="I619" t="s">
        <v>6190</v>
      </c>
    </row>
    <row r="620" spans="1:9" x14ac:dyDescent="0.25">
      <c r="A620" t="s">
        <v>3978</v>
      </c>
      <c r="B620" t="s">
        <v>3979</v>
      </c>
      <c r="C620" t="s">
        <v>3980</v>
      </c>
      <c r="D620" t="s">
        <v>3981</v>
      </c>
      <c r="E620" t="s">
        <v>3982</v>
      </c>
      <c r="F620" t="s">
        <v>56</v>
      </c>
      <c r="G620" t="s">
        <v>18</v>
      </c>
      <c r="H620">
        <v>10045</v>
      </c>
      <c r="I620" t="s">
        <v>6189</v>
      </c>
    </row>
    <row r="621" spans="1:9" x14ac:dyDescent="0.25">
      <c r="A621" t="s">
        <v>3984</v>
      </c>
      <c r="B621" t="s">
        <v>3985</v>
      </c>
      <c r="C621" t="s">
        <v>3986</v>
      </c>
      <c r="D621" t="s">
        <v>3987</v>
      </c>
      <c r="E621" t="s">
        <v>3988</v>
      </c>
      <c r="F621" t="s">
        <v>52</v>
      </c>
      <c r="G621" t="s">
        <v>18</v>
      </c>
      <c r="H621">
        <v>34642</v>
      </c>
      <c r="I621" t="s">
        <v>6189</v>
      </c>
    </row>
    <row r="622" spans="1:9" x14ac:dyDescent="0.25">
      <c r="A622" t="s">
        <v>3990</v>
      </c>
      <c r="B622" t="s">
        <v>3991</v>
      </c>
      <c r="C622" t="s">
        <v>3992</v>
      </c>
      <c r="D622" t="s">
        <v>3993</v>
      </c>
      <c r="E622" t="s">
        <v>3994</v>
      </c>
      <c r="F622" t="s">
        <v>2997</v>
      </c>
      <c r="G622" t="s">
        <v>317</v>
      </c>
      <c r="H622" t="s">
        <v>394</v>
      </c>
      <c r="I622" t="s">
        <v>6190</v>
      </c>
    </row>
    <row r="623" spans="1:9" x14ac:dyDescent="0.25">
      <c r="A623" t="s">
        <v>3996</v>
      </c>
      <c r="B623" t="s">
        <v>3997</v>
      </c>
      <c r="C623" t="s">
        <v>3998</v>
      </c>
      <c r="D623" t="s">
        <v>3999</v>
      </c>
      <c r="E623" t="s">
        <v>4000</v>
      </c>
      <c r="F623" t="s">
        <v>188</v>
      </c>
      <c r="G623" t="s">
        <v>18</v>
      </c>
      <c r="H623">
        <v>97296</v>
      </c>
      <c r="I623" t="s">
        <v>6190</v>
      </c>
    </row>
    <row r="624" spans="1:9" x14ac:dyDescent="0.25">
      <c r="A624" t="s">
        <v>4002</v>
      </c>
      <c r="B624" t="s">
        <v>4003</v>
      </c>
      <c r="C624" t="s">
        <v>4004</v>
      </c>
      <c r="D624" t="s">
        <v>6213</v>
      </c>
      <c r="E624" t="s">
        <v>4005</v>
      </c>
      <c r="F624" t="s">
        <v>106</v>
      </c>
      <c r="G624" t="s">
        <v>18</v>
      </c>
      <c r="H624">
        <v>89115</v>
      </c>
      <c r="I624" t="s">
        <v>6190</v>
      </c>
    </row>
    <row r="625" spans="1:9" x14ac:dyDescent="0.25">
      <c r="A625" t="s">
        <v>4007</v>
      </c>
      <c r="B625" t="s">
        <v>4008</v>
      </c>
      <c r="C625" t="s">
        <v>6213</v>
      </c>
      <c r="D625" t="s">
        <v>4009</v>
      </c>
      <c r="E625" t="s">
        <v>4010</v>
      </c>
      <c r="F625" t="s">
        <v>99</v>
      </c>
      <c r="G625" t="s">
        <v>27</v>
      </c>
      <c r="H625" t="s">
        <v>100</v>
      </c>
      <c r="I625" t="s">
        <v>6190</v>
      </c>
    </row>
    <row r="626" spans="1:9" x14ac:dyDescent="0.25">
      <c r="A626" t="s">
        <v>4012</v>
      </c>
      <c r="B626" t="s">
        <v>4013</v>
      </c>
      <c r="C626" t="s">
        <v>4014</v>
      </c>
      <c r="D626" t="s">
        <v>6213</v>
      </c>
      <c r="E626" t="s">
        <v>4015</v>
      </c>
      <c r="F626" t="s">
        <v>338</v>
      </c>
      <c r="G626" t="s">
        <v>317</v>
      </c>
      <c r="H626" t="s">
        <v>339</v>
      </c>
      <c r="I626" t="s">
        <v>6189</v>
      </c>
    </row>
    <row r="627" spans="1:9" x14ac:dyDescent="0.25">
      <c r="A627" t="s">
        <v>4017</v>
      </c>
      <c r="B627" t="s">
        <v>4018</v>
      </c>
      <c r="C627" t="s">
        <v>4019</v>
      </c>
      <c r="D627" t="s">
        <v>4020</v>
      </c>
      <c r="E627" t="s">
        <v>4021</v>
      </c>
      <c r="F627" t="s">
        <v>149</v>
      </c>
      <c r="G627" t="s">
        <v>18</v>
      </c>
      <c r="H627">
        <v>94159</v>
      </c>
      <c r="I627" t="s">
        <v>6190</v>
      </c>
    </row>
    <row r="628" spans="1:9" x14ac:dyDescent="0.25">
      <c r="A628" t="s">
        <v>4023</v>
      </c>
      <c r="B628" t="s">
        <v>4024</v>
      </c>
      <c r="C628" t="s">
        <v>4025</v>
      </c>
      <c r="D628" t="s">
        <v>4026</v>
      </c>
      <c r="E628" t="s">
        <v>4027</v>
      </c>
      <c r="F628" t="s">
        <v>107</v>
      </c>
      <c r="G628" t="s">
        <v>18</v>
      </c>
      <c r="H628">
        <v>15274</v>
      </c>
      <c r="I628" t="s">
        <v>6190</v>
      </c>
    </row>
    <row r="629" spans="1:9" x14ac:dyDescent="0.25">
      <c r="A629" t="s">
        <v>4029</v>
      </c>
      <c r="B629" t="s">
        <v>4030</v>
      </c>
      <c r="C629" t="s">
        <v>4031</v>
      </c>
      <c r="D629" t="s">
        <v>4032</v>
      </c>
      <c r="E629" t="s">
        <v>4033</v>
      </c>
      <c r="F629" t="s">
        <v>62</v>
      </c>
      <c r="G629" t="s">
        <v>18</v>
      </c>
      <c r="H629">
        <v>77281</v>
      </c>
      <c r="I629" t="s">
        <v>6189</v>
      </c>
    </row>
    <row r="630" spans="1:9" x14ac:dyDescent="0.25">
      <c r="A630" t="s">
        <v>4035</v>
      </c>
      <c r="B630" t="s">
        <v>4036</v>
      </c>
      <c r="C630" t="s">
        <v>4037</v>
      </c>
      <c r="D630" t="s">
        <v>4038</v>
      </c>
      <c r="E630" t="s">
        <v>4039</v>
      </c>
      <c r="F630" t="s">
        <v>4040</v>
      </c>
      <c r="G630" t="s">
        <v>317</v>
      </c>
      <c r="H630" t="s">
        <v>415</v>
      </c>
      <c r="I630" t="s">
        <v>6189</v>
      </c>
    </row>
    <row r="631" spans="1:9" x14ac:dyDescent="0.25">
      <c r="A631" t="s">
        <v>4041</v>
      </c>
      <c r="B631" t="s">
        <v>4042</v>
      </c>
      <c r="C631" t="s">
        <v>4043</v>
      </c>
      <c r="D631" t="s">
        <v>6213</v>
      </c>
      <c r="E631" t="s">
        <v>4044</v>
      </c>
      <c r="F631" t="s">
        <v>270</v>
      </c>
      <c r="G631" t="s">
        <v>18</v>
      </c>
      <c r="H631">
        <v>33345</v>
      </c>
      <c r="I631" t="s">
        <v>6190</v>
      </c>
    </row>
    <row r="632" spans="1:9" x14ac:dyDescent="0.25">
      <c r="A632" t="s">
        <v>4045</v>
      </c>
      <c r="B632" t="s">
        <v>4046</v>
      </c>
      <c r="C632" t="s">
        <v>4047</v>
      </c>
      <c r="D632" t="s">
        <v>4048</v>
      </c>
      <c r="E632" t="s">
        <v>4049</v>
      </c>
      <c r="F632" t="s">
        <v>189</v>
      </c>
      <c r="G632" t="s">
        <v>18</v>
      </c>
      <c r="H632">
        <v>76210</v>
      </c>
      <c r="I632" t="s">
        <v>6190</v>
      </c>
    </row>
    <row r="633" spans="1:9" x14ac:dyDescent="0.25">
      <c r="A633" t="s">
        <v>4050</v>
      </c>
      <c r="B633" t="s">
        <v>4051</v>
      </c>
      <c r="C633" t="s">
        <v>4052</v>
      </c>
      <c r="D633" t="s">
        <v>4053</v>
      </c>
      <c r="E633" t="s">
        <v>4054</v>
      </c>
      <c r="F633" t="s">
        <v>487</v>
      </c>
      <c r="G633" t="s">
        <v>317</v>
      </c>
      <c r="H633" t="s">
        <v>362</v>
      </c>
      <c r="I633" t="s">
        <v>6189</v>
      </c>
    </row>
    <row r="634" spans="1:9" x14ac:dyDescent="0.25">
      <c r="A634" t="s">
        <v>4056</v>
      </c>
      <c r="B634" t="s">
        <v>4057</v>
      </c>
      <c r="C634" t="s">
        <v>4058</v>
      </c>
      <c r="D634" t="s">
        <v>4059</v>
      </c>
      <c r="E634" t="s">
        <v>4060</v>
      </c>
      <c r="F634" t="s">
        <v>26</v>
      </c>
      <c r="G634" t="s">
        <v>18</v>
      </c>
      <c r="H634">
        <v>90005</v>
      </c>
      <c r="I634" t="s">
        <v>6190</v>
      </c>
    </row>
    <row r="635" spans="1:9" x14ac:dyDescent="0.25">
      <c r="A635" t="s">
        <v>4062</v>
      </c>
      <c r="B635" t="s">
        <v>4063</v>
      </c>
      <c r="C635" t="s">
        <v>4064</v>
      </c>
      <c r="D635" t="s">
        <v>4065</v>
      </c>
      <c r="E635" t="s">
        <v>4066</v>
      </c>
      <c r="F635" t="s">
        <v>201</v>
      </c>
      <c r="G635" t="s">
        <v>18</v>
      </c>
      <c r="H635">
        <v>18706</v>
      </c>
      <c r="I635" t="s">
        <v>6190</v>
      </c>
    </row>
    <row r="636" spans="1:9" x14ac:dyDescent="0.25">
      <c r="A636" t="s">
        <v>4068</v>
      </c>
      <c r="B636" t="s">
        <v>4069</v>
      </c>
      <c r="C636" t="s">
        <v>4070</v>
      </c>
      <c r="D636" t="s">
        <v>4071</v>
      </c>
      <c r="E636" t="s">
        <v>4072</v>
      </c>
      <c r="F636" t="s">
        <v>189</v>
      </c>
      <c r="G636" t="s">
        <v>18</v>
      </c>
      <c r="H636">
        <v>76205</v>
      </c>
      <c r="I636" t="s">
        <v>6190</v>
      </c>
    </row>
    <row r="637" spans="1:9" x14ac:dyDescent="0.25">
      <c r="A637" t="s">
        <v>4074</v>
      </c>
      <c r="B637" t="s">
        <v>4075</v>
      </c>
      <c r="C637" t="s">
        <v>4076</v>
      </c>
      <c r="D637" t="s">
        <v>4077</v>
      </c>
      <c r="E637" t="s">
        <v>4078</v>
      </c>
      <c r="F637" t="s">
        <v>36</v>
      </c>
      <c r="G637" t="s">
        <v>18</v>
      </c>
      <c r="H637">
        <v>64082</v>
      </c>
      <c r="I637" t="s">
        <v>6189</v>
      </c>
    </row>
    <row r="638" spans="1:9" x14ac:dyDescent="0.25">
      <c r="A638" t="s">
        <v>4080</v>
      </c>
      <c r="B638" t="s">
        <v>4081</v>
      </c>
      <c r="C638" t="s">
        <v>4082</v>
      </c>
      <c r="D638" t="s">
        <v>4083</v>
      </c>
      <c r="E638" t="s">
        <v>4084</v>
      </c>
      <c r="F638" t="s">
        <v>87</v>
      </c>
      <c r="G638" t="s">
        <v>18</v>
      </c>
      <c r="H638">
        <v>72209</v>
      </c>
      <c r="I638" t="s">
        <v>6189</v>
      </c>
    </row>
    <row r="639" spans="1:9" x14ac:dyDescent="0.25">
      <c r="A639" t="s">
        <v>4086</v>
      </c>
      <c r="B639" t="s">
        <v>4087</v>
      </c>
      <c r="C639" t="s">
        <v>4088</v>
      </c>
      <c r="D639" t="s">
        <v>4089</v>
      </c>
      <c r="E639" t="s">
        <v>4090</v>
      </c>
      <c r="F639" t="s">
        <v>4091</v>
      </c>
      <c r="G639" t="s">
        <v>317</v>
      </c>
      <c r="H639" t="s">
        <v>323</v>
      </c>
      <c r="I639" t="s">
        <v>6189</v>
      </c>
    </row>
    <row r="640" spans="1:9" x14ac:dyDescent="0.25">
      <c r="A640" t="s">
        <v>4093</v>
      </c>
      <c r="B640" t="s">
        <v>4094</v>
      </c>
      <c r="C640" t="s">
        <v>6213</v>
      </c>
      <c r="D640" t="s">
        <v>4095</v>
      </c>
      <c r="E640" t="s">
        <v>4096</v>
      </c>
      <c r="F640" t="s">
        <v>3663</v>
      </c>
      <c r="G640" t="s">
        <v>317</v>
      </c>
      <c r="H640" t="s">
        <v>397</v>
      </c>
      <c r="I640" t="s">
        <v>6189</v>
      </c>
    </row>
    <row r="641" spans="1:9" x14ac:dyDescent="0.25">
      <c r="A641" t="s">
        <v>4098</v>
      </c>
      <c r="B641" t="s">
        <v>4099</v>
      </c>
      <c r="C641" t="s">
        <v>4100</v>
      </c>
      <c r="D641" t="s">
        <v>4101</v>
      </c>
      <c r="E641" t="s">
        <v>4102</v>
      </c>
      <c r="F641" t="s">
        <v>178</v>
      </c>
      <c r="G641" t="s">
        <v>18</v>
      </c>
      <c r="H641">
        <v>16534</v>
      </c>
      <c r="I641" t="s">
        <v>6189</v>
      </c>
    </row>
    <row r="642" spans="1:9" x14ac:dyDescent="0.25">
      <c r="A642" t="s">
        <v>4104</v>
      </c>
      <c r="B642" t="s">
        <v>4105</v>
      </c>
      <c r="C642" t="s">
        <v>6213</v>
      </c>
      <c r="D642" t="s">
        <v>4106</v>
      </c>
      <c r="E642" t="s">
        <v>4107</v>
      </c>
      <c r="F642" t="s">
        <v>279</v>
      </c>
      <c r="G642" t="s">
        <v>27</v>
      </c>
      <c r="H642" t="s">
        <v>309</v>
      </c>
      <c r="I642" t="s">
        <v>6190</v>
      </c>
    </row>
    <row r="643" spans="1:9" x14ac:dyDescent="0.25">
      <c r="A643" t="s">
        <v>4109</v>
      </c>
      <c r="B643" t="s">
        <v>4110</v>
      </c>
      <c r="C643" t="s">
        <v>4111</v>
      </c>
      <c r="D643" t="s">
        <v>4112</v>
      </c>
      <c r="E643" t="s">
        <v>4113</v>
      </c>
      <c r="F643" t="s">
        <v>107</v>
      </c>
      <c r="G643" t="s">
        <v>18</v>
      </c>
      <c r="H643">
        <v>15255</v>
      </c>
      <c r="I643" t="s">
        <v>6189</v>
      </c>
    </row>
    <row r="644" spans="1:9" x14ac:dyDescent="0.25">
      <c r="A644" t="s">
        <v>4115</v>
      </c>
      <c r="B644" t="s">
        <v>4116</v>
      </c>
      <c r="C644" t="s">
        <v>4117</v>
      </c>
      <c r="D644" t="s">
        <v>4118</v>
      </c>
      <c r="E644" t="s">
        <v>4119</v>
      </c>
      <c r="F644" t="s">
        <v>4120</v>
      </c>
      <c r="G644" t="s">
        <v>27</v>
      </c>
      <c r="H644" t="s">
        <v>4121</v>
      </c>
      <c r="I644" t="s">
        <v>6189</v>
      </c>
    </row>
    <row r="645" spans="1:9" x14ac:dyDescent="0.25">
      <c r="A645" t="s">
        <v>4123</v>
      </c>
      <c r="B645" t="s">
        <v>4124</v>
      </c>
      <c r="C645" t="s">
        <v>4125</v>
      </c>
      <c r="D645" t="s">
        <v>6213</v>
      </c>
      <c r="E645" t="s">
        <v>4126</v>
      </c>
      <c r="F645" t="s">
        <v>51</v>
      </c>
      <c r="G645" t="s">
        <v>18</v>
      </c>
      <c r="H645">
        <v>75260</v>
      </c>
      <c r="I645" t="s">
        <v>6189</v>
      </c>
    </row>
    <row r="646" spans="1:9" x14ac:dyDescent="0.25">
      <c r="A646" t="s">
        <v>4128</v>
      </c>
      <c r="B646" t="s">
        <v>4129</v>
      </c>
      <c r="C646" t="s">
        <v>6213</v>
      </c>
      <c r="D646" t="s">
        <v>4130</v>
      </c>
      <c r="E646" t="s">
        <v>4131</v>
      </c>
      <c r="F646" t="s">
        <v>91</v>
      </c>
      <c r="G646" t="s">
        <v>18</v>
      </c>
      <c r="H646">
        <v>33233</v>
      </c>
      <c r="I646" t="s">
        <v>6190</v>
      </c>
    </row>
    <row r="647" spans="1:9" x14ac:dyDescent="0.25">
      <c r="A647" t="s">
        <v>4133</v>
      </c>
      <c r="B647" t="s">
        <v>4134</v>
      </c>
      <c r="C647" t="s">
        <v>4135</v>
      </c>
      <c r="D647" t="s">
        <v>4136</v>
      </c>
      <c r="E647" t="s">
        <v>4137</v>
      </c>
      <c r="F647" t="s">
        <v>466</v>
      </c>
      <c r="G647" t="s">
        <v>18</v>
      </c>
      <c r="H647">
        <v>76905</v>
      </c>
      <c r="I647" t="s">
        <v>6189</v>
      </c>
    </row>
    <row r="648" spans="1:9" x14ac:dyDescent="0.25">
      <c r="A648" t="s">
        <v>4139</v>
      </c>
      <c r="B648" t="s">
        <v>4140</v>
      </c>
      <c r="C648" t="s">
        <v>4141</v>
      </c>
      <c r="D648" t="s">
        <v>4142</v>
      </c>
      <c r="E648" t="s">
        <v>4143</v>
      </c>
      <c r="F648" t="s">
        <v>197</v>
      </c>
      <c r="G648" t="s">
        <v>18</v>
      </c>
      <c r="H648">
        <v>12205</v>
      </c>
      <c r="I648" t="s">
        <v>6189</v>
      </c>
    </row>
    <row r="649" spans="1:9" x14ac:dyDescent="0.25">
      <c r="A649" t="s">
        <v>4145</v>
      </c>
      <c r="B649" t="s">
        <v>4146</v>
      </c>
      <c r="C649" t="s">
        <v>4147</v>
      </c>
      <c r="D649" t="s">
        <v>4148</v>
      </c>
      <c r="E649" t="s">
        <v>4149</v>
      </c>
      <c r="F649" t="s">
        <v>278</v>
      </c>
      <c r="G649" t="s">
        <v>27</v>
      </c>
      <c r="H649" t="s">
        <v>209</v>
      </c>
      <c r="I649" t="s">
        <v>6189</v>
      </c>
    </row>
    <row r="650" spans="1:9" x14ac:dyDescent="0.25">
      <c r="A650" t="s">
        <v>4151</v>
      </c>
      <c r="B650" t="s">
        <v>4152</v>
      </c>
      <c r="C650" t="s">
        <v>4153</v>
      </c>
      <c r="D650" t="s">
        <v>4154</v>
      </c>
      <c r="E650" t="s">
        <v>4155</v>
      </c>
      <c r="F650" t="s">
        <v>38</v>
      </c>
      <c r="G650" t="s">
        <v>18</v>
      </c>
      <c r="H650">
        <v>43240</v>
      </c>
      <c r="I650" t="s">
        <v>6190</v>
      </c>
    </row>
    <row r="651" spans="1:9" x14ac:dyDescent="0.25">
      <c r="A651" t="s">
        <v>4157</v>
      </c>
      <c r="B651" t="s">
        <v>4158</v>
      </c>
      <c r="C651" t="s">
        <v>4159</v>
      </c>
      <c r="D651" t="s">
        <v>4160</v>
      </c>
      <c r="E651" t="s">
        <v>4161</v>
      </c>
      <c r="F651" t="s">
        <v>353</v>
      </c>
      <c r="G651" t="s">
        <v>27</v>
      </c>
      <c r="H651" t="s">
        <v>354</v>
      </c>
      <c r="I651" t="s">
        <v>6190</v>
      </c>
    </row>
    <row r="652" spans="1:9" x14ac:dyDescent="0.25">
      <c r="A652" t="s">
        <v>4163</v>
      </c>
      <c r="B652" t="s">
        <v>4164</v>
      </c>
      <c r="C652" t="s">
        <v>4165</v>
      </c>
      <c r="D652" t="s">
        <v>4166</v>
      </c>
      <c r="E652" t="s">
        <v>4167</v>
      </c>
      <c r="F652" t="s">
        <v>152</v>
      </c>
      <c r="G652" t="s">
        <v>18</v>
      </c>
      <c r="H652">
        <v>92883</v>
      </c>
      <c r="I652" t="s">
        <v>6189</v>
      </c>
    </row>
    <row r="653" spans="1:9" x14ac:dyDescent="0.25">
      <c r="A653" t="s">
        <v>4169</v>
      </c>
      <c r="B653" t="s">
        <v>4170</v>
      </c>
      <c r="C653" t="s">
        <v>6213</v>
      </c>
      <c r="D653" t="s">
        <v>4171</v>
      </c>
      <c r="E653" t="s">
        <v>4172</v>
      </c>
      <c r="F653" t="s">
        <v>46</v>
      </c>
      <c r="G653" t="s">
        <v>18</v>
      </c>
      <c r="H653">
        <v>20436</v>
      </c>
      <c r="I653" t="s">
        <v>6190</v>
      </c>
    </row>
    <row r="654" spans="1:9" x14ac:dyDescent="0.25">
      <c r="A654" t="s">
        <v>4174</v>
      </c>
      <c r="B654" t="s">
        <v>4175</v>
      </c>
      <c r="C654" t="s">
        <v>4176</v>
      </c>
      <c r="D654" t="s">
        <v>6213</v>
      </c>
      <c r="E654" t="s">
        <v>4177</v>
      </c>
      <c r="F654" t="s">
        <v>460</v>
      </c>
      <c r="G654" t="s">
        <v>317</v>
      </c>
      <c r="H654" t="s">
        <v>329</v>
      </c>
      <c r="I654" t="s">
        <v>6190</v>
      </c>
    </row>
    <row r="655" spans="1:9" x14ac:dyDescent="0.25">
      <c r="A655" t="s">
        <v>4179</v>
      </c>
      <c r="B655" t="s">
        <v>4180</v>
      </c>
      <c r="C655" t="s">
        <v>4181</v>
      </c>
      <c r="D655" t="s">
        <v>4182</v>
      </c>
      <c r="E655" t="s">
        <v>4183</v>
      </c>
      <c r="F655" t="s">
        <v>259</v>
      </c>
      <c r="G655" t="s">
        <v>18</v>
      </c>
      <c r="H655">
        <v>43610</v>
      </c>
      <c r="I655" t="s">
        <v>6190</v>
      </c>
    </row>
    <row r="656" spans="1:9" x14ac:dyDescent="0.25">
      <c r="A656" t="s">
        <v>4185</v>
      </c>
      <c r="B656" t="s">
        <v>4186</v>
      </c>
      <c r="C656" t="s">
        <v>4187</v>
      </c>
      <c r="D656" t="s">
        <v>4188</v>
      </c>
      <c r="E656" t="s">
        <v>4189</v>
      </c>
      <c r="F656" t="s">
        <v>46</v>
      </c>
      <c r="G656" t="s">
        <v>18</v>
      </c>
      <c r="H656">
        <v>20088</v>
      </c>
      <c r="I656" t="s">
        <v>6190</v>
      </c>
    </row>
    <row r="657" spans="1:9" x14ac:dyDescent="0.25">
      <c r="A657" t="s">
        <v>4191</v>
      </c>
      <c r="B657" t="s">
        <v>4192</v>
      </c>
      <c r="C657" t="s">
        <v>4193</v>
      </c>
      <c r="D657" t="s">
        <v>6213</v>
      </c>
      <c r="E657" t="s">
        <v>4194</v>
      </c>
      <c r="F657" t="s">
        <v>185</v>
      </c>
      <c r="G657" t="s">
        <v>18</v>
      </c>
      <c r="H657">
        <v>52405</v>
      </c>
      <c r="I657" t="s">
        <v>6189</v>
      </c>
    </row>
    <row r="658" spans="1:9" x14ac:dyDescent="0.25">
      <c r="A658" t="s">
        <v>4196</v>
      </c>
      <c r="B658" t="s">
        <v>4197</v>
      </c>
      <c r="C658" t="s">
        <v>4198</v>
      </c>
      <c r="D658" t="s">
        <v>6213</v>
      </c>
      <c r="E658" t="s">
        <v>4199</v>
      </c>
      <c r="F658" t="s">
        <v>132</v>
      </c>
      <c r="G658" t="s">
        <v>18</v>
      </c>
      <c r="H658">
        <v>80045</v>
      </c>
      <c r="I658" t="s">
        <v>6190</v>
      </c>
    </row>
    <row r="659" spans="1:9" x14ac:dyDescent="0.25">
      <c r="A659" t="s">
        <v>4201</v>
      </c>
      <c r="B659" t="s">
        <v>4202</v>
      </c>
      <c r="C659" t="s">
        <v>4203</v>
      </c>
      <c r="D659" t="s">
        <v>4204</v>
      </c>
      <c r="E659" t="s">
        <v>4205</v>
      </c>
      <c r="F659" t="s">
        <v>255</v>
      </c>
      <c r="G659" t="s">
        <v>18</v>
      </c>
      <c r="H659">
        <v>94089</v>
      </c>
      <c r="I659" t="s">
        <v>6189</v>
      </c>
    </row>
    <row r="660" spans="1:9" x14ac:dyDescent="0.25">
      <c r="A660" t="s">
        <v>4207</v>
      </c>
      <c r="B660" t="s">
        <v>4208</v>
      </c>
      <c r="C660" t="s">
        <v>6213</v>
      </c>
      <c r="D660" t="s">
        <v>6213</v>
      </c>
      <c r="E660" t="s">
        <v>4209</v>
      </c>
      <c r="F660" t="s">
        <v>374</v>
      </c>
      <c r="G660" t="s">
        <v>317</v>
      </c>
      <c r="H660" t="s">
        <v>375</v>
      </c>
      <c r="I660" t="s">
        <v>6189</v>
      </c>
    </row>
    <row r="661" spans="1:9" x14ac:dyDescent="0.25">
      <c r="A661" t="s">
        <v>4211</v>
      </c>
      <c r="B661" t="s">
        <v>4212</v>
      </c>
      <c r="C661" t="s">
        <v>4213</v>
      </c>
      <c r="D661" t="s">
        <v>4214</v>
      </c>
      <c r="E661" t="s">
        <v>4215</v>
      </c>
      <c r="F661" t="s">
        <v>396</v>
      </c>
      <c r="G661" t="s">
        <v>317</v>
      </c>
      <c r="H661" t="s">
        <v>397</v>
      </c>
      <c r="I661" t="s">
        <v>6189</v>
      </c>
    </row>
    <row r="662" spans="1:9" x14ac:dyDescent="0.25">
      <c r="A662" t="s">
        <v>4217</v>
      </c>
      <c r="B662" t="s">
        <v>4218</v>
      </c>
      <c r="C662" t="s">
        <v>4219</v>
      </c>
      <c r="D662" t="s">
        <v>4220</v>
      </c>
      <c r="E662" t="s">
        <v>4221</v>
      </c>
      <c r="F662" t="s">
        <v>173</v>
      </c>
      <c r="G662" t="s">
        <v>18</v>
      </c>
      <c r="H662">
        <v>48930</v>
      </c>
      <c r="I662" t="s">
        <v>6190</v>
      </c>
    </row>
    <row r="663" spans="1:9" x14ac:dyDescent="0.25">
      <c r="A663" t="s">
        <v>4223</v>
      </c>
      <c r="B663" t="s">
        <v>4224</v>
      </c>
      <c r="C663" t="s">
        <v>4225</v>
      </c>
      <c r="D663" t="s">
        <v>4226</v>
      </c>
      <c r="E663" t="s">
        <v>4227</v>
      </c>
      <c r="F663" t="s">
        <v>62</v>
      </c>
      <c r="G663" t="s">
        <v>18</v>
      </c>
      <c r="H663">
        <v>77281</v>
      </c>
      <c r="I663" t="s">
        <v>6189</v>
      </c>
    </row>
    <row r="664" spans="1:9" x14ac:dyDescent="0.25">
      <c r="A664" t="s">
        <v>4229</v>
      </c>
      <c r="B664" t="s">
        <v>4230</v>
      </c>
      <c r="C664" t="s">
        <v>4231</v>
      </c>
      <c r="D664" t="s">
        <v>6213</v>
      </c>
      <c r="E664" t="s">
        <v>4232</v>
      </c>
      <c r="F664" t="s">
        <v>60</v>
      </c>
      <c r="G664" t="s">
        <v>18</v>
      </c>
      <c r="H664">
        <v>37131</v>
      </c>
      <c r="I664" t="s">
        <v>6190</v>
      </c>
    </row>
    <row r="665" spans="1:9" x14ac:dyDescent="0.25">
      <c r="A665" t="s">
        <v>4234</v>
      </c>
      <c r="B665" t="s">
        <v>4235</v>
      </c>
      <c r="C665" t="s">
        <v>4236</v>
      </c>
      <c r="D665" t="s">
        <v>6213</v>
      </c>
      <c r="E665" t="s">
        <v>4237</v>
      </c>
      <c r="F665" t="s">
        <v>47</v>
      </c>
      <c r="G665" t="s">
        <v>18</v>
      </c>
      <c r="H665">
        <v>25362</v>
      </c>
      <c r="I665" t="s">
        <v>6190</v>
      </c>
    </row>
    <row r="666" spans="1:9" x14ac:dyDescent="0.25">
      <c r="A666" t="s">
        <v>4239</v>
      </c>
      <c r="B666" t="s">
        <v>4240</v>
      </c>
      <c r="C666" t="s">
        <v>4241</v>
      </c>
      <c r="D666" t="s">
        <v>4242</v>
      </c>
      <c r="E666" t="s">
        <v>4243</v>
      </c>
      <c r="F666" t="s">
        <v>178</v>
      </c>
      <c r="G666" t="s">
        <v>18</v>
      </c>
      <c r="H666">
        <v>16534</v>
      </c>
      <c r="I666" t="s">
        <v>6190</v>
      </c>
    </row>
    <row r="667" spans="1:9" x14ac:dyDescent="0.25">
      <c r="A667" t="s">
        <v>4244</v>
      </c>
      <c r="B667" t="s">
        <v>4245</v>
      </c>
      <c r="C667" t="s">
        <v>4246</v>
      </c>
      <c r="D667" t="s">
        <v>4247</v>
      </c>
      <c r="E667" t="s">
        <v>4248</v>
      </c>
      <c r="F667" t="s">
        <v>92</v>
      </c>
      <c r="G667" t="s">
        <v>18</v>
      </c>
      <c r="H667">
        <v>39204</v>
      </c>
      <c r="I667" t="s">
        <v>6189</v>
      </c>
    </row>
    <row r="668" spans="1:9" x14ac:dyDescent="0.25">
      <c r="A668" t="s">
        <v>4250</v>
      </c>
      <c r="B668" t="s">
        <v>4251</v>
      </c>
      <c r="C668" t="s">
        <v>4252</v>
      </c>
      <c r="D668" t="s">
        <v>4253</v>
      </c>
      <c r="E668" t="s">
        <v>4254</v>
      </c>
      <c r="F668" t="s">
        <v>296</v>
      </c>
      <c r="G668" t="s">
        <v>18</v>
      </c>
      <c r="H668">
        <v>79491</v>
      </c>
      <c r="I668" t="s">
        <v>6190</v>
      </c>
    </row>
    <row r="669" spans="1:9" x14ac:dyDescent="0.25">
      <c r="A669" t="s">
        <v>4256</v>
      </c>
      <c r="B669" t="s">
        <v>4257</v>
      </c>
      <c r="C669" t="s">
        <v>4258</v>
      </c>
      <c r="D669" t="s">
        <v>4259</v>
      </c>
      <c r="E669" t="s">
        <v>4260</v>
      </c>
      <c r="F669" t="s">
        <v>400</v>
      </c>
      <c r="G669" t="s">
        <v>317</v>
      </c>
      <c r="H669" t="s">
        <v>401</v>
      </c>
      <c r="I669" t="s">
        <v>6190</v>
      </c>
    </row>
    <row r="670" spans="1:9" x14ac:dyDescent="0.25">
      <c r="A670" t="s">
        <v>4262</v>
      </c>
      <c r="B670" t="s">
        <v>4263</v>
      </c>
      <c r="C670" t="s">
        <v>4264</v>
      </c>
      <c r="D670" t="s">
        <v>4265</v>
      </c>
      <c r="E670" t="s">
        <v>4266</v>
      </c>
      <c r="F670" t="s">
        <v>30</v>
      </c>
      <c r="G670" t="s">
        <v>18</v>
      </c>
      <c r="H670">
        <v>27717</v>
      </c>
      <c r="I670" t="s">
        <v>6189</v>
      </c>
    </row>
    <row r="671" spans="1:9" x14ac:dyDescent="0.25">
      <c r="A671" t="s">
        <v>4268</v>
      </c>
      <c r="B671" t="s">
        <v>4269</v>
      </c>
      <c r="C671" t="s">
        <v>4270</v>
      </c>
      <c r="D671" t="s">
        <v>4271</v>
      </c>
      <c r="E671" t="s">
        <v>4272</v>
      </c>
      <c r="F671" t="s">
        <v>274</v>
      </c>
      <c r="G671" t="s">
        <v>18</v>
      </c>
      <c r="H671">
        <v>29505</v>
      </c>
      <c r="I671" t="s">
        <v>6190</v>
      </c>
    </row>
    <row r="672" spans="1:9" x14ac:dyDescent="0.25">
      <c r="A672" t="s">
        <v>4274</v>
      </c>
      <c r="B672" t="s">
        <v>4275</v>
      </c>
      <c r="C672" t="s">
        <v>4276</v>
      </c>
      <c r="D672" t="s">
        <v>4277</v>
      </c>
      <c r="E672" t="s">
        <v>4278</v>
      </c>
      <c r="F672" t="s">
        <v>78</v>
      </c>
      <c r="G672" t="s">
        <v>18</v>
      </c>
      <c r="H672">
        <v>13205</v>
      </c>
      <c r="I672" t="s">
        <v>6189</v>
      </c>
    </row>
    <row r="673" spans="1:9" x14ac:dyDescent="0.25">
      <c r="A673" t="s">
        <v>4280</v>
      </c>
      <c r="B673" t="s">
        <v>4281</v>
      </c>
      <c r="C673" t="s">
        <v>4282</v>
      </c>
      <c r="D673" t="s">
        <v>4283</v>
      </c>
      <c r="E673" t="s">
        <v>4284</v>
      </c>
      <c r="F673" t="s">
        <v>258</v>
      </c>
      <c r="G673" t="s">
        <v>18</v>
      </c>
      <c r="H673">
        <v>30245</v>
      </c>
      <c r="I673" t="s">
        <v>6190</v>
      </c>
    </row>
    <row r="674" spans="1:9" x14ac:dyDescent="0.25">
      <c r="A674" t="s">
        <v>4286</v>
      </c>
      <c r="B674" t="s">
        <v>4287</v>
      </c>
      <c r="C674" t="s">
        <v>4288</v>
      </c>
      <c r="D674" t="s">
        <v>6213</v>
      </c>
      <c r="E674" t="s">
        <v>4289</v>
      </c>
      <c r="F674" t="s">
        <v>62</v>
      </c>
      <c r="G674" t="s">
        <v>18</v>
      </c>
      <c r="H674">
        <v>77070</v>
      </c>
      <c r="I674" t="s">
        <v>6189</v>
      </c>
    </row>
    <row r="675" spans="1:9" x14ac:dyDescent="0.25">
      <c r="A675" t="s">
        <v>4291</v>
      </c>
      <c r="B675" t="s">
        <v>4292</v>
      </c>
      <c r="C675" t="s">
        <v>4293</v>
      </c>
      <c r="D675" t="s">
        <v>4294</v>
      </c>
      <c r="E675" t="s">
        <v>4295</v>
      </c>
      <c r="F675" t="s">
        <v>115</v>
      </c>
      <c r="G675" t="s">
        <v>18</v>
      </c>
      <c r="H675">
        <v>66160</v>
      </c>
      <c r="I675" t="s">
        <v>6189</v>
      </c>
    </row>
    <row r="676" spans="1:9" x14ac:dyDescent="0.25">
      <c r="A676" t="s">
        <v>4297</v>
      </c>
      <c r="B676" t="s">
        <v>4298</v>
      </c>
      <c r="C676" t="s">
        <v>4299</v>
      </c>
      <c r="D676" t="s">
        <v>4300</v>
      </c>
      <c r="E676" t="s">
        <v>4301</v>
      </c>
      <c r="F676" t="s">
        <v>395</v>
      </c>
      <c r="G676" t="s">
        <v>18</v>
      </c>
      <c r="H676">
        <v>34282</v>
      </c>
      <c r="I676" t="s">
        <v>6189</v>
      </c>
    </row>
    <row r="677" spans="1:9" x14ac:dyDescent="0.25">
      <c r="A677" t="s">
        <v>4303</v>
      </c>
      <c r="B677" t="s">
        <v>4304</v>
      </c>
      <c r="C677" t="s">
        <v>6213</v>
      </c>
      <c r="D677" t="s">
        <v>4305</v>
      </c>
      <c r="E677" t="s">
        <v>4306</v>
      </c>
      <c r="F677" t="s">
        <v>312</v>
      </c>
      <c r="G677" t="s">
        <v>18</v>
      </c>
      <c r="H677">
        <v>18105</v>
      </c>
      <c r="I677" t="s">
        <v>6189</v>
      </c>
    </row>
    <row r="678" spans="1:9" x14ac:dyDescent="0.25">
      <c r="A678" t="s">
        <v>4308</v>
      </c>
      <c r="B678" t="s">
        <v>4309</v>
      </c>
      <c r="C678" t="s">
        <v>6213</v>
      </c>
      <c r="D678" t="s">
        <v>4310</v>
      </c>
      <c r="E678" t="s">
        <v>4311</v>
      </c>
      <c r="F678" t="s">
        <v>213</v>
      </c>
      <c r="G678" t="s">
        <v>18</v>
      </c>
      <c r="H678">
        <v>23663</v>
      </c>
      <c r="I678" t="s">
        <v>6190</v>
      </c>
    </row>
    <row r="679" spans="1:9" x14ac:dyDescent="0.25">
      <c r="A679" t="s">
        <v>4313</v>
      </c>
      <c r="B679" t="s">
        <v>4314</v>
      </c>
      <c r="C679" t="s">
        <v>4315</v>
      </c>
      <c r="D679" t="s">
        <v>4316</v>
      </c>
      <c r="E679" t="s">
        <v>4317</v>
      </c>
      <c r="F679" t="s">
        <v>468</v>
      </c>
      <c r="G679" t="s">
        <v>317</v>
      </c>
      <c r="H679" t="s">
        <v>469</v>
      </c>
      <c r="I679" t="s">
        <v>6190</v>
      </c>
    </row>
    <row r="680" spans="1:9" x14ac:dyDescent="0.25">
      <c r="A680" t="s">
        <v>4319</v>
      </c>
      <c r="B680" t="s">
        <v>4320</v>
      </c>
      <c r="C680" t="s">
        <v>4321</v>
      </c>
      <c r="D680" t="s">
        <v>4322</v>
      </c>
      <c r="E680" t="s">
        <v>4323</v>
      </c>
      <c r="F680" t="s">
        <v>190</v>
      </c>
      <c r="G680" t="s">
        <v>18</v>
      </c>
      <c r="H680">
        <v>67260</v>
      </c>
      <c r="I680" t="s">
        <v>6189</v>
      </c>
    </row>
    <row r="681" spans="1:9" x14ac:dyDescent="0.25">
      <c r="A681" t="s">
        <v>4325</v>
      </c>
      <c r="B681" t="s">
        <v>4326</v>
      </c>
      <c r="C681" t="s">
        <v>4327</v>
      </c>
      <c r="D681" t="s">
        <v>4328</v>
      </c>
      <c r="E681" t="s">
        <v>4329</v>
      </c>
      <c r="F681" t="s">
        <v>278</v>
      </c>
      <c r="G681" t="s">
        <v>27</v>
      </c>
      <c r="H681" t="s">
        <v>209</v>
      </c>
      <c r="I681" t="s">
        <v>6190</v>
      </c>
    </row>
    <row r="682" spans="1:9" x14ac:dyDescent="0.25">
      <c r="A682" t="s">
        <v>4331</v>
      </c>
      <c r="B682" t="s">
        <v>4332</v>
      </c>
      <c r="C682" t="s">
        <v>4333</v>
      </c>
      <c r="D682" t="s">
        <v>6213</v>
      </c>
      <c r="E682" t="s">
        <v>4334</v>
      </c>
      <c r="F682" t="s">
        <v>169</v>
      </c>
      <c r="G682" t="s">
        <v>18</v>
      </c>
      <c r="H682">
        <v>6816</v>
      </c>
      <c r="I682" t="s">
        <v>6190</v>
      </c>
    </row>
    <row r="683" spans="1:9" x14ac:dyDescent="0.25">
      <c r="A683" t="s">
        <v>4336</v>
      </c>
      <c r="B683" t="s">
        <v>4337</v>
      </c>
      <c r="C683" t="s">
        <v>4338</v>
      </c>
      <c r="D683" t="s">
        <v>4339</v>
      </c>
      <c r="E683" t="s">
        <v>4340</v>
      </c>
      <c r="F683" t="s">
        <v>247</v>
      </c>
      <c r="G683" t="s">
        <v>27</v>
      </c>
      <c r="H683" t="s">
        <v>248</v>
      </c>
      <c r="I683" t="s">
        <v>6189</v>
      </c>
    </row>
    <row r="684" spans="1:9" x14ac:dyDescent="0.25">
      <c r="A684" t="s">
        <v>4342</v>
      </c>
      <c r="B684" t="s">
        <v>4343</v>
      </c>
      <c r="C684" t="s">
        <v>4344</v>
      </c>
      <c r="D684" t="s">
        <v>4345</v>
      </c>
      <c r="E684" t="s">
        <v>4346</v>
      </c>
      <c r="F684" t="s">
        <v>21</v>
      </c>
      <c r="G684" t="s">
        <v>18</v>
      </c>
      <c r="H684">
        <v>32209</v>
      </c>
      <c r="I684" t="s">
        <v>6189</v>
      </c>
    </row>
    <row r="685" spans="1:9" x14ac:dyDescent="0.25">
      <c r="A685" t="s">
        <v>4348</v>
      </c>
      <c r="B685" t="s">
        <v>4349</v>
      </c>
      <c r="C685" t="s">
        <v>4350</v>
      </c>
      <c r="D685" t="s">
        <v>4351</v>
      </c>
      <c r="E685" t="s">
        <v>4352</v>
      </c>
      <c r="F685" t="s">
        <v>62</v>
      </c>
      <c r="G685" t="s">
        <v>18</v>
      </c>
      <c r="H685">
        <v>77299</v>
      </c>
      <c r="I685" t="s">
        <v>6190</v>
      </c>
    </row>
    <row r="686" spans="1:9" x14ac:dyDescent="0.25">
      <c r="A686" t="s">
        <v>4354</v>
      </c>
      <c r="B686" t="s">
        <v>4355</v>
      </c>
      <c r="C686" t="s">
        <v>6213</v>
      </c>
      <c r="D686" t="s">
        <v>4356</v>
      </c>
      <c r="E686" t="s">
        <v>4357</v>
      </c>
      <c r="F686" t="s">
        <v>188</v>
      </c>
      <c r="G686" t="s">
        <v>18</v>
      </c>
      <c r="H686">
        <v>97255</v>
      </c>
      <c r="I686" t="s">
        <v>6190</v>
      </c>
    </row>
    <row r="687" spans="1:9" x14ac:dyDescent="0.25">
      <c r="A687" t="s">
        <v>4359</v>
      </c>
      <c r="B687" t="s">
        <v>4360</v>
      </c>
      <c r="C687" t="s">
        <v>4361</v>
      </c>
      <c r="D687" t="s">
        <v>4362</v>
      </c>
      <c r="E687" t="s">
        <v>4363</v>
      </c>
      <c r="F687" t="s">
        <v>86</v>
      </c>
      <c r="G687" t="s">
        <v>18</v>
      </c>
      <c r="H687">
        <v>91186</v>
      </c>
      <c r="I687" t="s">
        <v>6189</v>
      </c>
    </row>
    <row r="688" spans="1:9" x14ac:dyDescent="0.25">
      <c r="A688" t="s">
        <v>4365</v>
      </c>
      <c r="B688" t="s">
        <v>4366</v>
      </c>
      <c r="C688" t="s">
        <v>4367</v>
      </c>
      <c r="D688" t="s">
        <v>4368</v>
      </c>
      <c r="E688" t="s">
        <v>4369</v>
      </c>
      <c r="F688" t="s">
        <v>177</v>
      </c>
      <c r="G688" t="s">
        <v>18</v>
      </c>
      <c r="H688">
        <v>92725</v>
      </c>
      <c r="I688" t="s">
        <v>6189</v>
      </c>
    </row>
    <row r="689" spans="1:9" x14ac:dyDescent="0.25">
      <c r="A689" t="s">
        <v>4371</v>
      </c>
      <c r="B689" t="s">
        <v>4372</v>
      </c>
      <c r="C689" t="s">
        <v>4373</v>
      </c>
      <c r="D689" t="s">
        <v>4374</v>
      </c>
      <c r="E689" t="s">
        <v>4375</v>
      </c>
      <c r="F689" t="s">
        <v>97</v>
      </c>
      <c r="G689" t="s">
        <v>18</v>
      </c>
      <c r="H689">
        <v>95160</v>
      </c>
      <c r="I689" t="s">
        <v>6190</v>
      </c>
    </row>
    <row r="690" spans="1:9" x14ac:dyDescent="0.25">
      <c r="A690" t="s">
        <v>4377</v>
      </c>
      <c r="B690" t="s">
        <v>4378</v>
      </c>
      <c r="C690" t="s">
        <v>4379</v>
      </c>
      <c r="D690" t="s">
        <v>4380</v>
      </c>
      <c r="E690" t="s">
        <v>4381</v>
      </c>
      <c r="F690" t="s">
        <v>332</v>
      </c>
      <c r="G690" t="s">
        <v>317</v>
      </c>
      <c r="H690" t="s">
        <v>333</v>
      </c>
      <c r="I690" t="s">
        <v>6190</v>
      </c>
    </row>
    <row r="691" spans="1:9" x14ac:dyDescent="0.25">
      <c r="A691" t="s">
        <v>4383</v>
      </c>
      <c r="B691" t="s">
        <v>4384</v>
      </c>
      <c r="C691" t="s">
        <v>4385</v>
      </c>
      <c r="D691" t="s">
        <v>4386</v>
      </c>
      <c r="E691" t="s">
        <v>4387</v>
      </c>
      <c r="F691" t="s">
        <v>77</v>
      </c>
      <c r="G691" t="s">
        <v>18</v>
      </c>
      <c r="H691">
        <v>80935</v>
      </c>
      <c r="I691" t="s">
        <v>6190</v>
      </c>
    </row>
    <row r="692" spans="1:9" x14ac:dyDescent="0.25">
      <c r="A692" t="s">
        <v>4389</v>
      </c>
      <c r="B692" t="s">
        <v>4390</v>
      </c>
      <c r="C692" t="s">
        <v>6213</v>
      </c>
      <c r="D692" t="s">
        <v>6213</v>
      </c>
      <c r="E692" t="s">
        <v>4391</v>
      </c>
      <c r="F692" t="s">
        <v>259</v>
      </c>
      <c r="G692" t="s">
        <v>18</v>
      </c>
      <c r="H692">
        <v>43605</v>
      </c>
      <c r="I692" t="s">
        <v>6190</v>
      </c>
    </row>
    <row r="693" spans="1:9" x14ac:dyDescent="0.25">
      <c r="A693" t="s">
        <v>4393</v>
      </c>
      <c r="B693" t="s">
        <v>4394</v>
      </c>
      <c r="C693" t="s">
        <v>4395</v>
      </c>
      <c r="D693" t="s">
        <v>4396</v>
      </c>
      <c r="E693" t="s">
        <v>4397</v>
      </c>
      <c r="F693" t="s">
        <v>116</v>
      </c>
      <c r="G693" t="s">
        <v>18</v>
      </c>
      <c r="H693">
        <v>33436</v>
      </c>
      <c r="I693" t="s">
        <v>6189</v>
      </c>
    </row>
    <row r="694" spans="1:9" x14ac:dyDescent="0.25">
      <c r="A694" t="s">
        <v>4399</v>
      </c>
      <c r="B694" t="s">
        <v>4400</v>
      </c>
      <c r="C694" t="s">
        <v>4401</v>
      </c>
      <c r="D694" t="s">
        <v>4402</v>
      </c>
      <c r="E694" t="s">
        <v>4403</v>
      </c>
      <c r="F694" t="s">
        <v>50</v>
      </c>
      <c r="G694" t="s">
        <v>18</v>
      </c>
      <c r="H694">
        <v>45999</v>
      </c>
      <c r="I694" t="s">
        <v>6190</v>
      </c>
    </row>
    <row r="695" spans="1:9" x14ac:dyDescent="0.25">
      <c r="A695" t="s">
        <v>4405</v>
      </c>
      <c r="B695" t="s">
        <v>4406</v>
      </c>
      <c r="C695" t="s">
        <v>4407</v>
      </c>
      <c r="D695" t="s">
        <v>4408</v>
      </c>
      <c r="E695" t="s">
        <v>4409</v>
      </c>
      <c r="F695" t="s">
        <v>103</v>
      </c>
      <c r="G695" t="s">
        <v>18</v>
      </c>
      <c r="H695">
        <v>63121</v>
      </c>
      <c r="I695" t="s">
        <v>6189</v>
      </c>
    </row>
    <row r="696" spans="1:9" x14ac:dyDescent="0.25">
      <c r="A696" t="s">
        <v>4411</v>
      </c>
      <c r="B696" t="s">
        <v>4412</v>
      </c>
      <c r="C696" t="s">
        <v>4413</v>
      </c>
      <c r="D696" t="s">
        <v>4414</v>
      </c>
      <c r="E696" t="s">
        <v>4415</v>
      </c>
      <c r="F696" t="s">
        <v>242</v>
      </c>
      <c r="G696" t="s">
        <v>18</v>
      </c>
      <c r="H696">
        <v>10705</v>
      </c>
      <c r="I696" t="s">
        <v>6190</v>
      </c>
    </row>
    <row r="697" spans="1:9" x14ac:dyDescent="0.25">
      <c r="A697" t="s">
        <v>4417</v>
      </c>
      <c r="B697" t="s">
        <v>4418</v>
      </c>
      <c r="C697" t="s">
        <v>4419</v>
      </c>
      <c r="D697" t="s">
        <v>4420</v>
      </c>
      <c r="E697" t="s">
        <v>4421</v>
      </c>
      <c r="F697" t="s">
        <v>19</v>
      </c>
      <c r="G697" t="s">
        <v>18</v>
      </c>
      <c r="H697">
        <v>21290</v>
      </c>
      <c r="I697" t="s">
        <v>6189</v>
      </c>
    </row>
    <row r="698" spans="1:9" x14ac:dyDescent="0.25">
      <c r="A698" t="s">
        <v>4423</v>
      </c>
      <c r="B698" t="s">
        <v>4424</v>
      </c>
      <c r="C698" t="s">
        <v>4425</v>
      </c>
      <c r="D698" t="s">
        <v>4426</v>
      </c>
      <c r="E698" t="s">
        <v>4427</v>
      </c>
      <c r="F698" t="s">
        <v>21</v>
      </c>
      <c r="G698" t="s">
        <v>18</v>
      </c>
      <c r="H698">
        <v>32230</v>
      </c>
      <c r="I698" t="s">
        <v>6190</v>
      </c>
    </row>
    <row r="699" spans="1:9" x14ac:dyDescent="0.25">
      <c r="A699" t="s">
        <v>4429</v>
      </c>
      <c r="B699" t="s">
        <v>4430</v>
      </c>
      <c r="C699" t="s">
        <v>6213</v>
      </c>
      <c r="D699" t="s">
        <v>6213</v>
      </c>
      <c r="E699" t="s">
        <v>4431</v>
      </c>
      <c r="F699" t="s">
        <v>390</v>
      </c>
      <c r="G699" t="s">
        <v>317</v>
      </c>
      <c r="H699" t="s">
        <v>391</v>
      </c>
      <c r="I699" t="s">
        <v>6190</v>
      </c>
    </row>
    <row r="700" spans="1:9" x14ac:dyDescent="0.25">
      <c r="A700" t="s">
        <v>4433</v>
      </c>
      <c r="B700" t="s">
        <v>4434</v>
      </c>
      <c r="C700" t="s">
        <v>4435</v>
      </c>
      <c r="D700" t="s">
        <v>4436</v>
      </c>
      <c r="E700" t="s">
        <v>4437</v>
      </c>
      <c r="F700" t="s">
        <v>288</v>
      </c>
      <c r="G700" t="s">
        <v>317</v>
      </c>
      <c r="H700" t="s">
        <v>443</v>
      </c>
      <c r="I700" t="s">
        <v>6190</v>
      </c>
    </row>
    <row r="701" spans="1:9" x14ac:dyDescent="0.25">
      <c r="A701" t="s">
        <v>4439</v>
      </c>
      <c r="B701" t="s">
        <v>4440</v>
      </c>
      <c r="C701" t="s">
        <v>4441</v>
      </c>
      <c r="D701" t="s">
        <v>4442</v>
      </c>
      <c r="E701" t="s">
        <v>4443</v>
      </c>
      <c r="F701" t="s">
        <v>91</v>
      </c>
      <c r="G701" t="s">
        <v>18</v>
      </c>
      <c r="H701">
        <v>33196</v>
      </c>
      <c r="I701" t="s">
        <v>6189</v>
      </c>
    </row>
    <row r="702" spans="1:9" x14ac:dyDescent="0.25">
      <c r="A702" t="s">
        <v>4445</v>
      </c>
      <c r="B702" t="s">
        <v>4446</v>
      </c>
      <c r="C702" t="s">
        <v>4447</v>
      </c>
      <c r="D702" t="s">
        <v>6213</v>
      </c>
      <c r="E702" t="s">
        <v>4448</v>
      </c>
      <c r="F702" t="s">
        <v>149</v>
      </c>
      <c r="G702" t="s">
        <v>18</v>
      </c>
      <c r="H702">
        <v>94121</v>
      </c>
      <c r="I702" t="s">
        <v>6190</v>
      </c>
    </row>
    <row r="703" spans="1:9" x14ac:dyDescent="0.25">
      <c r="A703" t="s">
        <v>4450</v>
      </c>
      <c r="B703" t="s">
        <v>4451</v>
      </c>
      <c r="C703" t="s">
        <v>4452</v>
      </c>
      <c r="D703" t="s">
        <v>4453</v>
      </c>
      <c r="E703" t="s">
        <v>4454</v>
      </c>
      <c r="F703" t="s">
        <v>389</v>
      </c>
      <c r="G703" t="s">
        <v>317</v>
      </c>
      <c r="H703" t="s">
        <v>347</v>
      </c>
      <c r="I703" t="s">
        <v>6189</v>
      </c>
    </row>
    <row r="704" spans="1:9" x14ac:dyDescent="0.25">
      <c r="A704" t="s">
        <v>4456</v>
      </c>
      <c r="B704" t="s">
        <v>4457</v>
      </c>
      <c r="C704" t="s">
        <v>4458</v>
      </c>
      <c r="D704" t="s">
        <v>6213</v>
      </c>
      <c r="E704" t="s">
        <v>4459</v>
      </c>
      <c r="F704" t="s">
        <v>210</v>
      </c>
      <c r="G704" t="s">
        <v>18</v>
      </c>
      <c r="H704">
        <v>33982</v>
      </c>
      <c r="I704" t="s">
        <v>6189</v>
      </c>
    </row>
    <row r="705" spans="1:9" x14ac:dyDescent="0.25">
      <c r="A705" t="s">
        <v>4461</v>
      </c>
      <c r="B705" t="s">
        <v>4462</v>
      </c>
      <c r="C705" t="s">
        <v>6213</v>
      </c>
      <c r="D705" t="s">
        <v>4463</v>
      </c>
      <c r="E705" t="s">
        <v>4464</v>
      </c>
      <c r="F705" t="s">
        <v>1281</v>
      </c>
      <c r="G705" t="s">
        <v>317</v>
      </c>
      <c r="H705" t="s">
        <v>443</v>
      </c>
      <c r="I705" t="s">
        <v>6189</v>
      </c>
    </row>
    <row r="706" spans="1:9" x14ac:dyDescent="0.25">
      <c r="A706" t="s">
        <v>4466</v>
      </c>
      <c r="B706" t="s">
        <v>4467</v>
      </c>
      <c r="C706" t="s">
        <v>6213</v>
      </c>
      <c r="D706" t="s">
        <v>4468</v>
      </c>
      <c r="E706" t="s">
        <v>4469</v>
      </c>
      <c r="F706" t="s">
        <v>56</v>
      </c>
      <c r="G706" t="s">
        <v>18</v>
      </c>
      <c r="H706">
        <v>10125</v>
      </c>
      <c r="I706" t="s">
        <v>6189</v>
      </c>
    </row>
    <row r="707" spans="1:9" x14ac:dyDescent="0.25">
      <c r="A707" t="s">
        <v>4471</v>
      </c>
      <c r="B707" t="s">
        <v>4472</v>
      </c>
      <c r="C707" t="s">
        <v>4473</v>
      </c>
      <c r="D707" t="s">
        <v>4474</v>
      </c>
      <c r="E707" t="s">
        <v>4475</v>
      </c>
      <c r="F707" t="s">
        <v>294</v>
      </c>
      <c r="G707" t="s">
        <v>18</v>
      </c>
      <c r="H707">
        <v>29305</v>
      </c>
      <c r="I707" t="s">
        <v>6190</v>
      </c>
    </row>
    <row r="708" spans="1:9" x14ac:dyDescent="0.25">
      <c r="A708" t="s">
        <v>4477</v>
      </c>
      <c r="B708" t="s">
        <v>4478</v>
      </c>
      <c r="C708" t="s">
        <v>4479</v>
      </c>
      <c r="D708" t="s">
        <v>4480</v>
      </c>
      <c r="E708" t="s">
        <v>4481</v>
      </c>
      <c r="F708" t="s">
        <v>207</v>
      </c>
      <c r="G708" t="s">
        <v>18</v>
      </c>
      <c r="H708">
        <v>93305</v>
      </c>
      <c r="I708" t="s">
        <v>6190</v>
      </c>
    </row>
    <row r="709" spans="1:9" x14ac:dyDescent="0.25">
      <c r="A709" t="s">
        <v>4483</v>
      </c>
      <c r="B709" t="s">
        <v>4484</v>
      </c>
      <c r="C709" t="s">
        <v>6213</v>
      </c>
      <c r="D709" t="s">
        <v>4485</v>
      </c>
      <c r="E709" t="s">
        <v>4486</v>
      </c>
      <c r="F709" t="s">
        <v>381</v>
      </c>
      <c r="G709" t="s">
        <v>317</v>
      </c>
      <c r="H709" t="s">
        <v>382</v>
      </c>
      <c r="I709" t="s">
        <v>6190</v>
      </c>
    </row>
    <row r="710" spans="1:9" x14ac:dyDescent="0.25">
      <c r="A710" t="s">
        <v>4488</v>
      </c>
      <c r="B710" t="s">
        <v>4489</v>
      </c>
      <c r="C710" t="s">
        <v>4490</v>
      </c>
      <c r="D710" t="s">
        <v>4491</v>
      </c>
      <c r="E710" t="s">
        <v>4492</v>
      </c>
      <c r="F710" t="s">
        <v>103</v>
      </c>
      <c r="G710" t="s">
        <v>18</v>
      </c>
      <c r="H710">
        <v>63169</v>
      </c>
      <c r="I710" t="s">
        <v>6189</v>
      </c>
    </row>
    <row r="711" spans="1:9" x14ac:dyDescent="0.25">
      <c r="A711" t="s">
        <v>4494</v>
      </c>
      <c r="B711" t="s">
        <v>4495</v>
      </c>
      <c r="C711" t="s">
        <v>6213</v>
      </c>
      <c r="D711" t="s">
        <v>4496</v>
      </c>
      <c r="E711" t="s">
        <v>4497</v>
      </c>
      <c r="F711" t="s">
        <v>65</v>
      </c>
      <c r="G711" t="s">
        <v>18</v>
      </c>
      <c r="H711">
        <v>46896</v>
      </c>
      <c r="I711" t="s">
        <v>6189</v>
      </c>
    </row>
    <row r="712" spans="1:9" x14ac:dyDescent="0.25">
      <c r="A712" t="s">
        <v>4499</v>
      </c>
      <c r="B712" t="s">
        <v>4500</v>
      </c>
      <c r="C712" t="s">
        <v>4501</v>
      </c>
      <c r="D712" t="s">
        <v>4502</v>
      </c>
      <c r="E712" t="s">
        <v>4503</v>
      </c>
      <c r="F712" t="s">
        <v>199</v>
      </c>
      <c r="G712" t="s">
        <v>18</v>
      </c>
      <c r="H712">
        <v>55564</v>
      </c>
      <c r="I712" t="s">
        <v>6190</v>
      </c>
    </row>
    <row r="713" spans="1:9" x14ac:dyDescent="0.25">
      <c r="A713" t="s">
        <v>4505</v>
      </c>
      <c r="B713" t="s">
        <v>4506</v>
      </c>
      <c r="C713" t="s">
        <v>4507</v>
      </c>
      <c r="D713" t="s">
        <v>4508</v>
      </c>
      <c r="E713" t="s">
        <v>4509</v>
      </c>
      <c r="F713" t="s">
        <v>4510</v>
      </c>
      <c r="G713" t="s">
        <v>18</v>
      </c>
      <c r="H713">
        <v>72905</v>
      </c>
      <c r="I713" t="s">
        <v>6190</v>
      </c>
    </row>
    <row r="714" spans="1:9" x14ac:dyDescent="0.25">
      <c r="A714" t="s">
        <v>4512</v>
      </c>
      <c r="B714" t="s">
        <v>4513</v>
      </c>
      <c r="C714" t="s">
        <v>6213</v>
      </c>
      <c r="D714" t="s">
        <v>6213</v>
      </c>
      <c r="E714" t="s">
        <v>4514</v>
      </c>
      <c r="F714" t="s">
        <v>285</v>
      </c>
      <c r="G714" t="s">
        <v>27</v>
      </c>
      <c r="H714" t="s">
        <v>286</v>
      </c>
      <c r="I714" t="s">
        <v>6190</v>
      </c>
    </row>
    <row r="715" spans="1:9" x14ac:dyDescent="0.25">
      <c r="A715" t="s">
        <v>4516</v>
      </c>
      <c r="B715" t="s">
        <v>4517</v>
      </c>
      <c r="C715" t="s">
        <v>4518</v>
      </c>
      <c r="D715" t="s">
        <v>4519</v>
      </c>
      <c r="E715" t="s">
        <v>4520</v>
      </c>
      <c r="F715" t="s">
        <v>290</v>
      </c>
      <c r="G715" t="s">
        <v>18</v>
      </c>
      <c r="H715">
        <v>95210</v>
      </c>
      <c r="I715" t="s">
        <v>6190</v>
      </c>
    </row>
    <row r="716" spans="1:9" x14ac:dyDescent="0.25">
      <c r="A716" t="s">
        <v>4522</v>
      </c>
      <c r="B716" t="s">
        <v>4523</v>
      </c>
      <c r="C716" t="s">
        <v>4524</v>
      </c>
      <c r="D716" t="s">
        <v>4525</v>
      </c>
      <c r="E716" t="s">
        <v>4526</v>
      </c>
      <c r="F716" t="s">
        <v>435</v>
      </c>
      <c r="G716" t="s">
        <v>317</v>
      </c>
      <c r="H716" t="s">
        <v>409</v>
      </c>
      <c r="I716" t="s">
        <v>6189</v>
      </c>
    </row>
    <row r="717" spans="1:9" x14ac:dyDescent="0.25">
      <c r="A717" t="s">
        <v>4528</v>
      </c>
      <c r="B717" t="s">
        <v>4529</v>
      </c>
      <c r="C717" t="s">
        <v>4530</v>
      </c>
      <c r="D717" t="s">
        <v>6213</v>
      </c>
      <c r="E717" t="s">
        <v>4531</v>
      </c>
      <c r="F717" t="s">
        <v>136</v>
      </c>
      <c r="G717" t="s">
        <v>18</v>
      </c>
      <c r="H717">
        <v>33686</v>
      </c>
      <c r="I717" t="s">
        <v>6190</v>
      </c>
    </row>
    <row r="718" spans="1:9" x14ac:dyDescent="0.25">
      <c r="A718" t="s">
        <v>4533</v>
      </c>
      <c r="B718" t="s">
        <v>4534</v>
      </c>
      <c r="C718" t="s">
        <v>4535</v>
      </c>
      <c r="D718" t="s">
        <v>4536</v>
      </c>
      <c r="E718" t="s">
        <v>4537</v>
      </c>
      <c r="F718" t="s">
        <v>1446</v>
      </c>
      <c r="G718" t="s">
        <v>317</v>
      </c>
      <c r="H718" t="s">
        <v>459</v>
      </c>
      <c r="I718" t="s">
        <v>6190</v>
      </c>
    </row>
    <row r="719" spans="1:9" x14ac:dyDescent="0.25">
      <c r="A719" t="s">
        <v>4539</v>
      </c>
      <c r="B719" t="s">
        <v>4540</v>
      </c>
      <c r="C719" t="s">
        <v>4541</v>
      </c>
      <c r="D719" t="s">
        <v>4542</v>
      </c>
      <c r="E719" t="s">
        <v>4543</v>
      </c>
      <c r="F719" t="s">
        <v>45</v>
      </c>
      <c r="G719" t="s">
        <v>18</v>
      </c>
      <c r="H719">
        <v>19104</v>
      </c>
      <c r="I719" t="s">
        <v>6190</v>
      </c>
    </row>
    <row r="720" spans="1:9" x14ac:dyDescent="0.25">
      <c r="A720" t="s">
        <v>4545</v>
      </c>
      <c r="B720" t="s">
        <v>4546</v>
      </c>
      <c r="C720" t="s">
        <v>4547</v>
      </c>
      <c r="D720" t="s">
        <v>4548</v>
      </c>
      <c r="E720" t="s">
        <v>4549</v>
      </c>
      <c r="F720" t="s">
        <v>466</v>
      </c>
      <c r="G720" t="s">
        <v>18</v>
      </c>
      <c r="H720">
        <v>76905</v>
      </c>
      <c r="I720" t="s">
        <v>6190</v>
      </c>
    </row>
    <row r="721" spans="1:9" x14ac:dyDescent="0.25">
      <c r="A721" t="s">
        <v>4551</v>
      </c>
      <c r="B721" t="s">
        <v>4552</v>
      </c>
      <c r="C721" t="s">
        <v>4553</v>
      </c>
      <c r="D721" t="s">
        <v>4554</v>
      </c>
      <c r="E721" t="s">
        <v>4555</v>
      </c>
      <c r="F721" t="s">
        <v>26</v>
      </c>
      <c r="G721" t="s">
        <v>18</v>
      </c>
      <c r="H721">
        <v>90035</v>
      </c>
      <c r="I721" t="s">
        <v>6189</v>
      </c>
    </row>
    <row r="722" spans="1:9" x14ac:dyDescent="0.25">
      <c r="A722" t="s">
        <v>4557</v>
      </c>
      <c r="B722" t="s">
        <v>4558</v>
      </c>
      <c r="C722" t="s">
        <v>4559</v>
      </c>
      <c r="D722" t="s">
        <v>4560</v>
      </c>
      <c r="E722" t="s">
        <v>4561</v>
      </c>
      <c r="F722" t="s">
        <v>173</v>
      </c>
      <c r="G722" t="s">
        <v>18</v>
      </c>
      <c r="H722">
        <v>48912</v>
      </c>
      <c r="I722" t="s">
        <v>6189</v>
      </c>
    </row>
    <row r="723" spans="1:9" x14ac:dyDescent="0.25">
      <c r="A723" t="s">
        <v>4563</v>
      </c>
      <c r="B723" t="s">
        <v>4564</v>
      </c>
      <c r="C723" t="s">
        <v>4565</v>
      </c>
      <c r="D723" t="s">
        <v>4566</v>
      </c>
      <c r="E723" t="s">
        <v>4567</v>
      </c>
      <c r="F723" t="s">
        <v>208</v>
      </c>
      <c r="G723" t="s">
        <v>18</v>
      </c>
      <c r="H723">
        <v>34615</v>
      </c>
      <c r="I723" t="s">
        <v>6189</v>
      </c>
    </row>
    <row r="724" spans="1:9" x14ac:dyDescent="0.25">
      <c r="A724" t="s">
        <v>4569</v>
      </c>
      <c r="B724" t="s">
        <v>4570</v>
      </c>
      <c r="C724" t="s">
        <v>6213</v>
      </c>
      <c r="D724" t="s">
        <v>4571</v>
      </c>
      <c r="E724" t="s">
        <v>4572</v>
      </c>
      <c r="F724" t="s">
        <v>145</v>
      </c>
      <c r="G724" t="s">
        <v>18</v>
      </c>
      <c r="H724">
        <v>90605</v>
      </c>
      <c r="I724" t="s">
        <v>6190</v>
      </c>
    </row>
    <row r="725" spans="1:9" x14ac:dyDescent="0.25">
      <c r="A725" t="s">
        <v>4574</v>
      </c>
      <c r="B725" t="s">
        <v>4575</v>
      </c>
      <c r="C725" t="s">
        <v>4576</v>
      </c>
      <c r="D725" t="s">
        <v>4577</v>
      </c>
      <c r="E725" t="s">
        <v>4578</v>
      </c>
      <c r="F725" t="s">
        <v>29</v>
      </c>
      <c r="G725" t="s">
        <v>18</v>
      </c>
      <c r="H725">
        <v>93773</v>
      </c>
      <c r="I725" t="s">
        <v>6190</v>
      </c>
    </row>
    <row r="726" spans="1:9" x14ac:dyDescent="0.25">
      <c r="A726" t="s">
        <v>4580</v>
      </c>
      <c r="B726" t="s">
        <v>4581</v>
      </c>
      <c r="C726" t="s">
        <v>6213</v>
      </c>
      <c r="D726" t="s">
        <v>4582</v>
      </c>
      <c r="E726" t="s">
        <v>4583</v>
      </c>
      <c r="F726" t="s">
        <v>56</v>
      </c>
      <c r="G726" t="s">
        <v>18</v>
      </c>
      <c r="H726">
        <v>10155</v>
      </c>
      <c r="I726" t="s">
        <v>6189</v>
      </c>
    </row>
    <row r="727" spans="1:9" x14ac:dyDescent="0.25">
      <c r="A727" t="s">
        <v>4585</v>
      </c>
      <c r="B727" t="s">
        <v>4586</v>
      </c>
      <c r="C727" t="s">
        <v>4587</v>
      </c>
      <c r="D727" t="s">
        <v>4588</v>
      </c>
      <c r="E727" t="s">
        <v>4589</v>
      </c>
      <c r="F727" t="s">
        <v>77</v>
      </c>
      <c r="G727" t="s">
        <v>18</v>
      </c>
      <c r="H727">
        <v>80935</v>
      </c>
      <c r="I727" t="s">
        <v>6190</v>
      </c>
    </row>
    <row r="728" spans="1:9" x14ac:dyDescent="0.25">
      <c r="A728" t="s">
        <v>4591</v>
      </c>
      <c r="B728" t="s">
        <v>4592</v>
      </c>
      <c r="C728" t="s">
        <v>6213</v>
      </c>
      <c r="D728" t="s">
        <v>4593</v>
      </c>
      <c r="E728" t="s">
        <v>4594</v>
      </c>
      <c r="F728" t="s">
        <v>276</v>
      </c>
      <c r="G728" t="s">
        <v>18</v>
      </c>
      <c r="H728">
        <v>90831</v>
      </c>
      <c r="I728" t="s">
        <v>6190</v>
      </c>
    </row>
    <row r="729" spans="1:9" x14ac:dyDescent="0.25">
      <c r="A729" t="s">
        <v>4596</v>
      </c>
      <c r="B729" t="s">
        <v>4597</v>
      </c>
      <c r="C729" t="s">
        <v>4598</v>
      </c>
      <c r="D729" t="s">
        <v>4599</v>
      </c>
      <c r="E729" t="s">
        <v>4600</v>
      </c>
      <c r="F729" t="s">
        <v>330</v>
      </c>
      <c r="G729" t="s">
        <v>317</v>
      </c>
      <c r="H729" t="s">
        <v>331</v>
      </c>
      <c r="I729" t="s">
        <v>6189</v>
      </c>
    </row>
    <row r="730" spans="1:9" x14ac:dyDescent="0.25">
      <c r="A730" t="s">
        <v>4602</v>
      </c>
      <c r="B730" t="s">
        <v>4603</v>
      </c>
      <c r="C730" t="s">
        <v>4604</v>
      </c>
      <c r="D730" t="s">
        <v>4605</v>
      </c>
      <c r="E730" t="s">
        <v>4606</v>
      </c>
      <c r="F730" t="s">
        <v>121</v>
      </c>
      <c r="G730" t="s">
        <v>18</v>
      </c>
      <c r="H730">
        <v>89510</v>
      </c>
      <c r="I730" t="s">
        <v>6189</v>
      </c>
    </row>
    <row r="731" spans="1:9" x14ac:dyDescent="0.25">
      <c r="A731" t="s">
        <v>4608</v>
      </c>
      <c r="B731" t="s">
        <v>4609</v>
      </c>
      <c r="C731" t="s">
        <v>4610</v>
      </c>
      <c r="D731" t="s">
        <v>4611</v>
      </c>
      <c r="E731" t="s">
        <v>4612</v>
      </c>
      <c r="F731" t="s">
        <v>80</v>
      </c>
      <c r="G731" t="s">
        <v>27</v>
      </c>
      <c r="H731" t="s">
        <v>257</v>
      </c>
      <c r="I731" t="s">
        <v>6190</v>
      </c>
    </row>
    <row r="732" spans="1:9" x14ac:dyDescent="0.25">
      <c r="A732" t="s">
        <v>4614</v>
      </c>
      <c r="B732" t="s">
        <v>4615</v>
      </c>
      <c r="C732" t="s">
        <v>4616</v>
      </c>
      <c r="D732" t="s">
        <v>4617</v>
      </c>
      <c r="E732" t="s">
        <v>4618</v>
      </c>
      <c r="F732" t="s">
        <v>106</v>
      </c>
      <c r="G732" t="s">
        <v>18</v>
      </c>
      <c r="H732">
        <v>89155</v>
      </c>
      <c r="I732" t="s">
        <v>6190</v>
      </c>
    </row>
    <row r="733" spans="1:9" x14ac:dyDescent="0.25">
      <c r="A733" t="s">
        <v>4620</v>
      </c>
      <c r="B733" t="s">
        <v>4621</v>
      </c>
      <c r="C733" t="s">
        <v>6213</v>
      </c>
      <c r="D733" t="s">
        <v>4622</v>
      </c>
      <c r="E733" t="s">
        <v>4623</v>
      </c>
      <c r="F733" t="s">
        <v>167</v>
      </c>
      <c r="G733" t="s">
        <v>18</v>
      </c>
      <c r="H733">
        <v>19805</v>
      </c>
      <c r="I733" t="s">
        <v>6189</v>
      </c>
    </row>
    <row r="734" spans="1:9" x14ac:dyDescent="0.25">
      <c r="A734" t="s">
        <v>4625</v>
      </c>
      <c r="B734" t="s">
        <v>4626</v>
      </c>
      <c r="C734" t="s">
        <v>4627</v>
      </c>
      <c r="D734" t="s">
        <v>4628</v>
      </c>
      <c r="E734" t="s">
        <v>4629</v>
      </c>
      <c r="F734" t="s">
        <v>121</v>
      </c>
      <c r="G734" t="s">
        <v>18</v>
      </c>
      <c r="H734">
        <v>89550</v>
      </c>
      <c r="I734" t="s">
        <v>6190</v>
      </c>
    </row>
    <row r="735" spans="1:9" x14ac:dyDescent="0.25">
      <c r="A735" t="s">
        <v>4631</v>
      </c>
      <c r="B735" t="s">
        <v>4632</v>
      </c>
      <c r="C735" t="s">
        <v>4633</v>
      </c>
      <c r="D735" t="s">
        <v>4634</v>
      </c>
      <c r="E735" t="s">
        <v>4635</v>
      </c>
      <c r="F735" t="s">
        <v>141</v>
      </c>
      <c r="G735" t="s">
        <v>18</v>
      </c>
      <c r="H735">
        <v>35487</v>
      </c>
      <c r="I735" t="s">
        <v>6189</v>
      </c>
    </row>
    <row r="736" spans="1:9" x14ac:dyDescent="0.25">
      <c r="A736" t="s">
        <v>4637</v>
      </c>
      <c r="B736" t="s">
        <v>4638</v>
      </c>
      <c r="C736" t="s">
        <v>6213</v>
      </c>
      <c r="D736" t="s">
        <v>4639</v>
      </c>
      <c r="E736" t="s">
        <v>4640</v>
      </c>
      <c r="F736" t="s">
        <v>205</v>
      </c>
      <c r="G736" t="s">
        <v>18</v>
      </c>
      <c r="H736">
        <v>92645</v>
      </c>
      <c r="I736" t="s">
        <v>6190</v>
      </c>
    </row>
    <row r="737" spans="1:9" x14ac:dyDescent="0.25">
      <c r="A737" t="s">
        <v>4642</v>
      </c>
      <c r="B737" t="s">
        <v>4643</v>
      </c>
      <c r="C737" t="s">
        <v>4644</v>
      </c>
      <c r="D737" t="s">
        <v>6213</v>
      </c>
      <c r="E737" t="s">
        <v>4645</v>
      </c>
      <c r="F737" t="s">
        <v>66</v>
      </c>
      <c r="G737" t="s">
        <v>18</v>
      </c>
      <c r="H737">
        <v>66225</v>
      </c>
      <c r="I737" t="s">
        <v>6190</v>
      </c>
    </row>
    <row r="738" spans="1:9" x14ac:dyDescent="0.25">
      <c r="A738" t="s">
        <v>4647</v>
      </c>
      <c r="B738" t="s">
        <v>4648</v>
      </c>
      <c r="C738" t="s">
        <v>4649</v>
      </c>
      <c r="D738" t="s">
        <v>4650</v>
      </c>
      <c r="E738" t="s">
        <v>4651</v>
      </c>
      <c r="F738" t="s">
        <v>1281</v>
      </c>
      <c r="G738" t="s">
        <v>317</v>
      </c>
      <c r="H738" t="s">
        <v>443</v>
      </c>
      <c r="I738" t="s">
        <v>6189</v>
      </c>
    </row>
    <row r="739" spans="1:9" x14ac:dyDescent="0.25">
      <c r="A739" t="s">
        <v>4653</v>
      </c>
      <c r="B739" t="s">
        <v>4654</v>
      </c>
      <c r="C739" t="s">
        <v>4655</v>
      </c>
      <c r="D739" t="s">
        <v>4656</v>
      </c>
      <c r="E739" t="s">
        <v>4657</v>
      </c>
      <c r="F739" t="s">
        <v>50</v>
      </c>
      <c r="G739" t="s">
        <v>18</v>
      </c>
      <c r="H739">
        <v>45228</v>
      </c>
      <c r="I739" t="s">
        <v>6190</v>
      </c>
    </row>
    <row r="740" spans="1:9" x14ac:dyDescent="0.25">
      <c r="A740" t="s">
        <v>4659</v>
      </c>
      <c r="B740" t="s">
        <v>4660</v>
      </c>
      <c r="C740" t="s">
        <v>4661</v>
      </c>
      <c r="D740" t="s">
        <v>4662</v>
      </c>
      <c r="E740" t="s">
        <v>4663</v>
      </c>
      <c r="F740" t="s">
        <v>263</v>
      </c>
      <c r="G740" t="s">
        <v>27</v>
      </c>
      <c r="H740" t="s">
        <v>264</v>
      </c>
      <c r="I740" t="s">
        <v>6190</v>
      </c>
    </row>
    <row r="741" spans="1:9" x14ac:dyDescent="0.25">
      <c r="A741" t="s">
        <v>4665</v>
      </c>
      <c r="B741" t="s">
        <v>4666</v>
      </c>
      <c r="C741" t="s">
        <v>6213</v>
      </c>
      <c r="D741" t="s">
        <v>4667</v>
      </c>
      <c r="E741" t="s">
        <v>4668</v>
      </c>
      <c r="F741" t="s">
        <v>188</v>
      </c>
      <c r="G741" t="s">
        <v>18</v>
      </c>
      <c r="H741">
        <v>97296</v>
      </c>
      <c r="I741" t="s">
        <v>6189</v>
      </c>
    </row>
    <row r="742" spans="1:9" x14ac:dyDescent="0.25">
      <c r="A742" t="s">
        <v>4670</v>
      </c>
      <c r="B742" t="s">
        <v>4671</v>
      </c>
      <c r="C742" t="s">
        <v>4672</v>
      </c>
      <c r="D742" t="s">
        <v>4673</v>
      </c>
      <c r="E742" t="s">
        <v>4674</v>
      </c>
      <c r="F742" t="s">
        <v>381</v>
      </c>
      <c r="G742" t="s">
        <v>317</v>
      </c>
      <c r="H742" t="s">
        <v>382</v>
      </c>
      <c r="I742" t="s">
        <v>6190</v>
      </c>
    </row>
    <row r="743" spans="1:9" x14ac:dyDescent="0.25">
      <c r="A743" t="s">
        <v>4676</v>
      </c>
      <c r="B743" t="s">
        <v>4677</v>
      </c>
      <c r="C743" t="s">
        <v>4678</v>
      </c>
      <c r="D743" t="s">
        <v>4679</v>
      </c>
      <c r="E743" t="s">
        <v>4680</v>
      </c>
      <c r="F743" t="s">
        <v>255</v>
      </c>
      <c r="G743" t="s">
        <v>18</v>
      </c>
      <c r="H743">
        <v>94089</v>
      </c>
      <c r="I743" t="s">
        <v>6190</v>
      </c>
    </row>
    <row r="744" spans="1:9" x14ac:dyDescent="0.25">
      <c r="A744" t="s">
        <v>4682</v>
      </c>
      <c r="B744" t="s">
        <v>4683</v>
      </c>
      <c r="C744" t="s">
        <v>4684</v>
      </c>
      <c r="D744" t="s">
        <v>4685</v>
      </c>
      <c r="E744" t="s">
        <v>4686</v>
      </c>
      <c r="F744" t="s">
        <v>22</v>
      </c>
      <c r="G744" t="s">
        <v>18</v>
      </c>
      <c r="H744">
        <v>38188</v>
      </c>
      <c r="I744" t="s">
        <v>6190</v>
      </c>
    </row>
    <row r="745" spans="1:9" x14ac:dyDescent="0.25">
      <c r="A745" t="s">
        <v>4688</v>
      </c>
      <c r="B745" t="s">
        <v>4689</v>
      </c>
      <c r="C745" t="s">
        <v>4690</v>
      </c>
      <c r="D745" t="s">
        <v>4691</v>
      </c>
      <c r="E745" t="s">
        <v>4692</v>
      </c>
      <c r="F745" t="s">
        <v>79</v>
      </c>
      <c r="G745" t="s">
        <v>18</v>
      </c>
      <c r="H745">
        <v>32868</v>
      </c>
      <c r="I745" t="s">
        <v>6190</v>
      </c>
    </row>
    <row r="746" spans="1:9" x14ac:dyDescent="0.25">
      <c r="A746" t="s">
        <v>4694</v>
      </c>
      <c r="B746" t="s">
        <v>4695</v>
      </c>
      <c r="C746" t="s">
        <v>6213</v>
      </c>
      <c r="D746" t="s">
        <v>4696</v>
      </c>
      <c r="E746" t="s">
        <v>4697</v>
      </c>
      <c r="F746" t="s">
        <v>40</v>
      </c>
      <c r="G746" t="s">
        <v>18</v>
      </c>
      <c r="H746">
        <v>48232</v>
      </c>
      <c r="I746" t="s">
        <v>6189</v>
      </c>
    </row>
    <row r="747" spans="1:9" x14ac:dyDescent="0.25">
      <c r="A747" t="s">
        <v>4699</v>
      </c>
      <c r="B747" t="s">
        <v>4700</v>
      </c>
      <c r="C747" t="s">
        <v>4701</v>
      </c>
      <c r="D747" t="s">
        <v>4702</v>
      </c>
      <c r="E747" t="s">
        <v>4703</v>
      </c>
      <c r="F747" t="s">
        <v>482</v>
      </c>
      <c r="G747" t="s">
        <v>317</v>
      </c>
      <c r="H747" t="s">
        <v>483</v>
      </c>
      <c r="I747" t="s">
        <v>6190</v>
      </c>
    </row>
    <row r="748" spans="1:9" x14ac:dyDescent="0.25">
      <c r="A748" t="s">
        <v>4705</v>
      </c>
      <c r="B748" t="s">
        <v>4706</v>
      </c>
      <c r="C748" t="s">
        <v>4707</v>
      </c>
      <c r="D748" t="s">
        <v>4708</v>
      </c>
      <c r="E748" t="s">
        <v>4709</v>
      </c>
      <c r="F748" t="s">
        <v>458</v>
      </c>
      <c r="G748" t="s">
        <v>317</v>
      </c>
      <c r="H748" t="s">
        <v>459</v>
      </c>
      <c r="I748" t="s">
        <v>6190</v>
      </c>
    </row>
    <row r="749" spans="1:9" x14ac:dyDescent="0.25">
      <c r="A749" t="s">
        <v>4711</v>
      </c>
      <c r="B749" t="s">
        <v>4712</v>
      </c>
      <c r="C749" t="s">
        <v>4713</v>
      </c>
      <c r="D749" t="s">
        <v>4714</v>
      </c>
      <c r="E749" t="s">
        <v>4715</v>
      </c>
      <c r="F749" t="s">
        <v>429</v>
      </c>
      <c r="G749" t="s">
        <v>317</v>
      </c>
      <c r="H749" t="s">
        <v>430</v>
      </c>
      <c r="I749" t="s">
        <v>6189</v>
      </c>
    </row>
    <row r="750" spans="1:9" x14ac:dyDescent="0.25">
      <c r="A750" t="s">
        <v>4717</v>
      </c>
      <c r="B750" t="s">
        <v>4718</v>
      </c>
      <c r="C750" t="s">
        <v>4719</v>
      </c>
      <c r="D750" t="s">
        <v>4720</v>
      </c>
      <c r="E750" t="s">
        <v>4721</v>
      </c>
      <c r="F750" t="s">
        <v>37</v>
      </c>
      <c r="G750" t="s">
        <v>18</v>
      </c>
      <c r="H750">
        <v>23203</v>
      </c>
      <c r="I750" t="s">
        <v>6190</v>
      </c>
    </row>
    <row r="751" spans="1:9" x14ac:dyDescent="0.25">
      <c r="A751" t="s">
        <v>4723</v>
      </c>
      <c r="B751" t="s">
        <v>4724</v>
      </c>
      <c r="C751" t="s">
        <v>4725</v>
      </c>
      <c r="D751" t="s">
        <v>4726</v>
      </c>
      <c r="E751" t="s">
        <v>4727</v>
      </c>
      <c r="F751" t="s">
        <v>4728</v>
      </c>
      <c r="G751" t="s">
        <v>317</v>
      </c>
      <c r="H751" t="s">
        <v>409</v>
      </c>
      <c r="I751" t="s">
        <v>6189</v>
      </c>
    </row>
    <row r="752" spans="1:9" x14ac:dyDescent="0.25">
      <c r="A752" t="s">
        <v>4730</v>
      </c>
      <c r="B752" t="s">
        <v>4731</v>
      </c>
      <c r="C752" t="s">
        <v>6213</v>
      </c>
      <c r="D752" t="s">
        <v>4732</v>
      </c>
      <c r="E752" t="s">
        <v>4733</v>
      </c>
      <c r="F752" t="s">
        <v>105</v>
      </c>
      <c r="G752" t="s">
        <v>18</v>
      </c>
      <c r="H752">
        <v>76178</v>
      </c>
      <c r="I752" t="s">
        <v>6189</v>
      </c>
    </row>
    <row r="753" spans="1:9" x14ac:dyDescent="0.25">
      <c r="A753" t="s">
        <v>4735</v>
      </c>
      <c r="B753" t="s">
        <v>4736</v>
      </c>
      <c r="C753" t="s">
        <v>4737</v>
      </c>
      <c r="D753" t="s">
        <v>4738</v>
      </c>
      <c r="E753" t="s">
        <v>4739</v>
      </c>
      <c r="F753" t="s">
        <v>138</v>
      </c>
      <c r="G753" t="s">
        <v>18</v>
      </c>
      <c r="H753">
        <v>11254</v>
      </c>
      <c r="I753" t="s">
        <v>6190</v>
      </c>
    </row>
    <row r="754" spans="1:9" x14ac:dyDescent="0.25">
      <c r="A754" t="s">
        <v>4741</v>
      </c>
      <c r="B754" t="s">
        <v>4742</v>
      </c>
      <c r="C754" t="s">
        <v>4743</v>
      </c>
      <c r="D754" t="s">
        <v>4744</v>
      </c>
      <c r="E754" t="s">
        <v>4745</v>
      </c>
      <c r="F754" t="s">
        <v>105</v>
      </c>
      <c r="G754" t="s">
        <v>18</v>
      </c>
      <c r="H754">
        <v>76198</v>
      </c>
      <c r="I754" t="s">
        <v>6189</v>
      </c>
    </row>
    <row r="755" spans="1:9" x14ac:dyDescent="0.25">
      <c r="A755" t="s">
        <v>4747</v>
      </c>
      <c r="B755" t="s">
        <v>4748</v>
      </c>
      <c r="C755" t="s">
        <v>4749</v>
      </c>
      <c r="D755" t="s">
        <v>4750</v>
      </c>
      <c r="E755" t="s">
        <v>4751</v>
      </c>
      <c r="F755" t="s">
        <v>183</v>
      </c>
      <c r="G755" t="s">
        <v>18</v>
      </c>
      <c r="H755">
        <v>85053</v>
      </c>
      <c r="I755" t="s">
        <v>6190</v>
      </c>
    </row>
    <row r="756" spans="1:9" x14ac:dyDescent="0.25">
      <c r="A756" t="s">
        <v>4753</v>
      </c>
      <c r="B756" t="s">
        <v>4754</v>
      </c>
      <c r="C756" t="s">
        <v>4755</v>
      </c>
      <c r="D756" t="s">
        <v>6213</v>
      </c>
      <c r="E756" t="s">
        <v>4756</v>
      </c>
      <c r="F756" t="s">
        <v>46</v>
      </c>
      <c r="G756" t="s">
        <v>18</v>
      </c>
      <c r="H756">
        <v>20470</v>
      </c>
      <c r="I756" t="s">
        <v>6190</v>
      </c>
    </row>
    <row r="757" spans="1:9" x14ac:dyDescent="0.25">
      <c r="A757" t="s">
        <v>4758</v>
      </c>
      <c r="B757" t="s">
        <v>4759</v>
      </c>
      <c r="C757" t="s">
        <v>4760</v>
      </c>
      <c r="D757" t="s">
        <v>4761</v>
      </c>
      <c r="E757" t="s">
        <v>4762</v>
      </c>
      <c r="F757" t="s">
        <v>51</v>
      </c>
      <c r="G757" t="s">
        <v>18</v>
      </c>
      <c r="H757">
        <v>75287</v>
      </c>
      <c r="I757" t="s">
        <v>6190</v>
      </c>
    </row>
    <row r="758" spans="1:9" x14ac:dyDescent="0.25">
      <c r="A758" t="s">
        <v>4764</v>
      </c>
      <c r="B758" t="s">
        <v>4765</v>
      </c>
      <c r="C758" t="s">
        <v>4766</v>
      </c>
      <c r="D758" t="s">
        <v>4767</v>
      </c>
      <c r="E758" t="s">
        <v>4768</v>
      </c>
      <c r="F758" t="s">
        <v>170</v>
      </c>
      <c r="G758" t="s">
        <v>18</v>
      </c>
      <c r="H758">
        <v>28805</v>
      </c>
      <c r="I758" t="s">
        <v>6189</v>
      </c>
    </row>
    <row r="759" spans="1:9" x14ac:dyDescent="0.25">
      <c r="A759" t="s">
        <v>4770</v>
      </c>
      <c r="B759" t="s">
        <v>4771</v>
      </c>
      <c r="C759" t="s">
        <v>4772</v>
      </c>
      <c r="D759" t="s">
        <v>4773</v>
      </c>
      <c r="E759" t="s">
        <v>4774</v>
      </c>
      <c r="F759" t="s">
        <v>251</v>
      </c>
      <c r="G759" t="s">
        <v>18</v>
      </c>
      <c r="H759">
        <v>59112</v>
      </c>
      <c r="I759" t="s">
        <v>6189</v>
      </c>
    </row>
    <row r="760" spans="1:9" x14ac:dyDescent="0.25">
      <c r="A760" t="s">
        <v>4776</v>
      </c>
      <c r="B760" t="s">
        <v>4777</v>
      </c>
      <c r="C760" t="s">
        <v>4778</v>
      </c>
      <c r="D760" t="s">
        <v>6213</v>
      </c>
      <c r="E760" t="s">
        <v>4779</v>
      </c>
      <c r="F760" t="s">
        <v>103</v>
      </c>
      <c r="G760" t="s">
        <v>18</v>
      </c>
      <c r="H760">
        <v>63126</v>
      </c>
      <c r="I760" t="s">
        <v>6190</v>
      </c>
    </row>
    <row r="761" spans="1:9" x14ac:dyDescent="0.25">
      <c r="A761" t="s">
        <v>4781</v>
      </c>
      <c r="B761" t="s">
        <v>4782</v>
      </c>
      <c r="C761" t="s">
        <v>4783</v>
      </c>
      <c r="D761" t="s">
        <v>4784</v>
      </c>
      <c r="E761" t="s">
        <v>4785</v>
      </c>
      <c r="F761" t="s">
        <v>154</v>
      </c>
      <c r="G761" t="s">
        <v>18</v>
      </c>
      <c r="H761">
        <v>64054</v>
      </c>
      <c r="I761" t="s">
        <v>6189</v>
      </c>
    </row>
    <row r="762" spans="1:9" x14ac:dyDescent="0.25">
      <c r="A762" t="s">
        <v>4787</v>
      </c>
      <c r="B762" t="s">
        <v>4788</v>
      </c>
      <c r="C762" t="s">
        <v>4789</v>
      </c>
      <c r="D762" t="s">
        <v>6213</v>
      </c>
      <c r="E762" t="s">
        <v>4790</v>
      </c>
      <c r="F762" t="s">
        <v>81</v>
      </c>
      <c r="G762" t="s">
        <v>18</v>
      </c>
      <c r="H762">
        <v>27404</v>
      </c>
      <c r="I762" t="s">
        <v>6190</v>
      </c>
    </row>
    <row r="763" spans="1:9" x14ac:dyDescent="0.25">
      <c r="A763" t="s">
        <v>4792</v>
      </c>
      <c r="B763" t="s">
        <v>4793</v>
      </c>
      <c r="C763" t="s">
        <v>4794</v>
      </c>
      <c r="D763" t="s">
        <v>6213</v>
      </c>
      <c r="E763" t="s">
        <v>4795</v>
      </c>
      <c r="F763" t="s">
        <v>98</v>
      </c>
      <c r="G763" t="s">
        <v>18</v>
      </c>
      <c r="H763">
        <v>71213</v>
      </c>
      <c r="I763" t="s">
        <v>6189</v>
      </c>
    </row>
    <row r="764" spans="1:9" x14ac:dyDescent="0.25">
      <c r="A764" t="s">
        <v>4797</v>
      </c>
      <c r="B764" t="s">
        <v>4798</v>
      </c>
      <c r="C764" t="s">
        <v>4799</v>
      </c>
      <c r="D764" t="s">
        <v>4800</v>
      </c>
      <c r="E764" t="s">
        <v>4801</v>
      </c>
      <c r="F764" t="s">
        <v>158</v>
      </c>
      <c r="G764" t="s">
        <v>27</v>
      </c>
      <c r="H764" t="s">
        <v>159</v>
      </c>
      <c r="I764" t="s">
        <v>6190</v>
      </c>
    </row>
    <row r="765" spans="1:9" x14ac:dyDescent="0.25">
      <c r="A765" t="s">
        <v>4803</v>
      </c>
      <c r="B765" t="s">
        <v>4804</v>
      </c>
      <c r="C765" t="s">
        <v>6213</v>
      </c>
      <c r="D765" t="s">
        <v>4805</v>
      </c>
      <c r="E765" t="s">
        <v>4806</v>
      </c>
      <c r="F765" t="s">
        <v>105</v>
      </c>
      <c r="G765" t="s">
        <v>18</v>
      </c>
      <c r="H765">
        <v>76129</v>
      </c>
      <c r="I765" t="s">
        <v>6190</v>
      </c>
    </row>
    <row r="766" spans="1:9" x14ac:dyDescent="0.25">
      <c r="A766" t="s">
        <v>4808</v>
      </c>
      <c r="B766" t="s">
        <v>4809</v>
      </c>
      <c r="C766" t="s">
        <v>4810</v>
      </c>
      <c r="D766" t="s">
        <v>4811</v>
      </c>
      <c r="E766" t="s">
        <v>4812</v>
      </c>
      <c r="F766" t="s">
        <v>96</v>
      </c>
      <c r="G766" t="s">
        <v>18</v>
      </c>
      <c r="H766">
        <v>58122</v>
      </c>
      <c r="I766" t="s">
        <v>6189</v>
      </c>
    </row>
    <row r="767" spans="1:9" x14ac:dyDescent="0.25">
      <c r="A767" t="s">
        <v>4814</v>
      </c>
      <c r="B767" t="s">
        <v>4815</v>
      </c>
      <c r="C767" t="s">
        <v>4816</v>
      </c>
      <c r="D767" t="s">
        <v>4817</v>
      </c>
      <c r="E767" t="s">
        <v>4818</v>
      </c>
      <c r="F767" t="s">
        <v>114</v>
      </c>
      <c r="G767" t="s">
        <v>18</v>
      </c>
      <c r="H767">
        <v>75044</v>
      </c>
      <c r="I767" t="s">
        <v>6189</v>
      </c>
    </row>
    <row r="768" spans="1:9" x14ac:dyDescent="0.25">
      <c r="A768" t="s">
        <v>4819</v>
      </c>
      <c r="B768" t="s">
        <v>4820</v>
      </c>
      <c r="C768" t="s">
        <v>4821</v>
      </c>
      <c r="D768" t="s">
        <v>4822</v>
      </c>
      <c r="E768" t="s">
        <v>4823</v>
      </c>
      <c r="F768" t="s">
        <v>38</v>
      </c>
      <c r="G768" t="s">
        <v>18</v>
      </c>
      <c r="H768">
        <v>43231</v>
      </c>
      <c r="I768" t="s">
        <v>6190</v>
      </c>
    </row>
    <row r="769" spans="1:9" x14ac:dyDescent="0.25">
      <c r="A769" t="s">
        <v>4825</v>
      </c>
      <c r="B769" t="s">
        <v>4826</v>
      </c>
      <c r="C769" t="s">
        <v>4827</v>
      </c>
      <c r="D769" t="s">
        <v>4828</v>
      </c>
      <c r="E769" t="s">
        <v>4829</v>
      </c>
      <c r="F769" t="s">
        <v>122</v>
      </c>
      <c r="G769" t="s">
        <v>18</v>
      </c>
      <c r="H769">
        <v>78737</v>
      </c>
      <c r="I769" t="s">
        <v>6190</v>
      </c>
    </row>
    <row r="770" spans="1:9" x14ac:dyDescent="0.25">
      <c r="A770" t="s">
        <v>4831</v>
      </c>
      <c r="B770" t="s">
        <v>4832</v>
      </c>
      <c r="C770" t="s">
        <v>6213</v>
      </c>
      <c r="D770" t="s">
        <v>4833</v>
      </c>
      <c r="E770" t="s">
        <v>4834</v>
      </c>
      <c r="F770" t="s">
        <v>186</v>
      </c>
      <c r="G770" t="s">
        <v>18</v>
      </c>
      <c r="H770">
        <v>36104</v>
      </c>
      <c r="I770" t="s">
        <v>6189</v>
      </c>
    </row>
    <row r="771" spans="1:9" x14ac:dyDescent="0.25">
      <c r="A771" t="s">
        <v>4836</v>
      </c>
      <c r="B771" t="s">
        <v>4837</v>
      </c>
      <c r="C771" t="s">
        <v>4838</v>
      </c>
      <c r="D771" t="s">
        <v>4839</v>
      </c>
      <c r="E771" t="s">
        <v>4840</v>
      </c>
      <c r="F771" t="s">
        <v>143</v>
      </c>
      <c r="G771" t="s">
        <v>27</v>
      </c>
      <c r="H771" t="s">
        <v>214</v>
      </c>
      <c r="I771" t="s">
        <v>6190</v>
      </c>
    </row>
    <row r="772" spans="1:9" x14ac:dyDescent="0.25">
      <c r="A772" t="s">
        <v>4842</v>
      </c>
      <c r="B772" t="s">
        <v>4843</v>
      </c>
      <c r="C772" t="s">
        <v>4844</v>
      </c>
      <c r="D772" t="s">
        <v>6213</v>
      </c>
      <c r="E772" t="s">
        <v>4845</v>
      </c>
      <c r="F772" t="s">
        <v>82</v>
      </c>
      <c r="G772" t="s">
        <v>18</v>
      </c>
      <c r="H772">
        <v>22156</v>
      </c>
      <c r="I772" t="s">
        <v>6190</v>
      </c>
    </row>
    <row r="773" spans="1:9" x14ac:dyDescent="0.25">
      <c r="A773" t="s">
        <v>4847</v>
      </c>
      <c r="B773" t="s">
        <v>4848</v>
      </c>
      <c r="C773" t="s">
        <v>4849</v>
      </c>
      <c r="D773" t="s">
        <v>4850</v>
      </c>
      <c r="E773" t="s">
        <v>4851</v>
      </c>
      <c r="F773" t="s">
        <v>203</v>
      </c>
      <c r="G773" t="s">
        <v>18</v>
      </c>
      <c r="H773">
        <v>80126</v>
      </c>
      <c r="I773" t="s">
        <v>6190</v>
      </c>
    </row>
    <row r="774" spans="1:9" x14ac:dyDescent="0.25">
      <c r="A774" t="s">
        <v>4853</v>
      </c>
      <c r="B774" t="s">
        <v>4854</v>
      </c>
      <c r="C774" t="s">
        <v>6213</v>
      </c>
      <c r="D774" t="s">
        <v>4855</v>
      </c>
      <c r="E774" t="s">
        <v>4856</v>
      </c>
      <c r="F774" t="s">
        <v>19</v>
      </c>
      <c r="G774" t="s">
        <v>18</v>
      </c>
      <c r="H774">
        <v>21275</v>
      </c>
      <c r="I774" t="s">
        <v>6190</v>
      </c>
    </row>
    <row r="775" spans="1:9" x14ac:dyDescent="0.25">
      <c r="A775" t="s">
        <v>4858</v>
      </c>
      <c r="B775" t="s">
        <v>4859</v>
      </c>
      <c r="C775" t="s">
        <v>4860</v>
      </c>
      <c r="D775" t="s">
        <v>4861</v>
      </c>
      <c r="E775" t="s">
        <v>4862</v>
      </c>
      <c r="F775" t="s">
        <v>481</v>
      </c>
      <c r="G775" t="s">
        <v>317</v>
      </c>
      <c r="H775" t="s">
        <v>358</v>
      </c>
      <c r="I775" t="s">
        <v>6190</v>
      </c>
    </row>
    <row r="776" spans="1:9" x14ac:dyDescent="0.25">
      <c r="A776" t="s">
        <v>4864</v>
      </c>
      <c r="B776" t="s">
        <v>4865</v>
      </c>
      <c r="C776" t="s">
        <v>6213</v>
      </c>
      <c r="D776" t="s">
        <v>4866</v>
      </c>
      <c r="E776" t="s">
        <v>4867</v>
      </c>
      <c r="F776" t="s">
        <v>270</v>
      </c>
      <c r="G776" t="s">
        <v>18</v>
      </c>
      <c r="H776">
        <v>33345</v>
      </c>
      <c r="I776" t="s">
        <v>6189</v>
      </c>
    </row>
    <row r="777" spans="1:9" x14ac:dyDescent="0.25">
      <c r="A777" t="s">
        <v>4869</v>
      </c>
      <c r="B777" t="s">
        <v>4870</v>
      </c>
      <c r="C777" t="s">
        <v>4871</v>
      </c>
      <c r="D777" t="s">
        <v>4872</v>
      </c>
      <c r="E777" t="s">
        <v>4873</v>
      </c>
      <c r="F777" t="s">
        <v>57</v>
      </c>
      <c r="G777" t="s">
        <v>18</v>
      </c>
      <c r="H777">
        <v>92191</v>
      </c>
      <c r="I777" t="s">
        <v>6189</v>
      </c>
    </row>
    <row r="778" spans="1:9" x14ac:dyDescent="0.25">
      <c r="A778" t="s">
        <v>4875</v>
      </c>
      <c r="B778" t="s">
        <v>4876</v>
      </c>
      <c r="C778" t="s">
        <v>4877</v>
      </c>
      <c r="D778" t="s">
        <v>4878</v>
      </c>
      <c r="E778" t="s">
        <v>4879</v>
      </c>
      <c r="F778" t="s">
        <v>51</v>
      </c>
      <c r="G778" t="s">
        <v>18</v>
      </c>
      <c r="H778">
        <v>75216</v>
      </c>
      <c r="I778" t="s">
        <v>6190</v>
      </c>
    </row>
    <row r="779" spans="1:9" x14ac:dyDescent="0.25">
      <c r="A779" t="s">
        <v>4881</v>
      </c>
      <c r="B779" t="s">
        <v>4882</v>
      </c>
      <c r="C779" t="s">
        <v>4883</v>
      </c>
      <c r="D779" t="s">
        <v>6213</v>
      </c>
      <c r="E779" t="s">
        <v>4884</v>
      </c>
      <c r="F779" t="s">
        <v>315</v>
      </c>
      <c r="G779" t="s">
        <v>18</v>
      </c>
      <c r="H779">
        <v>60435</v>
      </c>
      <c r="I779" t="s">
        <v>6190</v>
      </c>
    </row>
    <row r="780" spans="1:9" x14ac:dyDescent="0.25">
      <c r="A780" t="s">
        <v>4886</v>
      </c>
      <c r="B780" t="s">
        <v>4887</v>
      </c>
      <c r="C780" t="s">
        <v>4888</v>
      </c>
      <c r="D780" t="s">
        <v>4889</v>
      </c>
      <c r="E780" t="s">
        <v>4890</v>
      </c>
      <c r="F780" t="s">
        <v>182</v>
      </c>
      <c r="G780" t="s">
        <v>18</v>
      </c>
      <c r="H780">
        <v>49510</v>
      </c>
      <c r="I780" t="s">
        <v>6189</v>
      </c>
    </row>
    <row r="781" spans="1:9" x14ac:dyDescent="0.25">
      <c r="A781" t="s">
        <v>4892</v>
      </c>
      <c r="B781" t="s">
        <v>4893</v>
      </c>
      <c r="C781" t="s">
        <v>4894</v>
      </c>
      <c r="D781" t="s">
        <v>4895</v>
      </c>
      <c r="E781" t="s">
        <v>4896</v>
      </c>
      <c r="F781" t="s">
        <v>208</v>
      </c>
      <c r="G781" t="s">
        <v>18</v>
      </c>
      <c r="H781">
        <v>34620</v>
      </c>
      <c r="I781" t="s">
        <v>6189</v>
      </c>
    </row>
    <row r="782" spans="1:9" x14ac:dyDescent="0.25">
      <c r="A782" t="s">
        <v>4898</v>
      </c>
      <c r="B782" t="s">
        <v>4899</v>
      </c>
      <c r="C782" t="s">
        <v>6213</v>
      </c>
      <c r="D782" t="s">
        <v>4900</v>
      </c>
      <c r="E782" t="s">
        <v>4901</v>
      </c>
      <c r="F782" t="s">
        <v>32</v>
      </c>
      <c r="G782" t="s">
        <v>18</v>
      </c>
      <c r="H782">
        <v>55441</v>
      </c>
      <c r="I782" t="s">
        <v>6190</v>
      </c>
    </row>
    <row r="783" spans="1:9" x14ac:dyDescent="0.25">
      <c r="A783" t="s">
        <v>4903</v>
      </c>
      <c r="B783" t="s">
        <v>4904</v>
      </c>
      <c r="C783" t="s">
        <v>4905</v>
      </c>
      <c r="D783" t="s">
        <v>4906</v>
      </c>
      <c r="E783" t="s">
        <v>4907</v>
      </c>
      <c r="F783" t="s">
        <v>258</v>
      </c>
      <c r="G783" t="s">
        <v>18</v>
      </c>
      <c r="H783">
        <v>30045</v>
      </c>
      <c r="I783" t="s">
        <v>6190</v>
      </c>
    </row>
    <row r="784" spans="1:9" x14ac:dyDescent="0.25">
      <c r="A784" t="s">
        <v>4909</v>
      </c>
      <c r="B784" t="s">
        <v>4910</v>
      </c>
      <c r="C784" t="s">
        <v>4911</v>
      </c>
      <c r="D784" t="s">
        <v>4912</v>
      </c>
      <c r="E784" t="s">
        <v>4913</v>
      </c>
      <c r="F784" t="s">
        <v>479</v>
      </c>
      <c r="G784" t="s">
        <v>317</v>
      </c>
      <c r="H784" t="s">
        <v>340</v>
      </c>
      <c r="I784" t="s">
        <v>6190</v>
      </c>
    </row>
    <row r="785" spans="1:9" x14ac:dyDescent="0.25">
      <c r="A785" t="s">
        <v>4915</v>
      </c>
      <c r="B785" t="s">
        <v>4916</v>
      </c>
      <c r="C785" t="s">
        <v>4917</v>
      </c>
      <c r="D785" t="s">
        <v>4918</v>
      </c>
      <c r="E785" t="s">
        <v>4919</v>
      </c>
      <c r="F785" t="s">
        <v>136</v>
      </c>
      <c r="G785" t="s">
        <v>18</v>
      </c>
      <c r="H785">
        <v>33673</v>
      </c>
      <c r="I785" t="s">
        <v>6189</v>
      </c>
    </row>
    <row r="786" spans="1:9" x14ac:dyDescent="0.25">
      <c r="A786" t="s">
        <v>4921</v>
      </c>
      <c r="B786" t="s">
        <v>4922</v>
      </c>
      <c r="C786" t="s">
        <v>4923</v>
      </c>
      <c r="D786" t="s">
        <v>6213</v>
      </c>
      <c r="E786" t="s">
        <v>4924</v>
      </c>
      <c r="F786" t="s">
        <v>129</v>
      </c>
      <c r="G786" t="s">
        <v>18</v>
      </c>
      <c r="H786">
        <v>37240</v>
      </c>
      <c r="I786" t="s">
        <v>6190</v>
      </c>
    </row>
    <row r="787" spans="1:9" x14ac:dyDescent="0.25">
      <c r="A787" t="s">
        <v>4926</v>
      </c>
      <c r="B787" t="s">
        <v>4927</v>
      </c>
      <c r="C787" t="s">
        <v>4928</v>
      </c>
      <c r="D787" t="s">
        <v>4929</v>
      </c>
      <c r="E787" t="s">
        <v>4930</v>
      </c>
      <c r="F787" t="s">
        <v>91</v>
      </c>
      <c r="G787" t="s">
        <v>18</v>
      </c>
      <c r="H787">
        <v>33175</v>
      </c>
      <c r="I787" t="s">
        <v>6190</v>
      </c>
    </row>
    <row r="788" spans="1:9" x14ac:dyDescent="0.25">
      <c r="A788" t="s">
        <v>4932</v>
      </c>
      <c r="B788" t="s">
        <v>4933</v>
      </c>
      <c r="C788" t="s">
        <v>4934</v>
      </c>
      <c r="D788" t="s">
        <v>4935</v>
      </c>
      <c r="E788" t="s">
        <v>4936</v>
      </c>
      <c r="F788" t="s">
        <v>202</v>
      </c>
      <c r="G788" t="s">
        <v>18</v>
      </c>
      <c r="H788">
        <v>45426</v>
      </c>
      <c r="I788" t="s">
        <v>6189</v>
      </c>
    </row>
    <row r="789" spans="1:9" x14ac:dyDescent="0.25">
      <c r="A789" t="s">
        <v>4938</v>
      </c>
      <c r="B789" t="s">
        <v>4939</v>
      </c>
      <c r="C789" t="s">
        <v>6213</v>
      </c>
      <c r="D789" t="s">
        <v>4940</v>
      </c>
      <c r="E789" t="s">
        <v>4941</v>
      </c>
      <c r="F789" t="s">
        <v>55</v>
      </c>
      <c r="G789" t="s">
        <v>18</v>
      </c>
      <c r="H789">
        <v>60686</v>
      </c>
      <c r="I789" t="s">
        <v>6189</v>
      </c>
    </row>
    <row r="790" spans="1:9" x14ac:dyDescent="0.25">
      <c r="A790" t="s">
        <v>4943</v>
      </c>
      <c r="B790" t="s">
        <v>4944</v>
      </c>
      <c r="C790" t="s">
        <v>4945</v>
      </c>
      <c r="D790" t="s">
        <v>4946</v>
      </c>
      <c r="E790" t="s">
        <v>4947</v>
      </c>
      <c r="F790" t="s">
        <v>404</v>
      </c>
      <c r="G790" t="s">
        <v>317</v>
      </c>
      <c r="H790" t="s">
        <v>405</v>
      </c>
      <c r="I790" t="s">
        <v>6189</v>
      </c>
    </row>
    <row r="791" spans="1:9" x14ac:dyDescent="0.25">
      <c r="A791" t="s">
        <v>4949</v>
      </c>
      <c r="B791" t="s">
        <v>4950</v>
      </c>
      <c r="C791" t="s">
        <v>4951</v>
      </c>
      <c r="D791" t="s">
        <v>4952</v>
      </c>
      <c r="E791" t="s">
        <v>4953</v>
      </c>
      <c r="F791" t="s">
        <v>37</v>
      </c>
      <c r="G791" t="s">
        <v>18</v>
      </c>
      <c r="H791">
        <v>94807</v>
      </c>
      <c r="I791" t="s">
        <v>6190</v>
      </c>
    </row>
    <row r="792" spans="1:9" x14ac:dyDescent="0.25">
      <c r="A792" t="s">
        <v>4955</v>
      </c>
      <c r="B792" t="s">
        <v>4956</v>
      </c>
      <c r="C792" t="s">
        <v>4957</v>
      </c>
      <c r="D792" t="s">
        <v>4958</v>
      </c>
      <c r="E792" t="s">
        <v>4959</v>
      </c>
      <c r="F792" t="s">
        <v>75</v>
      </c>
      <c r="G792" t="s">
        <v>18</v>
      </c>
      <c r="H792">
        <v>98506</v>
      </c>
      <c r="I792" t="s">
        <v>6190</v>
      </c>
    </row>
    <row r="793" spans="1:9" x14ac:dyDescent="0.25">
      <c r="A793" t="s">
        <v>4961</v>
      </c>
      <c r="B793" t="s">
        <v>4962</v>
      </c>
      <c r="C793" t="s">
        <v>4963</v>
      </c>
      <c r="D793" t="s">
        <v>4964</v>
      </c>
      <c r="E793" t="s">
        <v>4965</v>
      </c>
      <c r="F793" t="s">
        <v>58</v>
      </c>
      <c r="G793" t="s">
        <v>18</v>
      </c>
      <c r="H793">
        <v>76011</v>
      </c>
      <c r="I793" t="s">
        <v>6189</v>
      </c>
    </row>
    <row r="794" spans="1:9" x14ac:dyDescent="0.25">
      <c r="A794" t="s">
        <v>4967</v>
      </c>
      <c r="B794" t="s">
        <v>4968</v>
      </c>
      <c r="C794" t="s">
        <v>4969</v>
      </c>
      <c r="D794" t="s">
        <v>4970</v>
      </c>
      <c r="E794" t="s">
        <v>4971</v>
      </c>
      <c r="F794" t="s">
        <v>356</v>
      </c>
      <c r="G794" t="s">
        <v>27</v>
      </c>
      <c r="H794" t="s">
        <v>357</v>
      </c>
      <c r="I794" t="s">
        <v>6189</v>
      </c>
    </row>
    <row r="795" spans="1:9" x14ac:dyDescent="0.25">
      <c r="A795" t="s">
        <v>4973</v>
      </c>
      <c r="B795" t="s">
        <v>4974</v>
      </c>
      <c r="C795" t="s">
        <v>4975</v>
      </c>
      <c r="D795" t="s">
        <v>4976</v>
      </c>
      <c r="E795" t="s">
        <v>4977</v>
      </c>
      <c r="F795" t="s">
        <v>23</v>
      </c>
      <c r="G795" t="s">
        <v>18</v>
      </c>
      <c r="H795">
        <v>24009</v>
      </c>
      <c r="I795" t="s">
        <v>6190</v>
      </c>
    </row>
    <row r="796" spans="1:9" x14ac:dyDescent="0.25">
      <c r="A796" t="s">
        <v>4979</v>
      </c>
      <c r="B796" t="s">
        <v>4980</v>
      </c>
      <c r="C796" t="s">
        <v>4981</v>
      </c>
      <c r="D796" t="s">
        <v>4982</v>
      </c>
      <c r="E796" t="s">
        <v>4983</v>
      </c>
      <c r="F796" t="s">
        <v>277</v>
      </c>
      <c r="G796" t="s">
        <v>18</v>
      </c>
      <c r="H796">
        <v>11044</v>
      </c>
      <c r="I796" t="s">
        <v>6190</v>
      </c>
    </row>
    <row r="797" spans="1:9" x14ac:dyDescent="0.25">
      <c r="A797" t="s">
        <v>4985</v>
      </c>
      <c r="B797" t="s">
        <v>4986</v>
      </c>
      <c r="C797" t="s">
        <v>4987</v>
      </c>
      <c r="D797" t="s">
        <v>4988</v>
      </c>
      <c r="E797" t="s">
        <v>4989</v>
      </c>
      <c r="F797" t="s">
        <v>281</v>
      </c>
      <c r="G797" t="s">
        <v>18</v>
      </c>
      <c r="H797">
        <v>92825</v>
      </c>
      <c r="I797" t="s">
        <v>6190</v>
      </c>
    </row>
    <row r="798" spans="1:9" x14ac:dyDescent="0.25">
      <c r="A798" t="s">
        <v>4991</v>
      </c>
      <c r="B798" t="s">
        <v>4992</v>
      </c>
      <c r="C798" t="s">
        <v>6213</v>
      </c>
      <c r="D798" t="s">
        <v>4993</v>
      </c>
      <c r="E798" t="s">
        <v>4994</v>
      </c>
      <c r="F798" t="s">
        <v>42</v>
      </c>
      <c r="G798" t="s">
        <v>18</v>
      </c>
      <c r="H798">
        <v>40596</v>
      </c>
      <c r="I798" t="s">
        <v>6190</v>
      </c>
    </row>
    <row r="799" spans="1:9" x14ac:dyDescent="0.25">
      <c r="A799" t="s">
        <v>4996</v>
      </c>
      <c r="B799" t="s">
        <v>4997</v>
      </c>
      <c r="C799" t="s">
        <v>4998</v>
      </c>
      <c r="D799" t="s">
        <v>4999</v>
      </c>
      <c r="E799" t="s">
        <v>5000</v>
      </c>
      <c r="F799" t="s">
        <v>136</v>
      </c>
      <c r="G799" t="s">
        <v>18</v>
      </c>
      <c r="H799">
        <v>33673</v>
      </c>
      <c r="I799" t="s">
        <v>6190</v>
      </c>
    </row>
    <row r="800" spans="1:9" x14ac:dyDescent="0.25">
      <c r="A800" t="s">
        <v>5002</v>
      </c>
      <c r="B800" t="s">
        <v>5003</v>
      </c>
      <c r="C800" t="s">
        <v>5004</v>
      </c>
      <c r="D800" t="s">
        <v>5005</v>
      </c>
      <c r="E800" t="s">
        <v>5006</v>
      </c>
      <c r="F800" t="s">
        <v>97</v>
      </c>
      <c r="G800" t="s">
        <v>18</v>
      </c>
      <c r="H800">
        <v>95138</v>
      </c>
      <c r="I800" t="s">
        <v>6189</v>
      </c>
    </row>
    <row r="801" spans="1:9" x14ac:dyDescent="0.25">
      <c r="A801" t="s">
        <v>5008</v>
      </c>
      <c r="B801" t="s">
        <v>5009</v>
      </c>
      <c r="C801" t="s">
        <v>6213</v>
      </c>
      <c r="D801" t="s">
        <v>6213</v>
      </c>
      <c r="E801" t="s">
        <v>5010</v>
      </c>
      <c r="F801" t="s">
        <v>46</v>
      </c>
      <c r="G801" t="s">
        <v>18</v>
      </c>
      <c r="H801">
        <v>20470</v>
      </c>
      <c r="I801" t="s">
        <v>6189</v>
      </c>
    </row>
    <row r="802" spans="1:9" x14ac:dyDescent="0.25">
      <c r="A802" t="s">
        <v>5012</v>
      </c>
      <c r="B802" t="s">
        <v>5013</v>
      </c>
      <c r="C802" t="s">
        <v>5014</v>
      </c>
      <c r="D802" t="s">
        <v>5015</v>
      </c>
      <c r="E802" t="s">
        <v>5016</v>
      </c>
      <c r="F802" t="s">
        <v>3663</v>
      </c>
      <c r="G802" t="s">
        <v>317</v>
      </c>
      <c r="H802" t="s">
        <v>397</v>
      </c>
      <c r="I802" t="s">
        <v>6190</v>
      </c>
    </row>
    <row r="803" spans="1:9" x14ac:dyDescent="0.25">
      <c r="A803" t="s">
        <v>5018</v>
      </c>
      <c r="B803" t="s">
        <v>5019</v>
      </c>
      <c r="C803" t="s">
        <v>5020</v>
      </c>
      <c r="D803" t="s">
        <v>5021</v>
      </c>
      <c r="E803" t="s">
        <v>5022</v>
      </c>
      <c r="F803" t="s">
        <v>75</v>
      </c>
      <c r="G803" t="s">
        <v>18</v>
      </c>
      <c r="H803">
        <v>98506</v>
      </c>
      <c r="I803" t="s">
        <v>6189</v>
      </c>
    </row>
    <row r="804" spans="1:9" x14ac:dyDescent="0.25">
      <c r="A804" t="s">
        <v>5024</v>
      </c>
      <c r="B804" t="s">
        <v>5025</v>
      </c>
      <c r="C804" t="s">
        <v>5026</v>
      </c>
      <c r="D804" t="s">
        <v>5027</v>
      </c>
      <c r="E804" t="s">
        <v>5028</v>
      </c>
      <c r="F804" t="s">
        <v>457</v>
      </c>
      <c r="G804" t="s">
        <v>18</v>
      </c>
      <c r="H804">
        <v>75185</v>
      </c>
      <c r="I804" t="s">
        <v>6190</v>
      </c>
    </row>
    <row r="805" spans="1:9" x14ac:dyDescent="0.25">
      <c r="A805" t="s">
        <v>5030</v>
      </c>
      <c r="B805" t="s">
        <v>5031</v>
      </c>
      <c r="C805" t="s">
        <v>5032</v>
      </c>
      <c r="D805" t="s">
        <v>6213</v>
      </c>
      <c r="E805" t="s">
        <v>5033</v>
      </c>
      <c r="F805" t="s">
        <v>130</v>
      </c>
      <c r="G805" t="s">
        <v>18</v>
      </c>
      <c r="H805">
        <v>94207</v>
      </c>
      <c r="I805" t="s">
        <v>6190</v>
      </c>
    </row>
    <row r="806" spans="1:9" x14ac:dyDescent="0.25">
      <c r="A806" t="s">
        <v>5035</v>
      </c>
      <c r="B806" t="s">
        <v>5036</v>
      </c>
      <c r="C806" t="s">
        <v>6213</v>
      </c>
      <c r="D806" t="s">
        <v>5037</v>
      </c>
      <c r="E806" t="s">
        <v>5038</v>
      </c>
      <c r="F806" t="s">
        <v>279</v>
      </c>
      <c r="G806" t="s">
        <v>27</v>
      </c>
      <c r="H806" t="s">
        <v>309</v>
      </c>
      <c r="I806" t="s">
        <v>6190</v>
      </c>
    </row>
    <row r="807" spans="1:9" x14ac:dyDescent="0.25">
      <c r="A807" t="s">
        <v>5040</v>
      </c>
      <c r="B807" t="s">
        <v>5041</v>
      </c>
      <c r="C807" t="s">
        <v>6213</v>
      </c>
      <c r="D807" t="s">
        <v>5042</v>
      </c>
      <c r="E807" t="s">
        <v>5043</v>
      </c>
      <c r="F807" t="s">
        <v>5044</v>
      </c>
      <c r="G807" t="s">
        <v>18</v>
      </c>
      <c r="H807">
        <v>55590</v>
      </c>
      <c r="I807" t="s">
        <v>6190</v>
      </c>
    </row>
    <row r="808" spans="1:9" x14ac:dyDescent="0.25">
      <c r="A808" t="s">
        <v>5046</v>
      </c>
      <c r="B808" t="s">
        <v>5047</v>
      </c>
      <c r="C808" t="s">
        <v>6213</v>
      </c>
      <c r="D808" t="s">
        <v>6213</v>
      </c>
      <c r="E808" t="s">
        <v>5048</v>
      </c>
      <c r="F808" t="s">
        <v>247</v>
      </c>
      <c r="G808" t="s">
        <v>27</v>
      </c>
      <c r="H808" t="s">
        <v>248</v>
      </c>
      <c r="I808" t="s">
        <v>6189</v>
      </c>
    </row>
    <row r="809" spans="1:9" x14ac:dyDescent="0.25">
      <c r="A809" t="s">
        <v>5050</v>
      </c>
      <c r="B809" t="s">
        <v>5051</v>
      </c>
      <c r="C809" t="s">
        <v>5052</v>
      </c>
      <c r="D809" t="s">
        <v>5053</v>
      </c>
      <c r="E809" t="s">
        <v>5054</v>
      </c>
      <c r="F809" t="s">
        <v>372</v>
      </c>
      <c r="G809" t="s">
        <v>317</v>
      </c>
      <c r="H809" t="s">
        <v>373</v>
      </c>
      <c r="I809" t="s">
        <v>6190</v>
      </c>
    </row>
    <row r="810" spans="1:9" x14ac:dyDescent="0.25">
      <c r="A810" t="s">
        <v>5056</v>
      </c>
      <c r="B810" t="s">
        <v>5057</v>
      </c>
      <c r="C810" t="s">
        <v>5058</v>
      </c>
      <c r="D810" t="s">
        <v>5059</v>
      </c>
      <c r="E810" t="s">
        <v>5060</v>
      </c>
      <c r="F810" t="s">
        <v>131</v>
      </c>
      <c r="G810" t="s">
        <v>18</v>
      </c>
      <c r="H810">
        <v>11499</v>
      </c>
      <c r="I810" t="s">
        <v>6189</v>
      </c>
    </row>
    <row r="811" spans="1:9" x14ac:dyDescent="0.25">
      <c r="A811" t="s">
        <v>5062</v>
      </c>
      <c r="B811" t="s">
        <v>5063</v>
      </c>
      <c r="C811" t="s">
        <v>6213</v>
      </c>
      <c r="D811" t="s">
        <v>5064</v>
      </c>
      <c r="E811" t="s">
        <v>5065</v>
      </c>
      <c r="F811" t="s">
        <v>49</v>
      </c>
      <c r="G811" t="s">
        <v>18</v>
      </c>
      <c r="H811">
        <v>79934</v>
      </c>
      <c r="I811" t="s">
        <v>6189</v>
      </c>
    </row>
    <row r="812" spans="1:9" x14ac:dyDescent="0.25">
      <c r="A812" t="s">
        <v>5067</v>
      </c>
      <c r="B812" t="s">
        <v>5068</v>
      </c>
      <c r="C812" t="s">
        <v>5069</v>
      </c>
      <c r="D812" t="s">
        <v>5070</v>
      </c>
      <c r="E812" t="s">
        <v>5071</v>
      </c>
      <c r="F812" t="s">
        <v>308</v>
      </c>
      <c r="G812" t="s">
        <v>18</v>
      </c>
      <c r="H812">
        <v>34643</v>
      </c>
      <c r="I812" t="s">
        <v>6190</v>
      </c>
    </row>
    <row r="813" spans="1:9" x14ac:dyDescent="0.25">
      <c r="A813" t="s">
        <v>5073</v>
      </c>
      <c r="B813" t="s">
        <v>5074</v>
      </c>
      <c r="C813" t="s">
        <v>5075</v>
      </c>
      <c r="D813" t="s">
        <v>5076</v>
      </c>
      <c r="E813" t="s">
        <v>5077</v>
      </c>
      <c r="F813" t="s">
        <v>420</v>
      </c>
      <c r="G813" t="s">
        <v>317</v>
      </c>
      <c r="H813" t="s">
        <v>347</v>
      </c>
      <c r="I813" t="s">
        <v>6189</v>
      </c>
    </row>
    <row r="814" spans="1:9" x14ac:dyDescent="0.25">
      <c r="A814" t="s">
        <v>5078</v>
      </c>
      <c r="B814" t="s">
        <v>5079</v>
      </c>
      <c r="C814" t="s">
        <v>5080</v>
      </c>
      <c r="D814" t="s">
        <v>5081</v>
      </c>
      <c r="E814" t="s">
        <v>5082</v>
      </c>
      <c r="F814" t="s">
        <v>223</v>
      </c>
      <c r="G814" t="s">
        <v>27</v>
      </c>
      <c r="H814" t="s">
        <v>224</v>
      </c>
      <c r="I814" t="s">
        <v>6189</v>
      </c>
    </row>
    <row r="815" spans="1:9" x14ac:dyDescent="0.25">
      <c r="A815" t="s">
        <v>5084</v>
      </c>
      <c r="B815" t="s">
        <v>5085</v>
      </c>
      <c r="C815" t="s">
        <v>5086</v>
      </c>
      <c r="D815" t="s">
        <v>5087</v>
      </c>
      <c r="E815" t="s">
        <v>5088</v>
      </c>
      <c r="F815" t="s">
        <v>76</v>
      </c>
      <c r="G815" t="s">
        <v>18</v>
      </c>
      <c r="H815">
        <v>73179</v>
      </c>
      <c r="I815" t="s">
        <v>6189</v>
      </c>
    </row>
    <row r="816" spans="1:9" x14ac:dyDescent="0.25">
      <c r="A816" t="s">
        <v>5090</v>
      </c>
      <c r="B816" t="s">
        <v>5091</v>
      </c>
      <c r="C816" t="s">
        <v>5092</v>
      </c>
      <c r="D816" t="s">
        <v>5093</v>
      </c>
      <c r="E816" t="s">
        <v>5094</v>
      </c>
      <c r="F816" t="s">
        <v>46</v>
      </c>
      <c r="G816" t="s">
        <v>18</v>
      </c>
      <c r="H816">
        <v>20051</v>
      </c>
      <c r="I816" t="s">
        <v>6190</v>
      </c>
    </row>
    <row r="817" spans="1:9" x14ac:dyDescent="0.25">
      <c r="A817" t="s">
        <v>5096</v>
      </c>
      <c r="B817" t="s">
        <v>5097</v>
      </c>
      <c r="C817" t="s">
        <v>5098</v>
      </c>
      <c r="D817" t="s">
        <v>5099</v>
      </c>
      <c r="E817" t="s">
        <v>5100</v>
      </c>
      <c r="F817" t="s">
        <v>83</v>
      </c>
      <c r="G817" t="s">
        <v>18</v>
      </c>
      <c r="H817">
        <v>30351</v>
      </c>
      <c r="I817" t="s">
        <v>6190</v>
      </c>
    </row>
    <row r="818" spans="1:9" x14ac:dyDescent="0.25">
      <c r="A818" t="s">
        <v>5102</v>
      </c>
      <c r="B818" t="s">
        <v>5103</v>
      </c>
      <c r="C818" t="s">
        <v>5104</v>
      </c>
      <c r="D818" t="s">
        <v>5105</v>
      </c>
      <c r="E818" t="s">
        <v>297</v>
      </c>
      <c r="F818" t="s">
        <v>1418</v>
      </c>
      <c r="G818" t="s">
        <v>317</v>
      </c>
      <c r="H818" t="s">
        <v>369</v>
      </c>
      <c r="I818" t="s">
        <v>6190</v>
      </c>
    </row>
    <row r="819" spans="1:9" x14ac:dyDescent="0.25">
      <c r="A819" t="s">
        <v>5107</v>
      </c>
      <c r="B819" t="s">
        <v>5108</v>
      </c>
      <c r="C819" t="s">
        <v>5109</v>
      </c>
      <c r="D819" t="s">
        <v>6213</v>
      </c>
      <c r="E819" t="s">
        <v>5110</v>
      </c>
      <c r="F819" t="s">
        <v>119</v>
      </c>
      <c r="G819" t="s">
        <v>18</v>
      </c>
      <c r="H819">
        <v>14276</v>
      </c>
      <c r="I819" t="s">
        <v>6190</v>
      </c>
    </row>
    <row r="820" spans="1:9" x14ac:dyDescent="0.25">
      <c r="A820" t="s">
        <v>5112</v>
      </c>
      <c r="B820" t="s">
        <v>5113</v>
      </c>
      <c r="C820" t="s">
        <v>6213</v>
      </c>
      <c r="D820" t="s">
        <v>5114</v>
      </c>
      <c r="E820" t="s">
        <v>5115</v>
      </c>
      <c r="F820" t="s">
        <v>62</v>
      </c>
      <c r="G820" t="s">
        <v>18</v>
      </c>
      <c r="H820">
        <v>77260</v>
      </c>
      <c r="I820" t="s">
        <v>6190</v>
      </c>
    </row>
    <row r="821" spans="1:9" x14ac:dyDescent="0.25">
      <c r="A821" t="s">
        <v>5117</v>
      </c>
      <c r="B821" t="s">
        <v>5118</v>
      </c>
      <c r="C821" t="s">
        <v>5119</v>
      </c>
      <c r="D821" t="s">
        <v>5120</v>
      </c>
      <c r="E821" t="s">
        <v>5121</v>
      </c>
      <c r="F821" t="s">
        <v>46</v>
      </c>
      <c r="G821" t="s">
        <v>18</v>
      </c>
      <c r="H821">
        <v>20470</v>
      </c>
      <c r="I821" t="s">
        <v>6189</v>
      </c>
    </row>
    <row r="822" spans="1:9" x14ac:dyDescent="0.25">
      <c r="A822" t="s">
        <v>5123</v>
      </c>
      <c r="B822" t="s">
        <v>5124</v>
      </c>
      <c r="C822" t="s">
        <v>5125</v>
      </c>
      <c r="D822" t="s">
        <v>5126</v>
      </c>
      <c r="E822" t="s">
        <v>5127</v>
      </c>
      <c r="F822" t="s">
        <v>122</v>
      </c>
      <c r="G822" t="s">
        <v>18</v>
      </c>
      <c r="H822">
        <v>78764</v>
      </c>
      <c r="I822" t="s">
        <v>6189</v>
      </c>
    </row>
    <row r="823" spans="1:9" x14ac:dyDescent="0.25">
      <c r="A823" t="s">
        <v>5129</v>
      </c>
      <c r="B823" t="s">
        <v>5130</v>
      </c>
      <c r="C823" t="s">
        <v>5131</v>
      </c>
      <c r="D823" t="s">
        <v>5132</v>
      </c>
      <c r="E823" t="s">
        <v>5133</v>
      </c>
      <c r="F823" t="s">
        <v>187</v>
      </c>
      <c r="G823" t="s">
        <v>18</v>
      </c>
      <c r="H823">
        <v>85205</v>
      </c>
      <c r="I823" t="s">
        <v>6190</v>
      </c>
    </row>
    <row r="824" spans="1:9" x14ac:dyDescent="0.25">
      <c r="A824" t="s">
        <v>5135</v>
      </c>
      <c r="B824" t="s">
        <v>5136</v>
      </c>
      <c r="C824" t="s">
        <v>5137</v>
      </c>
      <c r="D824" t="s">
        <v>5138</v>
      </c>
      <c r="E824" t="s">
        <v>5139</v>
      </c>
      <c r="F824" t="s">
        <v>128</v>
      </c>
      <c r="G824" t="s">
        <v>18</v>
      </c>
      <c r="H824">
        <v>31416</v>
      </c>
      <c r="I824" t="s">
        <v>6190</v>
      </c>
    </row>
    <row r="825" spans="1:9" x14ac:dyDescent="0.25">
      <c r="A825" t="s">
        <v>5141</v>
      </c>
      <c r="B825" t="s">
        <v>5142</v>
      </c>
      <c r="C825" t="s">
        <v>5143</v>
      </c>
      <c r="D825" t="s">
        <v>5144</v>
      </c>
      <c r="E825" t="s">
        <v>5145</v>
      </c>
      <c r="F825" t="s">
        <v>73</v>
      </c>
      <c r="G825" t="s">
        <v>18</v>
      </c>
      <c r="H825">
        <v>87140</v>
      </c>
      <c r="I825" t="s">
        <v>6189</v>
      </c>
    </row>
    <row r="826" spans="1:9" x14ac:dyDescent="0.25">
      <c r="A826" t="s">
        <v>5147</v>
      </c>
      <c r="B826" t="s">
        <v>5148</v>
      </c>
      <c r="C826" t="s">
        <v>5149</v>
      </c>
      <c r="D826" t="s">
        <v>6213</v>
      </c>
      <c r="E826" t="s">
        <v>5150</v>
      </c>
      <c r="F826" t="s">
        <v>34</v>
      </c>
      <c r="G826" t="s">
        <v>18</v>
      </c>
      <c r="H826">
        <v>28299</v>
      </c>
      <c r="I826" t="s">
        <v>6189</v>
      </c>
    </row>
    <row r="827" spans="1:9" x14ac:dyDescent="0.25">
      <c r="A827" t="s">
        <v>5152</v>
      </c>
      <c r="B827" t="s">
        <v>5153</v>
      </c>
      <c r="C827" t="s">
        <v>5154</v>
      </c>
      <c r="D827" t="s">
        <v>5155</v>
      </c>
      <c r="E827" t="s">
        <v>5156</v>
      </c>
      <c r="F827" t="s">
        <v>57</v>
      </c>
      <c r="G827" t="s">
        <v>18</v>
      </c>
      <c r="H827">
        <v>92191</v>
      </c>
      <c r="I827" t="s">
        <v>6189</v>
      </c>
    </row>
    <row r="828" spans="1:9" x14ac:dyDescent="0.25">
      <c r="A828" t="s">
        <v>5158</v>
      </c>
      <c r="B828" t="s">
        <v>5159</v>
      </c>
      <c r="C828" t="s">
        <v>5160</v>
      </c>
      <c r="D828" t="s">
        <v>5161</v>
      </c>
      <c r="E828" t="s">
        <v>5162</v>
      </c>
      <c r="F828" t="s">
        <v>249</v>
      </c>
      <c r="G828" t="s">
        <v>18</v>
      </c>
      <c r="H828">
        <v>32575</v>
      </c>
      <c r="I828" t="s">
        <v>6189</v>
      </c>
    </row>
    <row r="829" spans="1:9" x14ac:dyDescent="0.25">
      <c r="A829" t="s">
        <v>5164</v>
      </c>
      <c r="B829" t="s">
        <v>5165</v>
      </c>
      <c r="C829" t="s">
        <v>5166</v>
      </c>
      <c r="D829" t="s">
        <v>5167</v>
      </c>
      <c r="E829" t="s">
        <v>5168</v>
      </c>
      <c r="F829" t="s">
        <v>46</v>
      </c>
      <c r="G829" t="s">
        <v>18</v>
      </c>
      <c r="H829">
        <v>20470</v>
      </c>
      <c r="I829" t="s">
        <v>6190</v>
      </c>
    </row>
    <row r="830" spans="1:9" x14ac:dyDescent="0.25">
      <c r="A830" t="s">
        <v>5170</v>
      </c>
      <c r="B830" t="s">
        <v>5171</v>
      </c>
      <c r="C830" t="s">
        <v>5172</v>
      </c>
      <c r="D830" t="s">
        <v>5173</v>
      </c>
      <c r="E830" t="s">
        <v>5174</v>
      </c>
      <c r="F830" t="s">
        <v>262</v>
      </c>
      <c r="G830" t="s">
        <v>18</v>
      </c>
      <c r="H830">
        <v>34985</v>
      </c>
      <c r="I830" t="s">
        <v>6189</v>
      </c>
    </row>
    <row r="831" spans="1:9" x14ac:dyDescent="0.25">
      <c r="A831" t="s">
        <v>5176</v>
      </c>
      <c r="B831" t="s">
        <v>5177</v>
      </c>
      <c r="C831" t="s">
        <v>5178</v>
      </c>
      <c r="D831" t="s">
        <v>5179</v>
      </c>
      <c r="E831" t="s">
        <v>5180</v>
      </c>
      <c r="F831" t="s">
        <v>25</v>
      </c>
      <c r="G831" t="s">
        <v>18</v>
      </c>
      <c r="H831">
        <v>25705</v>
      </c>
      <c r="I831" t="s">
        <v>6190</v>
      </c>
    </row>
    <row r="832" spans="1:9" x14ac:dyDescent="0.25">
      <c r="A832" t="s">
        <v>5182</v>
      </c>
      <c r="B832" t="s">
        <v>5183</v>
      </c>
      <c r="C832" t="s">
        <v>5184</v>
      </c>
      <c r="D832" t="s">
        <v>5185</v>
      </c>
      <c r="E832" t="s">
        <v>5186</v>
      </c>
      <c r="F832" t="s">
        <v>45</v>
      </c>
      <c r="G832" t="s">
        <v>18</v>
      </c>
      <c r="H832">
        <v>19172</v>
      </c>
      <c r="I832" t="s">
        <v>6190</v>
      </c>
    </row>
    <row r="833" spans="1:9" x14ac:dyDescent="0.25">
      <c r="A833" t="s">
        <v>5187</v>
      </c>
      <c r="B833" t="s">
        <v>5188</v>
      </c>
      <c r="C833" t="s">
        <v>5189</v>
      </c>
      <c r="D833" t="s">
        <v>5190</v>
      </c>
      <c r="E833" t="s">
        <v>5191</v>
      </c>
      <c r="F833" t="s">
        <v>76</v>
      </c>
      <c r="G833" t="s">
        <v>18</v>
      </c>
      <c r="H833">
        <v>73167</v>
      </c>
      <c r="I833" t="s">
        <v>6189</v>
      </c>
    </row>
    <row r="834" spans="1:9" x14ac:dyDescent="0.25">
      <c r="A834" t="s">
        <v>5193</v>
      </c>
      <c r="B834" t="s">
        <v>5194</v>
      </c>
      <c r="C834" t="s">
        <v>5195</v>
      </c>
      <c r="D834" t="s">
        <v>5196</v>
      </c>
      <c r="E834" t="s">
        <v>5197</v>
      </c>
      <c r="F834" t="s">
        <v>266</v>
      </c>
      <c r="G834" t="s">
        <v>18</v>
      </c>
      <c r="H834">
        <v>34114</v>
      </c>
      <c r="I834" t="s">
        <v>6190</v>
      </c>
    </row>
    <row r="835" spans="1:9" x14ac:dyDescent="0.25">
      <c r="A835" t="s">
        <v>5199</v>
      </c>
      <c r="B835" t="s">
        <v>5200</v>
      </c>
      <c r="C835" t="s">
        <v>5201</v>
      </c>
      <c r="D835" t="s">
        <v>5202</v>
      </c>
      <c r="E835" t="s">
        <v>5203</v>
      </c>
      <c r="F835" t="s">
        <v>105</v>
      </c>
      <c r="G835" t="s">
        <v>18</v>
      </c>
      <c r="H835">
        <v>76105</v>
      </c>
      <c r="I835" t="s">
        <v>6189</v>
      </c>
    </row>
    <row r="836" spans="1:9" x14ac:dyDescent="0.25">
      <c r="A836" t="s">
        <v>5205</v>
      </c>
      <c r="B836" t="s">
        <v>5206</v>
      </c>
      <c r="C836" t="s">
        <v>5207</v>
      </c>
      <c r="D836" t="s">
        <v>5208</v>
      </c>
      <c r="E836" t="s">
        <v>5209</v>
      </c>
      <c r="F836" t="s">
        <v>126</v>
      </c>
      <c r="G836" t="s">
        <v>18</v>
      </c>
      <c r="H836">
        <v>68117</v>
      </c>
      <c r="I836" t="s">
        <v>6190</v>
      </c>
    </row>
    <row r="837" spans="1:9" x14ac:dyDescent="0.25">
      <c r="A837" t="s">
        <v>5211</v>
      </c>
      <c r="B837" t="s">
        <v>5212</v>
      </c>
      <c r="C837" t="s">
        <v>5213</v>
      </c>
      <c r="D837" t="s">
        <v>6213</v>
      </c>
      <c r="E837" t="s">
        <v>5214</v>
      </c>
      <c r="F837" t="s">
        <v>125</v>
      </c>
      <c r="G837" t="s">
        <v>18</v>
      </c>
      <c r="H837">
        <v>85732</v>
      </c>
      <c r="I837" t="s">
        <v>6189</v>
      </c>
    </row>
    <row r="838" spans="1:9" x14ac:dyDescent="0.25">
      <c r="A838" t="s">
        <v>5216</v>
      </c>
      <c r="B838" t="s">
        <v>5217</v>
      </c>
      <c r="C838" t="s">
        <v>5218</v>
      </c>
      <c r="D838" t="s">
        <v>5219</v>
      </c>
      <c r="E838" t="s">
        <v>5220</v>
      </c>
      <c r="F838" t="s">
        <v>350</v>
      </c>
      <c r="G838" t="s">
        <v>18</v>
      </c>
      <c r="H838">
        <v>89436</v>
      </c>
      <c r="I838" t="s">
        <v>6190</v>
      </c>
    </row>
    <row r="839" spans="1:9" x14ac:dyDescent="0.25">
      <c r="A839" t="s">
        <v>5222</v>
      </c>
      <c r="B839" t="s">
        <v>5223</v>
      </c>
      <c r="C839" t="s">
        <v>5224</v>
      </c>
      <c r="D839" t="s">
        <v>5225</v>
      </c>
      <c r="E839" t="s">
        <v>5226</v>
      </c>
      <c r="F839" t="s">
        <v>79</v>
      </c>
      <c r="G839" t="s">
        <v>18</v>
      </c>
      <c r="H839">
        <v>32835</v>
      </c>
      <c r="I839" t="s">
        <v>6189</v>
      </c>
    </row>
    <row r="840" spans="1:9" x14ac:dyDescent="0.25">
      <c r="A840" t="s">
        <v>5228</v>
      </c>
      <c r="B840" t="s">
        <v>5229</v>
      </c>
      <c r="C840" t="s">
        <v>5230</v>
      </c>
      <c r="D840" t="s">
        <v>5231</v>
      </c>
      <c r="E840" t="s">
        <v>5232</v>
      </c>
      <c r="F840" t="s">
        <v>46</v>
      </c>
      <c r="G840" t="s">
        <v>18</v>
      </c>
      <c r="H840">
        <v>20067</v>
      </c>
      <c r="I840" t="s">
        <v>6190</v>
      </c>
    </row>
    <row r="841" spans="1:9" x14ac:dyDescent="0.25">
      <c r="A841" t="s">
        <v>5234</v>
      </c>
      <c r="B841" t="s">
        <v>5235</v>
      </c>
      <c r="C841" t="s">
        <v>5236</v>
      </c>
      <c r="D841" t="s">
        <v>5237</v>
      </c>
      <c r="E841" t="s">
        <v>5238</v>
      </c>
      <c r="F841" t="s">
        <v>206</v>
      </c>
      <c r="G841" t="s">
        <v>18</v>
      </c>
      <c r="H841">
        <v>93907</v>
      </c>
      <c r="I841" t="s">
        <v>6190</v>
      </c>
    </row>
    <row r="842" spans="1:9" x14ac:dyDescent="0.25">
      <c r="A842" t="s">
        <v>5240</v>
      </c>
      <c r="B842" t="s">
        <v>5241</v>
      </c>
      <c r="C842" t="s">
        <v>5242</v>
      </c>
      <c r="D842" t="s">
        <v>5243</v>
      </c>
      <c r="E842" t="s">
        <v>5244</v>
      </c>
      <c r="F842" t="s">
        <v>270</v>
      </c>
      <c r="G842" t="s">
        <v>18</v>
      </c>
      <c r="H842">
        <v>33345</v>
      </c>
      <c r="I842" t="s">
        <v>6189</v>
      </c>
    </row>
    <row r="843" spans="1:9" x14ac:dyDescent="0.25">
      <c r="A843" t="s">
        <v>5246</v>
      </c>
      <c r="B843" t="s">
        <v>5247</v>
      </c>
      <c r="C843" t="s">
        <v>5248</v>
      </c>
      <c r="D843" t="s">
        <v>6213</v>
      </c>
      <c r="E843" t="s">
        <v>5249</v>
      </c>
      <c r="F843" t="s">
        <v>49</v>
      </c>
      <c r="G843" t="s">
        <v>18</v>
      </c>
      <c r="H843">
        <v>88553</v>
      </c>
      <c r="I843" t="s">
        <v>6190</v>
      </c>
    </row>
    <row r="844" spans="1:9" x14ac:dyDescent="0.25">
      <c r="A844" t="s">
        <v>5251</v>
      </c>
      <c r="B844" t="s">
        <v>5252</v>
      </c>
      <c r="C844" t="s">
        <v>5253</v>
      </c>
      <c r="D844" t="s">
        <v>6213</v>
      </c>
      <c r="E844" t="s">
        <v>5254</v>
      </c>
      <c r="F844" t="s">
        <v>445</v>
      </c>
      <c r="G844" t="s">
        <v>18</v>
      </c>
      <c r="H844">
        <v>91210</v>
      </c>
      <c r="I844" t="s">
        <v>6189</v>
      </c>
    </row>
    <row r="845" spans="1:9" x14ac:dyDescent="0.25">
      <c r="A845" t="s">
        <v>5256</v>
      </c>
      <c r="B845" t="s">
        <v>5257</v>
      </c>
      <c r="C845" t="s">
        <v>5258</v>
      </c>
      <c r="D845" t="s">
        <v>5259</v>
      </c>
      <c r="E845" t="s">
        <v>5260</v>
      </c>
      <c r="F845" t="s">
        <v>163</v>
      </c>
      <c r="G845" t="s">
        <v>18</v>
      </c>
      <c r="H845">
        <v>22313</v>
      </c>
      <c r="I845" t="s">
        <v>6189</v>
      </c>
    </row>
    <row r="846" spans="1:9" x14ac:dyDescent="0.25">
      <c r="A846" t="s">
        <v>5262</v>
      </c>
      <c r="B846" t="s">
        <v>5263</v>
      </c>
      <c r="C846" t="s">
        <v>5264</v>
      </c>
      <c r="D846" t="s">
        <v>5265</v>
      </c>
      <c r="E846" t="s">
        <v>5266</v>
      </c>
      <c r="F846" t="s">
        <v>19</v>
      </c>
      <c r="G846" t="s">
        <v>18</v>
      </c>
      <c r="H846">
        <v>21290</v>
      </c>
      <c r="I846" t="s">
        <v>6189</v>
      </c>
    </row>
    <row r="847" spans="1:9" x14ac:dyDescent="0.25">
      <c r="A847" t="s">
        <v>5268</v>
      </c>
      <c r="B847" t="s">
        <v>5269</v>
      </c>
      <c r="C847" t="s">
        <v>5270</v>
      </c>
      <c r="D847" t="s">
        <v>6213</v>
      </c>
      <c r="E847" t="s">
        <v>5271</v>
      </c>
      <c r="F847" t="s">
        <v>94</v>
      </c>
      <c r="G847" t="s">
        <v>18</v>
      </c>
      <c r="H847">
        <v>47732</v>
      </c>
      <c r="I847" t="s">
        <v>6190</v>
      </c>
    </row>
    <row r="848" spans="1:9" x14ac:dyDescent="0.25">
      <c r="A848" t="s">
        <v>5273</v>
      </c>
      <c r="B848" t="s">
        <v>5274</v>
      </c>
      <c r="C848" t="s">
        <v>6213</v>
      </c>
      <c r="D848" t="s">
        <v>5275</v>
      </c>
      <c r="E848" t="s">
        <v>5276</v>
      </c>
      <c r="F848" t="s">
        <v>258</v>
      </c>
      <c r="G848" t="s">
        <v>18</v>
      </c>
      <c r="H848">
        <v>30045</v>
      </c>
      <c r="I848" t="s">
        <v>6189</v>
      </c>
    </row>
    <row r="849" spans="1:9" x14ac:dyDescent="0.25">
      <c r="A849" t="s">
        <v>5278</v>
      </c>
      <c r="B849" t="s">
        <v>5279</v>
      </c>
      <c r="C849" t="s">
        <v>5280</v>
      </c>
      <c r="D849" t="s">
        <v>6213</v>
      </c>
      <c r="E849" t="s">
        <v>5281</v>
      </c>
      <c r="F849" t="s">
        <v>118</v>
      </c>
      <c r="G849" t="s">
        <v>18</v>
      </c>
      <c r="H849">
        <v>36670</v>
      </c>
      <c r="I849" t="s">
        <v>6189</v>
      </c>
    </row>
    <row r="850" spans="1:9" x14ac:dyDescent="0.25">
      <c r="A850" t="s">
        <v>5283</v>
      </c>
      <c r="B850" t="s">
        <v>5284</v>
      </c>
      <c r="C850" t="s">
        <v>6213</v>
      </c>
      <c r="D850" t="s">
        <v>5285</v>
      </c>
      <c r="E850" t="s">
        <v>5286</v>
      </c>
      <c r="F850" t="s">
        <v>211</v>
      </c>
      <c r="G850" t="s">
        <v>18</v>
      </c>
      <c r="H850">
        <v>79705</v>
      </c>
      <c r="I850" t="s">
        <v>6190</v>
      </c>
    </row>
    <row r="851" spans="1:9" x14ac:dyDescent="0.25">
      <c r="A851" t="s">
        <v>5288</v>
      </c>
      <c r="B851" t="s">
        <v>5289</v>
      </c>
      <c r="C851" t="s">
        <v>5290</v>
      </c>
      <c r="D851" t="s">
        <v>5291</v>
      </c>
      <c r="E851" t="s">
        <v>5292</v>
      </c>
      <c r="F851" t="s">
        <v>135</v>
      </c>
      <c r="G851" t="s">
        <v>18</v>
      </c>
      <c r="H851">
        <v>33023</v>
      </c>
      <c r="I851" t="s">
        <v>6189</v>
      </c>
    </row>
    <row r="852" spans="1:9" x14ac:dyDescent="0.25">
      <c r="A852" t="s">
        <v>5293</v>
      </c>
      <c r="B852" t="s">
        <v>5294</v>
      </c>
      <c r="C852" t="s">
        <v>5295</v>
      </c>
      <c r="D852" t="s">
        <v>5296</v>
      </c>
      <c r="E852" t="s">
        <v>5297</v>
      </c>
      <c r="F852" t="s">
        <v>147</v>
      </c>
      <c r="G852" t="s">
        <v>18</v>
      </c>
      <c r="H852">
        <v>66611</v>
      </c>
      <c r="I852" t="s">
        <v>6189</v>
      </c>
    </row>
    <row r="853" spans="1:9" x14ac:dyDescent="0.25">
      <c r="A853" t="s">
        <v>5299</v>
      </c>
      <c r="B853" t="s">
        <v>5300</v>
      </c>
      <c r="C853" t="s">
        <v>5301</v>
      </c>
      <c r="D853" t="s">
        <v>5302</v>
      </c>
      <c r="E853" t="s">
        <v>5303</v>
      </c>
      <c r="F853" t="s">
        <v>236</v>
      </c>
      <c r="G853" t="s">
        <v>18</v>
      </c>
      <c r="H853">
        <v>95973</v>
      </c>
      <c r="I853" t="s">
        <v>6189</v>
      </c>
    </row>
    <row r="854" spans="1:9" x14ac:dyDescent="0.25">
      <c r="A854" t="s">
        <v>5305</v>
      </c>
      <c r="B854" t="s">
        <v>5306</v>
      </c>
      <c r="C854" t="s">
        <v>5307</v>
      </c>
      <c r="D854" t="s">
        <v>6213</v>
      </c>
      <c r="E854" t="s">
        <v>5308</v>
      </c>
      <c r="F854" t="s">
        <v>122</v>
      </c>
      <c r="G854" t="s">
        <v>18</v>
      </c>
      <c r="H854">
        <v>78737</v>
      </c>
      <c r="I854" t="s">
        <v>6189</v>
      </c>
    </row>
    <row r="855" spans="1:9" x14ac:dyDescent="0.25">
      <c r="A855" t="s">
        <v>5310</v>
      </c>
      <c r="B855" t="s">
        <v>5311</v>
      </c>
      <c r="C855" t="s">
        <v>5312</v>
      </c>
      <c r="D855" t="s">
        <v>6213</v>
      </c>
      <c r="E855" t="s">
        <v>5313</v>
      </c>
      <c r="F855" t="s">
        <v>49</v>
      </c>
      <c r="G855" t="s">
        <v>18</v>
      </c>
      <c r="H855">
        <v>88546</v>
      </c>
      <c r="I855" t="s">
        <v>6190</v>
      </c>
    </row>
    <row r="856" spans="1:9" x14ac:dyDescent="0.25">
      <c r="A856" t="s">
        <v>5315</v>
      </c>
      <c r="B856" t="s">
        <v>5316</v>
      </c>
      <c r="C856" t="s">
        <v>5317</v>
      </c>
      <c r="D856" t="s">
        <v>5318</v>
      </c>
      <c r="E856" t="s">
        <v>5319</v>
      </c>
      <c r="F856" t="s">
        <v>47</v>
      </c>
      <c r="G856" t="s">
        <v>18</v>
      </c>
      <c r="H856">
        <v>25326</v>
      </c>
      <c r="I856" t="s">
        <v>6189</v>
      </c>
    </row>
    <row r="857" spans="1:9" x14ac:dyDescent="0.25">
      <c r="A857" t="s">
        <v>5321</v>
      </c>
      <c r="B857" t="s">
        <v>5322</v>
      </c>
      <c r="C857" t="s">
        <v>5323</v>
      </c>
      <c r="D857" t="s">
        <v>5324</v>
      </c>
      <c r="E857" t="s">
        <v>5325</v>
      </c>
      <c r="F857" t="s">
        <v>312</v>
      </c>
      <c r="G857" t="s">
        <v>18</v>
      </c>
      <c r="H857">
        <v>18105</v>
      </c>
      <c r="I857" t="s">
        <v>6190</v>
      </c>
    </row>
    <row r="858" spans="1:9" x14ac:dyDescent="0.25">
      <c r="A858" t="s">
        <v>5327</v>
      </c>
      <c r="B858" t="s">
        <v>5328</v>
      </c>
      <c r="C858" t="s">
        <v>5329</v>
      </c>
      <c r="D858" t="s">
        <v>5330</v>
      </c>
      <c r="E858" t="s">
        <v>5331</v>
      </c>
      <c r="F858" t="s">
        <v>179</v>
      </c>
      <c r="G858" t="s">
        <v>27</v>
      </c>
      <c r="H858" t="s">
        <v>313</v>
      </c>
      <c r="I858" t="s">
        <v>6189</v>
      </c>
    </row>
    <row r="859" spans="1:9" x14ac:dyDescent="0.25">
      <c r="A859" t="s">
        <v>5333</v>
      </c>
      <c r="B859" t="s">
        <v>5334</v>
      </c>
      <c r="C859" t="s">
        <v>5335</v>
      </c>
      <c r="D859" t="s">
        <v>5336</v>
      </c>
      <c r="E859" t="s">
        <v>5337</v>
      </c>
      <c r="F859" t="s">
        <v>308</v>
      </c>
      <c r="G859" t="s">
        <v>18</v>
      </c>
      <c r="H859">
        <v>34643</v>
      </c>
      <c r="I859" t="s">
        <v>6190</v>
      </c>
    </row>
    <row r="860" spans="1:9" x14ac:dyDescent="0.25">
      <c r="A860" t="s">
        <v>5339</v>
      </c>
      <c r="B860" t="s">
        <v>5340</v>
      </c>
      <c r="C860" t="s">
        <v>5341</v>
      </c>
      <c r="D860" t="s">
        <v>5342</v>
      </c>
      <c r="E860" t="s">
        <v>5343</v>
      </c>
      <c r="F860" t="s">
        <v>96</v>
      </c>
      <c r="G860" t="s">
        <v>18</v>
      </c>
      <c r="H860">
        <v>58122</v>
      </c>
      <c r="I860" t="s">
        <v>6190</v>
      </c>
    </row>
    <row r="861" spans="1:9" x14ac:dyDescent="0.25">
      <c r="A861" t="s">
        <v>5345</v>
      </c>
      <c r="B861" t="s">
        <v>5346</v>
      </c>
      <c r="C861" t="s">
        <v>5347</v>
      </c>
      <c r="D861" t="s">
        <v>5348</v>
      </c>
      <c r="E861" t="s">
        <v>5349</v>
      </c>
      <c r="F861" t="s">
        <v>4510</v>
      </c>
      <c r="G861" t="s">
        <v>18</v>
      </c>
      <c r="H861">
        <v>72905</v>
      </c>
      <c r="I861" t="s">
        <v>6190</v>
      </c>
    </row>
    <row r="862" spans="1:9" x14ac:dyDescent="0.25">
      <c r="A862" t="s">
        <v>5351</v>
      </c>
      <c r="B862" t="s">
        <v>5352</v>
      </c>
      <c r="C862" t="s">
        <v>6213</v>
      </c>
      <c r="D862" t="s">
        <v>5353</v>
      </c>
      <c r="E862" t="s">
        <v>5354</v>
      </c>
      <c r="F862" t="s">
        <v>318</v>
      </c>
      <c r="G862" t="s">
        <v>18</v>
      </c>
      <c r="H862">
        <v>33811</v>
      </c>
      <c r="I862" t="s">
        <v>6190</v>
      </c>
    </row>
    <row r="863" spans="1:9" x14ac:dyDescent="0.25">
      <c r="A863" t="s">
        <v>5356</v>
      </c>
      <c r="B863" t="s">
        <v>5357</v>
      </c>
      <c r="C863" t="s">
        <v>5358</v>
      </c>
      <c r="D863" t="s">
        <v>5359</v>
      </c>
      <c r="E863" t="s">
        <v>5360</v>
      </c>
      <c r="F863" t="s">
        <v>48</v>
      </c>
      <c r="G863" t="s">
        <v>18</v>
      </c>
      <c r="H863">
        <v>37924</v>
      </c>
      <c r="I863" t="s">
        <v>6189</v>
      </c>
    </row>
    <row r="864" spans="1:9" x14ac:dyDescent="0.25">
      <c r="A864" t="s">
        <v>5362</v>
      </c>
      <c r="B864" t="s">
        <v>5363</v>
      </c>
      <c r="C864" t="s">
        <v>5364</v>
      </c>
      <c r="D864" t="s">
        <v>5365</v>
      </c>
      <c r="E864" t="s">
        <v>5366</v>
      </c>
      <c r="F864" t="s">
        <v>26</v>
      </c>
      <c r="G864" t="s">
        <v>18</v>
      </c>
      <c r="H864">
        <v>90030</v>
      </c>
      <c r="I864" t="s">
        <v>6189</v>
      </c>
    </row>
    <row r="865" spans="1:9" x14ac:dyDescent="0.25">
      <c r="A865" t="s">
        <v>5368</v>
      </c>
      <c r="B865" t="s">
        <v>5369</v>
      </c>
      <c r="C865" t="s">
        <v>5370</v>
      </c>
      <c r="D865" t="s">
        <v>5371</v>
      </c>
      <c r="E865" t="s">
        <v>5372</v>
      </c>
      <c r="F865" t="s">
        <v>91</v>
      </c>
      <c r="G865" t="s">
        <v>18</v>
      </c>
      <c r="H865">
        <v>33169</v>
      </c>
      <c r="I865" t="s">
        <v>6189</v>
      </c>
    </row>
    <row r="866" spans="1:9" x14ac:dyDescent="0.25">
      <c r="A866" t="s">
        <v>5374</v>
      </c>
      <c r="B866" t="s">
        <v>5375</v>
      </c>
      <c r="C866" t="s">
        <v>5376</v>
      </c>
      <c r="D866" t="s">
        <v>5377</v>
      </c>
      <c r="E866" t="s">
        <v>5378</v>
      </c>
      <c r="F866" t="s">
        <v>482</v>
      </c>
      <c r="G866" t="s">
        <v>317</v>
      </c>
      <c r="H866" t="s">
        <v>483</v>
      </c>
      <c r="I866" t="s">
        <v>6190</v>
      </c>
    </row>
    <row r="867" spans="1:9" x14ac:dyDescent="0.25">
      <c r="A867" t="s">
        <v>5380</v>
      </c>
      <c r="B867" t="s">
        <v>5381</v>
      </c>
      <c r="C867" t="s">
        <v>6213</v>
      </c>
      <c r="D867" t="s">
        <v>5382</v>
      </c>
      <c r="E867" t="s">
        <v>5383</v>
      </c>
      <c r="F867" t="s">
        <v>55</v>
      </c>
      <c r="G867" t="s">
        <v>18</v>
      </c>
      <c r="H867">
        <v>60604</v>
      </c>
      <c r="I867" t="s">
        <v>6189</v>
      </c>
    </row>
    <row r="868" spans="1:9" x14ac:dyDescent="0.25">
      <c r="A868" t="s">
        <v>5385</v>
      </c>
      <c r="B868" t="s">
        <v>5386</v>
      </c>
      <c r="C868" t="s">
        <v>5387</v>
      </c>
      <c r="D868" t="s">
        <v>5388</v>
      </c>
      <c r="E868" t="s">
        <v>5389</v>
      </c>
      <c r="F868" t="s">
        <v>444</v>
      </c>
      <c r="G868" t="s">
        <v>317</v>
      </c>
      <c r="H868" t="s">
        <v>387</v>
      </c>
      <c r="I868" t="s">
        <v>6190</v>
      </c>
    </row>
    <row r="869" spans="1:9" x14ac:dyDescent="0.25">
      <c r="A869" t="s">
        <v>5391</v>
      </c>
      <c r="B869" t="s">
        <v>5392</v>
      </c>
      <c r="C869" t="s">
        <v>5393</v>
      </c>
      <c r="D869" t="s">
        <v>6213</v>
      </c>
      <c r="E869" t="s">
        <v>5394</v>
      </c>
      <c r="F869" t="s">
        <v>477</v>
      </c>
      <c r="G869" t="s">
        <v>317</v>
      </c>
      <c r="H869" t="s">
        <v>478</v>
      </c>
      <c r="I869" t="s">
        <v>6189</v>
      </c>
    </row>
    <row r="870" spans="1:9" x14ac:dyDescent="0.25">
      <c r="A870" t="s">
        <v>5396</v>
      </c>
      <c r="B870" t="s">
        <v>5397</v>
      </c>
      <c r="C870" t="s">
        <v>5398</v>
      </c>
      <c r="D870" t="s">
        <v>5399</v>
      </c>
      <c r="E870" t="s">
        <v>5400</v>
      </c>
      <c r="F870" t="s">
        <v>120</v>
      </c>
      <c r="G870" t="s">
        <v>18</v>
      </c>
      <c r="H870">
        <v>33064</v>
      </c>
      <c r="I870" t="s">
        <v>6189</v>
      </c>
    </row>
    <row r="871" spans="1:9" x14ac:dyDescent="0.25">
      <c r="A871" t="s">
        <v>5402</v>
      </c>
      <c r="B871" t="s">
        <v>5403</v>
      </c>
      <c r="C871" t="s">
        <v>6213</v>
      </c>
      <c r="D871" t="s">
        <v>5404</v>
      </c>
      <c r="E871" t="s">
        <v>5405</v>
      </c>
      <c r="F871" t="s">
        <v>130</v>
      </c>
      <c r="G871" t="s">
        <v>18</v>
      </c>
      <c r="H871">
        <v>94297</v>
      </c>
      <c r="I871" t="s">
        <v>6189</v>
      </c>
    </row>
    <row r="872" spans="1:9" x14ac:dyDescent="0.25">
      <c r="A872" t="s">
        <v>5407</v>
      </c>
      <c r="B872" t="s">
        <v>5408</v>
      </c>
      <c r="C872" t="s">
        <v>5409</v>
      </c>
      <c r="D872" t="s">
        <v>5410</v>
      </c>
      <c r="E872" t="s">
        <v>5411</v>
      </c>
      <c r="F872" t="s">
        <v>346</v>
      </c>
      <c r="G872" t="s">
        <v>317</v>
      </c>
      <c r="H872" t="s">
        <v>347</v>
      </c>
      <c r="I872" t="s">
        <v>6189</v>
      </c>
    </row>
    <row r="873" spans="1:9" x14ac:dyDescent="0.25">
      <c r="A873" t="s">
        <v>5413</v>
      </c>
      <c r="B873" t="s">
        <v>5414</v>
      </c>
      <c r="C873" t="s">
        <v>5415</v>
      </c>
      <c r="D873" t="s">
        <v>5416</v>
      </c>
      <c r="E873" t="s">
        <v>5417</v>
      </c>
      <c r="F873" t="s">
        <v>5418</v>
      </c>
      <c r="G873" t="s">
        <v>27</v>
      </c>
      <c r="H873" t="s">
        <v>5419</v>
      </c>
      <c r="I873" t="s">
        <v>6189</v>
      </c>
    </row>
    <row r="874" spans="1:9" x14ac:dyDescent="0.25">
      <c r="A874" t="s">
        <v>5421</v>
      </c>
      <c r="B874" t="s">
        <v>5422</v>
      </c>
      <c r="C874" t="s">
        <v>5423</v>
      </c>
      <c r="D874" t="s">
        <v>5424</v>
      </c>
      <c r="E874" t="s">
        <v>5425</v>
      </c>
      <c r="F874" t="s">
        <v>170</v>
      </c>
      <c r="G874" t="s">
        <v>18</v>
      </c>
      <c r="H874">
        <v>28805</v>
      </c>
      <c r="I874" t="s">
        <v>6190</v>
      </c>
    </row>
    <row r="875" spans="1:9" x14ac:dyDescent="0.25">
      <c r="A875" t="s">
        <v>5427</v>
      </c>
      <c r="B875" t="s">
        <v>5428</v>
      </c>
      <c r="C875" t="s">
        <v>5429</v>
      </c>
      <c r="D875" t="s">
        <v>5430</v>
      </c>
      <c r="E875" t="s">
        <v>5431</v>
      </c>
      <c r="F875" t="s">
        <v>47</v>
      </c>
      <c r="G875" t="s">
        <v>18</v>
      </c>
      <c r="H875">
        <v>25362</v>
      </c>
      <c r="I875" t="s">
        <v>6189</v>
      </c>
    </row>
    <row r="876" spans="1:9" x14ac:dyDescent="0.25">
      <c r="A876" t="s">
        <v>5433</v>
      </c>
      <c r="B876" t="s">
        <v>5434</v>
      </c>
      <c r="C876" t="s">
        <v>5435</v>
      </c>
      <c r="D876" t="s">
        <v>5436</v>
      </c>
      <c r="E876" t="s">
        <v>5437</v>
      </c>
      <c r="F876" t="s">
        <v>62</v>
      </c>
      <c r="G876" t="s">
        <v>18</v>
      </c>
      <c r="H876">
        <v>77281</v>
      </c>
      <c r="I876" t="s">
        <v>6190</v>
      </c>
    </row>
    <row r="877" spans="1:9" x14ac:dyDescent="0.25">
      <c r="A877" t="s">
        <v>5439</v>
      </c>
      <c r="B877" t="s">
        <v>5440</v>
      </c>
      <c r="C877" t="s">
        <v>5441</v>
      </c>
      <c r="D877" t="s">
        <v>5442</v>
      </c>
      <c r="E877" t="s">
        <v>5443</v>
      </c>
      <c r="F877" t="s">
        <v>383</v>
      </c>
      <c r="G877" t="s">
        <v>317</v>
      </c>
      <c r="H877" t="s">
        <v>368</v>
      </c>
      <c r="I877" t="s">
        <v>6190</v>
      </c>
    </row>
    <row r="878" spans="1:9" x14ac:dyDescent="0.25">
      <c r="A878" t="s">
        <v>5444</v>
      </c>
      <c r="B878" t="s">
        <v>5445</v>
      </c>
      <c r="C878" t="s">
        <v>5446</v>
      </c>
      <c r="D878" t="s">
        <v>5447</v>
      </c>
      <c r="E878" t="s">
        <v>5448</v>
      </c>
      <c r="F878" t="s">
        <v>46</v>
      </c>
      <c r="G878" t="s">
        <v>18</v>
      </c>
      <c r="H878">
        <v>20575</v>
      </c>
      <c r="I878" t="s">
        <v>6189</v>
      </c>
    </row>
    <row r="879" spans="1:9" x14ac:dyDescent="0.25">
      <c r="A879" t="s">
        <v>5450</v>
      </c>
      <c r="B879" t="s">
        <v>5451</v>
      </c>
      <c r="C879" t="s">
        <v>5452</v>
      </c>
      <c r="D879" t="s">
        <v>5453</v>
      </c>
      <c r="E879" t="s">
        <v>5454</v>
      </c>
      <c r="F879" t="s">
        <v>198</v>
      </c>
      <c r="G879" t="s">
        <v>18</v>
      </c>
      <c r="H879">
        <v>7195</v>
      </c>
      <c r="I879" t="s">
        <v>6190</v>
      </c>
    </row>
    <row r="880" spans="1:9" x14ac:dyDescent="0.25">
      <c r="A880" t="s">
        <v>5456</v>
      </c>
      <c r="B880" t="s">
        <v>5457</v>
      </c>
      <c r="C880" t="s">
        <v>6213</v>
      </c>
      <c r="D880" t="s">
        <v>5458</v>
      </c>
      <c r="E880" t="s">
        <v>5459</v>
      </c>
      <c r="F880" t="s">
        <v>104</v>
      </c>
      <c r="G880" t="s">
        <v>18</v>
      </c>
      <c r="H880">
        <v>98195</v>
      </c>
      <c r="I880" t="s">
        <v>6189</v>
      </c>
    </row>
    <row r="881" spans="1:9" x14ac:dyDescent="0.25">
      <c r="A881" t="s">
        <v>5461</v>
      </c>
      <c r="B881" t="s">
        <v>5462</v>
      </c>
      <c r="C881" t="s">
        <v>6213</v>
      </c>
      <c r="D881" t="s">
        <v>5463</v>
      </c>
      <c r="E881" t="s">
        <v>5464</v>
      </c>
      <c r="F881" t="s">
        <v>156</v>
      </c>
      <c r="G881" t="s">
        <v>18</v>
      </c>
      <c r="H881">
        <v>80150</v>
      </c>
      <c r="I881" t="s">
        <v>6190</v>
      </c>
    </row>
    <row r="882" spans="1:9" x14ac:dyDescent="0.25">
      <c r="A882" t="s">
        <v>5466</v>
      </c>
      <c r="B882" t="s">
        <v>5467</v>
      </c>
      <c r="C882" t="s">
        <v>5468</v>
      </c>
      <c r="D882" t="s">
        <v>5469</v>
      </c>
      <c r="E882" t="s">
        <v>5470</v>
      </c>
      <c r="F882" t="s">
        <v>155</v>
      </c>
      <c r="G882" t="s">
        <v>18</v>
      </c>
      <c r="H882">
        <v>61105</v>
      </c>
      <c r="I882" t="s">
        <v>6190</v>
      </c>
    </row>
    <row r="883" spans="1:9" x14ac:dyDescent="0.25">
      <c r="A883" t="s">
        <v>5472</v>
      </c>
      <c r="B883" t="s">
        <v>5473</v>
      </c>
      <c r="C883" t="s">
        <v>6213</v>
      </c>
      <c r="D883" t="s">
        <v>5474</v>
      </c>
      <c r="E883" t="s">
        <v>5475</v>
      </c>
      <c r="F883" t="s">
        <v>251</v>
      </c>
      <c r="G883" t="s">
        <v>18</v>
      </c>
      <c r="H883">
        <v>59112</v>
      </c>
      <c r="I883" t="s">
        <v>6189</v>
      </c>
    </row>
    <row r="884" spans="1:9" x14ac:dyDescent="0.25">
      <c r="A884" t="s">
        <v>5477</v>
      </c>
      <c r="B884" t="s">
        <v>5478</v>
      </c>
      <c r="C884" t="s">
        <v>5479</v>
      </c>
      <c r="D884" t="s">
        <v>5480</v>
      </c>
      <c r="E884" t="s">
        <v>5481</v>
      </c>
      <c r="F884" t="s">
        <v>83</v>
      </c>
      <c r="G884" t="s">
        <v>18</v>
      </c>
      <c r="H884">
        <v>31165</v>
      </c>
      <c r="I884" t="s">
        <v>6190</v>
      </c>
    </row>
    <row r="885" spans="1:9" x14ac:dyDescent="0.25">
      <c r="A885" t="s">
        <v>5483</v>
      </c>
      <c r="B885" t="s">
        <v>5484</v>
      </c>
      <c r="C885" t="s">
        <v>5485</v>
      </c>
      <c r="D885" t="s">
        <v>5486</v>
      </c>
      <c r="E885" t="s">
        <v>5487</v>
      </c>
      <c r="F885" t="s">
        <v>89</v>
      </c>
      <c r="G885" t="s">
        <v>18</v>
      </c>
      <c r="H885">
        <v>74108</v>
      </c>
      <c r="I885" t="s">
        <v>6189</v>
      </c>
    </row>
    <row r="886" spans="1:9" x14ac:dyDescent="0.25">
      <c r="A886" t="s">
        <v>5489</v>
      </c>
      <c r="B886" t="s">
        <v>5490</v>
      </c>
      <c r="C886" t="s">
        <v>5491</v>
      </c>
      <c r="D886" t="s">
        <v>5492</v>
      </c>
      <c r="E886" t="s">
        <v>5493</v>
      </c>
      <c r="F886" t="s">
        <v>29</v>
      </c>
      <c r="G886" t="s">
        <v>18</v>
      </c>
      <c r="H886">
        <v>93704</v>
      </c>
      <c r="I886" t="s">
        <v>6189</v>
      </c>
    </row>
    <row r="887" spans="1:9" x14ac:dyDescent="0.25">
      <c r="A887" t="s">
        <v>5495</v>
      </c>
      <c r="B887" t="s">
        <v>5496</v>
      </c>
      <c r="C887" t="s">
        <v>5497</v>
      </c>
      <c r="D887" t="s">
        <v>5498</v>
      </c>
      <c r="E887" t="s">
        <v>5499</v>
      </c>
      <c r="F887" t="s">
        <v>463</v>
      </c>
      <c r="G887" t="s">
        <v>317</v>
      </c>
      <c r="H887" t="s">
        <v>320</v>
      </c>
      <c r="I887" t="s">
        <v>6190</v>
      </c>
    </row>
    <row r="888" spans="1:9" x14ac:dyDescent="0.25">
      <c r="A888" t="s">
        <v>5501</v>
      </c>
      <c r="B888" t="s">
        <v>5502</v>
      </c>
      <c r="C888" t="s">
        <v>5503</v>
      </c>
      <c r="D888" t="s">
        <v>5504</v>
      </c>
      <c r="E888" t="s">
        <v>5505</v>
      </c>
      <c r="F888" t="s">
        <v>149</v>
      </c>
      <c r="G888" t="s">
        <v>18</v>
      </c>
      <c r="H888">
        <v>94154</v>
      </c>
      <c r="I888" t="s">
        <v>6190</v>
      </c>
    </row>
    <row r="889" spans="1:9" x14ac:dyDescent="0.25">
      <c r="A889" t="s">
        <v>5507</v>
      </c>
      <c r="B889" t="s">
        <v>5508</v>
      </c>
      <c r="C889" t="s">
        <v>5509</v>
      </c>
      <c r="D889" t="s">
        <v>5510</v>
      </c>
      <c r="E889" t="s">
        <v>5511</v>
      </c>
      <c r="F889" t="s">
        <v>118</v>
      </c>
      <c r="G889" t="s">
        <v>18</v>
      </c>
      <c r="H889">
        <v>36689</v>
      </c>
      <c r="I889" t="s">
        <v>6190</v>
      </c>
    </row>
    <row r="890" spans="1:9" x14ac:dyDescent="0.25">
      <c r="A890" t="s">
        <v>5513</v>
      </c>
      <c r="B890" t="s">
        <v>5514</v>
      </c>
      <c r="C890" t="s">
        <v>5515</v>
      </c>
      <c r="D890" t="s">
        <v>5516</v>
      </c>
      <c r="E890" t="s">
        <v>5517</v>
      </c>
      <c r="F890" t="s">
        <v>149</v>
      </c>
      <c r="G890" t="s">
        <v>18</v>
      </c>
      <c r="H890">
        <v>94110</v>
      </c>
      <c r="I890" t="s">
        <v>6189</v>
      </c>
    </row>
    <row r="891" spans="1:9" x14ac:dyDescent="0.25">
      <c r="A891" t="s">
        <v>5519</v>
      </c>
      <c r="B891" t="s">
        <v>5520</v>
      </c>
      <c r="C891" t="s">
        <v>5521</v>
      </c>
      <c r="D891" t="s">
        <v>5522</v>
      </c>
      <c r="E891" t="s">
        <v>5523</v>
      </c>
      <c r="F891" t="s">
        <v>131</v>
      </c>
      <c r="G891" t="s">
        <v>18</v>
      </c>
      <c r="H891">
        <v>11470</v>
      </c>
      <c r="I891" t="s">
        <v>6189</v>
      </c>
    </row>
    <row r="892" spans="1:9" x14ac:dyDescent="0.25">
      <c r="A892" t="s">
        <v>5525</v>
      </c>
      <c r="B892" t="s">
        <v>5526</v>
      </c>
      <c r="C892" t="s">
        <v>5527</v>
      </c>
      <c r="D892" t="s">
        <v>5528</v>
      </c>
      <c r="E892" t="s">
        <v>5529</v>
      </c>
      <c r="F892" t="s">
        <v>41</v>
      </c>
      <c r="G892" t="s">
        <v>18</v>
      </c>
      <c r="H892">
        <v>80243</v>
      </c>
      <c r="I892" t="s">
        <v>6189</v>
      </c>
    </row>
    <row r="893" spans="1:9" x14ac:dyDescent="0.25">
      <c r="A893" t="s">
        <v>5531</v>
      </c>
      <c r="B893" t="s">
        <v>5532</v>
      </c>
      <c r="C893" t="s">
        <v>5533</v>
      </c>
      <c r="D893" t="s">
        <v>5534</v>
      </c>
      <c r="E893" t="s">
        <v>5535</v>
      </c>
      <c r="F893" t="s">
        <v>57</v>
      </c>
      <c r="G893" t="s">
        <v>18</v>
      </c>
      <c r="H893">
        <v>92165</v>
      </c>
      <c r="I893" t="s">
        <v>6189</v>
      </c>
    </row>
    <row r="894" spans="1:9" x14ac:dyDescent="0.25">
      <c r="A894" t="s">
        <v>5537</v>
      </c>
      <c r="B894" t="s">
        <v>5538</v>
      </c>
      <c r="C894" t="s">
        <v>5539</v>
      </c>
      <c r="D894" t="s">
        <v>5540</v>
      </c>
      <c r="E894" t="s">
        <v>5541</v>
      </c>
      <c r="F894" t="s">
        <v>304</v>
      </c>
      <c r="G894" t="s">
        <v>27</v>
      </c>
      <c r="H894" t="s">
        <v>305</v>
      </c>
      <c r="I894" t="s">
        <v>6190</v>
      </c>
    </row>
    <row r="895" spans="1:9" x14ac:dyDescent="0.25">
      <c r="A895" t="s">
        <v>5543</v>
      </c>
      <c r="B895" t="s">
        <v>5544</v>
      </c>
      <c r="C895" t="s">
        <v>5545</v>
      </c>
      <c r="D895" t="s">
        <v>6213</v>
      </c>
      <c r="E895" t="s">
        <v>5546</v>
      </c>
      <c r="F895" t="s">
        <v>107</v>
      </c>
      <c r="G895" t="s">
        <v>18</v>
      </c>
      <c r="H895">
        <v>15250</v>
      </c>
      <c r="I895" t="s">
        <v>6189</v>
      </c>
    </row>
    <row r="896" spans="1:9" x14ac:dyDescent="0.25">
      <c r="A896" t="s">
        <v>5548</v>
      </c>
      <c r="B896" t="s">
        <v>5549</v>
      </c>
      <c r="C896" t="s">
        <v>6213</v>
      </c>
      <c r="D896" t="s">
        <v>5550</v>
      </c>
      <c r="E896" t="s">
        <v>5551</v>
      </c>
      <c r="F896" t="s">
        <v>480</v>
      </c>
      <c r="G896" t="s">
        <v>317</v>
      </c>
      <c r="H896" t="s">
        <v>360</v>
      </c>
      <c r="I896" t="s">
        <v>6189</v>
      </c>
    </row>
    <row r="897" spans="1:9" x14ac:dyDescent="0.25">
      <c r="A897" t="s">
        <v>5553</v>
      </c>
      <c r="B897" t="s">
        <v>5554</v>
      </c>
      <c r="C897" t="s">
        <v>6213</v>
      </c>
      <c r="D897" t="s">
        <v>5555</v>
      </c>
      <c r="E897" t="s">
        <v>5556</v>
      </c>
      <c r="F897" t="s">
        <v>56</v>
      </c>
      <c r="G897" t="s">
        <v>18</v>
      </c>
      <c r="H897">
        <v>10004</v>
      </c>
      <c r="I897" t="s">
        <v>6190</v>
      </c>
    </row>
    <row r="898" spans="1:9" x14ac:dyDescent="0.25">
      <c r="A898" t="s">
        <v>5558</v>
      </c>
      <c r="B898" t="s">
        <v>5559</v>
      </c>
      <c r="C898" t="s">
        <v>5560</v>
      </c>
      <c r="D898" t="s">
        <v>5561</v>
      </c>
      <c r="E898" t="s">
        <v>5562</v>
      </c>
      <c r="F898" t="s">
        <v>104</v>
      </c>
      <c r="G898" t="s">
        <v>18</v>
      </c>
      <c r="H898">
        <v>98148</v>
      </c>
      <c r="I898" t="s">
        <v>6189</v>
      </c>
    </row>
    <row r="899" spans="1:9" x14ac:dyDescent="0.25">
      <c r="A899" t="s">
        <v>5564</v>
      </c>
      <c r="B899" t="s">
        <v>5565</v>
      </c>
      <c r="C899" t="s">
        <v>5566</v>
      </c>
      <c r="D899" t="s">
        <v>5567</v>
      </c>
      <c r="E899" t="s">
        <v>5568</v>
      </c>
      <c r="F899" t="s">
        <v>143</v>
      </c>
      <c r="G899" t="s">
        <v>27</v>
      </c>
      <c r="H899" t="s">
        <v>144</v>
      </c>
      <c r="I899" t="s">
        <v>6190</v>
      </c>
    </row>
    <row r="900" spans="1:9" x14ac:dyDescent="0.25">
      <c r="A900" t="s">
        <v>5570</v>
      </c>
      <c r="B900" t="s">
        <v>5571</v>
      </c>
      <c r="C900" t="s">
        <v>6213</v>
      </c>
      <c r="D900" t="s">
        <v>5572</v>
      </c>
      <c r="E900" t="s">
        <v>5573</v>
      </c>
      <c r="F900" t="s">
        <v>275</v>
      </c>
      <c r="G900" t="s">
        <v>18</v>
      </c>
      <c r="H900">
        <v>49018</v>
      </c>
      <c r="I900" t="s">
        <v>6190</v>
      </c>
    </row>
    <row r="901" spans="1:9" x14ac:dyDescent="0.25">
      <c r="A901" t="s">
        <v>5575</v>
      </c>
      <c r="B901" t="s">
        <v>5576</v>
      </c>
      <c r="C901" t="s">
        <v>5577</v>
      </c>
      <c r="D901" t="s">
        <v>6213</v>
      </c>
      <c r="E901" t="s">
        <v>5578</v>
      </c>
      <c r="F901" t="s">
        <v>436</v>
      </c>
      <c r="G901" t="s">
        <v>317</v>
      </c>
      <c r="H901" t="s">
        <v>437</v>
      </c>
      <c r="I901" t="s">
        <v>6189</v>
      </c>
    </row>
    <row r="902" spans="1:9" x14ac:dyDescent="0.25">
      <c r="A902" t="s">
        <v>5580</v>
      </c>
      <c r="B902" t="s">
        <v>5581</v>
      </c>
      <c r="C902" t="s">
        <v>6213</v>
      </c>
      <c r="D902" t="s">
        <v>5582</v>
      </c>
      <c r="E902" t="s">
        <v>5583</v>
      </c>
      <c r="F902" t="s">
        <v>408</v>
      </c>
      <c r="G902" t="s">
        <v>317</v>
      </c>
      <c r="H902" t="s">
        <v>409</v>
      </c>
      <c r="I902" t="s">
        <v>6190</v>
      </c>
    </row>
    <row r="903" spans="1:9" x14ac:dyDescent="0.25">
      <c r="A903" t="s">
        <v>5585</v>
      </c>
      <c r="B903" t="s">
        <v>5586</v>
      </c>
      <c r="C903" t="s">
        <v>5587</v>
      </c>
      <c r="D903" t="s">
        <v>5588</v>
      </c>
      <c r="E903" t="s">
        <v>5589</v>
      </c>
      <c r="F903" t="s">
        <v>62</v>
      </c>
      <c r="G903" t="s">
        <v>18</v>
      </c>
      <c r="H903">
        <v>77070</v>
      </c>
      <c r="I903" t="s">
        <v>6189</v>
      </c>
    </row>
    <row r="904" spans="1:9" x14ac:dyDescent="0.25">
      <c r="A904" t="s">
        <v>5591</v>
      </c>
      <c r="B904" t="s">
        <v>5592</v>
      </c>
      <c r="C904" t="s">
        <v>5593</v>
      </c>
      <c r="D904" t="s">
        <v>5594</v>
      </c>
      <c r="E904" t="s">
        <v>5595</v>
      </c>
      <c r="F904" t="s">
        <v>50</v>
      </c>
      <c r="G904" t="s">
        <v>18</v>
      </c>
      <c r="H904">
        <v>45249</v>
      </c>
      <c r="I904" t="s">
        <v>6190</v>
      </c>
    </row>
    <row r="905" spans="1:9" x14ac:dyDescent="0.25">
      <c r="A905" t="s">
        <v>5597</v>
      </c>
      <c r="B905" t="s">
        <v>5598</v>
      </c>
      <c r="C905" t="s">
        <v>5599</v>
      </c>
      <c r="D905" t="s">
        <v>5600</v>
      </c>
      <c r="E905" t="s">
        <v>5601</v>
      </c>
      <c r="F905" t="s">
        <v>29</v>
      </c>
      <c r="G905" t="s">
        <v>18</v>
      </c>
      <c r="H905">
        <v>93704</v>
      </c>
      <c r="I905" t="s">
        <v>6190</v>
      </c>
    </row>
    <row r="906" spans="1:9" x14ac:dyDescent="0.25">
      <c r="A906" t="s">
        <v>5603</v>
      </c>
      <c r="B906" t="s">
        <v>5604</v>
      </c>
      <c r="C906" t="s">
        <v>5605</v>
      </c>
      <c r="D906" t="s">
        <v>5606</v>
      </c>
      <c r="E906" t="s">
        <v>5607</v>
      </c>
      <c r="F906" t="s">
        <v>172</v>
      </c>
      <c r="G906" t="s">
        <v>18</v>
      </c>
      <c r="H906">
        <v>55123</v>
      </c>
      <c r="I906" t="s">
        <v>6190</v>
      </c>
    </row>
    <row r="907" spans="1:9" x14ac:dyDescent="0.25">
      <c r="A907" t="s">
        <v>5609</v>
      </c>
      <c r="B907" t="s">
        <v>5610</v>
      </c>
      <c r="C907" t="s">
        <v>6213</v>
      </c>
      <c r="D907" t="s">
        <v>5611</v>
      </c>
      <c r="E907" t="s">
        <v>5612</v>
      </c>
      <c r="F907" t="s">
        <v>49</v>
      </c>
      <c r="G907" t="s">
        <v>18</v>
      </c>
      <c r="H907">
        <v>88519</v>
      </c>
      <c r="I907" t="s">
        <v>6189</v>
      </c>
    </row>
    <row r="908" spans="1:9" x14ac:dyDescent="0.25">
      <c r="A908" t="s">
        <v>5614</v>
      </c>
      <c r="B908" t="s">
        <v>5615</v>
      </c>
      <c r="C908" t="s">
        <v>5616</v>
      </c>
      <c r="D908" t="s">
        <v>5617</v>
      </c>
      <c r="E908" t="s">
        <v>5618</v>
      </c>
      <c r="F908" t="s">
        <v>168</v>
      </c>
      <c r="G908" t="s">
        <v>18</v>
      </c>
      <c r="H908">
        <v>50981</v>
      </c>
      <c r="I908" t="s">
        <v>6189</v>
      </c>
    </row>
    <row r="909" spans="1:9" x14ac:dyDescent="0.25">
      <c r="A909" t="s">
        <v>5620</v>
      </c>
      <c r="B909" t="s">
        <v>5621</v>
      </c>
      <c r="C909" t="s">
        <v>5622</v>
      </c>
      <c r="D909" t="s">
        <v>5623</v>
      </c>
      <c r="E909" t="s">
        <v>5624</v>
      </c>
      <c r="F909" t="s">
        <v>188</v>
      </c>
      <c r="G909" t="s">
        <v>18</v>
      </c>
      <c r="H909">
        <v>97240</v>
      </c>
      <c r="I909" t="s">
        <v>6190</v>
      </c>
    </row>
    <row r="910" spans="1:9" x14ac:dyDescent="0.25">
      <c r="A910" t="s">
        <v>5626</v>
      </c>
      <c r="B910" t="s">
        <v>5627</v>
      </c>
      <c r="C910" t="s">
        <v>5628</v>
      </c>
      <c r="D910" t="s">
        <v>5629</v>
      </c>
      <c r="E910" t="s">
        <v>5630</v>
      </c>
      <c r="F910" t="s">
        <v>62</v>
      </c>
      <c r="G910" t="s">
        <v>18</v>
      </c>
      <c r="H910">
        <v>77070</v>
      </c>
      <c r="I910" t="s">
        <v>6190</v>
      </c>
    </row>
    <row r="911" spans="1:9" x14ac:dyDescent="0.25">
      <c r="A911" t="s">
        <v>5632</v>
      </c>
      <c r="B911" t="s">
        <v>5633</v>
      </c>
      <c r="C911" t="s">
        <v>6213</v>
      </c>
      <c r="D911" t="s">
        <v>5634</v>
      </c>
      <c r="E911" t="s">
        <v>5635</v>
      </c>
      <c r="F911" t="s">
        <v>30</v>
      </c>
      <c r="G911" t="s">
        <v>18</v>
      </c>
      <c r="H911">
        <v>27705</v>
      </c>
      <c r="I911" t="s">
        <v>6190</v>
      </c>
    </row>
    <row r="912" spans="1:9" x14ac:dyDescent="0.25">
      <c r="A912" t="s">
        <v>5637</v>
      </c>
      <c r="B912" t="s">
        <v>5638</v>
      </c>
      <c r="C912" t="s">
        <v>5639</v>
      </c>
      <c r="D912" t="s">
        <v>5640</v>
      </c>
      <c r="E912" t="s">
        <v>5641</v>
      </c>
      <c r="F912" t="s">
        <v>240</v>
      </c>
      <c r="G912" t="s">
        <v>18</v>
      </c>
      <c r="H912">
        <v>2298</v>
      </c>
      <c r="I912" t="s">
        <v>6190</v>
      </c>
    </row>
    <row r="913" spans="1:9" x14ac:dyDescent="0.25">
      <c r="A913" t="s">
        <v>5643</v>
      </c>
      <c r="B913" t="s">
        <v>5644</v>
      </c>
      <c r="C913" t="s">
        <v>5645</v>
      </c>
      <c r="D913" t="s">
        <v>5646</v>
      </c>
      <c r="E913" t="s">
        <v>5647</v>
      </c>
      <c r="F913" t="s">
        <v>46</v>
      </c>
      <c r="G913" t="s">
        <v>18</v>
      </c>
      <c r="H913">
        <v>20226</v>
      </c>
      <c r="I913" t="s">
        <v>6189</v>
      </c>
    </row>
    <row r="914" spans="1:9" x14ac:dyDescent="0.25">
      <c r="A914" t="s">
        <v>5649</v>
      </c>
      <c r="B914" t="s">
        <v>5650</v>
      </c>
      <c r="C914" t="s">
        <v>6213</v>
      </c>
      <c r="D914" t="s">
        <v>5651</v>
      </c>
      <c r="E914" t="s">
        <v>5652</v>
      </c>
      <c r="F914" t="s">
        <v>197</v>
      </c>
      <c r="G914" t="s">
        <v>18</v>
      </c>
      <c r="H914">
        <v>12205</v>
      </c>
      <c r="I914" t="s">
        <v>6189</v>
      </c>
    </row>
    <row r="915" spans="1:9" x14ac:dyDescent="0.25">
      <c r="A915" t="s">
        <v>5654</v>
      </c>
      <c r="B915" t="s">
        <v>5655</v>
      </c>
      <c r="C915" t="s">
        <v>5656</v>
      </c>
      <c r="D915" t="s">
        <v>5657</v>
      </c>
      <c r="E915" t="s">
        <v>5658</v>
      </c>
      <c r="F915" t="s">
        <v>125</v>
      </c>
      <c r="G915" t="s">
        <v>18</v>
      </c>
      <c r="H915">
        <v>85732</v>
      </c>
      <c r="I915" t="s">
        <v>6190</v>
      </c>
    </row>
    <row r="916" spans="1:9" x14ac:dyDescent="0.25">
      <c r="A916" t="s">
        <v>5660</v>
      </c>
      <c r="B916" t="s">
        <v>5661</v>
      </c>
      <c r="C916" t="s">
        <v>5662</v>
      </c>
      <c r="D916" t="s">
        <v>5663</v>
      </c>
      <c r="E916" t="s">
        <v>5664</v>
      </c>
      <c r="F916" t="s">
        <v>186</v>
      </c>
      <c r="G916" t="s">
        <v>18</v>
      </c>
      <c r="H916">
        <v>36195</v>
      </c>
      <c r="I916" t="s">
        <v>6190</v>
      </c>
    </row>
    <row r="917" spans="1:9" x14ac:dyDescent="0.25">
      <c r="A917" t="s">
        <v>5666</v>
      </c>
      <c r="B917" t="s">
        <v>5667</v>
      </c>
      <c r="C917" t="s">
        <v>5668</v>
      </c>
      <c r="D917" t="s">
        <v>5669</v>
      </c>
      <c r="E917" t="s">
        <v>5670</v>
      </c>
      <c r="F917" t="s">
        <v>204</v>
      </c>
      <c r="G917" t="s">
        <v>18</v>
      </c>
      <c r="H917">
        <v>99709</v>
      </c>
      <c r="I917" t="s">
        <v>6189</v>
      </c>
    </row>
    <row r="918" spans="1:9" x14ac:dyDescent="0.25">
      <c r="A918" t="s">
        <v>5672</v>
      </c>
      <c r="B918" t="s">
        <v>5673</v>
      </c>
      <c r="C918" t="s">
        <v>6213</v>
      </c>
      <c r="D918" t="s">
        <v>6213</v>
      </c>
      <c r="E918" t="s">
        <v>5674</v>
      </c>
      <c r="F918" t="s">
        <v>2997</v>
      </c>
      <c r="G918" t="s">
        <v>317</v>
      </c>
      <c r="H918" t="s">
        <v>394</v>
      </c>
      <c r="I918" t="s">
        <v>6189</v>
      </c>
    </row>
    <row r="919" spans="1:9" x14ac:dyDescent="0.25">
      <c r="A919" t="s">
        <v>5676</v>
      </c>
      <c r="B919" t="s">
        <v>5677</v>
      </c>
      <c r="C919" t="s">
        <v>5678</v>
      </c>
      <c r="D919" t="s">
        <v>5679</v>
      </c>
      <c r="E919" t="s">
        <v>5680</v>
      </c>
      <c r="F919" t="s">
        <v>219</v>
      </c>
      <c r="G919" t="s">
        <v>27</v>
      </c>
      <c r="H919" t="s">
        <v>220</v>
      </c>
      <c r="I919" t="s">
        <v>6190</v>
      </c>
    </row>
    <row r="920" spans="1:9" x14ac:dyDescent="0.25">
      <c r="A920" t="s">
        <v>5681</v>
      </c>
      <c r="B920" t="s">
        <v>5682</v>
      </c>
      <c r="C920" t="s">
        <v>5683</v>
      </c>
      <c r="D920" t="s">
        <v>5684</v>
      </c>
      <c r="E920" t="s">
        <v>5685</v>
      </c>
      <c r="F920" t="s">
        <v>208</v>
      </c>
      <c r="G920" t="s">
        <v>18</v>
      </c>
      <c r="H920">
        <v>34615</v>
      </c>
      <c r="I920" t="s">
        <v>6190</v>
      </c>
    </row>
    <row r="921" spans="1:9" x14ac:dyDescent="0.25">
      <c r="A921" t="s">
        <v>5687</v>
      </c>
      <c r="B921" t="s">
        <v>5688</v>
      </c>
      <c r="C921" t="s">
        <v>5689</v>
      </c>
      <c r="D921" t="s">
        <v>5690</v>
      </c>
      <c r="E921" t="s">
        <v>5691</v>
      </c>
      <c r="F921" t="s">
        <v>42</v>
      </c>
      <c r="G921" t="s">
        <v>18</v>
      </c>
      <c r="H921">
        <v>40515</v>
      </c>
      <c r="I921" t="s">
        <v>6189</v>
      </c>
    </row>
    <row r="922" spans="1:9" x14ac:dyDescent="0.25">
      <c r="A922" t="s">
        <v>5693</v>
      </c>
      <c r="B922" t="s">
        <v>5694</v>
      </c>
      <c r="C922" t="s">
        <v>5695</v>
      </c>
      <c r="D922" t="s">
        <v>5696</v>
      </c>
      <c r="E922" t="s">
        <v>5697</v>
      </c>
      <c r="F922" t="s">
        <v>182</v>
      </c>
      <c r="G922" t="s">
        <v>18</v>
      </c>
      <c r="H922">
        <v>49560</v>
      </c>
      <c r="I922" t="s">
        <v>6190</v>
      </c>
    </row>
    <row r="923" spans="1:9" x14ac:dyDescent="0.25">
      <c r="A923" t="s">
        <v>5699</v>
      </c>
      <c r="B923" t="s">
        <v>5700</v>
      </c>
      <c r="C923" t="s">
        <v>5701</v>
      </c>
      <c r="D923" t="s">
        <v>5702</v>
      </c>
      <c r="E923" t="s">
        <v>5703</v>
      </c>
      <c r="F923" t="s">
        <v>168</v>
      </c>
      <c r="G923" t="s">
        <v>18</v>
      </c>
      <c r="H923">
        <v>50369</v>
      </c>
      <c r="I923" t="s">
        <v>6190</v>
      </c>
    </row>
    <row r="924" spans="1:9" x14ac:dyDescent="0.25">
      <c r="A924" t="s">
        <v>5705</v>
      </c>
      <c r="B924" t="s">
        <v>5706</v>
      </c>
      <c r="C924" t="s">
        <v>6213</v>
      </c>
      <c r="D924" t="s">
        <v>6213</v>
      </c>
      <c r="E924" t="s">
        <v>5707</v>
      </c>
      <c r="F924" t="s">
        <v>167</v>
      </c>
      <c r="G924" t="s">
        <v>18</v>
      </c>
      <c r="H924">
        <v>19810</v>
      </c>
      <c r="I924" t="s">
        <v>6189</v>
      </c>
    </row>
    <row r="925" spans="1:9" x14ac:dyDescent="0.25">
      <c r="A925" t="s">
        <v>5709</v>
      </c>
      <c r="B925" t="s">
        <v>5710</v>
      </c>
      <c r="C925" t="s">
        <v>5711</v>
      </c>
      <c r="D925" t="s">
        <v>5712</v>
      </c>
      <c r="E925" t="s">
        <v>5713</v>
      </c>
      <c r="F925" t="s">
        <v>122</v>
      </c>
      <c r="G925" t="s">
        <v>18</v>
      </c>
      <c r="H925">
        <v>78726</v>
      </c>
      <c r="I925" t="s">
        <v>6190</v>
      </c>
    </row>
    <row r="926" spans="1:9" x14ac:dyDescent="0.25">
      <c r="A926" t="s">
        <v>5715</v>
      </c>
      <c r="B926" t="s">
        <v>5716</v>
      </c>
      <c r="C926" t="s">
        <v>5717</v>
      </c>
      <c r="D926" t="s">
        <v>6213</v>
      </c>
      <c r="E926" t="s">
        <v>5718</v>
      </c>
      <c r="F926" t="s">
        <v>79</v>
      </c>
      <c r="G926" t="s">
        <v>18</v>
      </c>
      <c r="H926">
        <v>32835</v>
      </c>
      <c r="I926" t="s">
        <v>6190</v>
      </c>
    </row>
    <row r="927" spans="1:9" x14ac:dyDescent="0.25">
      <c r="A927" t="s">
        <v>5720</v>
      </c>
      <c r="B927" t="s">
        <v>5721</v>
      </c>
      <c r="C927" t="s">
        <v>6213</v>
      </c>
      <c r="D927" t="s">
        <v>5722</v>
      </c>
      <c r="E927" t="s">
        <v>5723</v>
      </c>
      <c r="F927" t="s">
        <v>86</v>
      </c>
      <c r="G927" t="s">
        <v>18</v>
      </c>
      <c r="H927">
        <v>91199</v>
      </c>
      <c r="I927" t="s">
        <v>6189</v>
      </c>
    </row>
    <row r="928" spans="1:9" x14ac:dyDescent="0.25">
      <c r="A928" t="s">
        <v>5725</v>
      </c>
      <c r="B928" t="s">
        <v>5726</v>
      </c>
      <c r="C928" t="s">
        <v>5727</v>
      </c>
      <c r="D928" t="s">
        <v>5728</v>
      </c>
      <c r="E928" t="s">
        <v>5729</v>
      </c>
      <c r="F928" t="s">
        <v>46</v>
      </c>
      <c r="G928" t="s">
        <v>18</v>
      </c>
      <c r="H928">
        <v>20238</v>
      </c>
      <c r="I928" t="s">
        <v>6189</v>
      </c>
    </row>
    <row r="929" spans="1:9" x14ac:dyDescent="0.25">
      <c r="A929" t="s">
        <v>5731</v>
      </c>
      <c r="B929" t="s">
        <v>5732</v>
      </c>
      <c r="C929" t="s">
        <v>5733</v>
      </c>
      <c r="D929" t="s">
        <v>5734</v>
      </c>
      <c r="E929" t="s">
        <v>5735</v>
      </c>
      <c r="F929" t="s">
        <v>188</v>
      </c>
      <c r="G929" t="s">
        <v>18</v>
      </c>
      <c r="H929">
        <v>97271</v>
      </c>
      <c r="I929" t="s">
        <v>6190</v>
      </c>
    </row>
    <row r="930" spans="1:9" x14ac:dyDescent="0.25">
      <c r="A930" t="s">
        <v>5737</v>
      </c>
      <c r="B930" t="s">
        <v>5738</v>
      </c>
      <c r="C930" t="s">
        <v>5739</v>
      </c>
      <c r="D930" t="s">
        <v>6213</v>
      </c>
      <c r="E930" t="s">
        <v>5740</v>
      </c>
      <c r="F930" t="s">
        <v>56</v>
      </c>
      <c r="G930" t="s">
        <v>18</v>
      </c>
      <c r="H930">
        <v>10004</v>
      </c>
      <c r="I930" t="s">
        <v>6189</v>
      </c>
    </row>
    <row r="931" spans="1:9" x14ac:dyDescent="0.25">
      <c r="A931" t="s">
        <v>5742</v>
      </c>
      <c r="B931" t="s">
        <v>5743</v>
      </c>
      <c r="C931" t="s">
        <v>5744</v>
      </c>
      <c r="D931" t="s">
        <v>5745</v>
      </c>
      <c r="E931" t="s">
        <v>5746</v>
      </c>
      <c r="F931" t="s">
        <v>46</v>
      </c>
      <c r="G931" t="s">
        <v>18</v>
      </c>
      <c r="H931">
        <v>20404</v>
      </c>
      <c r="I931" t="s">
        <v>6189</v>
      </c>
    </row>
    <row r="932" spans="1:9" x14ac:dyDescent="0.25">
      <c r="A932" t="s">
        <v>5748</v>
      </c>
      <c r="B932" t="s">
        <v>5749</v>
      </c>
      <c r="C932" t="s">
        <v>5750</v>
      </c>
      <c r="D932" t="s">
        <v>6213</v>
      </c>
      <c r="E932" t="s">
        <v>5751</v>
      </c>
      <c r="F932" t="s">
        <v>46</v>
      </c>
      <c r="G932" t="s">
        <v>18</v>
      </c>
      <c r="H932">
        <v>20067</v>
      </c>
      <c r="I932" t="s">
        <v>6189</v>
      </c>
    </row>
    <row r="933" spans="1:9" x14ac:dyDescent="0.25">
      <c r="A933" t="s">
        <v>5753</v>
      </c>
      <c r="B933" t="s">
        <v>5754</v>
      </c>
      <c r="C933" t="s">
        <v>6213</v>
      </c>
      <c r="D933" t="s">
        <v>6213</v>
      </c>
      <c r="E933" t="s">
        <v>5755</v>
      </c>
      <c r="F933" t="s">
        <v>312</v>
      </c>
      <c r="G933" t="s">
        <v>18</v>
      </c>
      <c r="H933">
        <v>18105</v>
      </c>
      <c r="I933" t="s">
        <v>6189</v>
      </c>
    </row>
    <row r="934" spans="1:9" x14ac:dyDescent="0.25">
      <c r="A934" t="s">
        <v>5757</v>
      </c>
      <c r="B934" t="s">
        <v>5758</v>
      </c>
      <c r="C934" t="s">
        <v>5759</v>
      </c>
      <c r="D934" t="s">
        <v>5760</v>
      </c>
      <c r="E934" t="s">
        <v>5761</v>
      </c>
      <c r="F934" t="s">
        <v>91</v>
      </c>
      <c r="G934" t="s">
        <v>18</v>
      </c>
      <c r="H934">
        <v>33169</v>
      </c>
      <c r="I934" t="s">
        <v>6190</v>
      </c>
    </row>
    <row r="935" spans="1:9" x14ac:dyDescent="0.25">
      <c r="A935" t="s">
        <v>5763</v>
      </c>
      <c r="B935" t="s">
        <v>5764</v>
      </c>
      <c r="C935" t="s">
        <v>6213</v>
      </c>
      <c r="D935" t="s">
        <v>5765</v>
      </c>
      <c r="E935" t="s">
        <v>5766</v>
      </c>
      <c r="F935" t="s">
        <v>76</v>
      </c>
      <c r="G935" t="s">
        <v>18</v>
      </c>
      <c r="H935">
        <v>73129</v>
      </c>
      <c r="I935" t="s">
        <v>6189</v>
      </c>
    </row>
    <row r="936" spans="1:9" x14ac:dyDescent="0.25">
      <c r="A936" t="s">
        <v>5768</v>
      </c>
      <c r="B936" t="s">
        <v>5769</v>
      </c>
      <c r="C936" t="s">
        <v>5770</v>
      </c>
      <c r="D936" t="s">
        <v>5771</v>
      </c>
      <c r="E936" t="s">
        <v>5772</v>
      </c>
      <c r="F936" t="s">
        <v>155</v>
      </c>
      <c r="G936" t="s">
        <v>18</v>
      </c>
      <c r="H936">
        <v>61105</v>
      </c>
      <c r="I936" t="s">
        <v>6190</v>
      </c>
    </row>
    <row r="937" spans="1:9" x14ac:dyDescent="0.25">
      <c r="A937" t="s">
        <v>5774</v>
      </c>
      <c r="B937" t="s">
        <v>5775</v>
      </c>
      <c r="C937" t="s">
        <v>5776</v>
      </c>
      <c r="D937" t="s">
        <v>5777</v>
      </c>
      <c r="E937" t="s">
        <v>5778</v>
      </c>
      <c r="F937" t="s">
        <v>186</v>
      </c>
      <c r="G937" t="s">
        <v>18</v>
      </c>
      <c r="H937">
        <v>36177</v>
      </c>
      <c r="I937" t="s">
        <v>6189</v>
      </c>
    </row>
    <row r="938" spans="1:9" x14ac:dyDescent="0.25">
      <c r="A938" t="s">
        <v>5780</v>
      </c>
      <c r="B938" t="s">
        <v>5781</v>
      </c>
      <c r="C938" t="s">
        <v>5782</v>
      </c>
      <c r="D938" t="s">
        <v>5783</v>
      </c>
      <c r="E938" t="s">
        <v>5784</v>
      </c>
      <c r="F938" t="s">
        <v>86</v>
      </c>
      <c r="G938" t="s">
        <v>18</v>
      </c>
      <c r="H938">
        <v>91117</v>
      </c>
      <c r="I938" t="s">
        <v>6189</v>
      </c>
    </row>
    <row r="939" spans="1:9" x14ac:dyDescent="0.25">
      <c r="A939" t="s">
        <v>5785</v>
      </c>
      <c r="B939" t="s">
        <v>5786</v>
      </c>
      <c r="C939" t="s">
        <v>5787</v>
      </c>
      <c r="D939" t="s">
        <v>5788</v>
      </c>
      <c r="E939" t="s">
        <v>5789</v>
      </c>
      <c r="F939" t="s">
        <v>55</v>
      </c>
      <c r="G939" t="s">
        <v>18</v>
      </c>
      <c r="H939">
        <v>60624</v>
      </c>
      <c r="I939" t="s">
        <v>6190</v>
      </c>
    </row>
    <row r="940" spans="1:9" x14ac:dyDescent="0.25">
      <c r="A940" t="s">
        <v>5791</v>
      </c>
      <c r="B940" t="s">
        <v>5792</v>
      </c>
      <c r="C940" t="s">
        <v>5793</v>
      </c>
      <c r="D940" t="s">
        <v>5794</v>
      </c>
      <c r="E940" t="s">
        <v>5795</v>
      </c>
      <c r="F940" t="s">
        <v>62</v>
      </c>
      <c r="G940" t="s">
        <v>18</v>
      </c>
      <c r="H940">
        <v>77293</v>
      </c>
      <c r="I940" t="s">
        <v>6189</v>
      </c>
    </row>
    <row r="941" spans="1:9" x14ac:dyDescent="0.25">
      <c r="A941" t="s">
        <v>5797</v>
      </c>
      <c r="B941" t="s">
        <v>5798</v>
      </c>
      <c r="C941" t="s">
        <v>5799</v>
      </c>
      <c r="D941" t="s">
        <v>5800</v>
      </c>
      <c r="E941" t="s">
        <v>5801</v>
      </c>
      <c r="F941" t="s">
        <v>226</v>
      </c>
      <c r="G941" t="s">
        <v>18</v>
      </c>
      <c r="H941">
        <v>49444</v>
      </c>
      <c r="I941" t="s">
        <v>6190</v>
      </c>
    </row>
    <row r="942" spans="1:9" x14ac:dyDescent="0.25">
      <c r="A942" t="s">
        <v>5803</v>
      </c>
      <c r="B942" t="s">
        <v>5804</v>
      </c>
      <c r="C942" t="s">
        <v>5805</v>
      </c>
      <c r="D942" t="s">
        <v>5806</v>
      </c>
      <c r="E942" t="s">
        <v>5807</v>
      </c>
      <c r="F942" t="s">
        <v>46</v>
      </c>
      <c r="G942" t="s">
        <v>18</v>
      </c>
      <c r="H942">
        <v>20380</v>
      </c>
      <c r="I942" t="s">
        <v>6189</v>
      </c>
    </row>
    <row r="943" spans="1:9" x14ac:dyDescent="0.25">
      <c r="A943" t="s">
        <v>5809</v>
      </c>
      <c r="B943" t="s">
        <v>5810</v>
      </c>
      <c r="C943" t="s">
        <v>5811</v>
      </c>
      <c r="D943" t="s">
        <v>5812</v>
      </c>
      <c r="E943" t="s">
        <v>5813</v>
      </c>
      <c r="F943" t="s">
        <v>5814</v>
      </c>
      <c r="G943" t="s">
        <v>317</v>
      </c>
      <c r="H943" t="s">
        <v>461</v>
      </c>
      <c r="I943" t="s">
        <v>6189</v>
      </c>
    </row>
    <row r="944" spans="1:9" x14ac:dyDescent="0.25">
      <c r="A944" t="s">
        <v>5816</v>
      </c>
      <c r="B944" t="s">
        <v>5817</v>
      </c>
      <c r="C944" t="s">
        <v>5818</v>
      </c>
      <c r="D944" t="s">
        <v>5819</v>
      </c>
      <c r="E944" t="s">
        <v>5820</v>
      </c>
      <c r="F944" t="s">
        <v>166</v>
      </c>
      <c r="G944" t="s">
        <v>18</v>
      </c>
      <c r="H944">
        <v>31205</v>
      </c>
      <c r="I944" t="s">
        <v>6190</v>
      </c>
    </row>
    <row r="945" spans="1:9" x14ac:dyDescent="0.25">
      <c r="A945" t="s">
        <v>5822</v>
      </c>
      <c r="B945" t="s">
        <v>5823</v>
      </c>
      <c r="C945" t="s">
        <v>5824</v>
      </c>
      <c r="D945" t="s">
        <v>5825</v>
      </c>
      <c r="E945" t="s">
        <v>5826</v>
      </c>
      <c r="F945" t="s">
        <v>174</v>
      </c>
      <c r="G945" t="s">
        <v>18</v>
      </c>
      <c r="H945">
        <v>71105</v>
      </c>
      <c r="I945" t="s">
        <v>6190</v>
      </c>
    </row>
    <row r="946" spans="1:9" x14ac:dyDescent="0.25">
      <c r="A946" t="s">
        <v>5828</v>
      </c>
      <c r="B946" t="s">
        <v>5829</v>
      </c>
      <c r="C946" t="s">
        <v>5830</v>
      </c>
      <c r="D946" t="s">
        <v>5831</v>
      </c>
      <c r="E946" t="s">
        <v>5832</v>
      </c>
      <c r="F946" t="s">
        <v>133</v>
      </c>
      <c r="G946" t="s">
        <v>18</v>
      </c>
      <c r="H946">
        <v>98405</v>
      </c>
      <c r="I946" t="s">
        <v>6190</v>
      </c>
    </row>
    <row r="947" spans="1:9" x14ac:dyDescent="0.25">
      <c r="A947" t="s">
        <v>5834</v>
      </c>
      <c r="B947" t="s">
        <v>5835</v>
      </c>
      <c r="C947" t="s">
        <v>6213</v>
      </c>
      <c r="D947" t="s">
        <v>5836</v>
      </c>
      <c r="E947" t="s">
        <v>5837</v>
      </c>
      <c r="F947" t="s">
        <v>49</v>
      </c>
      <c r="G947" t="s">
        <v>18</v>
      </c>
      <c r="H947">
        <v>79934</v>
      </c>
      <c r="I947" t="s">
        <v>6190</v>
      </c>
    </row>
    <row r="948" spans="1:9" x14ac:dyDescent="0.25">
      <c r="A948" t="s">
        <v>5839</v>
      </c>
      <c r="B948" t="s">
        <v>5840</v>
      </c>
      <c r="C948" t="s">
        <v>6213</v>
      </c>
      <c r="D948" t="s">
        <v>5841</v>
      </c>
      <c r="E948" t="s">
        <v>5842</v>
      </c>
      <c r="F948" t="s">
        <v>143</v>
      </c>
      <c r="G948" t="s">
        <v>18</v>
      </c>
      <c r="H948">
        <v>35263</v>
      </c>
      <c r="I948" t="s">
        <v>6190</v>
      </c>
    </row>
    <row r="949" spans="1:9" x14ac:dyDescent="0.25">
      <c r="A949" t="s">
        <v>5844</v>
      </c>
      <c r="B949" t="s">
        <v>5845</v>
      </c>
      <c r="C949" t="s">
        <v>5846</v>
      </c>
      <c r="D949" t="s">
        <v>6213</v>
      </c>
      <c r="E949" t="s">
        <v>5847</v>
      </c>
      <c r="F949" t="s">
        <v>319</v>
      </c>
      <c r="G949" t="s">
        <v>317</v>
      </c>
      <c r="H949" t="s">
        <v>320</v>
      </c>
      <c r="I949" t="s">
        <v>6190</v>
      </c>
    </row>
    <row r="950" spans="1:9" x14ac:dyDescent="0.25">
      <c r="A950" t="s">
        <v>5849</v>
      </c>
      <c r="B950" t="s">
        <v>5850</v>
      </c>
      <c r="C950" t="s">
        <v>5851</v>
      </c>
      <c r="D950" t="s">
        <v>5852</v>
      </c>
      <c r="E950" t="s">
        <v>5853</v>
      </c>
      <c r="F950" t="s">
        <v>179</v>
      </c>
      <c r="G950" t="s">
        <v>27</v>
      </c>
      <c r="H950" t="s">
        <v>261</v>
      </c>
      <c r="I950" t="s">
        <v>6189</v>
      </c>
    </row>
    <row r="951" spans="1:9" x14ac:dyDescent="0.25">
      <c r="A951" t="s">
        <v>5855</v>
      </c>
      <c r="B951" t="s">
        <v>5856</v>
      </c>
      <c r="C951" t="s">
        <v>5857</v>
      </c>
      <c r="D951" t="s">
        <v>5858</v>
      </c>
      <c r="E951" t="s">
        <v>5859</v>
      </c>
      <c r="F951" t="s">
        <v>488</v>
      </c>
      <c r="G951" t="s">
        <v>317</v>
      </c>
      <c r="H951" t="s">
        <v>447</v>
      </c>
      <c r="I951" t="s">
        <v>6190</v>
      </c>
    </row>
    <row r="952" spans="1:9" x14ac:dyDescent="0.25">
      <c r="A952" t="s">
        <v>5861</v>
      </c>
      <c r="B952" t="s">
        <v>5862</v>
      </c>
      <c r="C952" t="s">
        <v>6213</v>
      </c>
      <c r="D952" t="s">
        <v>5863</v>
      </c>
      <c r="E952" t="s">
        <v>5864</v>
      </c>
      <c r="F952" t="s">
        <v>167</v>
      </c>
      <c r="G952" t="s">
        <v>18</v>
      </c>
      <c r="H952">
        <v>19810</v>
      </c>
      <c r="I952" t="s">
        <v>6189</v>
      </c>
    </row>
    <row r="953" spans="1:9" x14ac:dyDescent="0.25">
      <c r="A953" t="s">
        <v>5866</v>
      </c>
      <c r="B953" t="s">
        <v>5867</v>
      </c>
      <c r="C953" t="s">
        <v>5868</v>
      </c>
      <c r="D953" t="s">
        <v>5869</v>
      </c>
      <c r="E953" t="s">
        <v>5870</v>
      </c>
      <c r="F953" t="s">
        <v>171</v>
      </c>
      <c r="G953" t="s">
        <v>18</v>
      </c>
      <c r="H953">
        <v>17121</v>
      </c>
      <c r="I953" t="s">
        <v>6190</v>
      </c>
    </row>
    <row r="954" spans="1:9" x14ac:dyDescent="0.25">
      <c r="A954" t="s">
        <v>5872</v>
      </c>
      <c r="B954" t="s">
        <v>5873</v>
      </c>
      <c r="C954" t="s">
        <v>5874</v>
      </c>
      <c r="D954" t="s">
        <v>5875</v>
      </c>
      <c r="E954" t="s">
        <v>5876</v>
      </c>
      <c r="F954" t="s">
        <v>5814</v>
      </c>
      <c r="G954" t="s">
        <v>317</v>
      </c>
      <c r="H954" t="s">
        <v>461</v>
      </c>
      <c r="I954" t="s">
        <v>6189</v>
      </c>
    </row>
    <row r="955" spans="1:9" x14ac:dyDescent="0.25">
      <c r="A955" t="s">
        <v>5878</v>
      </c>
      <c r="B955" t="s">
        <v>5879</v>
      </c>
      <c r="C955" t="s">
        <v>5880</v>
      </c>
      <c r="D955" t="s">
        <v>5881</v>
      </c>
      <c r="E955" t="s">
        <v>5882</v>
      </c>
      <c r="F955" t="s">
        <v>49</v>
      </c>
      <c r="G955" t="s">
        <v>18</v>
      </c>
      <c r="H955">
        <v>79940</v>
      </c>
      <c r="I955" t="s">
        <v>6189</v>
      </c>
    </row>
    <row r="956" spans="1:9" x14ac:dyDescent="0.25">
      <c r="A956" t="s">
        <v>5884</v>
      </c>
      <c r="B956" t="s">
        <v>5885</v>
      </c>
      <c r="C956" t="s">
        <v>5886</v>
      </c>
      <c r="D956" t="s">
        <v>5887</v>
      </c>
      <c r="E956" t="s">
        <v>5888</v>
      </c>
      <c r="F956" t="s">
        <v>103</v>
      </c>
      <c r="G956" t="s">
        <v>18</v>
      </c>
      <c r="H956">
        <v>63136</v>
      </c>
      <c r="I956" t="s">
        <v>6189</v>
      </c>
    </row>
    <row r="957" spans="1:9" x14ac:dyDescent="0.25">
      <c r="A957" t="s">
        <v>5890</v>
      </c>
      <c r="B957" t="s">
        <v>5891</v>
      </c>
      <c r="C957" t="s">
        <v>5892</v>
      </c>
      <c r="D957" t="s">
        <v>5893</v>
      </c>
      <c r="E957" t="s">
        <v>5894</v>
      </c>
      <c r="F957" t="s">
        <v>4510</v>
      </c>
      <c r="G957" t="s">
        <v>18</v>
      </c>
      <c r="H957">
        <v>72905</v>
      </c>
      <c r="I957" t="s">
        <v>6189</v>
      </c>
    </row>
    <row r="958" spans="1:9" x14ac:dyDescent="0.25">
      <c r="A958" t="s">
        <v>5895</v>
      </c>
      <c r="B958" t="s">
        <v>5896</v>
      </c>
      <c r="C958" t="s">
        <v>5897</v>
      </c>
      <c r="D958" t="s">
        <v>5898</v>
      </c>
      <c r="E958" t="s">
        <v>5899</v>
      </c>
      <c r="F958" t="s">
        <v>129</v>
      </c>
      <c r="G958" t="s">
        <v>18</v>
      </c>
      <c r="H958">
        <v>37245</v>
      </c>
      <c r="I958" t="s">
        <v>6190</v>
      </c>
    </row>
    <row r="959" spans="1:9" x14ac:dyDescent="0.25">
      <c r="A959" t="s">
        <v>5900</v>
      </c>
      <c r="B959" t="s">
        <v>5901</v>
      </c>
      <c r="C959" t="s">
        <v>5902</v>
      </c>
      <c r="D959" t="s">
        <v>5903</v>
      </c>
      <c r="E959" t="s">
        <v>5904</v>
      </c>
      <c r="F959" t="s">
        <v>46</v>
      </c>
      <c r="G959" t="s">
        <v>18</v>
      </c>
      <c r="H959">
        <v>20088</v>
      </c>
      <c r="I959" t="s">
        <v>6189</v>
      </c>
    </row>
    <row r="960" spans="1:9" x14ac:dyDescent="0.25">
      <c r="A960" t="s">
        <v>5905</v>
      </c>
      <c r="B960" t="s">
        <v>5906</v>
      </c>
      <c r="C960" t="s">
        <v>5907</v>
      </c>
      <c r="D960" t="s">
        <v>6213</v>
      </c>
      <c r="E960" t="s">
        <v>5908</v>
      </c>
      <c r="F960" t="s">
        <v>181</v>
      </c>
      <c r="G960" t="s">
        <v>18</v>
      </c>
      <c r="H960">
        <v>90305</v>
      </c>
      <c r="I960" t="s">
        <v>6189</v>
      </c>
    </row>
    <row r="961" spans="1:9" x14ac:dyDescent="0.25">
      <c r="A961" t="s">
        <v>5910</v>
      </c>
      <c r="B961" t="s">
        <v>5911</v>
      </c>
      <c r="C961" t="s">
        <v>5912</v>
      </c>
      <c r="D961" t="s">
        <v>6213</v>
      </c>
      <c r="E961" t="s">
        <v>5913</v>
      </c>
      <c r="F961" t="s">
        <v>87</v>
      </c>
      <c r="G961" t="s">
        <v>18</v>
      </c>
      <c r="H961">
        <v>72215</v>
      </c>
      <c r="I961" t="s">
        <v>6189</v>
      </c>
    </row>
    <row r="962" spans="1:9" x14ac:dyDescent="0.25">
      <c r="A962" t="s">
        <v>5915</v>
      </c>
      <c r="B962" t="s">
        <v>5916</v>
      </c>
      <c r="C962" t="s">
        <v>5917</v>
      </c>
      <c r="D962" t="s">
        <v>5918</v>
      </c>
      <c r="E962" t="s">
        <v>5919</v>
      </c>
      <c r="F962" t="s">
        <v>260</v>
      </c>
      <c r="G962" t="s">
        <v>18</v>
      </c>
      <c r="H962">
        <v>21747</v>
      </c>
      <c r="I962" t="s">
        <v>6189</v>
      </c>
    </row>
    <row r="963" spans="1:9" x14ac:dyDescent="0.25">
      <c r="A963" t="s">
        <v>5921</v>
      </c>
      <c r="B963" t="s">
        <v>5922</v>
      </c>
      <c r="C963" t="s">
        <v>6213</v>
      </c>
      <c r="D963" t="s">
        <v>5923</v>
      </c>
      <c r="E963" t="s">
        <v>5924</v>
      </c>
      <c r="F963" t="s">
        <v>197</v>
      </c>
      <c r="G963" t="s">
        <v>18</v>
      </c>
      <c r="H963">
        <v>12205</v>
      </c>
      <c r="I963" t="s">
        <v>6189</v>
      </c>
    </row>
    <row r="964" spans="1:9" x14ac:dyDescent="0.25">
      <c r="A964" t="s">
        <v>5926</v>
      </c>
      <c r="B964" t="s">
        <v>5927</v>
      </c>
      <c r="C964" t="s">
        <v>5928</v>
      </c>
      <c r="D964" t="s">
        <v>5929</v>
      </c>
      <c r="E964" t="s">
        <v>5930</v>
      </c>
      <c r="F964" t="s">
        <v>452</v>
      </c>
      <c r="G964" t="s">
        <v>317</v>
      </c>
      <c r="H964" t="s">
        <v>453</v>
      </c>
      <c r="I964" t="s">
        <v>6189</v>
      </c>
    </row>
    <row r="965" spans="1:9" x14ac:dyDescent="0.25">
      <c r="A965" t="s">
        <v>5932</v>
      </c>
      <c r="B965" t="s">
        <v>5933</v>
      </c>
      <c r="C965" t="s">
        <v>5934</v>
      </c>
      <c r="D965" t="s">
        <v>5935</v>
      </c>
      <c r="E965" t="s">
        <v>5936</v>
      </c>
      <c r="F965" t="s">
        <v>42</v>
      </c>
      <c r="G965" t="s">
        <v>18</v>
      </c>
      <c r="H965">
        <v>40510</v>
      </c>
      <c r="I965" t="s">
        <v>6189</v>
      </c>
    </row>
    <row r="966" spans="1:9" x14ac:dyDescent="0.25">
      <c r="A966" t="s">
        <v>5938</v>
      </c>
      <c r="B966" t="s">
        <v>5939</v>
      </c>
      <c r="C966" t="s">
        <v>5940</v>
      </c>
      <c r="D966" t="s">
        <v>5941</v>
      </c>
      <c r="E966" t="s">
        <v>5942</v>
      </c>
      <c r="F966" t="s">
        <v>57</v>
      </c>
      <c r="G966" t="s">
        <v>18</v>
      </c>
      <c r="H966">
        <v>92165</v>
      </c>
      <c r="I966" t="s">
        <v>6190</v>
      </c>
    </row>
    <row r="967" spans="1:9" x14ac:dyDescent="0.25">
      <c r="A967" t="s">
        <v>5944</v>
      </c>
      <c r="B967" t="s">
        <v>5945</v>
      </c>
      <c r="C967" t="s">
        <v>5946</v>
      </c>
      <c r="D967" t="s">
        <v>6213</v>
      </c>
      <c r="E967" t="s">
        <v>5947</v>
      </c>
      <c r="F967" t="s">
        <v>26</v>
      </c>
      <c r="G967" t="s">
        <v>18</v>
      </c>
      <c r="H967">
        <v>90040</v>
      </c>
      <c r="I967" t="s">
        <v>6189</v>
      </c>
    </row>
    <row r="968" spans="1:9" x14ac:dyDescent="0.25">
      <c r="A968" t="s">
        <v>5949</v>
      </c>
      <c r="B968" t="s">
        <v>5950</v>
      </c>
      <c r="C968" t="s">
        <v>5951</v>
      </c>
      <c r="D968" t="s">
        <v>5952</v>
      </c>
      <c r="E968" t="s">
        <v>5953</v>
      </c>
      <c r="F968" t="s">
        <v>138</v>
      </c>
      <c r="G968" t="s">
        <v>18</v>
      </c>
      <c r="H968">
        <v>11210</v>
      </c>
      <c r="I968" t="s">
        <v>6189</v>
      </c>
    </row>
    <row r="969" spans="1:9" x14ac:dyDescent="0.25">
      <c r="A969" t="s">
        <v>5955</v>
      </c>
      <c r="B969" t="s">
        <v>5956</v>
      </c>
      <c r="C969" t="s">
        <v>5957</v>
      </c>
      <c r="D969" t="s">
        <v>5958</v>
      </c>
      <c r="E969" t="s">
        <v>5959</v>
      </c>
      <c r="F969" t="s">
        <v>352</v>
      </c>
      <c r="G969" t="s">
        <v>317</v>
      </c>
      <c r="H969" t="s">
        <v>347</v>
      </c>
      <c r="I969" t="s">
        <v>6189</v>
      </c>
    </row>
    <row r="970" spans="1:9" x14ac:dyDescent="0.25">
      <c r="A970" t="s">
        <v>5961</v>
      </c>
      <c r="B970" t="s">
        <v>5962</v>
      </c>
      <c r="C970" t="s">
        <v>5963</v>
      </c>
      <c r="D970" t="s">
        <v>5964</v>
      </c>
      <c r="E970" t="s">
        <v>5965</v>
      </c>
      <c r="F970" t="s">
        <v>292</v>
      </c>
      <c r="G970" t="s">
        <v>18</v>
      </c>
      <c r="H970">
        <v>32627</v>
      </c>
      <c r="I970" t="s">
        <v>6190</v>
      </c>
    </row>
    <row r="971" spans="1:9" x14ac:dyDescent="0.25">
      <c r="A971" t="s">
        <v>5967</v>
      </c>
      <c r="B971" t="s">
        <v>5968</v>
      </c>
      <c r="C971" t="s">
        <v>5969</v>
      </c>
      <c r="D971" t="s">
        <v>5970</v>
      </c>
      <c r="E971" t="s">
        <v>5971</v>
      </c>
      <c r="F971" t="s">
        <v>208</v>
      </c>
      <c r="G971" t="s">
        <v>18</v>
      </c>
      <c r="H971">
        <v>34620</v>
      </c>
      <c r="I971" t="s">
        <v>6189</v>
      </c>
    </row>
    <row r="972" spans="1:9" x14ac:dyDescent="0.25">
      <c r="A972" t="s">
        <v>5973</v>
      </c>
      <c r="B972" t="s">
        <v>5974</v>
      </c>
      <c r="C972" t="s">
        <v>6213</v>
      </c>
      <c r="D972" t="s">
        <v>5975</v>
      </c>
      <c r="E972" t="s">
        <v>5976</v>
      </c>
      <c r="F972" t="s">
        <v>239</v>
      </c>
      <c r="G972" t="s">
        <v>18</v>
      </c>
      <c r="H972">
        <v>79165</v>
      </c>
      <c r="I972" t="s">
        <v>6190</v>
      </c>
    </row>
    <row r="973" spans="1:9" x14ac:dyDescent="0.25">
      <c r="A973" t="s">
        <v>5978</v>
      </c>
      <c r="B973" t="s">
        <v>5979</v>
      </c>
      <c r="C973" t="s">
        <v>5980</v>
      </c>
      <c r="D973" t="s">
        <v>5981</v>
      </c>
      <c r="E973" t="s">
        <v>5982</v>
      </c>
      <c r="F973" t="s">
        <v>105</v>
      </c>
      <c r="G973" t="s">
        <v>18</v>
      </c>
      <c r="H973">
        <v>76121</v>
      </c>
      <c r="I973" t="s">
        <v>6190</v>
      </c>
    </row>
    <row r="974" spans="1:9" x14ac:dyDescent="0.25">
      <c r="A974" t="s">
        <v>5984</v>
      </c>
      <c r="B974" t="s">
        <v>5985</v>
      </c>
      <c r="C974" t="s">
        <v>6213</v>
      </c>
      <c r="D974" t="s">
        <v>5986</v>
      </c>
      <c r="E974" t="s">
        <v>5987</v>
      </c>
      <c r="F974" t="s">
        <v>330</v>
      </c>
      <c r="G974" t="s">
        <v>317</v>
      </c>
      <c r="H974" t="s">
        <v>331</v>
      </c>
      <c r="I974" t="s">
        <v>6189</v>
      </c>
    </row>
    <row r="975" spans="1:9" x14ac:dyDescent="0.25">
      <c r="A975" t="s">
        <v>5989</v>
      </c>
      <c r="B975" t="s">
        <v>5990</v>
      </c>
      <c r="C975" t="s">
        <v>5991</v>
      </c>
      <c r="D975" t="s">
        <v>5992</v>
      </c>
      <c r="E975" t="s">
        <v>5993</v>
      </c>
      <c r="F975" t="s">
        <v>249</v>
      </c>
      <c r="G975" t="s">
        <v>18</v>
      </c>
      <c r="H975">
        <v>32575</v>
      </c>
      <c r="I975" t="s">
        <v>6190</v>
      </c>
    </row>
    <row r="976" spans="1:9" x14ac:dyDescent="0.25">
      <c r="A976" t="s">
        <v>5995</v>
      </c>
      <c r="B976" t="s">
        <v>5996</v>
      </c>
      <c r="C976" t="s">
        <v>5997</v>
      </c>
      <c r="D976" t="s">
        <v>5998</v>
      </c>
      <c r="E976" t="s">
        <v>5999</v>
      </c>
      <c r="F976" t="s">
        <v>133</v>
      </c>
      <c r="G976" t="s">
        <v>18</v>
      </c>
      <c r="H976">
        <v>98405</v>
      </c>
      <c r="I976" t="s">
        <v>6189</v>
      </c>
    </row>
    <row r="977" spans="1:9" x14ac:dyDescent="0.25">
      <c r="A977" t="s">
        <v>6001</v>
      </c>
      <c r="B977" t="s">
        <v>6002</v>
      </c>
      <c r="C977" t="s">
        <v>6003</v>
      </c>
      <c r="D977" t="s">
        <v>6004</v>
      </c>
      <c r="E977" t="s">
        <v>6005</v>
      </c>
      <c r="F977" t="s">
        <v>484</v>
      </c>
      <c r="G977" t="s">
        <v>317</v>
      </c>
      <c r="H977" t="s">
        <v>441</v>
      </c>
      <c r="I977" t="s">
        <v>6189</v>
      </c>
    </row>
    <row r="978" spans="1:9" x14ac:dyDescent="0.25">
      <c r="A978" t="s">
        <v>6007</v>
      </c>
      <c r="B978" t="s">
        <v>6008</v>
      </c>
      <c r="C978" t="s">
        <v>6009</v>
      </c>
      <c r="D978" t="s">
        <v>6010</v>
      </c>
      <c r="E978" t="s">
        <v>6011</v>
      </c>
      <c r="F978" t="s">
        <v>65</v>
      </c>
      <c r="G978" t="s">
        <v>18</v>
      </c>
      <c r="H978">
        <v>46896</v>
      </c>
      <c r="I978" t="s">
        <v>6189</v>
      </c>
    </row>
    <row r="979" spans="1:9" x14ac:dyDescent="0.25">
      <c r="A979" t="s">
        <v>6013</v>
      </c>
      <c r="B979" t="s">
        <v>6014</v>
      </c>
      <c r="C979" t="s">
        <v>6015</v>
      </c>
      <c r="D979" t="s">
        <v>6016</v>
      </c>
      <c r="E979" t="s">
        <v>6017</v>
      </c>
      <c r="F979" t="s">
        <v>239</v>
      </c>
      <c r="G979" t="s">
        <v>18</v>
      </c>
      <c r="H979">
        <v>79105</v>
      </c>
      <c r="I979" t="s">
        <v>6190</v>
      </c>
    </row>
    <row r="980" spans="1:9" x14ac:dyDescent="0.25">
      <c r="A980" t="s">
        <v>6019</v>
      </c>
      <c r="B980" t="s">
        <v>6020</v>
      </c>
      <c r="C980" t="s">
        <v>6021</v>
      </c>
      <c r="D980" t="s">
        <v>6022</v>
      </c>
      <c r="E980" t="s">
        <v>6023</v>
      </c>
      <c r="F980" t="s">
        <v>46</v>
      </c>
      <c r="G980" t="s">
        <v>18</v>
      </c>
      <c r="H980">
        <v>20436</v>
      </c>
      <c r="I980" t="s">
        <v>6189</v>
      </c>
    </row>
    <row r="981" spans="1:9" x14ac:dyDescent="0.25">
      <c r="A981" t="s">
        <v>6025</v>
      </c>
      <c r="B981" t="s">
        <v>6026</v>
      </c>
      <c r="C981" t="s">
        <v>6213</v>
      </c>
      <c r="D981" t="s">
        <v>6027</v>
      </c>
      <c r="E981" t="s">
        <v>6028</v>
      </c>
      <c r="F981" t="s">
        <v>311</v>
      </c>
      <c r="G981" t="s">
        <v>18</v>
      </c>
      <c r="H981">
        <v>20910</v>
      </c>
      <c r="I981" t="s">
        <v>6190</v>
      </c>
    </row>
    <row r="982" spans="1:9" x14ac:dyDescent="0.25">
      <c r="A982" t="s">
        <v>6030</v>
      </c>
      <c r="B982" t="s">
        <v>6031</v>
      </c>
      <c r="C982" t="s">
        <v>6213</v>
      </c>
      <c r="D982" t="s">
        <v>6032</v>
      </c>
      <c r="E982" t="s">
        <v>6033</v>
      </c>
      <c r="F982" t="s">
        <v>230</v>
      </c>
      <c r="G982" t="s">
        <v>18</v>
      </c>
      <c r="H982">
        <v>53726</v>
      </c>
      <c r="I982" t="s">
        <v>6189</v>
      </c>
    </row>
    <row r="983" spans="1:9" x14ac:dyDescent="0.25">
      <c r="A983" t="s">
        <v>6035</v>
      </c>
      <c r="B983" t="s">
        <v>6036</v>
      </c>
      <c r="C983" t="s">
        <v>6037</v>
      </c>
      <c r="D983" t="s">
        <v>6038</v>
      </c>
      <c r="E983" t="s">
        <v>6039</v>
      </c>
      <c r="F983" t="s">
        <v>225</v>
      </c>
      <c r="G983" t="s">
        <v>18</v>
      </c>
      <c r="H983">
        <v>77305</v>
      </c>
      <c r="I983" t="s">
        <v>6189</v>
      </c>
    </row>
    <row r="984" spans="1:9" x14ac:dyDescent="0.25">
      <c r="A984" t="s">
        <v>6041</v>
      </c>
      <c r="B984" t="s">
        <v>6042</v>
      </c>
      <c r="C984" t="s">
        <v>6043</v>
      </c>
      <c r="D984" t="s">
        <v>6044</v>
      </c>
      <c r="E984" t="s">
        <v>6045</v>
      </c>
      <c r="F984" t="s">
        <v>189</v>
      </c>
      <c r="G984" t="s">
        <v>18</v>
      </c>
      <c r="H984">
        <v>76205</v>
      </c>
      <c r="I984" t="s">
        <v>6189</v>
      </c>
    </row>
    <row r="985" spans="1:9" x14ac:dyDescent="0.25">
      <c r="A985" t="s">
        <v>6047</v>
      </c>
      <c r="B985" t="s">
        <v>6048</v>
      </c>
      <c r="C985" t="s">
        <v>6049</v>
      </c>
      <c r="D985" t="s">
        <v>6050</v>
      </c>
      <c r="E985" t="s">
        <v>6051</v>
      </c>
      <c r="F985" t="s">
        <v>38</v>
      </c>
      <c r="G985" t="s">
        <v>18</v>
      </c>
      <c r="H985">
        <v>43231</v>
      </c>
      <c r="I985" t="s">
        <v>6189</v>
      </c>
    </row>
    <row r="986" spans="1:9" x14ac:dyDescent="0.25">
      <c r="A986" t="s">
        <v>6053</v>
      </c>
      <c r="B986" t="s">
        <v>6054</v>
      </c>
      <c r="C986" t="s">
        <v>6055</v>
      </c>
      <c r="D986" t="s">
        <v>6213</v>
      </c>
      <c r="E986" t="s">
        <v>6056</v>
      </c>
      <c r="F986" t="s">
        <v>406</v>
      </c>
      <c r="G986" t="s">
        <v>317</v>
      </c>
      <c r="H986" t="s">
        <v>403</v>
      </c>
      <c r="I986" t="s">
        <v>6189</v>
      </c>
    </row>
    <row r="987" spans="1:9" x14ac:dyDescent="0.25">
      <c r="A987" t="s">
        <v>6058</v>
      </c>
      <c r="B987" t="s">
        <v>6059</v>
      </c>
      <c r="C987" t="s">
        <v>6060</v>
      </c>
      <c r="D987" t="s">
        <v>6061</v>
      </c>
      <c r="E987" t="s">
        <v>6062</v>
      </c>
      <c r="F987" t="s">
        <v>132</v>
      </c>
      <c r="G987" t="s">
        <v>18</v>
      </c>
      <c r="H987">
        <v>80045</v>
      </c>
      <c r="I987" t="s">
        <v>6190</v>
      </c>
    </row>
    <row r="988" spans="1:9" x14ac:dyDescent="0.25">
      <c r="A988" t="s">
        <v>6064</v>
      </c>
      <c r="B988" t="s">
        <v>6065</v>
      </c>
      <c r="C988" t="s">
        <v>6066</v>
      </c>
      <c r="D988" t="s">
        <v>6067</v>
      </c>
      <c r="E988" t="s">
        <v>6068</v>
      </c>
      <c r="F988" t="s">
        <v>146</v>
      </c>
      <c r="G988" t="s">
        <v>18</v>
      </c>
      <c r="H988">
        <v>32128</v>
      </c>
      <c r="I988" t="s">
        <v>6190</v>
      </c>
    </row>
    <row r="989" spans="1:9" x14ac:dyDescent="0.25">
      <c r="A989" t="s">
        <v>6070</v>
      </c>
      <c r="B989" t="s">
        <v>6071</v>
      </c>
      <c r="C989" t="s">
        <v>6072</v>
      </c>
      <c r="D989" t="s">
        <v>6073</v>
      </c>
      <c r="E989" t="s">
        <v>6074</v>
      </c>
      <c r="F989" t="s">
        <v>250</v>
      </c>
      <c r="G989" t="s">
        <v>27</v>
      </c>
      <c r="H989" t="s">
        <v>113</v>
      </c>
      <c r="I989" t="s">
        <v>6189</v>
      </c>
    </row>
    <row r="990" spans="1:9" x14ac:dyDescent="0.25">
      <c r="A990" t="s">
        <v>6076</v>
      </c>
      <c r="B990" t="s">
        <v>6077</v>
      </c>
      <c r="C990" t="s">
        <v>6213</v>
      </c>
      <c r="D990" t="s">
        <v>6078</v>
      </c>
      <c r="E990" t="s">
        <v>6079</v>
      </c>
      <c r="F990" t="s">
        <v>366</v>
      </c>
      <c r="G990" t="s">
        <v>27</v>
      </c>
      <c r="H990" t="s">
        <v>367</v>
      </c>
      <c r="I990" t="s">
        <v>6189</v>
      </c>
    </row>
    <row r="991" spans="1:9" x14ac:dyDescent="0.25">
      <c r="A991" t="s">
        <v>6081</v>
      </c>
      <c r="B991" t="s">
        <v>6082</v>
      </c>
      <c r="C991" t="s">
        <v>6213</v>
      </c>
      <c r="D991" t="s">
        <v>6083</v>
      </c>
      <c r="E991" t="s">
        <v>6084</v>
      </c>
      <c r="F991" t="s">
        <v>103</v>
      </c>
      <c r="G991" t="s">
        <v>18</v>
      </c>
      <c r="H991">
        <v>63131</v>
      </c>
      <c r="I991" t="s">
        <v>6189</v>
      </c>
    </row>
    <row r="992" spans="1:9" x14ac:dyDescent="0.25">
      <c r="A992" t="s">
        <v>6086</v>
      </c>
      <c r="B992" t="s">
        <v>6087</v>
      </c>
      <c r="C992" t="s">
        <v>6088</v>
      </c>
      <c r="D992" t="s">
        <v>6089</v>
      </c>
      <c r="E992" t="s">
        <v>6090</v>
      </c>
      <c r="F992" t="s">
        <v>289</v>
      </c>
      <c r="G992" t="s">
        <v>18</v>
      </c>
      <c r="H992">
        <v>92056</v>
      </c>
      <c r="I992" t="s">
        <v>6190</v>
      </c>
    </row>
    <row r="993" spans="1:9" x14ac:dyDescent="0.25">
      <c r="A993" t="s">
        <v>6091</v>
      </c>
      <c r="B993" t="s">
        <v>6092</v>
      </c>
      <c r="C993" t="s">
        <v>6213</v>
      </c>
      <c r="D993" t="s">
        <v>6093</v>
      </c>
      <c r="E993" t="s">
        <v>6094</v>
      </c>
      <c r="F993" t="s">
        <v>64</v>
      </c>
      <c r="G993" t="s">
        <v>18</v>
      </c>
      <c r="H993">
        <v>37416</v>
      </c>
      <c r="I993" t="s">
        <v>6189</v>
      </c>
    </row>
    <row r="994" spans="1:9" x14ac:dyDescent="0.25">
      <c r="A994" t="s">
        <v>6096</v>
      </c>
      <c r="B994" t="s">
        <v>6097</v>
      </c>
      <c r="C994" t="s">
        <v>6213</v>
      </c>
      <c r="D994" t="s">
        <v>6098</v>
      </c>
      <c r="E994" t="s">
        <v>6099</v>
      </c>
      <c r="F994" t="s">
        <v>487</v>
      </c>
      <c r="G994" t="s">
        <v>317</v>
      </c>
      <c r="H994" t="s">
        <v>362</v>
      </c>
      <c r="I994" t="s">
        <v>6190</v>
      </c>
    </row>
    <row r="995" spans="1:9" x14ac:dyDescent="0.25">
      <c r="A995" t="s">
        <v>6101</v>
      </c>
      <c r="B995" t="s">
        <v>6102</v>
      </c>
      <c r="C995" t="s">
        <v>6213</v>
      </c>
      <c r="D995" t="s">
        <v>6103</v>
      </c>
      <c r="E995" t="s">
        <v>6104</v>
      </c>
      <c r="F995" t="s">
        <v>45</v>
      </c>
      <c r="G995" t="s">
        <v>18</v>
      </c>
      <c r="H995">
        <v>19125</v>
      </c>
      <c r="I995" t="s">
        <v>6190</v>
      </c>
    </row>
    <row r="996" spans="1:9" x14ac:dyDescent="0.25">
      <c r="A996" t="s">
        <v>6106</v>
      </c>
      <c r="B996" t="s">
        <v>6107</v>
      </c>
      <c r="C996" t="s">
        <v>6213</v>
      </c>
      <c r="D996" t="s">
        <v>6108</v>
      </c>
      <c r="E996" t="s">
        <v>6109</v>
      </c>
      <c r="F996" t="s">
        <v>464</v>
      </c>
      <c r="G996" t="s">
        <v>317</v>
      </c>
      <c r="H996" t="s">
        <v>382</v>
      </c>
      <c r="I996" t="s">
        <v>6190</v>
      </c>
    </row>
    <row r="997" spans="1:9" x14ac:dyDescent="0.25">
      <c r="A997" t="s">
        <v>6111</v>
      </c>
      <c r="B997" t="s">
        <v>6112</v>
      </c>
      <c r="C997" t="s">
        <v>6113</v>
      </c>
      <c r="D997" t="s">
        <v>6114</v>
      </c>
      <c r="E997" t="s">
        <v>6115</v>
      </c>
      <c r="F997" t="s">
        <v>51</v>
      </c>
      <c r="G997" t="s">
        <v>18</v>
      </c>
      <c r="H997">
        <v>75210</v>
      </c>
      <c r="I997" t="s">
        <v>6190</v>
      </c>
    </row>
    <row r="998" spans="1:9" x14ac:dyDescent="0.25">
      <c r="A998" t="s">
        <v>6117</v>
      </c>
      <c r="B998" t="s">
        <v>6118</v>
      </c>
      <c r="C998" t="s">
        <v>6213</v>
      </c>
      <c r="D998" t="s">
        <v>6119</v>
      </c>
      <c r="E998" t="s">
        <v>6120</v>
      </c>
      <c r="F998" t="s">
        <v>4510</v>
      </c>
      <c r="G998" t="s">
        <v>18</v>
      </c>
      <c r="H998">
        <v>72905</v>
      </c>
      <c r="I998" t="s">
        <v>6190</v>
      </c>
    </row>
    <row r="999" spans="1:9" x14ac:dyDescent="0.25">
      <c r="A999" t="s">
        <v>6122</v>
      </c>
      <c r="B999" t="s">
        <v>6123</v>
      </c>
      <c r="C999" t="s">
        <v>6213</v>
      </c>
      <c r="D999" t="s">
        <v>6124</v>
      </c>
      <c r="E999" t="s">
        <v>6125</v>
      </c>
      <c r="F999" t="s">
        <v>77</v>
      </c>
      <c r="G999" t="s">
        <v>18</v>
      </c>
      <c r="H999">
        <v>80920</v>
      </c>
      <c r="I999" t="s">
        <v>6189</v>
      </c>
    </row>
    <row r="1000" spans="1:9" x14ac:dyDescent="0.25">
      <c r="A1000" t="s">
        <v>6127</v>
      </c>
      <c r="B1000" t="s">
        <v>6128</v>
      </c>
      <c r="C1000" t="s">
        <v>6129</v>
      </c>
      <c r="D1000" t="s">
        <v>6130</v>
      </c>
      <c r="E1000" t="s">
        <v>6131</v>
      </c>
      <c r="F1000" t="s">
        <v>145</v>
      </c>
      <c r="G1000" t="s">
        <v>18</v>
      </c>
      <c r="H1000">
        <v>90610</v>
      </c>
      <c r="I1000" t="s">
        <v>6190</v>
      </c>
    </row>
    <row r="1001" spans="1:9" x14ac:dyDescent="0.25">
      <c r="A1001" t="s">
        <v>6133</v>
      </c>
      <c r="B1001" t="s">
        <v>6134</v>
      </c>
      <c r="C1001" t="s">
        <v>6213</v>
      </c>
      <c r="D1001" t="s">
        <v>6135</v>
      </c>
      <c r="E1001" t="s">
        <v>6136</v>
      </c>
      <c r="F1001" t="s">
        <v>179</v>
      </c>
      <c r="G1001" t="s">
        <v>27</v>
      </c>
      <c r="H1001" t="s">
        <v>300</v>
      </c>
      <c r="I1001" t="s">
        <v>6189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8869-DB4D-4A3B-BEA1-F1EB4A15D3F6}">
  <sheetPr>
    <tabColor theme="9" tint="0.59999389629810485"/>
  </sheetPr>
  <dimension ref="A3:B6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  <col min="2" max="2" width="16.140625" bestFit="1" customWidth="1"/>
  </cols>
  <sheetData>
    <row r="3" spans="1:2" x14ac:dyDescent="0.25">
      <c r="A3" s="3" t="s">
        <v>7</v>
      </c>
      <c r="B3" t="s">
        <v>6212</v>
      </c>
    </row>
    <row r="4" spans="1:2" x14ac:dyDescent="0.25">
      <c r="A4" t="s">
        <v>317</v>
      </c>
      <c r="B4">
        <v>150</v>
      </c>
    </row>
    <row r="5" spans="1:2" x14ac:dyDescent="0.25">
      <c r="A5" t="s">
        <v>27</v>
      </c>
      <c r="B5">
        <v>68</v>
      </c>
    </row>
    <row r="6" spans="1:2" x14ac:dyDescent="0.25">
      <c r="A6" t="s">
        <v>18</v>
      </c>
      <c r="B6">
        <v>782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6139-E57E-433C-A7E4-0C19BE511203}">
  <sheetPr>
    <tabColor theme="9" tint="0.59999389629810485"/>
  </sheetPr>
  <dimension ref="A3:Z7"/>
  <sheetViews>
    <sheetView workbookViewId="0">
      <selection activeCell="AE21" sqref="AE21"/>
    </sheetView>
  </sheetViews>
  <sheetFormatPr defaultRowHeight="15" x14ac:dyDescent="0.25"/>
  <cols>
    <col min="1" max="1" width="20" bestFit="1" customWidth="1"/>
    <col min="2" max="2" width="14" bestFit="1" customWidth="1"/>
    <col min="3" max="3" width="4.140625" bestFit="1" customWidth="1"/>
    <col min="4" max="4" width="13.140625" bestFit="1" customWidth="1"/>
    <col min="25" max="25" width="14" bestFit="1" customWidth="1"/>
    <col min="26" max="26" width="20" bestFit="1" customWidth="1"/>
  </cols>
  <sheetData>
    <row r="3" spans="1:26" x14ac:dyDescent="0.25">
      <c r="A3" s="3" t="s">
        <v>6210</v>
      </c>
      <c r="B3" s="3" t="s">
        <v>6188</v>
      </c>
      <c r="Y3" s="3" t="s">
        <v>6188</v>
      </c>
      <c r="Z3" t="s">
        <v>6210</v>
      </c>
    </row>
    <row r="4" spans="1:26" x14ac:dyDescent="0.25">
      <c r="A4" s="3" t="s">
        <v>7</v>
      </c>
      <c r="B4" t="s">
        <v>6190</v>
      </c>
      <c r="C4" t="s">
        <v>6189</v>
      </c>
      <c r="Y4" t="s">
        <v>6190</v>
      </c>
      <c r="Z4">
        <v>513</v>
      </c>
    </row>
    <row r="5" spans="1:26" x14ac:dyDescent="0.25">
      <c r="A5" t="s">
        <v>317</v>
      </c>
      <c r="B5">
        <v>70</v>
      </c>
      <c r="C5">
        <v>80</v>
      </c>
      <c r="Y5" t="s">
        <v>6189</v>
      </c>
      <c r="Z5">
        <v>487</v>
      </c>
    </row>
    <row r="6" spans="1:26" x14ac:dyDescent="0.25">
      <c r="A6" t="s">
        <v>27</v>
      </c>
      <c r="B6">
        <v>41</v>
      </c>
      <c r="C6">
        <v>27</v>
      </c>
    </row>
    <row r="7" spans="1:26" x14ac:dyDescent="0.25">
      <c r="A7" t="s">
        <v>18</v>
      </c>
      <c r="B7">
        <v>402</v>
      </c>
      <c r="C7">
        <v>380</v>
      </c>
    </row>
  </sheetData>
  <pageMargins left="0.7" right="0.7" top="0.75" bottom="0.75" header="0.3" footer="0.3"/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3659-65C8-4CC1-B990-5270F0D2F4C4}">
  <sheetPr>
    <tabColor theme="9" tint="0.59999389629810485"/>
  </sheetPr>
  <dimension ref="A3:C5"/>
  <sheetViews>
    <sheetView workbookViewId="0">
      <selection activeCell="P16" sqref="P16"/>
    </sheetView>
  </sheetViews>
  <sheetFormatPr defaultRowHeight="15" x14ac:dyDescent="0.25"/>
  <cols>
    <col min="1" max="1" width="14.28515625" bestFit="1" customWidth="1"/>
    <col min="2" max="2" width="8.140625" bestFit="1" customWidth="1"/>
    <col min="3" max="3" width="14" bestFit="1" customWidth="1"/>
  </cols>
  <sheetData>
    <row r="3" spans="1:3" x14ac:dyDescent="0.25">
      <c r="A3" s="3" t="s">
        <v>6222</v>
      </c>
      <c r="B3" s="3" t="s">
        <v>2</v>
      </c>
      <c r="C3" t="s">
        <v>6220</v>
      </c>
    </row>
    <row r="4" spans="1:3" x14ac:dyDescent="0.25">
      <c r="A4" t="s">
        <v>6221</v>
      </c>
      <c r="C4">
        <v>796</v>
      </c>
    </row>
    <row r="5" spans="1:3" x14ac:dyDescent="0.25">
      <c r="A5" t="s">
        <v>6213</v>
      </c>
      <c r="C5">
        <v>204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CD72-8112-499C-885E-678D18F8CA42}">
  <sheetPr>
    <tabColor theme="9" tint="0.59999389629810485"/>
  </sheetPr>
  <dimension ref="A3:C5"/>
  <sheetViews>
    <sheetView workbookViewId="0">
      <selection activeCell="Q16" sqref="Q16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22.85546875" bestFit="1" customWidth="1"/>
  </cols>
  <sheetData>
    <row r="3" spans="1:3" x14ac:dyDescent="0.25">
      <c r="A3" s="3" t="s">
        <v>6224</v>
      </c>
      <c r="B3" s="3" t="s">
        <v>316</v>
      </c>
      <c r="C3" t="s">
        <v>6223</v>
      </c>
    </row>
    <row r="4" spans="1:3" x14ac:dyDescent="0.25">
      <c r="A4" t="s">
        <v>6221</v>
      </c>
      <c r="C4">
        <v>870</v>
      </c>
    </row>
    <row r="5" spans="1:3" x14ac:dyDescent="0.25">
      <c r="A5" t="s">
        <v>6213</v>
      </c>
      <c r="C5">
        <v>130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EF81-2EE8-465C-94EC-EF474D520586}">
  <sheetPr>
    <tabColor theme="9" tint="0.59999389629810485"/>
  </sheetPr>
  <dimension ref="A1:B7"/>
  <sheetViews>
    <sheetView workbookViewId="0">
      <selection activeCell="A5" sqref="A4:A7"/>
    </sheetView>
  </sheetViews>
  <sheetFormatPr defaultRowHeight="15" x14ac:dyDescent="0.25"/>
  <cols>
    <col min="1" max="1" width="18.28515625" bestFit="1" customWidth="1"/>
    <col min="2" max="2" width="24.28515625" bestFit="1" customWidth="1"/>
  </cols>
  <sheetData>
    <row r="1" spans="1:2" x14ac:dyDescent="0.25">
      <c r="A1" s="3" t="s">
        <v>7</v>
      </c>
      <c r="B1" t="s">
        <v>6258</v>
      </c>
    </row>
    <row r="3" spans="1:2" x14ac:dyDescent="0.25">
      <c r="A3" s="3" t="s">
        <v>6217</v>
      </c>
      <c r="B3" t="s">
        <v>6231</v>
      </c>
    </row>
    <row r="4" spans="1:2" x14ac:dyDescent="0.25">
      <c r="A4" t="s">
        <v>6198</v>
      </c>
      <c r="B4">
        <v>264</v>
      </c>
    </row>
    <row r="5" spans="1:2" x14ac:dyDescent="0.25">
      <c r="A5" t="s">
        <v>6197</v>
      </c>
      <c r="B5">
        <v>247</v>
      </c>
    </row>
    <row r="6" spans="1:2" x14ac:dyDescent="0.25">
      <c r="A6" t="s">
        <v>6199</v>
      </c>
      <c r="B6">
        <v>248</v>
      </c>
    </row>
    <row r="7" spans="1:2" x14ac:dyDescent="0.25">
      <c r="A7" t="s">
        <v>6196</v>
      </c>
      <c r="B7">
        <v>241</v>
      </c>
    </row>
  </sheetData>
  <pageMargins left="0.7" right="0.7" top="0.75" bottom="0.75" header="0.3" footer="0.3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92F4-3D8C-4A6F-B375-CED3E054AA0A}">
  <sheetPr>
    <tabColor theme="9" tint="0.59999389629810485"/>
  </sheetPr>
  <dimension ref="A1:B6"/>
  <sheetViews>
    <sheetView workbookViewId="0">
      <selection activeCell="L36" sqref="L36"/>
    </sheetView>
  </sheetViews>
  <sheetFormatPr defaultRowHeight="15" x14ac:dyDescent="0.25"/>
  <cols>
    <col min="1" max="1" width="19.5703125" bestFit="1" customWidth="1"/>
    <col min="2" max="3" width="25.5703125" bestFit="1" customWidth="1"/>
  </cols>
  <sheetData>
    <row r="1" spans="1:2" x14ac:dyDescent="0.25">
      <c r="A1" s="3" t="s">
        <v>7</v>
      </c>
      <c r="B1" t="s">
        <v>6258</v>
      </c>
    </row>
    <row r="3" spans="1:2" x14ac:dyDescent="0.25">
      <c r="A3" s="3" t="s">
        <v>6204</v>
      </c>
      <c r="B3" t="s">
        <v>6232</v>
      </c>
    </row>
    <row r="4" spans="1:2" x14ac:dyDescent="0.25">
      <c r="A4" t="s">
        <v>6201</v>
      </c>
      <c r="B4">
        <v>333</v>
      </c>
    </row>
    <row r="5" spans="1:2" x14ac:dyDescent="0.25">
      <c r="A5" t="s">
        <v>6202</v>
      </c>
      <c r="B5">
        <v>334</v>
      </c>
    </row>
    <row r="6" spans="1:2" x14ac:dyDescent="0.25">
      <c r="A6" t="s">
        <v>6203</v>
      </c>
      <c r="B6">
        <v>333</v>
      </c>
    </row>
  </sheetData>
  <pageMargins left="0.7" right="0.7" top="0.75" bottom="0.75" header="0.3" footer="0.3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961F-C831-4ADD-88B8-5463AC852A58}">
  <sheetPr>
    <tabColor theme="9" tint="0.59999389629810485"/>
  </sheetPr>
  <dimension ref="A1:S961"/>
  <sheetViews>
    <sheetView workbookViewId="0">
      <selection activeCell="R7" sqref="R7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19.28515625" bestFit="1" customWidth="1"/>
    <col min="4" max="4" width="20.28515625" bestFit="1" customWidth="1"/>
    <col min="5" max="5" width="9" bestFit="1" customWidth="1"/>
    <col min="6" max="6" width="11.28515625" bestFit="1" customWidth="1"/>
    <col min="7" max="7" width="7.140625" bestFit="1" customWidth="1"/>
    <col min="8" max="8" width="5.5703125" bestFit="1" customWidth="1"/>
    <col min="9" max="9" width="7.140625" bestFit="1" customWidth="1"/>
    <col min="10" max="11" width="8.140625" bestFit="1" customWidth="1"/>
    <col min="12" max="12" width="6.5703125" bestFit="1" customWidth="1"/>
    <col min="13" max="13" width="8.140625" bestFit="1" customWidth="1"/>
    <col min="14" max="15" width="7.28515625" bestFit="1" customWidth="1"/>
    <col min="16" max="16" width="5.7109375" bestFit="1" customWidth="1"/>
    <col min="17" max="17" width="22.28515625" customWidth="1"/>
    <col min="18" max="19" width="11" customWidth="1"/>
    <col min="20" max="20" width="5.28515625" bestFit="1" customWidth="1"/>
    <col min="21" max="21" width="6.85546875" bestFit="1" customWidth="1"/>
    <col min="22" max="23" width="7.85546875" bestFit="1" customWidth="1"/>
    <col min="24" max="24" width="6.28515625" bestFit="1" customWidth="1"/>
    <col min="25" max="25" width="7.85546875" bestFit="1" customWidth="1"/>
    <col min="26" max="27" width="7.140625" bestFit="1" customWidth="1"/>
    <col min="28" max="28" width="5.5703125" bestFit="1" customWidth="1"/>
    <col min="29" max="29" width="7.140625" bestFit="1" customWidth="1"/>
    <col min="30" max="31" width="6.7109375" bestFit="1" customWidth="1"/>
    <col min="32" max="32" width="5.140625" bestFit="1" customWidth="1"/>
    <col min="33" max="33" width="6.7109375" bestFit="1" customWidth="1"/>
    <col min="34" max="35" width="7.7109375" bestFit="1" customWidth="1"/>
    <col min="36" max="36" width="6.140625" bestFit="1" customWidth="1"/>
    <col min="37" max="37" width="7.7109375" bestFit="1" customWidth="1"/>
    <col min="38" max="39" width="7.42578125" bestFit="1" customWidth="1"/>
    <col min="40" max="40" width="5.85546875" bestFit="1" customWidth="1"/>
    <col min="41" max="41" width="7.42578125" bestFit="1" customWidth="1"/>
    <col min="42" max="43" width="7" bestFit="1" customWidth="1"/>
    <col min="44" max="44" width="5.42578125" bestFit="1" customWidth="1"/>
    <col min="45" max="45" width="7" bestFit="1" customWidth="1"/>
    <col min="46" max="47" width="8" bestFit="1" customWidth="1"/>
    <col min="48" max="48" width="6.42578125" bestFit="1" customWidth="1"/>
    <col min="49" max="49" width="8" bestFit="1" customWidth="1"/>
    <col min="50" max="50" width="11.28515625" bestFit="1" customWidth="1"/>
  </cols>
  <sheetData>
    <row r="1" spans="1:19" x14ac:dyDescent="0.25">
      <c r="A1" s="3" t="s">
        <v>7</v>
      </c>
      <c r="B1" t="s">
        <v>6258</v>
      </c>
    </row>
    <row r="3" spans="1:19" x14ac:dyDescent="0.25">
      <c r="A3" s="3" t="s">
        <v>6218</v>
      </c>
      <c r="B3" t="s">
        <v>6225</v>
      </c>
      <c r="C3" t="s">
        <v>6227</v>
      </c>
      <c r="D3" t="s">
        <v>6256</v>
      </c>
    </row>
    <row r="4" spans="1:19" x14ac:dyDescent="0.25">
      <c r="A4" s="13" t="s">
        <v>4763</v>
      </c>
      <c r="B4">
        <v>35.799999999999997</v>
      </c>
      <c r="C4">
        <v>4</v>
      </c>
      <c r="D4">
        <v>2.1479999999999997</v>
      </c>
      <c r="Q4" t="s">
        <v>6252</v>
      </c>
      <c r="R4" s="14" t="s">
        <v>6253</v>
      </c>
      <c r="S4" t="s">
        <v>6254</v>
      </c>
    </row>
    <row r="5" spans="1:19" x14ac:dyDescent="0.25">
      <c r="A5" s="13" t="s">
        <v>5140</v>
      </c>
      <c r="B5">
        <v>47.55</v>
      </c>
      <c r="C5">
        <v>3</v>
      </c>
      <c r="D5">
        <v>6.1815000000000007</v>
      </c>
      <c r="Q5" t="s">
        <v>6226</v>
      </c>
      <c r="R5" s="14">
        <f xml:space="preserve"> AVERAGE(B4:B960)</f>
        <v>47.162230929989605</v>
      </c>
      <c r="S5" t="s">
        <v>6230</v>
      </c>
    </row>
    <row r="6" spans="1:19" x14ac:dyDescent="0.25">
      <c r="A6" s="13" t="s">
        <v>1435</v>
      </c>
      <c r="B6">
        <v>40.5</v>
      </c>
      <c r="C6">
        <v>3</v>
      </c>
      <c r="D6">
        <v>3.6449999999999996</v>
      </c>
      <c r="Q6" t="s">
        <v>6228</v>
      </c>
      <c r="R6" s="14">
        <f>AVERAGE(C4:C960)</f>
        <v>3.7903866248693827</v>
      </c>
      <c r="S6" t="s">
        <v>6229</v>
      </c>
    </row>
    <row r="7" spans="1:19" x14ac:dyDescent="0.25">
      <c r="A7" s="13" t="s">
        <v>2893</v>
      </c>
      <c r="B7">
        <v>77.624999999999986</v>
      </c>
      <c r="C7">
        <v>7.5</v>
      </c>
      <c r="D7">
        <v>6.9862499999999983</v>
      </c>
      <c r="Q7" t="s">
        <v>6259</v>
      </c>
      <c r="R7" s="14">
        <f>AVERAGE(D4:D960)</f>
        <v>4.7233201671891294</v>
      </c>
      <c r="S7" t="s">
        <v>6230</v>
      </c>
    </row>
    <row r="8" spans="1:19" x14ac:dyDescent="0.25">
      <c r="A8" s="13" t="s">
        <v>3653</v>
      </c>
      <c r="B8">
        <v>189.74999999999997</v>
      </c>
      <c r="C8">
        <v>15</v>
      </c>
      <c r="D8">
        <v>20.872499999999999</v>
      </c>
    </row>
    <row r="9" spans="1:19" x14ac:dyDescent="0.25">
      <c r="A9" s="13" t="s">
        <v>2967</v>
      </c>
      <c r="B9">
        <v>103.49999999999999</v>
      </c>
      <c r="C9">
        <v>10</v>
      </c>
      <c r="D9">
        <v>9.3149999999999977</v>
      </c>
    </row>
    <row r="10" spans="1:19" x14ac:dyDescent="0.25">
      <c r="A10" s="13" t="s">
        <v>2231</v>
      </c>
      <c r="B10">
        <v>26.19</v>
      </c>
      <c r="C10">
        <v>1.2000000000000002</v>
      </c>
      <c r="D10">
        <v>3.4047000000000001</v>
      </c>
    </row>
    <row r="11" spans="1:19" x14ac:dyDescent="0.25">
      <c r="A11" s="13" t="s">
        <v>6116</v>
      </c>
      <c r="B11">
        <v>29.849999999999998</v>
      </c>
      <c r="C11">
        <v>2.5</v>
      </c>
      <c r="D11">
        <v>1.7909999999999999</v>
      </c>
    </row>
    <row r="12" spans="1:19" x14ac:dyDescent="0.25">
      <c r="A12" s="13" t="s">
        <v>4376</v>
      </c>
      <c r="B12">
        <v>64.75</v>
      </c>
      <c r="C12">
        <v>5</v>
      </c>
      <c r="D12">
        <v>5.8274999999999997</v>
      </c>
    </row>
    <row r="13" spans="1:19" x14ac:dyDescent="0.25">
      <c r="A13" s="13" t="s">
        <v>4841</v>
      </c>
      <c r="B13">
        <v>9.9499999999999993</v>
      </c>
      <c r="C13">
        <v>1</v>
      </c>
      <c r="D13">
        <v>0.89549999999999985</v>
      </c>
    </row>
    <row r="14" spans="1:19" x14ac:dyDescent="0.25">
      <c r="A14" s="13" t="s">
        <v>1848</v>
      </c>
      <c r="B14">
        <v>45.769999999999996</v>
      </c>
      <c r="C14">
        <v>5</v>
      </c>
      <c r="D14">
        <v>2.7461999999999995</v>
      </c>
    </row>
    <row r="15" spans="1:19" x14ac:dyDescent="0.25">
      <c r="A15" s="13" t="s">
        <v>4335</v>
      </c>
      <c r="B15">
        <v>9.51</v>
      </c>
      <c r="C15">
        <v>0.4</v>
      </c>
      <c r="D15">
        <v>1.2363</v>
      </c>
    </row>
    <row r="16" spans="1:19" x14ac:dyDescent="0.25">
      <c r="A16" s="13" t="s">
        <v>4515</v>
      </c>
      <c r="B16">
        <v>2.9849999999999999</v>
      </c>
      <c r="C16">
        <v>0.2</v>
      </c>
      <c r="D16">
        <v>0.17909999999999998</v>
      </c>
    </row>
    <row r="17" spans="1:4" x14ac:dyDescent="0.25">
      <c r="A17" s="13" t="s">
        <v>1082</v>
      </c>
      <c r="B17">
        <v>24.3</v>
      </c>
      <c r="C17">
        <v>2</v>
      </c>
      <c r="D17">
        <v>2.673</v>
      </c>
    </row>
    <row r="18" spans="1:4" x14ac:dyDescent="0.25">
      <c r="A18" s="13" t="s">
        <v>3063</v>
      </c>
      <c r="B18">
        <v>41.169999999999995</v>
      </c>
      <c r="C18">
        <v>5</v>
      </c>
      <c r="D18">
        <v>2.4701999999999997</v>
      </c>
    </row>
    <row r="19" spans="1:4" x14ac:dyDescent="0.25">
      <c r="A19" s="13" t="s">
        <v>1099</v>
      </c>
      <c r="B19">
        <v>7.77</v>
      </c>
      <c r="C19">
        <v>0.5</v>
      </c>
      <c r="D19">
        <v>1.0101</v>
      </c>
    </row>
    <row r="20" spans="1:4" x14ac:dyDescent="0.25">
      <c r="A20" s="13" t="s">
        <v>1770</v>
      </c>
      <c r="B20">
        <v>16.11</v>
      </c>
      <c r="C20">
        <v>1.2000000000000002</v>
      </c>
      <c r="D20">
        <v>0.96659999999999979</v>
      </c>
    </row>
    <row r="21" spans="1:4" x14ac:dyDescent="0.25">
      <c r="A21" s="13" t="s">
        <v>6018</v>
      </c>
      <c r="B21">
        <v>23.31</v>
      </c>
      <c r="C21">
        <v>1.5</v>
      </c>
      <c r="D21">
        <v>2.0978999999999997</v>
      </c>
    </row>
    <row r="22" spans="1:4" x14ac:dyDescent="0.25">
      <c r="A22" s="13" t="s">
        <v>4156</v>
      </c>
      <c r="B22">
        <v>95.1</v>
      </c>
      <c r="C22">
        <v>6</v>
      </c>
      <c r="D22">
        <v>12.363000000000001</v>
      </c>
    </row>
    <row r="23" spans="1:4" x14ac:dyDescent="0.25">
      <c r="A23" s="13" t="s">
        <v>3312</v>
      </c>
      <c r="B23">
        <v>8.0549999999999997</v>
      </c>
      <c r="C23">
        <v>0.60000000000000009</v>
      </c>
      <c r="D23">
        <v>0.4832999999999999</v>
      </c>
    </row>
    <row r="24" spans="1:4" x14ac:dyDescent="0.25">
      <c r="A24" s="13" t="s">
        <v>2508</v>
      </c>
      <c r="B24">
        <v>29.784999999999997</v>
      </c>
      <c r="C24">
        <v>2.5</v>
      </c>
      <c r="D24">
        <v>2.6806499999999995</v>
      </c>
    </row>
    <row r="25" spans="1:4" x14ac:dyDescent="0.25">
      <c r="A25" s="13" t="s">
        <v>686</v>
      </c>
      <c r="B25">
        <v>35.82</v>
      </c>
      <c r="C25">
        <v>3</v>
      </c>
      <c r="D25">
        <v>3.2237999999999998</v>
      </c>
    </row>
    <row r="26" spans="1:4" x14ac:dyDescent="0.25">
      <c r="A26" s="13" t="s">
        <v>1332</v>
      </c>
      <c r="B26">
        <v>12.95</v>
      </c>
      <c r="C26">
        <v>1</v>
      </c>
      <c r="D26">
        <v>1.6835</v>
      </c>
    </row>
    <row r="27" spans="1:4" x14ac:dyDescent="0.25">
      <c r="A27" s="13" t="s">
        <v>4073</v>
      </c>
      <c r="B27">
        <v>35.64</v>
      </c>
      <c r="C27">
        <v>2</v>
      </c>
      <c r="D27">
        <v>3.9203999999999999</v>
      </c>
    </row>
    <row r="28" spans="1:4" x14ac:dyDescent="0.25">
      <c r="A28" s="13" t="s">
        <v>865</v>
      </c>
      <c r="B28">
        <v>9.51</v>
      </c>
      <c r="C28">
        <v>0.4</v>
      </c>
      <c r="D28">
        <v>1.2363</v>
      </c>
    </row>
    <row r="29" spans="1:4" x14ac:dyDescent="0.25">
      <c r="A29" s="13" t="s">
        <v>5122</v>
      </c>
      <c r="B29">
        <v>55</v>
      </c>
      <c r="C29">
        <v>4</v>
      </c>
      <c r="D29">
        <v>6.05</v>
      </c>
    </row>
    <row r="30" spans="1:4" x14ac:dyDescent="0.25">
      <c r="A30" s="13" t="s">
        <v>3407</v>
      </c>
      <c r="B30">
        <v>102.92499999999998</v>
      </c>
      <c r="C30">
        <v>12.5</v>
      </c>
      <c r="D30">
        <v>6.1754999999999995</v>
      </c>
    </row>
    <row r="31" spans="1:4" x14ac:dyDescent="0.25">
      <c r="A31" s="13" t="s">
        <v>4925</v>
      </c>
      <c r="B31">
        <v>22.884999999999998</v>
      </c>
      <c r="C31">
        <v>2.5</v>
      </c>
      <c r="D31">
        <v>2.0596499999999995</v>
      </c>
    </row>
    <row r="32" spans="1:4" x14ac:dyDescent="0.25">
      <c r="A32" s="13" t="s">
        <v>4874</v>
      </c>
      <c r="B32">
        <v>20.25</v>
      </c>
      <c r="C32">
        <v>1.5</v>
      </c>
      <c r="D32">
        <v>1.8224999999999998</v>
      </c>
    </row>
    <row r="33" spans="1:4" x14ac:dyDescent="0.25">
      <c r="A33" s="13" t="s">
        <v>4470</v>
      </c>
      <c r="B33">
        <v>17.82</v>
      </c>
      <c r="C33">
        <v>1</v>
      </c>
      <c r="D33">
        <v>1.9601999999999999</v>
      </c>
    </row>
    <row r="34" spans="1:4" x14ac:dyDescent="0.25">
      <c r="A34" s="13" t="s">
        <v>4584</v>
      </c>
      <c r="B34">
        <v>23.31</v>
      </c>
      <c r="C34">
        <v>1.2000000000000002</v>
      </c>
      <c r="D34">
        <v>2.0978999999999997</v>
      </c>
    </row>
    <row r="35" spans="1:4" x14ac:dyDescent="0.25">
      <c r="A35" s="13" t="s">
        <v>1664</v>
      </c>
      <c r="B35">
        <v>6.75</v>
      </c>
      <c r="C35">
        <v>0.5</v>
      </c>
      <c r="D35">
        <v>0.60749999999999993</v>
      </c>
    </row>
    <row r="36" spans="1:4" x14ac:dyDescent="0.25">
      <c r="A36" s="13" t="s">
        <v>5233</v>
      </c>
      <c r="B36">
        <v>41.25</v>
      </c>
      <c r="C36">
        <v>2.5</v>
      </c>
      <c r="D36">
        <v>4.5374999999999996</v>
      </c>
    </row>
    <row r="37" spans="1:4" x14ac:dyDescent="0.25">
      <c r="A37" s="13" t="s">
        <v>5309</v>
      </c>
      <c r="B37">
        <v>19.899999999999999</v>
      </c>
      <c r="C37">
        <v>2</v>
      </c>
      <c r="D37">
        <v>1.7909999999999997</v>
      </c>
    </row>
    <row r="38" spans="1:4" x14ac:dyDescent="0.25">
      <c r="A38" s="13" t="s">
        <v>3186</v>
      </c>
      <c r="B38">
        <v>26.19</v>
      </c>
      <c r="C38">
        <v>1.2000000000000002</v>
      </c>
      <c r="D38">
        <v>3.4047000000000001</v>
      </c>
    </row>
    <row r="39" spans="1:4" x14ac:dyDescent="0.25">
      <c r="A39" s="13" t="s">
        <v>5563</v>
      </c>
      <c r="B39">
        <v>24.3</v>
      </c>
      <c r="C39">
        <v>2</v>
      </c>
      <c r="D39">
        <v>2.673</v>
      </c>
    </row>
    <row r="40" spans="1:4" x14ac:dyDescent="0.25">
      <c r="A40" s="13" t="s">
        <v>918</v>
      </c>
      <c r="B40">
        <v>3.5849999999999995</v>
      </c>
      <c r="C40">
        <v>0.2</v>
      </c>
      <c r="D40">
        <v>0.21509999999999996</v>
      </c>
    </row>
    <row r="41" spans="1:4" x14ac:dyDescent="0.25">
      <c r="A41" s="13" t="s">
        <v>3894</v>
      </c>
      <c r="B41">
        <v>8.9550000000000001</v>
      </c>
      <c r="C41">
        <v>0.60000000000000009</v>
      </c>
      <c r="D41">
        <v>0.53729999999999989</v>
      </c>
    </row>
    <row r="42" spans="1:4" x14ac:dyDescent="0.25">
      <c r="A42" s="13" t="s">
        <v>1991</v>
      </c>
      <c r="B42">
        <v>24.3</v>
      </c>
      <c r="C42">
        <v>2</v>
      </c>
      <c r="D42">
        <v>2.673</v>
      </c>
    </row>
    <row r="43" spans="1:4" x14ac:dyDescent="0.25">
      <c r="A43" s="13" t="s">
        <v>4079</v>
      </c>
      <c r="B43">
        <v>95.1</v>
      </c>
      <c r="C43">
        <v>6</v>
      </c>
      <c r="D43">
        <v>12.363000000000001</v>
      </c>
    </row>
    <row r="44" spans="1:4" x14ac:dyDescent="0.25">
      <c r="A44" s="13" t="s">
        <v>3547</v>
      </c>
      <c r="B44">
        <v>22.884999999999998</v>
      </c>
      <c r="C44">
        <v>2.5</v>
      </c>
      <c r="D44">
        <v>2.0596499999999995</v>
      </c>
    </row>
    <row r="45" spans="1:4" x14ac:dyDescent="0.25">
      <c r="A45" s="13" t="s">
        <v>1463</v>
      </c>
      <c r="B45">
        <v>91.539999999999992</v>
      </c>
      <c r="C45">
        <v>10</v>
      </c>
      <c r="D45">
        <v>5.4923999999999991</v>
      </c>
    </row>
    <row r="46" spans="1:4" x14ac:dyDescent="0.25">
      <c r="A46" s="13" t="s">
        <v>3093</v>
      </c>
      <c r="B46">
        <v>10.739999999999998</v>
      </c>
      <c r="C46">
        <v>0.8</v>
      </c>
      <c r="D46">
        <v>0.64439999999999986</v>
      </c>
    </row>
    <row r="47" spans="1:4" x14ac:dyDescent="0.25">
      <c r="A47" s="13" t="s">
        <v>4984</v>
      </c>
      <c r="B47">
        <v>28.679999999999996</v>
      </c>
      <c r="C47">
        <v>2</v>
      </c>
      <c r="D47">
        <v>1.7207999999999997</v>
      </c>
    </row>
    <row r="48" spans="1:4" x14ac:dyDescent="0.25">
      <c r="A48" s="13" t="s">
        <v>3492</v>
      </c>
      <c r="B48">
        <v>44.75</v>
      </c>
      <c r="C48">
        <v>5</v>
      </c>
      <c r="D48">
        <v>2.6849999999999996</v>
      </c>
    </row>
    <row r="49" spans="1:4" x14ac:dyDescent="0.25">
      <c r="A49" s="13" t="s">
        <v>5506</v>
      </c>
      <c r="B49">
        <v>13.365</v>
      </c>
      <c r="C49">
        <v>0.60000000000000009</v>
      </c>
      <c r="D49">
        <v>1.4701499999999998</v>
      </c>
    </row>
    <row r="50" spans="1:4" x14ac:dyDescent="0.25">
      <c r="A50" s="13" t="s">
        <v>1832</v>
      </c>
      <c r="B50">
        <v>45.769999999999996</v>
      </c>
      <c r="C50">
        <v>5</v>
      </c>
      <c r="D50">
        <v>2.7461999999999995</v>
      </c>
    </row>
    <row r="51" spans="1:4" x14ac:dyDescent="0.25">
      <c r="A51" s="13" t="s">
        <v>546</v>
      </c>
      <c r="B51">
        <v>39.799999999999997</v>
      </c>
      <c r="C51">
        <v>4</v>
      </c>
      <c r="D51">
        <v>3.5819999999999994</v>
      </c>
    </row>
    <row r="52" spans="1:4" x14ac:dyDescent="0.25">
      <c r="A52" s="13" t="s">
        <v>1031</v>
      </c>
      <c r="B52">
        <v>13.5</v>
      </c>
      <c r="C52">
        <v>1</v>
      </c>
      <c r="D52">
        <v>1.2149999999999999</v>
      </c>
    </row>
    <row r="53" spans="1:4" x14ac:dyDescent="0.25">
      <c r="A53" s="13" t="s">
        <v>4487</v>
      </c>
      <c r="B53">
        <v>13.5</v>
      </c>
      <c r="C53">
        <v>1</v>
      </c>
      <c r="D53">
        <v>1.2149999999999999</v>
      </c>
    </row>
    <row r="54" spans="1:4" x14ac:dyDescent="0.25">
      <c r="A54" s="13" t="s">
        <v>1724</v>
      </c>
      <c r="B54">
        <v>25.68</v>
      </c>
      <c r="C54">
        <v>1.6</v>
      </c>
      <c r="D54">
        <v>1.5407999999999999</v>
      </c>
    </row>
    <row r="55" spans="1:4" x14ac:dyDescent="0.25">
      <c r="A55" s="13" t="s">
        <v>3755</v>
      </c>
      <c r="B55">
        <v>47.115000000000002</v>
      </c>
      <c r="C55">
        <v>3.1</v>
      </c>
      <c r="D55">
        <v>4.5076499999999999</v>
      </c>
    </row>
    <row r="56" spans="1:4" x14ac:dyDescent="0.25">
      <c r="A56" s="13" t="s">
        <v>2823</v>
      </c>
      <c r="B56">
        <v>10.754999999999999</v>
      </c>
      <c r="C56">
        <v>0.60000000000000009</v>
      </c>
      <c r="D56">
        <v>0.64529999999999987</v>
      </c>
    </row>
    <row r="57" spans="1:4" x14ac:dyDescent="0.25">
      <c r="A57" s="13" t="s">
        <v>4780</v>
      </c>
      <c r="B57">
        <v>29.784999999999997</v>
      </c>
      <c r="C57">
        <v>2.5</v>
      </c>
      <c r="D57">
        <v>3.8720499999999998</v>
      </c>
    </row>
    <row r="58" spans="1:4" x14ac:dyDescent="0.25">
      <c r="A58" s="13" t="s">
        <v>1700</v>
      </c>
      <c r="B58">
        <v>23.31</v>
      </c>
      <c r="C58">
        <v>1.2000000000000002</v>
      </c>
      <c r="D58">
        <v>3.0303</v>
      </c>
    </row>
    <row r="59" spans="1:4" x14ac:dyDescent="0.25">
      <c r="A59" s="13" t="s">
        <v>2596</v>
      </c>
      <c r="B59">
        <v>38.04</v>
      </c>
      <c r="C59">
        <v>2</v>
      </c>
      <c r="D59">
        <v>4.9451999999999998</v>
      </c>
    </row>
    <row r="60" spans="1:4" x14ac:dyDescent="0.25">
      <c r="A60" s="13" t="s">
        <v>1625</v>
      </c>
      <c r="B60">
        <v>178.70999999999998</v>
      </c>
      <c r="C60">
        <v>15</v>
      </c>
      <c r="D60">
        <v>23.232299999999999</v>
      </c>
    </row>
    <row r="61" spans="1:4" x14ac:dyDescent="0.25">
      <c r="A61" s="13" t="s">
        <v>4061</v>
      </c>
      <c r="B61">
        <v>47.8</v>
      </c>
      <c r="C61">
        <v>4</v>
      </c>
      <c r="D61">
        <v>2.8679999999999999</v>
      </c>
    </row>
    <row r="62" spans="1:4" x14ac:dyDescent="0.25">
      <c r="A62" s="13" t="s">
        <v>3468</v>
      </c>
      <c r="B62">
        <v>41.25</v>
      </c>
      <c r="C62">
        <v>2.5</v>
      </c>
      <c r="D62">
        <v>4.5374999999999996</v>
      </c>
    </row>
    <row r="63" spans="1:4" x14ac:dyDescent="0.25">
      <c r="A63" s="13" t="s">
        <v>1788</v>
      </c>
      <c r="B63">
        <v>51.749999999999993</v>
      </c>
      <c r="C63">
        <v>5</v>
      </c>
      <c r="D63">
        <v>4.6574999999999989</v>
      </c>
    </row>
    <row r="64" spans="1:4" x14ac:dyDescent="0.25">
      <c r="A64" s="13" t="s">
        <v>3833</v>
      </c>
      <c r="B64">
        <v>51.749999999999993</v>
      </c>
      <c r="C64">
        <v>5</v>
      </c>
      <c r="D64">
        <v>4.6574999999999989</v>
      </c>
    </row>
    <row r="65" spans="1:4" x14ac:dyDescent="0.25">
      <c r="A65" s="13" t="s">
        <v>1905</v>
      </c>
      <c r="B65">
        <v>68.75</v>
      </c>
      <c r="C65">
        <v>5</v>
      </c>
      <c r="D65">
        <v>7.5625</v>
      </c>
    </row>
    <row r="66" spans="1:4" x14ac:dyDescent="0.25">
      <c r="A66" s="13" t="s">
        <v>5267</v>
      </c>
      <c r="B66">
        <v>167.67000000000002</v>
      </c>
      <c r="C66">
        <v>15</v>
      </c>
      <c r="D66">
        <v>18.4437</v>
      </c>
    </row>
    <row r="67" spans="1:4" x14ac:dyDescent="0.25">
      <c r="A67" s="13" t="s">
        <v>4658</v>
      </c>
      <c r="B67">
        <v>10.754999999999999</v>
      </c>
      <c r="C67">
        <v>0.60000000000000009</v>
      </c>
      <c r="D67">
        <v>0.64529999999999987</v>
      </c>
    </row>
    <row r="68" spans="1:4" x14ac:dyDescent="0.25">
      <c r="A68" s="13" t="s">
        <v>1105</v>
      </c>
      <c r="B68">
        <v>13.365</v>
      </c>
      <c r="C68">
        <v>0.60000000000000009</v>
      </c>
      <c r="D68">
        <v>1.4701499999999998</v>
      </c>
    </row>
    <row r="69" spans="1:4" x14ac:dyDescent="0.25">
      <c r="A69" s="13" t="s">
        <v>5426</v>
      </c>
      <c r="B69">
        <v>11.94</v>
      </c>
      <c r="C69">
        <v>0.8</v>
      </c>
      <c r="D69">
        <v>0.71639999999999993</v>
      </c>
    </row>
    <row r="70" spans="1:4" x14ac:dyDescent="0.25">
      <c r="A70" s="13" t="s">
        <v>1817</v>
      </c>
      <c r="B70">
        <v>182.27499999999998</v>
      </c>
      <c r="C70">
        <v>12.5</v>
      </c>
      <c r="D70">
        <v>23.695749999999997</v>
      </c>
    </row>
    <row r="71" spans="1:4" x14ac:dyDescent="0.25">
      <c r="A71" s="13" t="s">
        <v>3099</v>
      </c>
      <c r="B71">
        <v>49.75</v>
      </c>
      <c r="C71">
        <v>5</v>
      </c>
      <c r="D71">
        <v>4.4774999999999991</v>
      </c>
    </row>
    <row r="72" spans="1:4" x14ac:dyDescent="0.25">
      <c r="A72" s="13" t="s">
        <v>2726</v>
      </c>
      <c r="B72">
        <v>31.08</v>
      </c>
      <c r="C72">
        <v>2</v>
      </c>
      <c r="D72">
        <v>4.0404</v>
      </c>
    </row>
    <row r="73" spans="1:4" x14ac:dyDescent="0.25">
      <c r="A73" s="13" t="s">
        <v>1554</v>
      </c>
      <c r="B73">
        <v>43.650000000000006</v>
      </c>
      <c r="C73">
        <v>3</v>
      </c>
      <c r="D73">
        <v>5.6745000000000001</v>
      </c>
    </row>
    <row r="74" spans="1:4" x14ac:dyDescent="0.25">
      <c r="A74" s="13" t="s">
        <v>4108</v>
      </c>
      <c r="B74">
        <v>35.849999999999994</v>
      </c>
      <c r="C74">
        <v>3</v>
      </c>
      <c r="D74">
        <v>2.1509999999999998</v>
      </c>
    </row>
    <row r="75" spans="1:4" x14ac:dyDescent="0.25">
      <c r="A75" s="13" t="s">
        <v>5642</v>
      </c>
      <c r="B75">
        <v>45</v>
      </c>
      <c r="C75">
        <v>4</v>
      </c>
      <c r="D75">
        <v>4.05</v>
      </c>
    </row>
    <row r="76" spans="1:4" x14ac:dyDescent="0.25">
      <c r="A76" s="13" t="s">
        <v>3348</v>
      </c>
      <c r="B76">
        <v>25.9</v>
      </c>
      <c r="C76">
        <v>2</v>
      </c>
      <c r="D76">
        <v>2.331</v>
      </c>
    </row>
    <row r="77" spans="1:4" x14ac:dyDescent="0.25">
      <c r="A77" s="13" t="s">
        <v>5767</v>
      </c>
      <c r="B77">
        <v>114.42499999999998</v>
      </c>
      <c r="C77">
        <v>12.5</v>
      </c>
      <c r="D77">
        <v>6.865499999999999</v>
      </c>
    </row>
    <row r="78" spans="1:4" x14ac:dyDescent="0.25">
      <c r="A78" s="13" t="s">
        <v>1412</v>
      </c>
      <c r="B78">
        <v>29.16</v>
      </c>
      <c r="C78">
        <v>2</v>
      </c>
      <c r="D78">
        <v>3.2076000000000002</v>
      </c>
    </row>
    <row r="79" spans="1:4" x14ac:dyDescent="0.25">
      <c r="A79" s="13" t="s">
        <v>2101</v>
      </c>
      <c r="B79">
        <v>36.454999999999998</v>
      </c>
      <c r="C79">
        <v>2.5</v>
      </c>
      <c r="D79">
        <v>4.7391499999999995</v>
      </c>
    </row>
    <row r="80" spans="1:4" x14ac:dyDescent="0.25">
      <c r="A80" s="13" t="s">
        <v>4857</v>
      </c>
      <c r="B80">
        <v>8.73</v>
      </c>
      <c r="C80">
        <v>0.4</v>
      </c>
      <c r="D80">
        <v>1.1349</v>
      </c>
    </row>
    <row r="81" spans="1:4" x14ac:dyDescent="0.25">
      <c r="A81" s="13" t="s">
        <v>5482</v>
      </c>
      <c r="B81">
        <v>77.624999999999986</v>
      </c>
      <c r="C81">
        <v>7.5</v>
      </c>
      <c r="D81">
        <v>6.9862499999999983</v>
      </c>
    </row>
    <row r="82" spans="1:4" x14ac:dyDescent="0.25">
      <c r="A82" s="13" t="s">
        <v>3003</v>
      </c>
      <c r="B82">
        <v>8.73</v>
      </c>
      <c r="C82">
        <v>0.5</v>
      </c>
      <c r="D82">
        <v>1.1349</v>
      </c>
    </row>
    <row r="83" spans="1:4" x14ac:dyDescent="0.25">
      <c r="A83" s="13" t="s">
        <v>1400</v>
      </c>
      <c r="B83">
        <v>21.87</v>
      </c>
      <c r="C83">
        <v>1.5</v>
      </c>
      <c r="D83">
        <v>2.4057000000000004</v>
      </c>
    </row>
    <row r="84" spans="1:4" x14ac:dyDescent="0.25">
      <c r="A84" s="13" t="s">
        <v>1782</v>
      </c>
      <c r="B84">
        <v>8.73</v>
      </c>
      <c r="C84">
        <v>0.4</v>
      </c>
      <c r="D84">
        <v>1.1349</v>
      </c>
    </row>
    <row r="85" spans="1:4" x14ac:dyDescent="0.25">
      <c r="A85" s="13" t="s">
        <v>4607</v>
      </c>
      <c r="B85">
        <v>4.3650000000000002</v>
      </c>
      <c r="C85">
        <v>0.2</v>
      </c>
      <c r="D85">
        <v>0.56745000000000001</v>
      </c>
    </row>
    <row r="86" spans="1:4" x14ac:dyDescent="0.25">
      <c r="A86" s="13" t="s">
        <v>2407</v>
      </c>
      <c r="B86">
        <v>7.29</v>
      </c>
      <c r="C86">
        <v>0.5</v>
      </c>
      <c r="D86">
        <v>0.80190000000000006</v>
      </c>
    </row>
    <row r="87" spans="1:4" x14ac:dyDescent="0.25">
      <c r="A87" s="13" t="s">
        <v>5361</v>
      </c>
      <c r="B87">
        <v>9.9499999999999993</v>
      </c>
      <c r="C87">
        <v>1</v>
      </c>
      <c r="D87">
        <v>0.59699999999999998</v>
      </c>
    </row>
    <row r="88" spans="1:4" x14ac:dyDescent="0.25">
      <c r="A88" s="13" t="s">
        <v>1480</v>
      </c>
      <c r="B88">
        <v>34.154999999999994</v>
      </c>
      <c r="C88">
        <v>2.5</v>
      </c>
      <c r="D88">
        <v>3.7570499999999996</v>
      </c>
    </row>
    <row r="89" spans="1:4" x14ac:dyDescent="0.25">
      <c r="A89" s="13" t="s">
        <v>4144</v>
      </c>
      <c r="B89">
        <v>28.53</v>
      </c>
      <c r="C89">
        <v>1.5</v>
      </c>
      <c r="D89">
        <v>3.7088999999999999</v>
      </c>
    </row>
    <row r="90" spans="1:4" x14ac:dyDescent="0.25">
      <c r="A90" s="13" t="s">
        <v>5034</v>
      </c>
      <c r="B90">
        <v>23.9</v>
      </c>
      <c r="C90">
        <v>2</v>
      </c>
      <c r="D90">
        <v>1.4339999999999999</v>
      </c>
    </row>
    <row r="91" spans="1:4" x14ac:dyDescent="0.25">
      <c r="A91" s="13" t="s">
        <v>5066</v>
      </c>
      <c r="B91">
        <v>28.53</v>
      </c>
      <c r="C91">
        <v>1.5</v>
      </c>
      <c r="D91">
        <v>3.7088999999999999</v>
      </c>
    </row>
    <row r="92" spans="1:4" x14ac:dyDescent="0.25">
      <c r="A92" s="13" t="s">
        <v>2312</v>
      </c>
      <c r="B92">
        <v>18.225000000000001</v>
      </c>
      <c r="C92">
        <v>1</v>
      </c>
      <c r="D92">
        <v>2.00475</v>
      </c>
    </row>
    <row r="93" spans="1:4" x14ac:dyDescent="0.25">
      <c r="A93" s="13" t="s">
        <v>1712</v>
      </c>
      <c r="B93">
        <v>35.64</v>
      </c>
      <c r="C93">
        <v>2</v>
      </c>
      <c r="D93">
        <v>3.9203999999999999</v>
      </c>
    </row>
    <row r="94" spans="1:4" x14ac:dyDescent="0.25">
      <c r="A94" s="13" t="s">
        <v>3738</v>
      </c>
      <c r="B94">
        <v>66.929999999999993</v>
      </c>
      <c r="C94">
        <v>5</v>
      </c>
      <c r="D94">
        <v>8.700899999999999</v>
      </c>
    </row>
    <row r="95" spans="1:4" x14ac:dyDescent="0.25">
      <c r="A95" s="13" t="s">
        <v>3520</v>
      </c>
      <c r="B95">
        <v>8.0549999999999997</v>
      </c>
      <c r="C95">
        <v>0.60000000000000009</v>
      </c>
      <c r="D95">
        <v>0.4832999999999999</v>
      </c>
    </row>
    <row r="96" spans="1:4" x14ac:dyDescent="0.25">
      <c r="A96" s="13" t="s">
        <v>4318</v>
      </c>
      <c r="B96">
        <v>178.70999999999998</v>
      </c>
      <c r="C96">
        <v>15</v>
      </c>
      <c r="D96">
        <v>16.083899999999996</v>
      </c>
    </row>
    <row r="97" spans="1:4" x14ac:dyDescent="0.25">
      <c r="A97" s="13" t="s">
        <v>3235</v>
      </c>
      <c r="B97">
        <v>52.38</v>
      </c>
      <c r="C97">
        <v>3</v>
      </c>
      <c r="D97">
        <v>6.8094000000000001</v>
      </c>
    </row>
    <row r="98" spans="1:4" x14ac:dyDescent="0.25">
      <c r="A98" s="13" t="s">
        <v>2024</v>
      </c>
      <c r="B98">
        <v>71.699999999999989</v>
      </c>
      <c r="C98">
        <v>6</v>
      </c>
      <c r="D98">
        <v>4.3019999999999996</v>
      </c>
    </row>
    <row r="99" spans="1:4" x14ac:dyDescent="0.25">
      <c r="A99" s="13" t="s">
        <v>947</v>
      </c>
      <c r="B99">
        <v>109.36499999999999</v>
      </c>
      <c r="C99">
        <v>7.5</v>
      </c>
      <c r="D99">
        <v>14.217449999999999</v>
      </c>
    </row>
    <row r="100" spans="1:4" x14ac:dyDescent="0.25">
      <c r="A100" s="13" t="s">
        <v>4538</v>
      </c>
      <c r="B100">
        <v>68.655000000000001</v>
      </c>
      <c r="C100">
        <v>7.5</v>
      </c>
      <c r="D100">
        <v>6.1789499999999986</v>
      </c>
    </row>
    <row r="101" spans="1:4" x14ac:dyDescent="0.25">
      <c r="A101" s="13" t="s">
        <v>2220</v>
      </c>
      <c r="B101">
        <v>33.75</v>
      </c>
      <c r="C101">
        <v>3</v>
      </c>
      <c r="D101">
        <v>3.0374999999999996</v>
      </c>
    </row>
    <row r="102" spans="1:4" x14ac:dyDescent="0.25">
      <c r="A102" s="13" t="s">
        <v>4085</v>
      </c>
      <c r="B102">
        <v>31.624999999999996</v>
      </c>
      <c r="C102">
        <v>2.5</v>
      </c>
      <c r="D102">
        <v>3.4787499999999998</v>
      </c>
    </row>
    <row r="103" spans="1:4" x14ac:dyDescent="0.25">
      <c r="A103" s="13" t="s">
        <v>3322</v>
      </c>
      <c r="B103">
        <v>94.504999999999995</v>
      </c>
      <c r="C103">
        <v>6.1999999999999993</v>
      </c>
      <c r="D103">
        <v>11.11985</v>
      </c>
    </row>
    <row r="104" spans="1:4" x14ac:dyDescent="0.25">
      <c r="A104" s="13" t="s">
        <v>3642</v>
      </c>
      <c r="B104">
        <v>15.54</v>
      </c>
      <c r="C104">
        <v>0.8</v>
      </c>
      <c r="D104">
        <v>2.0202</v>
      </c>
    </row>
    <row r="105" spans="1:4" x14ac:dyDescent="0.25">
      <c r="A105" s="13" t="s">
        <v>3135</v>
      </c>
      <c r="B105">
        <v>41.25</v>
      </c>
      <c r="C105">
        <v>3</v>
      </c>
      <c r="D105">
        <v>4.5374999999999996</v>
      </c>
    </row>
    <row r="106" spans="1:4" x14ac:dyDescent="0.25">
      <c r="A106" s="13" t="s">
        <v>3995</v>
      </c>
      <c r="B106">
        <v>77.699999999999989</v>
      </c>
      <c r="C106">
        <v>6</v>
      </c>
      <c r="D106">
        <v>6.9930000000000003</v>
      </c>
    </row>
    <row r="107" spans="1:4" x14ac:dyDescent="0.25">
      <c r="A107" s="13" t="s">
        <v>4830</v>
      </c>
      <c r="B107">
        <v>23.9</v>
      </c>
      <c r="C107">
        <v>2</v>
      </c>
      <c r="D107">
        <v>1.4339999999999999</v>
      </c>
    </row>
    <row r="108" spans="1:4" x14ac:dyDescent="0.25">
      <c r="A108" s="13" t="s">
        <v>518</v>
      </c>
      <c r="B108">
        <v>38.849999999999994</v>
      </c>
      <c r="C108">
        <v>3</v>
      </c>
      <c r="D108">
        <v>5.0504999999999995</v>
      </c>
    </row>
    <row r="109" spans="1:4" x14ac:dyDescent="0.25">
      <c r="A109" s="13" t="s">
        <v>804</v>
      </c>
      <c r="B109">
        <v>10.935</v>
      </c>
      <c r="C109">
        <v>0.60000000000000009</v>
      </c>
      <c r="D109">
        <v>1.2028500000000002</v>
      </c>
    </row>
    <row r="110" spans="1:4" x14ac:dyDescent="0.25">
      <c r="A110" s="13" t="s">
        <v>4465</v>
      </c>
      <c r="B110">
        <v>21.87</v>
      </c>
      <c r="C110">
        <v>1.2000000000000002</v>
      </c>
      <c r="D110">
        <v>2.4057000000000004</v>
      </c>
    </row>
    <row r="111" spans="1:4" x14ac:dyDescent="0.25">
      <c r="A111" s="13" t="s">
        <v>2961</v>
      </c>
      <c r="B111">
        <v>35.64</v>
      </c>
      <c r="C111">
        <v>2</v>
      </c>
      <c r="D111">
        <v>3.9203999999999999</v>
      </c>
    </row>
    <row r="112" spans="1:4" x14ac:dyDescent="0.25">
      <c r="A112" s="13" t="s">
        <v>2174</v>
      </c>
      <c r="B112">
        <v>204.92999999999995</v>
      </c>
      <c r="C112">
        <v>15</v>
      </c>
      <c r="D112">
        <v>22.542299999999997</v>
      </c>
    </row>
    <row r="113" spans="1:4" x14ac:dyDescent="0.25">
      <c r="A113" s="13" t="s">
        <v>2870</v>
      </c>
      <c r="B113">
        <v>17.91</v>
      </c>
      <c r="C113">
        <v>1.5</v>
      </c>
      <c r="D113">
        <v>1.0745999999999998</v>
      </c>
    </row>
    <row r="114" spans="1:4" x14ac:dyDescent="0.25">
      <c r="A114" s="13" t="s">
        <v>3570</v>
      </c>
      <c r="B114">
        <v>15.54</v>
      </c>
      <c r="C114">
        <v>0.8</v>
      </c>
      <c r="D114">
        <v>2.0202</v>
      </c>
    </row>
    <row r="115" spans="1:4" x14ac:dyDescent="0.25">
      <c r="A115" s="13" t="s">
        <v>1215</v>
      </c>
      <c r="B115">
        <v>12.15</v>
      </c>
      <c r="C115">
        <v>1</v>
      </c>
      <c r="D115">
        <v>1.3365</v>
      </c>
    </row>
    <row r="116" spans="1:4" x14ac:dyDescent="0.25">
      <c r="A116" s="13" t="s">
        <v>4370</v>
      </c>
      <c r="B116">
        <v>16.5</v>
      </c>
      <c r="C116">
        <v>1</v>
      </c>
      <c r="D116">
        <v>1.8149999999999999</v>
      </c>
    </row>
    <row r="117" spans="1:4" x14ac:dyDescent="0.25">
      <c r="A117" s="13" t="s">
        <v>5833</v>
      </c>
      <c r="B117">
        <v>119.13999999999999</v>
      </c>
      <c r="C117">
        <v>10</v>
      </c>
      <c r="D117">
        <v>15.488199999999999</v>
      </c>
    </row>
    <row r="118" spans="1:4" x14ac:dyDescent="0.25">
      <c r="A118" s="13" t="s">
        <v>4511</v>
      </c>
      <c r="B118">
        <v>16.5</v>
      </c>
      <c r="C118">
        <v>1</v>
      </c>
      <c r="D118">
        <v>1.8149999999999999</v>
      </c>
    </row>
    <row r="119" spans="1:4" x14ac:dyDescent="0.25">
      <c r="A119" s="13" t="s">
        <v>4646</v>
      </c>
      <c r="B119">
        <v>25.9</v>
      </c>
      <c r="C119">
        <v>2</v>
      </c>
      <c r="D119">
        <v>3.367</v>
      </c>
    </row>
    <row r="120" spans="1:4" x14ac:dyDescent="0.25">
      <c r="A120" s="13" t="s">
        <v>5808</v>
      </c>
      <c r="B120">
        <v>15.54</v>
      </c>
      <c r="C120">
        <v>1</v>
      </c>
      <c r="D120">
        <v>1.3985999999999998</v>
      </c>
    </row>
    <row r="121" spans="1:4" x14ac:dyDescent="0.25">
      <c r="A121" s="13" t="s">
        <v>2272</v>
      </c>
      <c r="B121">
        <v>204.92999999999995</v>
      </c>
      <c r="C121">
        <v>15</v>
      </c>
      <c r="D121">
        <v>22.542299999999997</v>
      </c>
    </row>
    <row r="122" spans="1:4" x14ac:dyDescent="0.25">
      <c r="A122" s="13" t="s">
        <v>4255</v>
      </c>
      <c r="B122">
        <v>59.699999999999996</v>
      </c>
      <c r="C122">
        <v>6</v>
      </c>
      <c r="D122">
        <v>5.3729999999999993</v>
      </c>
    </row>
    <row r="123" spans="1:4" x14ac:dyDescent="0.25">
      <c r="A123" s="13" t="s">
        <v>1042</v>
      </c>
      <c r="B123">
        <v>13.095000000000001</v>
      </c>
      <c r="C123">
        <v>0.60000000000000009</v>
      </c>
      <c r="D123">
        <v>1.70235</v>
      </c>
    </row>
    <row r="124" spans="1:4" x14ac:dyDescent="0.25">
      <c r="A124" s="13" t="s">
        <v>760</v>
      </c>
      <c r="B124">
        <v>91.539999999999992</v>
      </c>
      <c r="C124">
        <v>10</v>
      </c>
      <c r="D124">
        <v>8.2385999999999981</v>
      </c>
    </row>
    <row r="125" spans="1:4" x14ac:dyDescent="0.25">
      <c r="A125" s="13" t="s">
        <v>5671</v>
      </c>
      <c r="B125">
        <v>3.645</v>
      </c>
      <c r="C125">
        <v>0.2</v>
      </c>
      <c r="D125">
        <v>0.40095000000000003</v>
      </c>
    </row>
    <row r="126" spans="1:4" x14ac:dyDescent="0.25">
      <c r="A126" s="13" t="s">
        <v>4752</v>
      </c>
      <c r="B126">
        <v>17.91</v>
      </c>
      <c r="C126">
        <v>1.2000000000000002</v>
      </c>
      <c r="D126">
        <v>1.6118999999999999</v>
      </c>
    </row>
    <row r="127" spans="1:4" x14ac:dyDescent="0.25">
      <c r="A127" s="13" t="s">
        <v>1566</v>
      </c>
      <c r="B127">
        <v>19.424999999999997</v>
      </c>
      <c r="C127">
        <v>1</v>
      </c>
      <c r="D127">
        <v>2.5252499999999998</v>
      </c>
    </row>
    <row r="128" spans="1:4" x14ac:dyDescent="0.25">
      <c r="A128" s="13" t="s">
        <v>3531</v>
      </c>
      <c r="B128">
        <v>10.739999999999998</v>
      </c>
      <c r="C128">
        <v>0.8</v>
      </c>
      <c r="D128">
        <v>0.64439999999999986</v>
      </c>
    </row>
    <row r="129" spans="1:4" x14ac:dyDescent="0.25">
      <c r="A129" s="13" t="s">
        <v>2122</v>
      </c>
      <c r="B129">
        <v>13.424999999999997</v>
      </c>
      <c r="C129">
        <v>1</v>
      </c>
      <c r="D129">
        <v>0.80549999999999988</v>
      </c>
    </row>
    <row r="130" spans="1:4" x14ac:dyDescent="0.25">
      <c r="A130" s="13" t="s">
        <v>1321</v>
      </c>
      <c r="B130">
        <v>18.225000000000001</v>
      </c>
      <c r="C130">
        <v>1</v>
      </c>
      <c r="D130">
        <v>2.00475</v>
      </c>
    </row>
    <row r="131" spans="1:4" x14ac:dyDescent="0.25">
      <c r="A131" s="13" t="s">
        <v>1957</v>
      </c>
      <c r="B131">
        <v>27.484999999999996</v>
      </c>
      <c r="C131">
        <v>2.5</v>
      </c>
      <c r="D131">
        <v>1.6490999999999998</v>
      </c>
    </row>
    <row r="132" spans="1:4" x14ac:dyDescent="0.25">
      <c r="A132" s="13" t="s">
        <v>3412</v>
      </c>
      <c r="B132">
        <v>7.77</v>
      </c>
      <c r="C132">
        <v>0.4</v>
      </c>
      <c r="D132">
        <v>1.0101</v>
      </c>
    </row>
    <row r="133" spans="1:4" x14ac:dyDescent="0.25">
      <c r="A133" s="13" t="s">
        <v>2558</v>
      </c>
      <c r="B133">
        <v>8.73</v>
      </c>
      <c r="C133">
        <v>0.4</v>
      </c>
      <c r="D133">
        <v>1.1349</v>
      </c>
    </row>
    <row r="134" spans="1:4" x14ac:dyDescent="0.25">
      <c r="A134" s="13" t="s">
        <v>1006</v>
      </c>
      <c r="B134">
        <v>44.55</v>
      </c>
      <c r="C134">
        <v>3</v>
      </c>
      <c r="D134">
        <v>4.9005000000000001</v>
      </c>
    </row>
    <row r="135" spans="1:4" x14ac:dyDescent="0.25">
      <c r="A135" s="13" t="s">
        <v>2329</v>
      </c>
      <c r="B135">
        <v>44.75</v>
      </c>
      <c r="C135">
        <v>5</v>
      </c>
      <c r="D135">
        <v>2.6849999999999996</v>
      </c>
    </row>
    <row r="136" spans="1:4" x14ac:dyDescent="0.25">
      <c r="A136" s="13" t="s">
        <v>2469</v>
      </c>
      <c r="B136">
        <v>22.5</v>
      </c>
      <c r="C136">
        <v>2</v>
      </c>
      <c r="D136">
        <v>2.0249999999999999</v>
      </c>
    </row>
    <row r="137" spans="1:4" x14ac:dyDescent="0.25">
      <c r="A137" s="13" t="s">
        <v>2670</v>
      </c>
      <c r="B137">
        <v>74.25</v>
      </c>
      <c r="C137">
        <v>5</v>
      </c>
      <c r="D137">
        <v>8.1675000000000004</v>
      </c>
    </row>
    <row r="138" spans="1:4" x14ac:dyDescent="0.25">
      <c r="A138" s="13" t="s">
        <v>2756</v>
      </c>
      <c r="B138">
        <v>26.849999999999998</v>
      </c>
      <c r="C138">
        <v>3</v>
      </c>
      <c r="D138">
        <v>1.6109999999999998</v>
      </c>
    </row>
    <row r="139" spans="1:4" x14ac:dyDescent="0.25">
      <c r="A139" s="13" t="s">
        <v>749</v>
      </c>
      <c r="B139">
        <v>63.249999999999993</v>
      </c>
      <c r="C139">
        <v>5</v>
      </c>
      <c r="D139">
        <v>6.9574999999999996</v>
      </c>
    </row>
    <row r="140" spans="1:4" x14ac:dyDescent="0.25">
      <c r="A140" s="13" t="s">
        <v>1951</v>
      </c>
      <c r="B140">
        <v>5.97</v>
      </c>
      <c r="C140">
        <v>0.4</v>
      </c>
      <c r="D140">
        <v>0.35819999999999996</v>
      </c>
    </row>
    <row r="141" spans="1:4" x14ac:dyDescent="0.25">
      <c r="A141" s="13" t="s">
        <v>2475</v>
      </c>
      <c r="B141">
        <v>36.450000000000003</v>
      </c>
      <c r="C141">
        <v>2.5</v>
      </c>
      <c r="D141">
        <v>4.0095000000000001</v>
      </c>
    </row>
    <row r="142" spans="1:4" x14ac:dyDescent="0.25">
      <c r="A142" s="13" t="s">
        <v>5367</v>
      </c>
      <c r="B142">
        <v>29.1</v>
      </c>
      <c r="C142">
        <v>2</v>
      </c>
      <c r="D142">
        <v>3.7830000000000004</v>
      </c>
    </row>
    <row r="143" spans="1:4" x14ac:dyDescent="0.25">
      <c r="A143" s="13" t="s">
        <v>5625</v>
      </c>
      <c r="B143">
        <v>59.75</v>
      </c>
      <c r="C143">
        <v>5</v>
      </c>
      <c r="D143">
        <v>3.585</v>
      </c>
    </row>
    <row r="144" spans="1:4" x14ac:dyDescent="0.25">
      <c r="A144" s="13" t="s">
        <v>2676</v>
      </c>
      <c r="B144">
        <v>11.654999999999999</v>
      </c>
      <c r="C144">
        <v>0.60000000000000009</v>
      </c>
      <c r="D144">
        <v>1.51515</v>
      </c>
    </row>
    <row r="145" spans="1:4" x14ac:dyDescent="0.25">
      <c r="A145" s="13" t="s">
        <v>3452</v>
      </c>
      <c r="B145">
        <v>72.91</v>
      </c>
      <c r="C145">
        <v>5</v>
      </c>
      <c r="D145">
        <v>9.4782999999999991</v>
      </c>
    </row>
    <row r="146" spans="1:4" x14ac:dyDescent="0.25">
      <c r="A146" s="13" t="s">
        <v>2378</v>
      </c>
      <c r="B146">
        <v>28.53</v>
      </c>
      <c r="C146">
        <v>1.2000000000000002</v>
      </c>
      <c r="D146">
        <v>3.7088999999999999</v>
      </c>
    </row>
    <row r="147" spans="1:4" x14ac:dyDescent="0.25">
      <c r="A147" s="13" t="s">
        <v>3581</v>
      </c>
      <c r="B147">
        <v>10.754999999999999</v>
      </c>
      <c r="C147">
        <v>0.60000000000000009</v>
      </c>
      <c r="D147">
        <v>0.64529999999999987</v>
      </c>
    </row>
    <row r="148" spans="1:4" x14ac:dyDescent="0.25">
      <c r="A148" s="13" t="s">
        <v>3859</v>
      </c>
      <c r="B148">
        <v>145.82</v>
      </c>
      <c r="C148">
        <v>10</v>
      </c>
      <c r="D148">
        <v>18.956599999999998</v>
      </c>
    </row>
    <row r="149" spans="1:4" x14ac:dyDescent="0.25">
      <c r="A149" s="13" t="s">
        <v>5966</v>
      </c>
      <c r="B149">
        <v>12.95</v>
      </c>
      <c r="C149">
        <v>1</v>
      </c>
      <c r="D149">
        <v>1.6835</v>
      </c>
    </row>
    <row r="150" spans="1:4" x14ac:dyDescent="0.25">
      <c r="A150" s="13" t="s">
        <v>6085</v>
      </c>
      <c r="B150">
        <v>33.765000000000001</v>
      </c>
      <c r="C150">
        <v>2</v>
      </c>
      <c r="D150">
        <v>4.0249500000000005</v>
      </c>
    </row>
    <row r="151" spans="1:4" x14ac:dyDescent="0.25">
      <c r="A151" s="13" t="s">
        <v>2762</v>
      </c>
      <c r="B151">
        <v>9.51</v>
      </c>
      <c r="C151">
        <v>0.4</v>
      </c>
      <c r="D151">
        <v>1.2363</v>
      </c>
    </row>
    <row r="152" spans="1:4" x14ac:dyDescent="0.25">
      <c r="A152" s="13" t="s">
        <v>2401</v>
      </c>
      <c r="B152">
        <v>7.29</v>
      </c>
      <c r="C152">
        <v>0.4</v>
      </c>
      <c r="D152">
        <v>0.80190000000000006</v>
      </c>
    </row>
    <row r="153" spans="1:4" x14ac:dyDescent="0.25">
      <c r="A153" s="13" t="s">
        <v>5954</v>
      </c>
      <c r="B153">
        <v>2.6849999999999996</v>
      </c>
      <c r="C153">
        <v>0.2</v>
      </c>
      <c r="D153">
        <v>0.16109999999999997</v>
      </c>
    </row>
    <row r="154" spans="1:4" x14ac:dyDescent="0.25">
      <c r="A154" s="13" t="s">
        <v>777</v>
      </c>
      <c r="B154">
        <v>145.82</v>
      </c>
      <c r="C154">
        <v>10</v>
      </c>
      <c r="D154">
        <v>18.956599999999998</v>
      </c>
    </row>
    <row r="155" spans="1:4" x14ac:dyDescent="0.25">
      <c r="A155" s="13" t="s">
        <v>5412</v>
      </c>
      <c r="B155">
        <v>29.7</v>
      </c>
      <c r="C155">
        <v>2</v>
      </c>
      <c r="D155">
        <v>3.2669999999999999</v>
      </c>
    </row>
    <row r="156" spans="1:4" x14ac:dyDescent="0.25">
      <c r="A156" s="13" t="s">
        <v>4055</v>
      </c>
      <c r="B156">
        <v>35.64</v>
      </c>
      <c r="C156">
        <v>2</v>
      </c>
      <c r="D156">
        <v>3.9203999999999999</v>
      </c>
    </row>
    <row r="157" spans="1:4" x14ac:dyDescent="0.25">
      <c r="A157" s="13" t="s">
        <v>5653</v>
      </c>
      <c r="B157">
        <v>6.75</v>
      </c>
      <c r="C157">
        <v>0.5</v>
      </c>
      <c r="D157">
        <v>0.60749999999999993</v>
      </c>
    </row>
    <row r="158" spans="1:4" x14ac:dyDescent="0.25">
      <c r="A158" s="13" t="s">
        <v>3157</v>
      </c>
      <c r="B158">
        <v>5.97</v>
      </c>
      <c r="C158">
        <v>0.4</v>
      </c>
      <c r="D158">
        <v>0.5373</v>
      </c>
    </row>
    <row r="159" spans="1:4" x14ac:dyDescent="0.25">
      <c r="A159" s="13" t="s">
        <v>3949</v>
      </c>
      <c r="B159">
        <v>5.97</v>
      </c>
      <c r="C159">
        <v>0.5</v>
      </c>
      <c r="D159">
        <v>0.35819999999999996</v>
      </c>
    </row>
    <row r="160" spans="1:4" x14ac:dyDescent="0.25">
      <c r="A160" s="13" t="s">
        <v>5250</v>
      </c>
      <c r="B160">
        <v>8.25</v>
      </c>
      <c r="C160">
        <v>0.4</v>
      </c>
      <c r="D160">
        <v>0.90749999999999997</v>
      </c>
    </row>
    <row r="161" spans="1:4" x14ac:dyDescent="0.25">
      <c r="A161" s="13" t="s">
        <v>5602</v>
      </c>
      <c r="B161">
        <v>148.92499999999998</v>
      </c>
      <c r="C161">
        <v>12.5</v>
      </c>
      <c r="D161">
        <v>13.403249999999998</v>
      </c>
    </row>
    <row r="162" spans="1:4" x14ac:dyDescent="0.25">
      <c r="A162" s="13" t="s">
        <v>3723</v>
      </c>
      <c r="B162">
        <v>5.97</v>
      </c>
      <c r="C162">
        <v>0.4</v>
      </c>
      <c r="D162">
        <v>0.5373</v>
      </c>
    </row>
    <row r="163" spans="1:4" x14ac:dyDescent="0.25">
      <c r="A163" s="13" t="s">
        <v>4619</v>
      </c>
      <c r="B163">
        <v>15.54</v>
      </c>
      <c r="C163">
        <v>0.8</v>
      </c>
      <c r="D163">
        <v>2.0202</v>
      </c>
    </row>
    <row r="164" spans="1:4" x14ac:dyDescent="0.25">
      <c r="A164" s="13" t="s">
        <v>810</v>
      </c>
      <c r="B164">
        <v>59.4</v>
      </c>
      <c r="C164">
        <v>4</v>
      </c>
      <c r="D164">
        <v>6.5339999999999998</v>
      </c>
    </row>
    <row r="165" spans="1:4" x14ac:dyDescent="0.25">
      <c r="A165" s="13" t="s">
        <v>837</v>
      </c>
      <c r="B165">
        <v>23.774999999999999</v>
      </c>
      <c r="C165">
        <v>1</v>
      </c>
      <c r="D165">
        <v>3.0907499999999999</v>
      </c>
    </row>
    <row r="166" spans="1:4" x14ac:dyDescent="0.25">
      <c r="A166" s="13" t="s">
        <v>2106</v>
      </c>
      <c r="B166">
        <v>13.5</v>
      </c>
      <c r="C166">
        <v>0.8</v>
      </c>
      <c r="D166">
        <v>1.2149999999999999</v>
      </c>
    </row>
    <row r="167" spans="1:4" x14ac:dyDescent="0.25">
      <c r="A167" s="13" t="s">
        <v>2780</v>
      </c>
      <c r="B167">
        <v>68.75</v>
      </c>
      <c r="C167">
        <v>5</v>
      </c>
      <c r="D167">
        <v>7.5625</v>
      </c>
    </row>
    <row r="168" spans="1:4" x14ac:dyDescent="0.25">
      <c r="A168" s="13" t="s">
        <v>4476</v>
      </c>
      <c r="B168">
        <v>12.375</v>
      </c>
      <c r="C168">
        <v>0.60000000000000009</v>
      </c>
      <c r="D168">
        <v>1.3612500000000001</v>
      </c>
    </row>
    <row r="169" spans="1:4" x14ac:dyDescent="0.25">
      <c r="A169" s="13" t="s">
        <v>3140</v>
      </c>
      <c r="B169">
        <v>22.274999999999999</v>
      </c>
      <c r="C169">
        <v>1</v>
      </c>
      <c r="D169">
        <v>2.45025</v>
      </c>
    </row>
    <row r="170" spans="1:4" x14ac:dyDescent="0.25">
      <c r="A170" s="13" t="s">
        <v>1419</v>
      </c>
      <c r="B170">
        <v>53.699999999999996</v>
      </c>
      <c r="C170">
        <v>6</v>
      </c>
      <c r="D170">
        <v>3.2219999999999995</v>
      </c>
    </row>
    <row r="171" spans="1:4" x14ac:dyDescent="0.25">
      <c r="A171" s="13" t="s">
        <v>4722</v>
      </c>
      <c r="B171">
        <v>5.3699999999999992</v>
      </c>
      <c r="C171">
        <v>0.4</v>
      </c>
      <c r="D171">
        <v>0.32219999999999993</v>
      </c>
    </row>
    <row r="172" spans="1:4" x14ac:dyDescent="0.25">
      <c r="A172" s="13" t="s">
        <v>1292</v>
      </c>
      <c r="B172">
        <v>17.46</v>
      </c>
      <c r="C172">
        <v>1</v>
      </c>
      <c r="D172">
        <v>2.2698</v>
      </c>
    </row>
    <row r="173" spans="1:4" x14ac:dyDescent="0.25">
      <c r="A173" s="13" t="s">
        <v>1424</v>
      </c>
      <c r="B173">
        <v>26.849999999999994</v>
      </c>
      <c r="C173">
        <v>2.5</v>
      </c>
      <c r="D173">
        <v>1.6109999999999998</v>
      </c>
    </row>
    <row r="174" spans="1:4" x14ac:dyDescent="0.25">
      <c r="A174" s="13" t="s">
        <v>2698</v>
      </c>
      <c r="B174">
        <v>92.984999999999999</v>
      </c>
      <c r="C174">
        <v>6.2</v>
      </c>
      <c r="D174">
        <v>10.150650000000001</v>
      </c>
    </row>
    <row r="175" spans="1:4" x14ac:dyDescent="0.25">
      <c r="A175" s="13" t="s">
        <v>4835</v>
      </c>
      <c r="B175">
        <v>137.31</v>
      </c>
      <c r="C175">
        <v>15</v>
      </c>
      <c r="D175">
        <v>8.2385999999999981</v>
      </c>
    </row>
    <row r="176" spans="1:4" x14ac:dyDescent="0.25">
      <c r="A176" s="13" t="s">
        <v>2284</v>
      </c>
      <c r="B176">
        <v>51.749999999999993</v>
      </c>
      <c r="C176">
        <v>5</v>
      </c>
      <c r="D176">
        <v>4.6574999999999989</v>
      </c>
    </row>
    <row r="177" spans="1:4" x14ac:dyDescent="0.25">
      <c r="A177" s="13" t="s">
        <v>1838</v>
      </c>
      <c r="B177">
        <v>59.4</v>
      </c>
      <c r="C177">
        <v>4</v>
      </c>
      <c r="D177">
        <v>6.5339999999999998</v>
      </c>
    </row>
    <row r="178" spans="1:4" x14ac:dyDescent="0.25">
      <c r="A178" s="13" t="s">
        <v>3270</v>
      </c>
      <c r="B178">
        <v>4.125</v>
      </c>
      <c r="C178">
        <v>0.2</v>
      </c>
      <c r="D178">
        <v>0.45374999999999999</v>
      </c>
    </row>
    <row r="179" spans="1:4" x14ac:dyDescent="0.25">
      <c r="A179" s="13" t="s">
        <v>5500</v>
      </c>
      <c r="B179">
        <v>17.46</v>
      </c>
      <c r="C179">
        <v>1</v>
      </c>
      <c r="D179">
        <v>2.2698</v>
      </c>
    </row>
    <row r="180" spans="1:4" x14ac:dyDescent="0.25">
      <c r="A180" s="13" t="s">
        <v>1394</v>
      </c>
      <c r="B180">
        <v>23.31</v>
      </c>
      <c r="C180">
        <v>1.5</v>
      </c>
      <c r="D180">
        <v>2.0978999999999997</v>
      </c>
    </row>
    <row r="181" spans="1:4" x14ac:dyDescent="0.25">
      <c r="A181" s="13" t="s">
        <v>1502</v>
      </c>
      <c r="B181">
        <v>52.125</v>
      </c>
      <c r="C181">
        <v>3.5</v>
      </c>
      <c r="D181">
        <v>5.1367500000000001</v>
      </c>
    </row>
    <row r="182" spans="1:4" x14ac:dyDescent="0.25">
      <c r="A182" s="13" t="s">
        <v>3057</v>
      </c>
      <c r="B182">
        <v>9.51</v>
      </c>
      <c r="C182">
        <v>0.4</v>
      </c>
      <c r="D182">
        <v>1.2363</v>
      </c>
    </row>
    <row r="183" spans="1:4" x14ac:dyDescent="0.25">
      <c r="A183" s="13" t="s">
        <v>2665</v>
      </c>
      <c r="B183">
        <v>17.91</v>
      </c>
      <c r="C183">
        <v>1.2000000000000002</v>
      </c>
      <c r="D183">
        <v>1.6118999999999999</v>
      </c>
    </row>
    <row r="184" spans="1:4" x14ac:dyDescent="0.25">
      <c r="A184" s="13" t="s">
        <v>1531</v>
      </c>
      <c r="B184">
        <v>36.450000000000003</v>
      </c>
      <c r="C184">
        <v>2.5</v>
      </c>
      <c r="D184">
        <v>4.0095000000000001</v>
      </c>
    </row>
    <row r="185" spans="1:4" x14ac:dyDescent="0.25">
      <c r="A185" s="13" t="s">
        <v>5756</v>
      </c>
      <c r="B185">
        <v>55</v>
      </c>
      <c r="C185">
        <v>4</v>
      </c>
      <c r="D185">
        <v>6.05</v>
      </c>
    </row>
    <row r="186" spans="1:4" x14ac:dyDescent="0.25">
      <c r="A186" s="13" t="s">
        <v>4190</v>
      </c>
      <c r="B186">
        <v>45.769999999999996</v>
      </c>
      <c r="C186">
        <v>5</v>
      </c>
      <c r="D186">
        <v>2.7461999999999995</v>
      </c>
    </row>
    <row r="187" spans="1:4" x14ac:dyDescent="0.25">
      <c r="A187" s="13" t="s">
        <v>5692</v>
      </c>
      <c r="B187">
        <v>123.50999999999999</v>
      </c>
      <c r="C187">
        <v>15</v>
      </c>
      <c r="D187">
        <v>7.4105999999999987</v>
      </c>
    </row>
    <row r="188" spans="1:4" x14ac:dyDescent="0.25">
      <c r="A188" s="13" t="s">
        <v>2578</v>
      </c>
      <c r="B188">
        <v>46.62</v>
      </c>
      <c r="C188">
        <v>3</v>
      </c>
      <c r="D188">
        <v>4.1957999999999993</v>
      </c>
    </row>
    <row r="189" spans="1:4" x14ac:dyDescent="0.25">
      <c r="A189" s="13" t="s">
        <v>2018</v>
      </c>
      <c r="B189">
        <v>11.94</v>
      </c>
      <c r="C189">
        <v>0.8</v>
      </c>
      <c r="D189">
        <v>1.0746</v>
      </c>
    </row>
    <row r="190" spans="1:4" x14ac:dyDescent="0.25">
      <c r="A190" s="13" t="s">
        <v>3795</v>
      </c>
      <c r="B190">
        <v>16.5</v>
      </c>
      <c r="C190">
        <v>1</v>
      </c>
      <c r="D190">
        <v>1.8149999999999999</v>
      </c>
    </row>
    <row r="191" spans="1:4" x14ac:dyDescent="0.25">
      <c r="A191" s="13" t="s">
        <v>1026</v>
      </c>
      <c r="B191">
        <v>5.97</v>
      </c>
      <c r="C191">
        <v>0.4</v>
      </c>
      <c r="D191">
        <v>0.5373</v>
      </c>
    </row>
    <row r="192" spans="1:4" x14ac:dyDescent="0.25">
      <c r="A192" s="13" t="s">
        <v>3293</v>
      </c>
      <c r="B192">
        <v>10.935</v>
      </c>
      <c r="C192">
        <v>0.60000000000000009</v>
      </c>
      <c r="D192">
        <v>1.2028500000000002</v>
      </c>
    </row>
    <row r="193" spans="1:4" x14ac:dyDescent="0.25">
      <c r="A193" s="13" t="s">
        <v>636</v>
      </c>
      <c r="B193">
        <v>27</v>
      </c>
      <c r="C193">
        <v>2</v>
      </c>
      <c r="D193">
        <v>2.4299999999999997</v>
      </c>
    </row>
    <row r="194" spans="1:4" x14ac:dyDescent="0.25">
      <c r="A194" s="13" t="s">
        <v>4022</v>
      </c>
      <c r="B194">
        <v>77.624999999999986</v>
      </c>
      <c r="C194">
        <v>7.5</v>
      </c>
      <c r="D194">
        <v>6.9862499999999983</v>
      </c>
    </row>
    <row r="195" spans="1:4" x14ac:dyDescent="0.25">
      <c r="A195" s="13" t="s">
        <v>1776</v>
      </c>
      <c r="B195">
        <v>17.924999999999997</v>
      </c>
      <c r="C195">
        <v>1</v>
      </c>
      <c r="D195">
        <v>1.0754999999999999</v>
      </c>
    </row>
    <row r="196" spans="1:4" x14ac:dyDescent="0.25">
      <c r="A196" s="13" t="s">
        <v>4416</v>
      </c>
      <c r="B196">
        <v>182.27499999999998</v>
      </c>
      <c r="C196">
        <v>12.5</v>
      </c>
      <c r="D196">
        <v>23.695749999999997</v>
      </c>
    </row>
    <row r="197" spans="1:4" x14ac:dyDescent="0.25">
      <c r="A197" s="13" t="s">
        <v>4353</v>
      </c>
      <c r="B197">
        <v>71.699999999999989</v>
      </c>
      <c r="C197">
        <v>6</v>
      </c>
      <c r="D197">
        <v>4.3019999999999996</v>
      </c>
    </row>
    <row r="198" spans="1:4" x14ac:dyDescent="0.25">
      <c r="A198" s="13" t="s">
        <v>4307</v>
      </c>
      <c r="B198">
        <v>47.55</v>
      </c>
      <c r="C198">
        <v>2.5</v>
      </c>
      <c r="D198">
        <v>6.1814999999999998</v>
      </c>
    </row>
    <row r="199" spans="1:4" x14ac:dyDescent="0.25">
      <c r="A199" s="13" t="s">
        <v>534</v>
      </c>
      <c r="B199">
        <v>17.91</v>
      </c>
      <c r="C199">
        <v>1.5</v>
      </c>
      <c r="D199">
        <v>1.0745999999999998</v>
      </c>
    </row>
    <row r="200" spans="1:4" x14ac:dyDescent="0.25">
      <c r="A200" s="13" t="s">
        <v>500</v>
      </c>
      <c r="B200">
        <v>12.95</v>
      </c>
      <c r="C200">
        <v>1</v>
      </c>
      <c r="D200">
        <v>1.1655</v>
      </c>
    </row>
    <row r="201" spans="1:4" x14ac:dyDescent="0.25">
      <c r="A201" s="13" t="s">
        <v>3733</v>
      </c>
      <c r="B201">
        <v>21.509999999999998</v>
      </c>
      <c r="C201">
        <v>1.2000000000000002</v>
      </c>
      <c r="D201">
        <v>1.2905999999999997</v>
      </c>
    </row>
    <row r="202" spans="1:4" x14ac:dyDescent="0.25">
      <c r="A202" s="13" t="s">
        <v>3276</v>
      </c>
      <c r="B202">
        <v>35.82</v>
      </c>
      <c r="C202">
        <v>3</v>
      </c>
      <c r="D202">
        <v>2.1491999999999996</v>
      </c>
    </row>
    <row r="203" spans="1:4" x14ac:dyDescent="0.25">
      <c r="A203" s="13" t="s">
        <v>5736</v>
      </c>
      <c r="B203">
        <v>63.249999999999993</v>
      </c>
      <c r="C203">
        <v>5</v>
      </c>
      <c r="D203">
        <v>6.9574999999999996</v>
      </c>
    </row>
    <row r="204" spans="1:4" x14ac:dyDescent="0.25">
      <c r="A204" s="13" t="s">
        <v>5983</v>
      </c>
      <c r="B204">
        <v>89.35499999999999</v>
      </c>
      <c r="C204">
        <v>7.5</v>
      </c>
      <c r="D204">
        <v>8.0419499999999982</v>
      </c>
    </row>
    <row r="205" spans="1:4" x14ac:dyDescent="0.25">
      <c r="A205" s="13" t="s">
        <v>2362</v>
      </c>
      <c r="B205">
        <v>17.91</v>
      </c>
      <c r="C205">
        <v>1.5</v>
      </c>
      <c r="D205">
        <v>1.6118999999999999</v>
      </c>
    </row>
    <row r="206" spans="1:4" x14ac:dyDescent="0.25">
      <c r="A206" s="13" t="s">
        <v>3180</v>
      </c>
      <c r="B206">
        <v>26.73</v>
      </c>
      <c r="C206">
        <v>1.2000000000000002</v>
      </c>
      <c r="D206">
        <v>2.9402999999999997</v>
      </c>
    </row>
    <row r="207" spans="1:4" x14ac:dyDescent="0.25">
      <c r="A207" s="13" t="s">
        <v>619</v>
      </c>
      <c r="B207">
        <v>11.94</v>
      </c>
      <c r="C207">
        <v>0.8</v>
      </c>
      <c r="D207">
        <v>1.0746</v>
      </c>
    </row>
    <row r="208" spans="1:4" x14ac:dyDescent="0.25">
      <c r="A208" s="13" t="s">
        <v>2514</v>
      </c>
      <c r="B208">
        <v>21.509999999999998</v>
      </c>
      <c r="C208">
        <v>1.2000000000000002</v>
      </c>
      <c r="D208">
        <v>1.2905999999999997</v>
      </c>
    </row>
    <row r="209" spans="1:4" x14ac:dyDescent="0.25">
      <c r="A209" s="13" t="s">
        <v>3541</v>
      </c>
      <c r="B209">
        <v>63.4</v>
      </c>
      <c r="C209">
        <v>4</v>
      </c>
      <c r="D209">
        <v>8.2420000000000009</v>
      </c>
    </row>
    <row r="210" spans="1:4" x14ac:dyDescent="0.25">
      <c r="A210" s="13" t="s">
        <v>5401</v>
      </c>
      <c r="B210">
        <v>17.91</v>
      </c>
      <c r="C210">
        <v>1.5</v>
      </c>
      <c r="D210">
        <v>1.0745999999999998</v>
      </c>
    </row>
    <row r="211" spans="1:4" x14ac:dyDescent="0.25">
      <c r="A211" s="13" t="s">
        <v>1047</v>
      </c>
      <c r="B211">
        <v>7.77</v>
      </c>
      <c r="C211">
        <v>0.4</v>
      </c>
      <c r="D211">
        <v>0.69929999999999992</v>
      </c>
    </row>
    <row r="212" spans="1:4" x14ac:dyDescent="0.25">
      <c r="A212" s="13" t="s">
        <v>4995</v>
      </c>
      <c r="B212">
        <v>31.08</v>
      </c>
      <c r="C212">
        <v>2</v>
      </c>
      <c r="D212">
        <v>2.7971999999999997</v>
      </c>
    </row>
    <row r="213" spans="1:4" x14ac:dyDescent="0.25">
      <c r="A213" s="13" t="s">
        <v>3515</v>
      </c>
      <c r="B213">
        <v>9.51</v>
      </c>
      <c r="C213">
        <v>0.4</v>
      </c>
      <c r="D213">
        <v>1.2363</v>
      </c>
    </row>
    <row r="214" spans="1:4" x14ac:dyDescent="0.25">
      <c r="A214" s="13" t="s">
        <v>2503</v>
      </c>
      <c r="B214">
        <v>155.24999999999997</v>
      </c>
      <c r="C214">
        <v>15</v>
      </c>
      <c r="D214">
        <v>13.972499999999997</v>
      </c>
    </row>
    <row r="215" spans="1:4" x14ac:dyDescent="0.25">
      <c r="A215" s="13" t="s">
        <v>1491</v>
      </c>
      <c r="B215">
        <v>25.9</v>
      </c>
      <c r="C215">
        <v>2</v>
      </c>
      <c r="D215">
        <v>2.331</v>
      </c>
    </row>
    <row r="216" spans="1:4" x14ac:dyDescent="0.25">
      <c r="A216" s="13" t="s">
        <v>4868</v>
      </c>
      <c r="B216">
        <v>17.82</v>
      </c>
      <c r="C216">
        <v>1</v>
      </c>
      <c r="D216">
        <v>1.9601999999999999</v>
      </c>
    </row>
    <row r="217" spans="1:4" x14ac:dyDescent="0.25">
      <c r="A217" s="13" t="s">
        <v>1939</v>
      </c>
      <c r="B217">
        <v>27.945</v>
      </c>
      <c r="C217">
        <v>2.5</v>
      </c>
      <c r="D217">
        <v>3.07395</v>
      </c>
    </row>
    <row r="218" spans="1:4" x14ac:dyDescent="0.25">
      <c r="A218" s="13" t="s">
        <v>3486</v>
      </c>
      <c r="B218">
        <v>59.699999999999996</v>
      </c>
      <c r="C218">
        <v>6</v>
      </c>
      <c r="D218">
        <v>3.5819999999999999</v>
      </c>
    </row>
    <row r="219" spans="1:4" x14ac:dyDescent="0.25">
      <c r="A219" s="13" t="s">
        <v>2768</v>
      </c>
      <c r="B219">
        <v>39.799999999999997</v>
      </c>
      <c r="C219">
        <v>4</v>
      </c>
      <c r="D219">
        <v>3.5819999999999994</v>
      </c>
    </row>
    <row r="220" spans="1:4" x14ac:dyDescent="0.25">
      <c r="A220" s="13" t="s">
        <v>4885</v>
      </c>
      <c r="B220">
        <v>19.02</v>
      </c>
      <c r="C220">
        <v>1</v>
      </c>
      <c r="D220">
        <v>2.4725999999999999</v>
      </c>
    </row>
    <row r="221" spans="1:4" x14ac:dyDescent="0.25">
      <c r="A221" s="13" t="s">
        <v>1859</v>
      </c>
      <c r="B221">
        <v>29.16</v>
      </c>
      <c r="C221">
        <v>2</v>
      </c>
      <c r="D221">
        <v>3.2076000000000002</v>
      </c>
    </row>
    <row r="222" spans="1:4" x14ac:dyDescent="0.25">
      <c r="A222" s="13" t="s">
        <v>1620</v>
      </c>
      <c r="B222">
        <v>57.06</v>
      </c>
      <c r="C222">
        <v>3</v>
      </c>
      <c r="D222">
        <v>7.4177999999999997</v>
      </c>
    </row>
    <row r="223" spans="1:4" x14ac:dyDescent="0.25">
      <c r="A223" s="13" t="s">
        <v>4897</v>
      </c>
      <c r="B223">
        <v>41.25</v>
      </c>
      <c r="C223">
        <v>3</v>
      </c>
      <c r="D223">
        <v>4.5374999999999996</v>
      </c>
    </row>
    <row r="224" spans="1:4" x14ac:dyDescent="0.25">
      <c r="A224" s="13" t="s">
        <v>2602</v>
      </c>
      <c r="B224">
        <v>6.75</v>
      </c>
      <c r="C224">
        <v>0.4</v>
      </c>
      <c r="D224">
        <v>0.60749999999999993</v>
      </c>
    </row>
    <row r="225" spans="1:4" x14ac:dyDescent="0.25">
      <c r="A225" s="13" t="s">
        <v>2590</v>
      </c>
      <c r="B225">
        <v>17.91</v>
      </c>
      <c r="C225">
        <v>1.5</v>
      </c>
      <c r="D225">
        <v>1.6118999999999999</v>
      </c>
    </row>
    <row r="226" spans="1:4" x14ac:dyDescent="0.25">
      <c r="A226" s="13" t="s">
        <v>4601</v>
      </c>
      <c r="B226">
        <v>21.87</v>
      </c>
      <c r="C226">
        <v>1.5</v>
      </c>
      <c r="D226">
        <v>2.4057000000000004</v>
      </c>
    </row>
    <row r="227" spans="1:4" x14ac:dyDescent="0.25">
      <c r="A227" s="13" t="s">
        <v>5460</v>
      </c>
      <c r="B227">
        <v>10.935</v>
      </c>
      <c r="C227">
        <v>0.60000000000000009</v>
      </c>
      <c r="D227">
        <v>1.2028500000000002</v>
      </c>
    </row>
    <row r="228" spans="1:4" x14ac:dyDescent="0.25">
      <c r="A228" s="13" t="s">
        <v>5111</v>
      </c>
      <c r="B228">
        <v>79.25</v>
      </c>
      <c r="C228">
        <v>5</v>
      </c>
      <c r="D228">
        <v>10.302500000000002</v>
      </c>
    </row>
    <row r="229" spans="1:4" x14ac:dyDescent="0.25">
      <c r="A229" s="13" t="s">
        <v>4184</v>
      </c>
      <c r="B229">
        <v>68.655000000000001</v>
      </c>
      <c r="C229">
        <v>7.5</v>
      </c>
      <c r="D229">
        <v>6.1789499999999986</v>
      </c>
    </row>
    <row r="230" spans="1:4" x14ac:dyDescent="0.25">
      <c r="A230" s="13" t="s">
        <v>575</v>
      </c>
      <c r="B230">
        <v>114.42499999999998</v>
      </c>
      <c r="C230">
        <v>12.5</v>
      </c>
      <c r="D230">
        <v>6.865499999999999</v>
      </c>
    </row>
    <row r="231" spans="1:4" x14ac:dyDescent="0.25">
      <c r="A231" s="13" t="s">
        <v>2985</v>
      </c>
      <c r="B231">
        <v>22.274999999999999</v>
      </c>
      <c r="C231">
        <v>1</v>
      </c>
      <c r="D231">
        <v>2.45025</v>
      </c>
    </row>
    <row r="232" spans="1:4" x14ac:dyDescent="0.25">
      <c r="A232" s="13" t="s">
        <v>890</v>
      </c>
      <c r="B232">
        <v>9.51</v>
      </c>
      <c r="C232">
        <v>0.4</v>
      </c>
      <c r="D232">
        <v>1.2363</v>
      </c>
    </row>
    <row r="233" spans="1:4" x14ac:dyDescent="0.25">
      <c r="A233" s="13" t="s">
        <v>6063</v>
      </c>
      <c r="B233">
        <v>33.464999999999996</v>
      </c>
      <c r="C233">
        <v>2.5</v>
      </c>
      <c r="D233">
        <v>4.3504499999999995</v>
      </c>
    </row>
    <row r="234" spans="1:4" x14ac:dyDescent="0.25">
      <c r="A234" s="13" t="s">
        <v>3395</v>
      </c>
      <c r="B234">
        <v>26.19</v>
      </c>
      <c r="C234">
        <v>1.2000000000000002</v>
      </c>
      <c r="D234">
        <v>3.4047000000000001</v>
      </c>
    </row>
    <row r="235" spans="1:4" x14ac:dyDescent="0.25">
      <c r="A235" s="13" t="s">
        <v>4222</v>
      </c>
      <c r="B235">
        <v>20.25</v>
      </c>
      <c r="C235">
        <v>1.2000000000000002</v>
      </c>
      <c r="D235">
        <v>1.8224999999999998</v>
      </c>
    </row>
    <row r="236" spans="1:4" x14ac:dyDescent="0.25">
      <c r="A236" s="13" t="s">
        <v>680</v>
      </c>
      <c r="B236">
        <v>57.06</v>
      </c>
      <c r="C236">
        <v>3</v>
      </c>
      <c r="D236">
        <v>7.4177999999999997</v>
      </c>
    </row>
    <row r="237" spans="1:4" x14ac:dyDescent="0.25">
      <c r="A237" s="13" t="s">
        <v>1916</v>
      </c>
      <c r="B237">
        <v>58.2</v>
      </c>
      <c r="C237">
        <v>4</v>
      </c>
      <c r="D237">
        <v>7.5660000000000007</v>
      </c>
    </row>
    <row r="238" spans="1:4" x14ac:dyDescent="0.25">
      <c r="A238" s="13" t="s">
        <v>1238</v>
      </c>
      <c r="B238">
        <v>12.95</v>
      </c>
      <c r="C238">
        <v>1</v>
      </c>
      <c r="D238">
        <v>1.6835</v>
      </c>
    </row>
    <row r="239" spans="1:4" x14ac:dyDescent="0.25">
      <c r="A239" s="13" t="s">
        <v>6126</v>
      </c>
      <c r="B239">
        <v>9.9499999999999993</v>
      </c>
      <c r="C239">
        <v>1</v>
      </c>
      <c r="D239">
        <v>0.89549999999999985</v>
      </c>
    </row>
    <row r="240" spans="1:4" x14ac:dyDescent="0.25">
      <c r="A240" s="13" t="s">
        <v>2433</v>
      </c>
      <c r="B240">
        <v>59.75</v>
      </c>
      <c r="C240">
        <v>5</v>
      </c>
      <c r="D240">
        <v>3.585</v>
      </c>
    </row>
    <row r="241" spans="1:4" x14ac:dyDescent="0.25">
      <c r="A241" s="13" t="s">
        <v>2715</v>
      </c>
      <c r="B241">
        <v>46.62</v>
      </c>
      <c r="C241">
        <v>3</v>
      </c>
      <c r="D241">
        <v>6.0606</v>
      </c>
    </row>
    <row r="242" spans="1:4" x14ac:dyDescent="0.25">
      <c r="A242" s="13" t="s">
        <v>2111</v>
      </c>
      <c r="B242">
        <v>14.339999999999998</v>
      </c>
      <c r="C242">
        <v>0.8</v>
      </c>
      <c r="D242">
        <v>0.86039999999999983</v>
      </c>
    </row>
    <row r="243" spans="1:4" x14ac:dyDescent="0.25">
      <c r="A243" s="13" t="s">
        <v>3983</v>
      </c>
      <c r="B243">
        <v>15.54</v>
      </c>
      <c r="C243">
        <v>1</v>
      </c>
      <c r="D243">
        <v>2.0202</v>
      </c>
    </row>
    <row r="244" spans="1:4" x14ac:dyDescent="0.25">
      <c r="A244" s="13" t="s">
        <v>6075</v>
      </c>
      <c r="B244">
        <v>29.849999999999998</v>
      </c>
      <c r="C244">
        <v>3</v>
      </c>
      <c r="D244">
        <v>1.7909999999999999</v>
      </c>
    </row>
    <row r="245" spans="1:4" x14ac:dyDescent="0.25">
      <c r="A245" s="13" t="s">
        <v>2306</v>
      </c>
      <c r="B245">
        <v>23.31</v>
      </c>
      <c r="C245">
        <v>1.5</v>
      </c>
      <c r="D245">
        <v>3.0303</v>
      </c>
    </row>
    <row r="246" spans="1:4" x14ac:dyDescent="0.25">
      <c r="A246" s="13" t="s">
        <v>569</v>
      </c>
      <c r="B246">
        <v>11.654999999999999</v>
      </c>
      <c r="C246">
        <v>0.60000000000000009</v>
      </c>
      <c r="D246">
        <v>1.51515</v>
      </c>
    </row>
    <row r="247" spans="1:4" x14ac:dyDescent="0.25">
      <c r="A247" s="13" t="s">
        <v>2198</v>
      </c>
      <c r="B247">
        <v>111.78</v>
      </c>
      <c r="C247">
        <v>10</v>
      </c>
      <c r="D247">
        <v>12.2958</v>
      </c>
    </row>
    <row r="248" spans="1:4" x14ac:dyDescent="0.25">
      <c r="A248" s="13" t="s">
        <v>1173</v>
      </c>
      <c r="B248">
        <v>23.88</v>
      </c>
      <c r="C248">
        <v>2</v>
      </c>
      <c r="D248">
        <v>2.1492</v>
      </c>
    </row>
    <row r="249" spans="1:4" x14ac:dyDescent="0.25">
      <c r="A249" s="13" t="s">
        <v>1197</v>
      </c>
      <c r="B249">
        <v>11.25</v>
      </c>
      <c r="C249">
        <v>1</v>
      </c>
      <c r="D249">
        <v>1.0125</v>
      </c>
    </row>
    <row r="250" spans="1:4" x14ac:dyDescent="0.25">
      <c r="A250" s="13" t="s">
        <v>1111</v>
      </c>
      <c r="B250">
        <v>26.849999999999994</v>
      </c>
      <c r="C250">
        <v>2.5</v>
      </c>
      <c r="D250">
        <v>1.6109999999999998</v>
      </c>
    </row>
    <row r="251" spans="1:4" x14ac:dyDescent="0.25">
      <c r="A251" s="13" t="s">
        <v>5146</v>
      </c>
      <c r="B251">
        <v>16.875</v>
      </c>
      <c r="C251">
        <v>1</v>
      </c>
      <c r="D251">
        <v>1.5187499999999998</v>
      </c>
    </row>
    <row r="252" spans="1:4" x14ac:dyDescent="0.25">
      <c r="A252" s="13" t="s">
        <v>2562</v>
      </c>
      <c r="B252">
        <v>63.249999999999993</v>
      </c>
      <c r="C252">
        <v>5</v>
      </c>
      <c r="D252">
        <v>6.9574999999999996</v>
      </c>
    </row>
    <row r="253" spans="1:4" x14ac:dyDescent="0.25">
      <c r="A253" s="13" t="s">
        <v>725</v>
      </c>
      <c r="B253">
        <v>8.0549999999999997</v>
      </c>
      <c r="C253">
        <v>0.60000000000000009</v>
      </c>
      <c r="D253">
        <v>0.4832999999999999</v>
      </c>
    </row>
    <row r="254" spans="1:4" x14ac:dyDescent="0.25">
      <c r="A254" s="13" t="s">
        <v>5948</v>
      </c>
      <c r="B254">
        <v>53.46</v>
      </c>
      <c r="C254">
        <v>3</v>
      </c>
      <c r="D254">
        <v>5.8805999999999994</v>
      </c>
    </row>
    <row r="255" spans="1:4" x14ac:dyDescent="0.25">
      <c r="A255" s="13" t="s">
        <v>5476</v>
      </c>
      <c r="B255">
        <v>114.42499999999998</v>
      </c>
      <c r="C255">
        <v>12.5</v>
      </c>
      <c r="D255">
        <v>10.298249999999998</v>
      </c>
    </row>
    <row r="256" spans="1:4" x14ac:dyDescent="0.25">
      <c r="A256" s="13" t="s">
        <v>6046</v>
      </c>
      <c r="B256">
        <v>6.75</v>
      </c>
      <c r="C256">
        <v>0.4</v>
      </c>
      <c r="D256">
        <v>0.60749999999999993</v>
      </c>
    </row>
    <row r="257" spans="1:4" x14ac:dyDescent="0.25">
      <c r="A257" s="13" t="s">
        <v>3783</v>
      </c>
      <c r="B257">
        <v>3.5849999999999995</v>
      </c>
      <c r="C257">
        <v>0.2</v>
      </c>
      <c r="D257">
        <v>0.21509999999999996</v>
      </c>
    </row>
    <row r="258" spans="1:4" x14ac:dyDescent="0.25">
      <c r="A258" s="13" t="s">
        <v>5854</v>
      </c>
      <c r="B258">
        <v>109.93999999999998</v>
      </c>
      <c r="C258">
        <v>10</v>
      </c>
      <c r="D258">
        <v>6.5963999999999992</v>
      </c>
    </row>
    <row r="259" spans="1:4" x14ac:dyDescent="0.25">
      <c r="A259" s="13" t="s">
        <v>1968</v>
      </c>
      <c r="B259">
        <v>41.25</v>
      </c>
      <c r="C259">
        <v>3</v>
      </c>
      <c r="D259">
        <v>4.5374999999999996</v>
      </c>
    </row>
    <row r="260" spans="1:4" x14ac:dyDescent="0.25">
      <c r="A260" s="13" t="s">
        <v>1681</v>
      </c>
      <c r="B260">
        <v>14.58</v>
      </c>
      <c r="C260">
        <v>0.8</v>
      </c>
      <c r="D260">
        <v>1.6038000000000001</v>
      </c>
    </row>
    <row r="261" spans="1:4" x14ac:dyDescent="0.25">
      <c r="A261" s="13" t="s">
        <v>3152</v>
      </c>
      <c r="B261">
        <v>133.85999999999999</v>
      </c>
      <c r="C261">
        <v>10</v>
      </c>
      <c r="D261">
        <v>17.401799999999998</v>
      </c>
    </row>
    <row r="262" spans="1:4" x14ac:dyDescent="0.25">
      <c r="A262" s="13" t="s">
        <v>4948</v>
      </c>
      <c r="B262">
        <v>77.699999999999989</v>
      </c>
      <c r="C262">
        <v>6</v>
      </c>
      <c r="D262">
        <v>6.9930000000000003</v>
      </c>
    </row>
    <row r="263" spans="1:4" x14ac:dyDescent="0.25">
      <c r="A263" s="13" t="s">
        <v>5909</v>
      </c>
      <c r="B263">
        <v>23.774999999999999</v>
      </c>
      <c r="C263">
        <v>1</v>
      </c>
      <c r="D263">
        <v>3.0907499999999999</v>
      </c>
    </row>
    <row r="264" spans="1:4" x14ac:dyDescent="0.25">
      <c r="A264" s="13" t="s">
        <v>3040</v>
      </c>
      <c r="B264">
        <v>11.654999999999999</v>
      </c>
      <c r="C264">
        <v>0.60000000000000009</v>
      </c>
      <c r="D264">
        <v>1.0489499999999998</v>
      </c>
    </row>
    <row r="265" spans="1:4" x14ac:dyDescent="0.25">
      <c r="A265" s="13" t="s">
        <v>4740</v>
      </c>
      <c r="B265">
        <v>27.5</v>
      </c>
      <c r="C265">
        <v>2</v>
      </c>
      <c r="D265">
        <v>3.0249999999999999</v>
      </c>
    </row>
    <row r="266" spans="1:4" x14ac:dyDescent="0.25">
      <c r="A266" s="13" t="s">
        <v>3299</v>
      </c>
      <c r="B266">
        <v>39.799999999999997</v>
      </c>
      <c r="C266">
        <v>4</v>
      </c>
      <c r="D266">
        <v>3.5819999999999994</v>
      </c>
    </row>
    <row r="267" spans="1:4" x14ac:dyDescent="0.25">
      <c r="A267" s="13" t="s">
        <v>2572</v>
      </c>
      <c r="B267">
        <v>24.3</v>
      </c>
      <c r="C267">
        <v>2</v>
      </c>
      <c r="D267">
        <v>2.673</v>
      </c>
    </row>
    <row r="268" spans="1:4" x14ac:dyDescent="0.25">
      <c r="A268" s="13" t="s">
        <v>5061</v>
      </c>
      <c r="B268">
        <v>8.0549999999999997</v>
      </c>
      <c r="C268">
        <v>0.60000000000000009</v>
      </c>
      <c r="D268">
        <v>0.4832999999999999</v>
      </c>
    </row>
    <row r="269" spans="1:4" x14ac:dyDescent="0.25">
      <c r="A269" s="13" t="s">
        <v>5665</v>
      </c>
      <c r="B269">
        <v>83.835000000000008</v>
      </c>
      <c r="C269">
        <v>7.5</v>
      </c>
      <c r="D269">
        <v>9.2218499999999999</v>
      </c>
    </row>
    <row r="270" spans="1:4" x14ac:dyDescent="0.25">
      <c r="A270" s="13" t="s">
        <v>1429</v>
      </c>
      <c r="B270">
        <v>41.25</v>
      </c>
      <c r="C270">
        <v>2.5</v>
      </c>
      <c r="D270">
        <v>4.5374999999999996</v>
      </c>
    </row>
    <row r="271" spans="1:4" x14ac:dyDescent="0.25">
      <c r="A271" s="13" t="s">
        <v>704</v>
      </c>
      <c r="B271">
        <v>114.42499999999998</v>
      </c>
      <c r="C271">
        <v>12.5</v>
      </c>
      <c r="D271">
        <v>6.865499999999999</v>
      </c>
    </row>
    <row r="272" spans="1:4" x14ac:dyDescent="0.25">
      <c r="A272" s="13" t="s">
        <v>2542</v>
      </c>
      <c r="B272">
        <v>72.900000000000006</v>
      </c>
      <c r="C272">
        <v>6</v>
      </c>
      <c r="D272">
        <v>8.0190000000000001</v>
      </c>
    </row>
    <row r="273" spans="1:4" x14ac:dyDescent="0.25">
      <c r="A273" s="13" t="s">
        <v>5883</v>
      </c>
      <c r="B273">
        <v>27.945</v>
      </c>
      <c r="C273">
        <v>2.5</v>
      </c>
      <c r="D273">
        <v>3.07395</v>
      </c>
    </row>
    <row r="274" spans="1:4" x14ac:dyDescent="0.25">
      <c r="A274" s="13" t="s">
        <v>2910</v>
      </c>
      <c r="B274">
        <v>5.3699999999999992</v>
      </c>
      <c r="C274">
        <v>0.4</v>
      </c>
      <c r="D274">
        <v>0.32219999999999993</v>
      </c>
    </row>
    <row r="275" spans="1:4" x14ac:dyDescent="0.25">
      <c r="A275" s="13" t="s">
        <v>5239</v>
      </c>
      <c r="B275">
        <v>28.679999999999996</v>
      </c>
      <c r="C275">
        <v>2</v>
      </c>
      <c r="D275">
        <v>1.7207999999999997</v>
      </c>
    </row>
    <row r="276" spans="1:4" x14ac:dyDescent="0.25">
      <c r="A276" s="13" t="s">
        <v>2384</v>
      </c>
      <c r="B276">
        <v>45</v>
      </c>
      <c r="C276">
        <v>4</v>
      </c>
      <c r="D276">
        <v>4.05</v>
      </c>
    </row>
    <row r="277" spans="1:4" x14ac:dyDescent="0.25">
      <c r="A277" s="13" t="s">
        <v>5169</v>
      </c>
      <c r="B277">
        <v>137.31</v>
      </c>
      <c r="C277">
        <v>15</v>
      </c>
      <c r="D277">
        <v>12.357899999999997</v>
      </c>
    </row>
    <row r="278" spans="1:4" x14ac:dyDescent="0.25">
      <c r="A278" s="13" t="s">
        <v>5390</v>
      </c>
      <c r="B278">
        <v>29.784999999999997</v>
      </c>
      <c r="C278">
        <v>2.5</v>
      </c>
      <c r="D278">
        <v>2.6806499999999995</v>
      </c>
    </row>
    <row r="279" spans="1:4" x14ac:dyDescent="0.25">
      <c r="A279" s="13" t="s">
        <v>5988</v>
      </c>
      <c r="B279">
        <v>87.300000000000011</v>
      </c>
      <c r="C279">
        <v>6</v>
      </c>
      <c r="D279">
        <v>11.349</v>
      </c>
    </row>
    <row r="280" spans="1:4" x14ac:dyDescent="0.25">
      <c r="A280" s="13" t="s">
        <v>3705</v>
      </c>
      <c r="B280">
        <v>137.31</v>
      </c>
      <c r="C280">
        <v>15</v>
      </c>
      <c r="D280">
        <v>12.357899999999997</v>
      </c>
    </row>
    <row r="281" spans="1:4" x14ac:dyDescent="0.25">
      <c r="A281" s="13" t="s">
        <v>2865</v>
      </c>
      <c r="B281">
        <v>29.849999999999998</v>
      </c>
      <c r="C281">
        <v>2.5</v>
      </c>
      <c r="D281">
        <v>2.6865000000000001</v>
      </c>
    </row>
    <row r="282" spans="1:4" x14ac:dyDescent="0.25">
      <c r="A282" s="13" t="s">
        <v>2067</v>
      </c>
      <c r="B282">
        <v>33.464999999999996</v>
      </c>
      <c r="C282">
        <v>2.5</v>
      </c>
      <c r="D282">
        <v>4.3504499999999995</v>
      </c>
    </row>
    <row r="283" spans="1:4" x14ac:dyDescent="0.25">
      <c r="A283" s="13" t="s">
        <v>737</v>
      </c>
      <c r="B283">
        <v>16.5</v>
      </c>
      <c r="C283">
        <v>1</v>
      </c>
      <c r="D283">
        <v>1.8149999999999999</v>
      </c>
    </row>
    <row r="284" spans="1:4" x14ac:dyDescent="0.25">
      <c r="A284" s="13" t="s">
        <v>5344</v>
      </c>
      <c r="B284">
        <v>178.70999999999998</v>
      </c>
      <c r="C284">
        <v>15</v>
      </c>
      <c r="D284">
        <v>16.083899999999996</v>
      </c>
    </row>
    <row r="285" spans="1:4" x14ac:dyDescent="0.25">
      <c r="A285" s="13" t="s">
        <v>1052</v>
      </c>
      <c r="B285">
        <v>148.92499999999998</v>
      </c>
      <c r="C285">
        <v>12.5</v>
      </c>
      <c r="D285">
        <v>19.360250000000001</v>
      </c>
    </row>
    <row r="286" spans="1:4" x14ac:dyDescent="0.25">
      <c r="A286" s="13" t="s">
        <v>5494</v>
      </c>
      <c r="B286">
        <v>123.50999999999999</v>
      </c>
      <c r="C286">
        <v>15</v>
      </c>
      <c r="D286">
        <v>7.4105999999999987</v>
      </c>
    </row>
    <row r="287" spans="1:4" x14ac:dyDescent="0.25">
      <c r="A287" s="13" t="s">
        <v>4178</v>
      </c>
      <c r="B287">
        <v>103.49999999999999</v>
      </c>
      <c r="C287">
        <v>10</v>
      </c>
      <c r="D287">
        <v>9.3149999999999977</v>
      </c>
    </row>
    <row r="288" spans="1:4" x14ac:dyDescent="0.25">
      <c r="A288" s="13" t="s">
        <v>3163</v>
      </c>
      <c r="B288">
        <v>25.9</v>
      </c>
      <c r="C288">
        <v>2</v>
      </c>
      <c r="D288">
        <v>2.331</v>
      </c>
    </row>
    <row r="289" spans="1:4" x14ac:dyDescent="0.25">
      <c r="A289" s="13" t="s">
        <v>2828</v>
      </c>
      <c r="B289">
        <v>8.9550000000000001</v>
      </c>
      <c r="C289">
        <v>0.60000000000000009</v>
      </c>
      <c r="D289">
        <v>0.53729999999999989</v>
      </c>
    </row>
    <row r="290" spans="1:4" x14ac:dyDescent="0.25">
      <c r="A290" s="13" t="s">
        <v>5943</v>
      </c>
      <c r="B290">
        <v>29.849999999999998</v>
      </c>
      <c r="C290">
        <v>3</v>
      </c>
      <c r="D290">
        <v>1.7909999999999999</v>
      </c>
    </row>
    <row r="291" spans="1:4" x14ac:dyDescent="0.25">
      <c r="A291" s="13" t="s">
        <v>821</v>
      </c>
      <c r="B291">
        <v>26.19</v>
      </c>
      <c r="C291">
        <v>1.5</v>
      </c>
      <c r="D291">
        <v>3.4047000000000001</v>
      </c>
    </row>
    <row r="292" spans="1:4" x14ac:dyDescent="0.25">
      <c r="A292" s="13" t="s">
        <v>4249</v>
      </c>
      <c r="B292">
        <v>91.539999999999992</v>
      </c>
      <c r="C292">
        <v>10</v>
      </c>
      <c r="D292">
        <v>8.2385999999999981</v>
      </c>
    </row>
    <row r="293" spans="1:4" x14ac:dyDescent="0.25">
      <c r="A293" s="13" t="s">
        <v>929</v>
      </c>
      <c r="B293">
        <v>40.5</v>
      </c>
      <c r="C293">
        <v>3</v>
      </c>
      <c r="D293">
        <v>3.6449999999999996</v>
      </c>
    </row>
    <row r="294" spans="1:4" x14ac:dyDescent="0.25">
      <c r="A294" s="13" t="s">
        <v>2049</v>
      </c>
      <c r="B294">
        <v>109.93999999999998</v>
      </c>
      <c r="C294">
        <v>10</v>
      </c>
      <c r="D294">
        <v>6.5963999999999992</v>
      </c>
    </row>
    <row r="295" spans="1:4" x14ac:dyDescent="0.25">
      <c r="A295" s="13" t="s">
        <v>1871</v>
      </c>
      <c r="B295">
        <v>23.774999999999999</v>
      </c>
      <c r="C295">
        <v>1</v>
      </c>
      <c r="D295">
        <v>3.0907499999999999</v>
      </c>
    </row>
    <row r="296" spans="1:4" x14ac:dyDescent="0.25">
      <c r="A296" s="13" t="s">
        <v>4210</v>
      </c>
      <c r="B296">
        <v>45.769999999999996</v>
      </c>
      <c r="C296">
        <v>5</v>
      </c>
      <c r="D296">
        <v>4.1192999999999991</v>
      </c>
    </row>
    <row r="297" spans="1:4" x14ac:dyDescent="0.25">
      <c r="A297" s="13" t="s">
        <v>1589</v>
      </c>
      <c r="B297">
        <v>38.849999999999994</v>
      </c>
      <c r="C297">
        <v>3</v>
      </c>
      <c r="D297">
        <v>3.4965000000000002</v>
      </c>
    </row>
    <row r="298" spans="1:4" x14ac:dyDescent="0.25">
      <c r="A298" s="13" t="s">
        <v>964</v>
      </c>
      <c r="B298">
        <v>9.51</v>
      </c>
      <c r="C298">
        <v>0.5</v>
      </c>
      <c r="D298">
        <v>1.2363</v>
      </c>
    </row>
    <row r="299" spans="1:4" x14ac:dyDescent="0.25">
      <c r="A299" s="13" t="s">
        <v>4238</v>
      </c>
      <c r="B299">
        <v>80.67</v>
      </c>
      <c r="C299">
        <v>6.4</v>
      </c>
      <c r="D299">
        <v>9.0290999999999997</v>
      </c>
    </row>
    <row r="300" spans="1:4" x14ac:dyDescent="0.25">
      <c r="A300" s="13" t="s">
        <v>648</v>
      </c>
      <c r="B300">
        <v>17.91</v>
      </c>
      <c r="C300">
        <v>1.5</v>
      </c>
      <c r="D300">
        <v>1.6118999999999999</v>
      </c>
    </row>
    <row r="301" spans="1:4" x14ac:dyDescent="0.25">
      <c r="A301" s="13" t="s">
        <v>2323</v>
      </c>
      <c r="B301">
        <v>29.784999999999997</v>
      </c>
      <c r="C301">
        <v>2.5</v>
      </c>
      <c r="D301">
        <v>2.6806499999999995</v>
      </c>
    </row>
    <row r="302" spans="1:4" x14ac:dyDescent="0.25">
      <c r="A302" s="13" t="s">
        <v>3647</v>
      </c>
      <c r="B302">
        <v>38.849999999999994</v>
      </c>
      <c r="C302">
        <v>3</v>
      </c>
      <c r="D302">
        <v>3.4965000000000002</v>
      </c>
    </row>
    <row r="303" spans="1:4" x14ac:dyDescent="0.25">
      <c r="A303" s="13" t="s">
        <v>2817</v>
      </c>
      <c r="B303">
        <v>36.454999999999998</v>
      </c>
      <c r="C303">
        <v>2.5</v>
      </c>
      <c r="D303">
        <v>4.7391499999999995</v>
      </c>
    </row>
    <row r="304" spans="1:4" x14ac:dyDescent="0.25">
      <c r="A304" s="13" t="s">
        <v>3932</v>
      </c>
      <c r="B304">
        <v>39.799999999999997</v>
      </c>
      <c r="C304">
        <v>4</v>
      </c>
      <c r="D304">
        <v>2.3879999999999999</v>
      </c>
    </row>
    <row r="305" spans="1:4" x14ac:dyDescent="0.25">
      <c r="A305" s="13" t="s">
        <v>2750</v>
      </c>
      <c r="B305">
        <v>8.73</v>
      </c>
      <c r="C305">
        <v>0.4</v>
      </c>
      <c r="D305">
        <v>1.1349</v>
      </c>
    </row>
    <row r="306" spans="1:4" x14ac:dyDescent="0.25">
      <c r="A306" s="13" t="s">
        <v>597</v>
      </c>
      <c r="B306">
        <v>31.454999999999998</v>
      </c>
      <c r="C306">
        <v>1.8</v>
      </c>
      <c r="D306">
        <v>3.1225499999999999</v>
      </c>
    </row>
    <row r="307" spans="1:4" x14ac:dyDescent="0.25">
      <c r="A307" s="13" t="s">
        <v>3259</v>
      </c>
      <c r="B307">
        <v>15.54</v>
      </c>
      <c r="C307">
        <v>1</v>
      </c>
      <c r="D307">
        <v>2.0202</v>
      </c>
    </row>
    <row r="308" spans="1:4" x14ac:dyDescent="0.25">
      <c r="A308" s="13" t="s">
        <v>1927</v>
      </c>
      <c r="B308">
        <v>21.509999999999998</v>
      </c>
      <c r="C308">
        <v>1.5</v>
      </c>
      <c r="D308">
        <v>1.2905999999999997</v>
      </c>
    </row>
    <row r="309" spans="1:4" x14ac:dyDescent="0.25">
      <c r="A309" s="13" t="s">
        <v>4097</v>
      </c>
      <c r="B309">
        <v>3.8849999999999998</v>
      </c>
      <c r="C309">
        <v>0.2</v>
      </c>
      <c r="D309">
        <v>0.50505</v>
      </c>
    </row>
    <row r="310" spans="1:4" x14ac:dyDescent="0.25">
      <c r="A310" s="13" t="s">
        <v>984</v>
      </c>
      <c r="B310">
        <v>35.849999999999994</v>
      </c>
      <c r="C310">
        <v>3</v>
      </c>
      <c r="D310">
        <v>2.1509999999999998</v>
      </c>
    </row>
    <row r="311" spans="1:4" x14ac:dyDescent="0.25">
      <c r="A311" s="13" t="s">
        <v>1997</v>
      </c>
      <c r="B311">
        <v>21.87</v>
      </c>
      <c r="C311">
        <v>1.2000000000000002</v>
      </c>
      <c r="D311">
        <v>2.4057000000000004</v>
      </c>
    </row>
    <row r="312" spans="1:4" x14ac:dyDescent="0.25">
      <c r="A312" s="13" t="s">
        <v>5557</v>
      </c>
      <c r="B312">
        <v>32.22</v>
      </c>
      <c r="C312">
        <v>3</v>
      </c>
      <c r="D312">
        <v>1.9331999999999996</v>
      </c>
    </row>
    <row r="313" spans="1:4" x14ac:dyDescent="0.25">
      <c r="A313" s="13" t="s">
        <v>5608</v>
      </c>
      <c r="B313">
        <v>40.5</v>
      </c>
      <c r="C313">
        <v>3</v>
      </c>
      <c r="D313">
        <v>3.6449999999999996</v>
      </c>
    </row>
    <row r="314" spans="1:4" x14ac:dyDescent="0.25">
      <c r="A314" s="13" t="s">
        <v>5542</v>
      </c>
      <c r="B314">
        <v>57.06</v>
      </c>
      <c r="C314">
        <v>3</v>
      </c>
      <c r="D314">
        <v>7.4177999999999997</v>
      </c>
    </row>
    <row r="315" spans="1:4" x14ac:dyDescent="0.25">
      <c r="A315" s="13" t="s">
        <v>2922</v>
      </c>
      <c r="B315">
        <v>22.5</v>
      </c>
      <c r="C315">
        <v>2</v>
      </c>
      <c r="D315">
        <v>2.0249999999999999</v>
      </c>
    </row>
    <row r="316" spans="1:4" x14ac:dyDescent="0.25">
      <c r="A316" s="13" t="s">
        <v>5192</v>
      </c>
      <c r="B316">
        <v>59.699999999999996</v>
      </c>
      <c r="C316">
        <v>6</v>
      </c>
      <c r="D316">
        <v>3.5819999999999999</v>
      </c>
    </row>
    <row r="317" spans="1:4" x14ac:dyDescent="0.25">
      <c r="A317" s="13" t="s">
        <v>1572</v>
      </c>
      <c r="B317">
        <v>72.900000000000006</v>
      </c>
      <c r="C317">
        <v>6</v>
      </c>
      <c r="D317">
        <v>8.0190000000000001</v>
      </c>
    </row>
    <row r="318" spans="1:4" x14ac:dyDescent="0.25">
      <c r="A318" s="13" t="s">
        <v>5282</v>
      </c>
      <c r="B318">
        <v>53.46</v>
      </c>
      <c r="C318">
        <v>3</v>
      </c>
      <c r="D318">
        <v>5.8805999999999994</v>
      </c>
    </row>
    <row r="319" spans="1:4" x14ac:dyDescent="0.25">
      <c r="A319" s="13" t="s">
        <v>2439</v>
      </c>
      <c r="B319">
        <v>23.31</v>
      </c>
      <c r="C319">
        <v>1.5</v>
      </c>
      <c r="D319">
        <v>2.0978999999999997</v>
      </c>
    </row>
    <row r="320" spans="1:4" x14ac:dyDescent="0.25">
      <c r="A320" s="13" t="s">
        <v>1911</v>
      </c>
      <c r="B320">
        <v>29.849999999999998</v>
      </c>
      <c r="C320">
        <v>3</v>
      </c>
      <c r="D320">
        <v>2.6864999999999997</v>
      </c>
    </row>
    <row r="321" spans="1:4" x14ac:dyDescent="0.25">
      <c r="A321" s="13" t="s">
        <v>3727</v>
      </c>
      <c r="B321">
        <v>67.5</v>
      </c>
      <c r="C321">
        <v>6</v>
      </c>
      <c r="D321">
        <v>6.0749999999999993</v>
      </c>
    </row>
    <row r="322" spans="1:4" x14ac:dyDescent="0.25">
      <c r="A322" s="13" t="s">
        <v>3372</v>
      </c>
      <c r="B322">
        <v>10.754999999999999</v>
      </c>
      <c r="C322">
        <v>0.60000000000000009</v>
      </c>
      <c r="D322">
        <v>0.64529999999999987</v>
      </c>
    </row>
    <row r="323" spans="1:4" x14ac:dyDescent="0.25">
      <c r="A323" s="13" t="s">
        <v>523</v>
      </c>
      <c r="B323">
        <v>21.87</v>
      </c>
      <c r="C323">
        <v>1.5</v>
      </c>
      <c r="D323">
        <v>2.4057000000000004</v>
      </c>
    </row>
    <row r="324" spans="1:4" x14ac:dyDescent="0.25">
      <c r="A324" s="13" t="s">
        <v>1452</v>
      </c>
      <c r="B324">
        <v>63.249999999999993</v>
      </c>
      <c r="C324">
        <v>5</v>
      </c>
      <c r="D324">
        <v>6.9574999999999996</v>
      </c>
    </row>
    <row r="325" spans="1:4" x14ac:dyDescent="0.25">
      <c r="A325" s="13" t="s">
        <v>6132</v>
      </c>
      <c r="B325">
        <v>12.375</v>
      </c>
      <c r="C325">
        <v>0.60000000000000009</v>
      </c>
      <c r="D325">
        <v>1.3612500000000001</v>
      </c>
    </row>
    <row r="326" spans="1:4" x14ac:dyDescent="0.25">
      <c r="A326" s="13" t="s">
        <v>6000</v>
      </c>
      <c r="B326">
        <v>8.9550000000000001</v>
      </c>
      <c r="C326">
        <v>0.60000000000000009</v>
      </c>
      <c r="D326">
        <v>0.80594999999999994</v>
      </c>
    </row>
    <row r="327" spans="1:4" x14ac:dyDescent="0.25">
      <c r="A327" s="13" t="s">
        <v>3224</v>
      </c>
      <c r="B327">
        <v>57.06</v>
      </c>
      <c r="C327">
        <v>3</v>
      </c>
      <c r="D327">
        <v>7.4177999999999997</v>
      </c>
    </row>
    <row r="328" spans="1:4" x14ac:dyDescent="0.25">
      <c r="A328" s="13" t="s">
        <v>1853</v>
      </c>
      <c r="B328">
        <v>36.450000000000003</v>
      </c>
      <c r="C328">
        <v>3</v>
      </c>
      <c r="D328">
        <v>4.0095000000000001</v>
      </c>
    </row>
    <row r="329" spans="1:4" x14ac:dyDescent="0.25">
      <c r="A329" s="13" t="s">
        <v>1017</v>
      </c>
      <c r="B329">
        <v>17.91</v>
      </c>
      <c r="C329">
        <v>1.2000000000000002</v>
      </c>
      <c r="D329">
        <v>1.6118999999999999</v>
      </c>
    </row>
    <row r="330" spans="1:4" x14ac:dyDescent="0.25">
      <c r="A330" s="13" t="s">
        <v>564</v>
      </c>
      <c r="B330">
        <v>41.169999999999995</v>
      </c>
      <c r="C330">
        <v>5</v>
      </c>
      <c r="D330">
        <v>2.4701999999999997</v>
      </c>
    </row>
    <row r="331" spans="1:4" x14ac:dyDescent="0.25">
      <c r="A331" s="13" t="s">
        <v>4791</v>
      </c>
      <c r="B331">
        <v>89.1</v>
      </c>
      <c r="C331">
        <v>6</v>
      </c>
      <c r="D331">
        <v>9.8010000000000002</v>
      </c>
    </row>
    <row r="332" spans="1:4" x14ac:dyDescent="0.25">
      <c r="A332" s="13" t="s">
        <v>3457</v>
      </c>
      <c r="B332">
        <v>13.424999999999997</v>
      </c>
      <c r="C332">
        <v>1</v>
      </c>
      <c r="D332">
        <v>0.80549999999999988</v>
      </c>
    </row>
    <row r="333" spans="1:4" x14ac:dyDescent="0.25">
      <c r="A333" s="13" t="s">
        <v>4092</v>
      </c>
      <c r="B333">
        <v>77.624999999999986</v>
      </c>
      <c r="C333">
        <v>7.5</v>
      </c>
      <c r="D333">
        <v>6.9862499999999983</v>
      </c>
    </row>
    <row r="334" spans="1:4" x14ac:dyDescent="0.25">
      <c r="A334" s="13" t="s">
        <v>4521</v>
      </c>
      <c r="B334">
        <v>14.58</v>
      </c>
      <c r="C334">
        <v>0.8</v>
      </c>
      <c r="D334">
        <v>1.6038000000000001</v>
      </c>
    </row>
    <row r="335" spans="1:4" x14ac:dyDescent="0.25">
      <c r="A335" s="13" t="s">
        <v>5001</v>
      </c>
      <c r="B335">
        <v>8.0549999999999997</v>
      </c>
      <c r="C335">
        <v>0.60000000000000009</v>
      </c>
      <c r="D335">
        <v>0.4832999999999999</v>
      </c>
    </row>
    <row r="336" spans="1:4" x14ac:dyDescent="0.25">
      <c r="A336" s="13" t="s">
        <v>2998</v>
      </c>
      <c r="B336">
        <v>66.929999999999993</v>
      </c>
      <c r="C336">
        <v>5</v>
      </c>
      <c r="D336">
        <v>8.700899999999999</v>
      </c>
    </row>
    <row r="337" spans="1:4" x14ac:dyDescent="0.25">
      <c r="A337" s="13" t="s">
        <v>4786</v>
      </c>
      <c r="B337">
        <v>44.55</v>
      </c>
      <c r="C337">
        <v>2.5</v>
      </c>
      <c r="D337">
        <v>4.9005000000000001</v>
      </c>
    </row>
    <row r="338" spans="1:4" x14ac:dyDescent="0.25">
      <c r="A338" s="13" t="s">
        <v>3959</v>
      </c>
      <c r="B338">
        <v>72.91</v>
      </c>
      <c r="C338">
        <v>5</v>
      </c>
      <c r="D338">
        <v>9.4782999999999991</v>
      </c>
    </row>
    <row r="339" spans="1:4" x14ac:dyDescent="0.25">
      <c r="A339" s="13" t="s">
        <v>2096</v>
      </c>
      <c r="B339">
        <v>94.874999999999986</v>
      </c>
      <c r="C339">
        <v>7.5</v>
      </c>
      <c r="D339">
        <v>10.436249999999999</v>
      </c>
    </row>
    <row r="340" spans="1:4" x14ac:dyDescent="0.25">
      <c r="A340" s="13" t="s">
        <v>1752</v>
      </c>
      <c r="B340">
        <v>119.13999999999999</v>
      </c>
      <c r="C340">
        <v>10</v>
      </c>
      <c r="D340">
        <v>15.488199999999999</v>
      </c>
    </row>
    <row r="341" spans="1:4" x14ac:dyDescent="0.25">
      <c r="A341" s="13" t="s">
        <v>2180</v>
      </c>
      <c r="B341">
        <v>38.849999999999994</v>
      </c>
      <c r="C341">
        <v>3</v>
      </c>
      <c r="D341">
        <v>3.4965000000000002</v>
      </c>
    </row>
    <row r="342" spans="1:4" x14ac:dyDescent="0.25">
      <c r="A342" s="13" t="s">
        <v>1378</v>
      </c>
      <c r="B342">
        <v>123.50999999999999</v>
      </c>
      <c r="C342">
        <v>15</v>
      </c>
      <c r="D342">
        <v>7.4105999999999987</v>
      </c>
    </row>
    <row r="343" spans="1:4" x14ac:dyDescent="0.25">
      <c r="A343" s="13" t="s">
        <v>3417</v>
      </c>
      <c r="B343">
        <v>139.72499999999999</v>
      </c>
      <c r="C343">
        <v>12.5</v>
      </c>
      <c r="D343">
        <v>15.36975</v>
      </c>
    </row>
    <row r="344" spans="1:4" x14ac:dyDescent="0.25">
      <c r="A344" s="13" t="s">
        <v>2243</v>
      </c>
      <c r="B344">
        <v>189.74999999999997</v>
      </c>
      <c r="C344">
        <v>15</v>
      </c>
      <c r="D344">
        <v>20.872499999999999</v>
      </c>
    </row>
    <row r="345" spans="1:4" x14ac:dyDescent="0.25">
      <c r="A345" s="13" t="s">
        <v>1288</v>
      </c>
      <c r="B345">
        <v>136.61999999999998</v>
      </c>
      <c r="C345">
        <v>10</v>
      </c>
      <c r="D345">
        <v>15.028199999999998</v>
      </c>
    </row>
    <row r="346" spans="1:4" x14ac:dyDescent="0.25">
      <c r="A346" s="13" t="s">
        <v>4330</v>
      </c>
      <c r="B346">
        <v>56.25</v>
      </c>
      <c r="C346">
        <v>5</v>
      </c>
      <c r="D346">
        <v>5.0625</v>
      </c>
    </row>
    <row r="347" spans="1:4" x14ac:dyDescent="0.25">
      <c r="A347" s="13" t="s">
        <v>2255</v>
      </c>
      <c r="B347">
        <v>29.849999999999998</v>
      </c>
      <c r="C347">
        <v>3</v>
      </c>
      <c r="D347">
        <v>1.7909999999999999</v>
      </c>
    </row>
    <row r="348" spans="1:4" x14ac:dyDescent="0.25">
      <c r="A348" s="13" t="s">
        <v>2073</v>
      </c>
      <c r="B348">
        <v>41.25</v>
      </c>
      <c r="C348">
        <v>2.5</v>
      </c>
      <c r="D348">
        <v>4.5374999999999996</v>
      </c>
    </row>
    <row r="349" spans="1:4" x14ac:dyDescent="0.25">
      <c r="A349" s="13" t="s">
        <v>2620</v>
      </c>
      <c r="B349">
        <v>23.31</v>
      </c>
      <c r="C349">
        <v>1.5</v>
      </c>
      <c r="D349">
        <v>2.0978999999999997</v>
      </c>
    </row>
    <row r="350" spans="1:4" x14ac:dyDescent="0.25">
      <c r="A350" s="13" t="s">
        <v>5796</v>
      </c>
      <c r="B350">
        <v>28.53</v>
      </c>
      <c r="C350">
        <v>1.2000000000000002</v>
      </c>
      <c r="D350">
        <v>3.7088999999999999</v>
      </c>
    </row>
    <row r="351" spans="1:4" x14ac:dyDescent="0.25">
      <c r="A351" s="13" t="s">
        <v>877</v>
      </c>
      <c r="B351">
        <v>59.699999999999996</v>
      </c>
      <c r="C351">
        <v>6</v>
      </c>
      <c r="D351">
        <v>3.5819999999999999</v>
      </c>
    </row>
    <row r="352" spans="1:4" x14ac:dyDescent="0.25">
      <c r="A352" s="13" t="s">
        <v>3317</v>
      </c>
      <c r="B352">
        <v>47.8</v>
      </c>
      <c r="C352">
        <v>4</v>
      </c>
      <c r="D352">
        <v>2.8679999999999999</v>
      </c>
    </row>
    <row r="353" spans="1:4" x14ac:dyDescent="0.25">
      <c r="A353" s="13" t="s">
        <v>1827</v>
      </c>
      <c r="B353">
        <v>3.5849999999999995</v>
      </c>
      <c r="C353">
        <v>0.2</v>
      </c>
      <c r="D353">
        <v>0.21509999999999996</v>
      </c>
    </row>
    <row r="354" spans="1:4" x14ac:dyDescent="0.25">
      <c r="A354" s="13" t="s">
        <v>4279</v>
      </c>
      <c r="B354">
        <v>59.75</v>
      </c>
      <c r="C354">
        <v>5</v>
      </c>
      <c r="D354">
        <v>3.585</v>
      </c>
    </row>
    <row r="355" spans="1:4" x14ac:dyDescent="0.25">
      <c r="A355" s="13" t="s">
        <v>5272</v>
      </c>
      <c r="B355">
        <v>51.749999999999993</v>
      </c>
      <c r="C355">
        <v>5</v>
      </c>
      <c r="D355">
        <v>4.6574999999999989</v>
      </c>
    </row>
    <row r="356" spans="1:4" x14ac:dyDescent="0.25">
      <c r="A356" s="13" t="s">
        <v>2904</v>
      </c>
      <c r="B356">
        <v>77.699999999999989</v>
      </c>
      <c r="C356">
        <v>6</v>
      </c>
      <c r="D356">
        <v>6.9930000000000003</v>
      </c>
    </row>
    <row r="357" spans="1:4" x14ac:dyDescent="0.25">
      <c r="A357" s="13" t="s">
        <v>1799</v>
      </c>
      <c r="B357">
        <v>23.774999999999999</v>
      </c>
      <c r="C357">
        <v>1</v>
      </c>
      <c r="D357">
        <v>3.0907499999999999</v>
      </c>
    </row>
    <row r="358" spans="1:4" x14ac:dyDescent="0.25">
      <c r="A358" s="13" t="s">
        <v>5920</v>
      </c>
      <c r="B358">
        <v>45.769999999999996</v>
      </c>
      <c r="C358">
        <v>5</v>
      </c>
      <c r="D358">
        <v>4.1192999999999991</v>
      </c>
    </row>
    <row r="359" spans="1:4" x14ac:dyDescent="0.25">
      <c r="A359" s="13" t="s">
        <v>5151</v>
      </c>
      <c r="B359">
        <v>29.849999999999998</v>
      </c>
      <c r="C359">
        <v>3</v>
      </c>
      <c r="D359">
        <v>2.6864999999999997</v>
      </c>
    </row>
    <row r="360" spans="1:4" x14ac:dyDescent="0.25">
      <c r="A360" s="13" t="s">
        <v>1203</v>
      </c>
      <c r="B360">
        <v>77.699999999999989</v>
      </c>
      <c r="C360">
        <v>6</v>
      </c>
      <c r="D360">
        <v>10.100999999999999</v>
      </c>
    </row>
    <row r="361" spans="1:4" x14ac:dyDescent="0.25">
      <c r="A361" s="13" t="s">
        <v>2457</v>
      </c>
      <c r="B361">
        <v>14.339999999999998</v>
      </c>
      <c r="C361">
        <v>0.8</v>
      </c>
      <c r="D361">
        <v>0.86039999999999983</v>
      </c>
    </row>
    <row r="362" spans="1:4" x14ac:dyDescent="0.25">
      <c r="A362" s="13" t="s">
        <v>1343</v>
      </c>
      <c r="B362">
        <v>68.655000000000001</v>
      </c>
      <c r="C362">
        <v>7.5</v>
      </c>
      <c r="D362">
        <v>4.1192999999999991</v>
      </c>
    </row>
    <row r="363" spans="1:4" x14ac:dyDescent="0.25">
      <c r="A363" s="13" t="s">
        <v>4775</v>
      </c>
      <c r="B363">
        <v>8.9499999999999993</v>
      </c>
      <c r="C363">
        <v>1</v>
      </c>
      <c r="D363">
        <v>0.53699999999999992</v>
      </c>
    </row>
    <row r="364" spans="1:4" x14ac:dyDescent="0.25">
      <c r="A364" s="13" t="s">
        <v>2848</v>
      </c>
      <c r="B364">
        <v>8.73</v>
      </c>
      <c r="C364">
        <v>0.5</v>
      </c>
      <c r="D364">
        <v>1.1349</v>
      </c>
    </row>
    <row r="365" spans="1:4" x14ac:dyDescent="0.25">
      <c r="A365" s="13" t="s">
        <v>3429</v>
      </c>
      <c r="B365">
        <v>43.684999999999995</v>
      </c>
      <c r="C365">
        <v>4.2</v>
      </c>
      <c r="D365">
        <v>2.8930499999999997</v>
      </c>
    </row>
    <row r="366" spans="1:4" x14ac:dyDescent="0.25">
      <c r="A366" s="13" t="s">
        <v>2214</v>
      </c>
      <c r="B366">
        <v>14.924999999999999</v>
      </c>
      <c r="C366">
        <v>1</v>
      </c>
      <c r="D366">
        <v>0.89549999999999996</v>
      </c>
    </row>
    <row r="367" spans="1:4" x14ac:dyDescent="0.25">
      <c r="A367" s="13" t="s">
        <v>2887</v>
      </c>
      <c r="B367">
        <v>14.339999999999998</v>
      </c>
      <c r="C367">
        <v>0.8</v>
      </c>
      <c r="D367">
        <v>0.86039999999999983</v>
      </c>
    </row>
    <row r="368" spans="1:4" x14ac:dyDescent="0.25">
      <c r="A368" s="13" t="s">
        <v>1270</v>
      </c>
      <c r="B368">
        <v>77.699999999999989</v>
      </c>
      <c r="C368">
        <v>6</v>
      </c>
      <c r="D368">
        <v>10.100999999999999</v>
      </c>
    </row>
    <row r="369" spans="1:4" x14ac:dyDescent="0.25">
      <c r="A369" s="13" t="s">
        <v>4132</v>
      </c>
      <c r="B369">
        <v>68.655000000000001</v>
      </c>
      <c r="C369">
        <v>7.5</v>
      </c>
      <c r="D369">
        <v>6.1789499999999986</v>
      </c>
    </row>
    <row r="370" spans="1:4" x14ac:dyDescent="0.25">
      <c r="A370" s="13" t="s">
        <v>1805</v>
      </c>
      <c r="B370">
        <v>20.625</v>
      </c>
      <c r="C370">
        <v>1</v>
      </c>
      <c r="D370">
        <v>2.2687499999999998</v>
      </c>
    </row>
    <row r="371" spans="1:4" x14ac:dyDescent="0.25">
      <c r="A371" s="13" t="s">
        <v>2491</v>
      </c>
      <c r="B371">
        <v>114.42499999999998</v>
      </c>
      <c r="C371">
        <v>12.5</v>
      </c>
      <c r="D371">
        <v>10.298249999999998</v>
      </c>
    </row>
    <row r="372" spans="1:4" x14ac:dyDescent="0.25">
      <c r="A372" s="13" t="s">
        <v>4200</v>
      </c>
      <c r="B372">
        <v>13.5</v>
      </c>
      <c r="C372">
        <v>1</v>
      </c>
      <c r="D372">
        <v>1.2149999999999999</v>
      </c>
    </row>
    <row r="373" spans="1:4" x14ac:dyDescent="0.25">
      <c r="A373" s="13" t="s">
        <v>3971</v>
      </c>
      <c r="B373">
        <v>33.464999999999996</v>
      </c>
      <c r="C373">
        <v>2.5</v>
      </c>
      <c r="D373">
        <v>4.3504499999999995</v>
      </c>
    </row>
    <row r="374" spans="1:4" x14ac:dyDescent="0.25">
      <c r="A374" s="13" t="s">
        <v>2812</v>
      </c>
      <c r="B374">
        <v>56.25</v>
      </c>
      <c r="C374">
        <v>5</v>
      </c>
      <c r="D374">
        <v>5.0625</v>
      </c>
    </row>
    <row r="375" spans="1:4" x14ac:dyDescent="0.25">
      <c r="A375" s="13" t="s">
        <v>511</v>
      </c>
      <c r="B375">
        <v>82.47</v>
      </c>
      <c r="C375">
        <v>7</v>
      </c>
      <c r="D375">
        <v>6.3231999999999999</v>
      </c>
    </row>
    <row r="376" spans="1:4" x14ac:dyDescent="0.25">
      <c r="A376" s="13" t="s">
        <v>3480</v>
      </c>
      <c r="B376">
        <v>59.699999999999996</v>
      </c>
      <c r="C376">
        <v>6</v>
      </c>
      <c r="D376">
        <v>3.5819999999999999</v>
      </c>
    </row>
    <row r="377" spans="1:4" x14ac:dyDescent="0.25">
      <c r="A377" s="13" t="s">
        <v>5547</v>
      </c>
      <c r="B377">
        <v>82.339999999999989</v>
      </c>
      <c r="C377">
        <v>10</v>
      </c>
      <c r="D377">
        <v>4.9403999999999995</v>
      </c>
    </row>
    <row r="378" spans="1:4" x14ac:dyDescent="0.25">
      <c r="A378" s="13" t="s">
        <v>3219</v>
      </c>
      <c r="B378">
        <v>59.569999999999993</v>
      </c>
      <c r="C378">
        <v>5</v>
      </c>
      <c r="D378">
        <v>7.7440999999999995</v>
      </c>
    </row>
    <row r="379" spans="1:4" x14ac:dyDescent="0.25">
      <c r="A379" s="13" t="s">
        <v>5790</v>
      </c>
      <c r="B379">
        <v>74.25</v>
      </c>
      <c r="C379">
        <v>5</v>
      </c>
      <c r="D379">
        <v>8.1675000000000004</v>
      </c>
    </row>
    <row r="380" spans="1:4" x14ac:dyDescent="0.25">
      <c r="A380" s="13" t="s">
        <v>4482</v>
      </c>
      <c r="B380">
        <v>25.9</v>
      </c>
      <c r="C380">
        <v>2</v>
      </c>
      <c r="D380">
        <v>3.367</v>
      </c>
    </row>
    <row r="381" spans="1:4" x14ac:dyDescent="0.25">
      <c r="A381" s="13" t="s">
        <v>4493</v>
      </c>
      <c r="B381">
        <v>17.82</v>
      </c>
      <c r="C381">
        <v>1</v>
      </c>
      <c r="D381">
        <v>1.9601999999999999</v>
      </c>
    </row>
    <row r="382" spans="1:4" x14ac:dyDescent="0.25">
      <c r="A382" s="13" t="s">
        <v>4404</v>
      </c>
      <c r="B382">
        <v>51.749999999999993</v>
      </c>
      <c r="C382">
        <v>5</v>
      </c>
      <c r="D382">
        <v>4.6574999999999989</v>
      </c>
    </row>
    <row r="383" spans="1:4" x14ac:dyDescent="0.25">
      <c r="A383" s="13" t="s">
        <v>3129</v>
      </c>
      <c r="B383">
        <v>5.97</v>
      </c>
      <c r="C383">
        <v>0.5</v>
      </c>
      <c r="D383">
        <v>0.5373</v>
      </c>
    </row>
    <row r="384" spans="1:4" x14ac:dyDescent="0.25">
      <c r="A384" s="13" t="s">
        <v>5049</v>
      </c>
      <c r="B384">
        <v>23.31</v>
      </c>
      <c r="C384">
        <v>1.5</v>
      </c>
      <c r="D384">
        <v>3.0303</v>
      </c>
    </row>
    <row r="385" spans="1:4" x14ac:dyDescent="0.25">
      <c r="A385" s="13" t="s">
        <v>5704</v>
      </c>
      <c r="B385">
        <v>67.5</v>
      </c>
      <c r="C385">
        <v>6</v>
      </c>
      <c r="D385">
        <v>6.0749999999999993</v>
      </c>
    </row>
    <row r="386" spans="1:4" x14ac:dyDescent="0.25">
      <c r="A386" s="13" t="s">
        <v>5072</v>
      </c>
      <c r="B386">
        <v>246.20999999999998</v>
      </c>
      <c r="C386">
        <v>21</v>
      </c>
      <c r="D386">
        <v>29.307299999999998</v>
      </c>
    </row>
    <row r="387" spans="1:4" x14ac:dyDescent="0.25">
      <c r="A387" s="13" t="s">
        <v>4757</v>
      </c>
      <c r="B387">
        <v>28.53</v>
      </c>
      <c r="C387">
        <v>1.2000000000000002</v>
      </c>
      <c r="D387">
        <v>3.7088999999999999</v>
      </c>
    </row>
    <row r="388" spans="1:4" x14ac:dyDescent="0.25">
      <c r="A388" s="13" t="s">
        <v>1985</v>
      </c>
      <c r="B388">
        <v>5.97</v>
      </c>
      <c r="C388">
        <v>0.5</v>
      </c>
      <c r="D388">
        <v>0.5373</v>
      </c>
    </row>
    <row r="389" spans="1:4" x14ac:dyDescent="0.25">
      <c r="A389" s="13" t="s">
        <v>5914</v>
      </c>
      <c r="B389">
        <v>79.25</v>
      </c>
      <c r="C389">
        <v>5</v>
      </c>
      <c r="D389">
        <v>10.302500000000002</v>
      </c>
    </row>
    <row r="390" spans="1:4" x14ac:dyDescent="0.25">
      <c r="A390" s="13" t="s">
        <v>2838</v>
      </c>
      <c r="B390">
        <v>29.784999999999997</v>
      </c>
      <c r="C390">
        <v>2.5</v>
      </c>
      <c r="D390">
        <v>2.6806499999999995</v>
      </c>
    </row>
    <row r="391" spans="1:4" x14ac:dyDescent="0.25">
      <c r="A391" s="13" t="s">
        <v>4652</v>
      </c>
      <c r="B391">
        <v>56.25</v>
      </c>
      <c r="C391">
        <v>5</v>
      </c>
      <c r="D391">
        <v>5.0625</v>
      </c>
    </row>
    <row r="392" spans="1:4" x14ac:dyDescent="0.25">
      <c r="A392" s="13" t="s">
        <v>5198</v>
      </c>
      <c r="B392">
        <v>82.339999999999989</v>
      </c>
      <c r="C392">
        <v>10</v>
      </c>
      <c r="D392">
        <v>4.9403999999999995</v>
      </c>
    </row>
    <row r="393" spans="1:4" x14ac:dyDescent="0.25">
      <c r="A393" s="13" t="s">
        <v>5134</v>
      </c>
      <c r="B393">
        <v>136.61999999999998</v>
      </c>
      <c r="C393">
        <v>10</v>
      </c>
      <c r="D393">
        <v>15.028199999999998</v>
      </c>
    </row>
    <row r="394" spans="1:4" x14ac:dyDescent="0.25">
      <c r="A394" s="13" t="s">
        <v>6095</v>
      </c>
      <c r="B394">
        <v>109.36499999999999</v>
      </c>
      <c r="C394">
        <v>7.5</v>
      </c>
      <c r="D394">
        <v>14.217449999999999</v>
      </c>
    </row>
    <row r="395" spans="1:4" x14ac:dyDescent="0.25">
      <c r="A395" s="13" t="s">
        <v>793</v>
      </c>
      <c r="B395">
        <v>72.75</v>
      </c>
      <c r="C395">
        <v>5</v>
      </c>
      <c r="D395">
        <v>9.4575000000000014</v>
      </c>
    </row>
    <row r="396" spans="1:4" x14ac:dyDescent="0.25">
      <c r="A396" s="13" t="s">
        <v>3401</v>
      </c>
      <c r="B396">
        <v>21.509999999999998</v>
      </c>
      <c r="C396">
        <v>1.5</v>
      </c>
      <c r="D396">
        <v>1.2905999999999997</v>
      </c>
    </row>
    <row r="397" spans="1:4" x14ac:dyDescent="0.25">
      <c r="A397" s="13" t="s">
        <v>1578</v>
      </c>
      <c r="B397">
        <v>44.55</v>
      </c>
      <c r="C397">
        <v>3</v>
      </c>
      <c r="D397">
        <v>4.9005000000000001</v>
      </c>
    </row>
    <row r="398" spans="1:4" x14ac:dyDescent="0.25">
      <c r="A398" s="13" t="s">
        <v>4067</v>
      </c>
      <c r="B398">
        <v>43.650000000000006</v>
      </c>
      <c r="C398">
        <v>3</v>
      </c>
      <c r="D398">
        <v>5.6745000000000001</v>
      </c>
    </row>
    <row r="399" spans="1:4" x14ac:dyDescent="0.25">
      <c r="A399" s="13" t="s">
        <v>5465</v>
      </c>
      <c r="B399">
        <v>7.169999999999999</v>
      </c>
      <c r="C399">
        <v>0.4</v>
      </c>
      <c r="D399">
        <v>0.43019999999999992</v>
      </c>
    </row>
    <row r="400" spans="1:4" x14ac:dyDescent="0.25">
      <c r="A400" s="13" t="s">
        <v>2203</v>
      </c>
      <c r="B400">
        <v>3.8849999999999998</v>
      </c>
      <c r="C400">
        <v>0.2</v>
      </c>
      <c r="D400">
        <v>0.34964999999999996</v>
      </c>
    </row>
    <row r="401" spans="1:4" x14ac:dyDescent="0.25">
      <c r="A401" s="13" t="s">
        <v>6034</v>
      </c>
      <c r="B401">
        <v>21.87</v>
      </c>
      <c r="C401">
        <v>1.2000000000000002</v>
      </c>
      <c r="D401">
        <v>2.4057000000000004</v>
      </c>
    </row>
    <row r="402" spans="1:4" x14ac:dyDescent="0.25">
      <c r="A402" s="13" t="s">
        <v>5569</v>
      </c>
      <c r="B402">
        <v>35.849999999999994</v>
      </c>
      <c r="C402">
        <v>2.5</v>
      </c>
      <c r="D402">
        <v>2.1509999999999998</v>
      </c>
    </row>
    <row r="403" spans="1:4" x14ac:dyDescent="0.25">
      <c r="A403" s="13" t="s">
        <v>953</v>
      </c>
      <c r="B403">
        <v>100.39499999999998</v>
      </c>
      <c r="C403">
        <v>7.5</v>
      </c>
      <c r="D403">
        <v>13.051349999999999</v>
      </c>
    </row>
    <row r="404" spans="1:4" x14ac:dyDescent="0.25">
      <c r="A404" s="13" t="s">
        <v>3169</v>
      </c>
      <c r="B404">
        <v>31.624999999999996</v>
      </c>
      <c r="C404">
        <v>2.5</v>
      </c>
      <c r="D404">
        <v>3.4787499999999998</v>
      </c>
    </row>
    <row r="405" spans="1:4" x14ac:dyDescent="0.25">
      <c r="A405" s="13" t="s">
        <v>884</v>
      </c>
      <c r="B405">
        <v>136.61999999999998</v>
      </c>
      <c r="C405">
        <v>10</v>
      </c>
      <c r="D405">
        <v>15.028199999999998</v>
      </c>
    </row>
    <row r="406" spans="1:4" x14ac:dyDescent="0.25">
      <c r="A406" s="13" t="s">
        <v>2147</v>
      </c>
      <c r="B406">
        <v>44.55</v>
      </c>
      <c r="C406">
        <v>3</v>
      </c>
      <c r="D406">
        <v>4.9005000000000001</v>
      </c>
    </row>
    <row r="407" spans="1:4" x14ac:dyDescent="0.25">
      <c r="A407" s="13" t="s">
        <v>1811</v>
      </c>
      <c r="B407">
        <v>36.454999999999998</v>
      </c>
      <c r="C407">
        <v>2.5</v>
      </c>
      <c r="D407">
        <v>4.7391499999999995</v>
      </c>
    </row>
    <row r="408" spans="1:4" x14ac:dyDescent="0.25">
      <c r="A408" s="13" t="s">
        <v>2786</v>
      </c>
      <c r="B408">
        <v>49.5</v>
      </c>
      <c r="C408">
        <v>3</v>
      </c>
      <c r="D408">
        <v>5.4450000000000003</v>
      </c>
    </row>
    <row r="409" spans="1:4" x14ac:dyDescent="0.25">
      <c r="A409" s="13" t="s">
        <v>1718</v>
      </c>
      <c r="B409">
        <v>56.25</v>
      </c>
      <c r="C409">
        <v>5</v>
      </c>
      <c r="D409">
        <v>5.0625</v>
      </c>
    </row>
    <row r="410" spans="1:4" x14ac:dyDescent="0.25">
      <c r="A410" s="13" t="s">
        <v>1021</v>
      </c>
      <c r="B410">
        <v>155.24999999999997</v>
      </c>
      <c r="C410">
        <v>15</v>
      </c>
      <c r="D410">
        <v>13.972499999999997</v>
      </c>
    </row>
    <row r="411" spans="1:4" x14ac:dyDescent="0.25">
      <c r="A411" s="13" t="s">
        <v>2732</v>
      </c>
      <c r="B411">
        <v>17.91</v>
      </c>
      <c r="C411">
        <v>1.2000000000000002</v>
      </c>
      <c r="D411">
        <v>1.6118999999999999</v>
      </c>
    </row>
    <row r="412" spans="1:4" x14ac:dyDescent="0.25">
      <c r="A412" s="13" t="s">
        <v>5518</v>
      </c>
      <c r="B412">
        <v>2.6849999999999996</v>
      </c>
      <c r="C412">
        <v>0.2</v>
      </c>
      <c r="D412">
        <v>0.16109999999999997</v>
      </c>
    </row>
    <row r="413" spans="1:4" x14ac:dyDescent="0.25">
      <c r="A413" s="13" t="s">
        <v>5455</v>
      </c>
      <c r="B413">
        <v>27.484999999999996</v>
      </c>
      <c r="C413">
        <v>2.5</v>
      </c>
      <c r="D413">
        <v>1.6490999999999998</v>
      </c>
    </row>
    <row r="414" spans="1:4" x14ac:dyDescent="0.25">
      <c r="A414" s="13" t="s">
        <v>4613</v>
      </c>
      <c r="B414">
        <v>36.454999999999998</v>
      </c>
      <c r="C414">
        <v>2.5</v>
      </c>
      <c r="D414">
        <v>4.7391499999999995</v>
      </c>
    </row>
    <row r="415" spans="1:4" x14ac:dyDescent="0.25">
      <c r="A415" s="13" t="s">
        <v>901</v>
      </c>
      <c r="B415">
        <v>21.825000000000003</v>
      </c>
      <c r="C415">
        <v>1</v>
      </c>
      <c r="D415">
        <v>2.83725</v>
      </c>
    </row>
    <row r="416" spans="1:4" x14ac:dyDescent="0.25">
      <c r="A416" s="13" t="s">
        <v>698</v>
      </c>
      <c r="B416">
        <v>28.53</v>
      </c>
      <c r="C416">
        <v>1.5</v>
      </c>
      <c r="D416">
        <v>3.7088999999999999</v>
      </c>
    </row>
    <row r="417" spans="1:4" x14ac:dyDescent="0.25">
      <c r="A417" s="13" t="s">
        <v>3871</v>
      </c>
      <c r="B417">
        <v>11.94</v>
      </c>
      <c r="C417">
        <v>0.8</v>
      </c>
      <c r="D417">
        <v>1.0746</v>
      </c>
    </row>
    <row r="418" spans="1:4" x14ac:dyDescent="0.25">
      <c r="A418" s="13" t="s">
        <v>848</v>
      </c>
      <c r="B418">
        <v>35.82</v>
      </c>
      <c r="C418">
        <v>3</v>
      </c>
      <c r="D418">
        <v>2.1491999999999996</v>
      </c>
    </row>
    <row r="419" spans="1:4" x14ac:dyDescent="0.25">
      <c r="A419" s="13" t="s">
        <v>6057</v>
      </c>
      <c r="B419">
        <v>47.8</v>
      </c>
      <c r="C419">
        <v>4</v>
      </c>
      <c r="D419">
        <v>2.8679999999999999</v>
      </c>
    </row>
    <row r="420" spans="1:4" x14ac:dyDescent="0.25">
      <c r="A420" s="13" t="s">
        <v>4669</v>
      </c>
      <c r="B420">
        <v>28.679999999999996</v>
      </c>
      <c r="C420">
        <v>2</v>
      </c>
      <c r="D420">
        <v>1.7207999999999997</v>
      </c>
    </row>
    <row r="421" spans="1:4" x14ac:dyDescent="0.25">
      <c r="A421" s="13" t="s">
        <v>3111</v>
      </c>
      <c r="B421">
        <v>119.13999999999999</v>
      </c>
      <c r="C421">
        <v>10</v>
      </c>
      <c r="D421">
        <v>15.488199999999999</v>
      </c>
    </row>
    <row r="422" spans="1:4" x14ac:dyDescent="0.25">
      <c r="A422" s="13" t="s">
        <v>4103</v>
      </c>
      <c r="B422">
        <v>137.42499999999998</v>
      </c>
      <c r="C422">
        <v>12.5</v>
      </c>
      <c r="D422">
        <v>8.2454999999999998</v>
      </c>
    </row>
    <row r="423" spans="1:4" x14ac:dyDescent="0.25">
      <c r="A423" s="13" t="s">
        <v>3247</v>
      </c>
      <c r="B423">
        <v>14.924999999999999</v>
      </c>
      <c r="C423">
        <v>1</v>
      </c>
      <c r="D423">
        <v>0.89549999999999996</v>
      </c>
    </row>
    <row r="424" spans="1:4" x14ac:dyDescent="0.25">
      <c r="A424" s="13" t="s">
        <v>1282</v>
      </c>
      <c r="B424">
        <v>15.54</v>
      </c>
      <c r="C424">
        <v>0.8</v>
      </c>
      <c r="D424">
        <v>1.3985999999999998</v>
      </c>
    </row>
    <row r="425" spans="1:4" x14ac:dyDescent="0.25">
      <c r="A425" s="13" t="s">
        <v>4863</v>
      </c>
      <c r="B425">
        <v>19.899999999999999</v>
      </c>
      <c r="C425">
        <v>2</v>
      </c>
      <c r="D425">
        <v>1.194</v>
      </c>
    </row>
    <row r="426" spans="1:4" x14ac:dyDescent="0.25">
      <c r="A426" s="13" t="s">
        <v>2334</v>
      </c>
      <c r="B426">
        <v>44.75</v>
      </c>
      <c r="C426">
        <v>5</v>
      </c>
      <c r="D426">
        <v>2.6849999999999996</v>
      </c>
    </row>
    <row r="427" spans="1:4" x14ac:dyDescent="0.25">
      <c r="A427" s="13" t="s">
        <v>1058</v>
      </c>
      <c r="B427">
        <v>38.849999999999994</v>
      </c>
      <c r="C427">
        <v>3</v>
      </c>
      <c r="D427">
        <v>5.0504999999999995</v>
      </c>
    </row>
    <row r="428" spans="1:4" x14ac:dyDescent="0.25">
      <c r="A428" s="13" t="s">
        <v>799</v>
      </c>
      <c r="B428">
        <v>47.55</v>
      </c>
      <c r="C428">
        <v>3</v>
      </c>
      <c r="D428">
        <v>6.1815000000000007</v>
      </c>
    </row>
    <row r="429" spans="1:4" x14ac:dyDescent="0.25">
      <c r="A429" s="13" t="s">
        <v>3253</v>
      </c>
      <c r="B429">
        <v>95.1</v>
      </c>
      <c r="C429">
        <v>6</v>
      </c>
      <c r="D429">
        <v>12.363000000000001</v>
      </c>
    </row>
    <row r="430" spans="1:4" x14ac:dyDescent="0.25">
      <c r="A430" s="13" t="s">
        <v>2084</v>
      </c>
      <c r="B430">
        <v>7.77</v>
      </c>
      <c r="C430">
        <v>0.5</v>
      </c>
      <c r="D430">
        <v>0.69929999999999992</v>
      </c>
    </row>
    <row r="431" spans="1:4" x14ac:dyDescent="0.25">
      <c r="A431" s="13" t="s">
        <v>4388</v>
      </c>
      <c r="B431">
        <v>178.70999999999998</v>
      </c>
      <c r="C431">
        <v>15</v>
      </c>
      <c r="D431">
        <v>23.232299999999999</v>
      </c>
    </row>
    <row r="432" spans="1:4" x14ac:dyDescent="0.25">
      <c r="A432" s="13" t="s">
        <v>6006</v>
      </c>
      <c r="B432">
        <v>137.42499999999998</v>
      </c>
      <c r="C432">
        <v>12.5</v>
      </c>
      <c r="D432">
        <v>8.2454999999999998</v>
      </c>
    </row>
    <row r="433" spans="1:4" x14ac:dyDescent="0.25">
      <c r="A433" s="13" t="s">
        <v>1922</v>
      </c>
      <c r="B433">
        <v>28.679999999999996</v>
      </c>
      <c r="C433">
        <v>2</v>
      </c>
      <c r="D433">
        <v>1.7207999999999997</v>
      </c>
    </row>
    <row r="434" spans="1:4" x14ac:dyDescent="0.25">
      <c r="A434" s="13" t="s">
        <v>4802</v>
      </c>
      <c r="B434">
        <v>23.31</v>
      </c>
      <c r="C434">
        <v>1.5</v>
      </c>
      <c r="D434">
        <v>2.0978999999999997</v>
      </c>
    </row>
    <row r="435" spans="1:4" x14ac:dyDescent="0.25">
      <c r="A435" s="13" t="s">
        <v>3904</v>
      </c>
      <c r="B435">
        <v>148.92499999999998</v>
      </c>
      <c r="C435">
        <v>12.5</v>
      </c>
      <c r="D435">
        <v>13.403249999999998</v>
      </c>
    </row>
    <row r="436" spans="1:4" x14ac:dyDescent="0.25">
      <c r="A436" s="13" t="s">
        <v>714</v>
      </c>
      <c r="B436">
        <v>43.650000000000006</v>
      </c>
      <c r="C436">
        <v>3</v>
      </c>
      <c r="D436">
        <v>5.6745000000000001</v>
      </c>
    </row>
    <row r="437" spans="1:4" x14ac:dyDescent="0.25">
      <c r="A437" s="13" t="s">
        <v>3509</v>
      </c>
      <c r="B437">
        <v>45.769999999999996</v>
      </c>
      <c r="C437">
        <v>5</v>
      </c>
      <c r="D437">
        <v>2.7461999999999995</v>
      </c>
    </row>
    <row r="438" spans="1:4" x14ac:dyDescent="0.25">
      <c r="A438" s="13" t="s">
        <v>4769</v>
      </c>
      <c r="B438">
        <v>17.91</v>
      </c>
      <c r="C438">
        <v>1.5</v>
      </c>
      <c r="D438">
        <v>1.6118999999999999</v>
      </c>
    </row>
    <row r="439" spans="1:4" x14ac:dyDescent="0.25">
      <c r="A439" s="13" t="s">
        <v>5773</v>
      </c>
      <c r="B439">
        <v>155.24999999999997</v>
      </c>
      <c r="C439">
        <v>15</v>
      </c>
      <c r="D439">
        <v>13.972499999999997</v>
      </c>
    </row>
    <row r="440" spans="1:4" x14ac:dyDescent="0.25">
      <c r="A440" s="13" t="s">
        <v>4532</v>
      </c>
      <c r="B440">
        <v>35.849999999999994</v>
      </c>
      <c r="C440">
        <v>3</v>
      </c>
      <c r="D440">
        <v>2.1509999999999998</v>
      </c>
    </row>
    <row r="441" spans="1:4" x14ac:dyDescent="0.25">
      <c r="A441" s="13" t="s">
        <v>5017</v>
      </c>
      <c r="B441">
        <v>41.169999999999995</v>
      </c>
      <c r="C441">
        <v>5</v>
      </c>
      <c r="D441">
        <v>2.4701999999999997</v>
      </c>
    </row>
    <row r="442" spans="1:4" x14ac:dyDescent="0.25">
      <c r="A442" s="13" t="s">
        <v>5802</v>
      </c>
      <c r="B442">
        <v>14.339999999999998</v>
      </c>
      <c r="C442">
        <v>1</v>
      </c>
      <c r="D442">
        <v>0.86039999999999983</v>
      </c>
    </row>
    <row r="443" spans="1:4" x14ac:dyDescent="0.25">
      <c r="A443" s="13" t="s">
        <v>2117</v>
      </c>
      <c r="B443">
        <v>8.25</v>
      </c>
      <c r="C443">
        <v>0.5</v>
      </c>
      <c r="D443">
        <v>0.90749999999999997</v>
      </c>
    </row>
    <row r="444" spans="1:4" x14ac:dyDescent="0.25">
      <c r="A444" s="13" t="s">
        <v>4579</v>
      </c>
      <c r="B444">
        <v>6.75</v>
      </c>
      <c r="C444">
        <v>0.4</v>
      </c>
      <c r="D444">
        <v>0.60749999999999993</v>
      </c>
    </row>
    <row r="445" spans="1:4" x14ac:dyDescent="0.25">
      <c r="A445" s="13" t="s">
        <v>3288</v>
      </c>
      <c r="B445">
        <v>79.25</v>
      </c>
      <c r="C445">
        <v>5</v>
      </c>
      <c r="D445">
        <v>10.302500000000002</v>
      </c>
    </row>
    <row r="446" spans="1:4" x14ac:dyDescent="0.25">
      <c r="A446" s="13" t="s">
        <v>2682</v>
      </c>
      <c r="B446">
        <v>23.31</v>
      </c>
      <c r="C446">
        <v>1.5</v>
      </c>
      <c r="D446">
        <v>3.0303</v>
      </c>
    </row>
    <row r="447" spans="1:4" x14ac:dyDescent="0.25">
      <c r="A447" s="13" t="s">
        <v>3390</v>
      </c>
      <c r="B447">
        <v>79.25</v>
      </c>
      <c r="C447">
        <v>5</v>
      </c>
      <c r="D447">
        <v>10.302500000000002</v>
      </c>
    </row>
    <row r="448" spans="1:4" x14ac:dyDescent="0.25">
      <c r="A448" s="13" t="s">
        <v>2031</v>
      </c>
      <c r="B448">
        <v>7.77</v>
      </c>
      <c r="C448">
        <v>0.4</v>
      </c>
      <c r="D448">
        <v>0.69929999999999992</v>
      </c>
    </row>
    <row r="449" spans="1:4" x14ac:dyDescent="0.25">
      <c r="A449" s="13" t="s">
        <v>3552</v>
      </c>
      <c r="B449">
        <v>103.49999999999999</v>
      </c>
      <c r="C449">
        <v>10</v>
      </c>
      <c r="D449">
        <v>9.3149999999999977</v>
      </c>
    </row>
    <row r="450" spans="1:4" x14ac:dyDescent="0.25">
      <c r="A450" s="13" t="s">
        <v>1372</v>
      </c>
      <c r="B450">
        <v>61.754999999999995</v>
      </c>
      <c r="C450">
        <v>7.5</v>
      </c>
      <c r="D450">
        <v>3.7052999999999994</v>
      </c>
    </row>
    <row r="451" spans="1:4" x14ac:dyDescent="0.25">
      <c r="A451" s="13" t="s">
        <v>5631</v>
      </c>
      <c r="B451">
        <v>10.754999999999999</v>
      </c>
      <c r="C451">
        <v>0.60000000000000009</v>
      </c>
      <c r="D451">
        <v>0.64529999999999987</v>
      </c>
    </row>
    <row r="452" spans="1:4" x14ac:dyDescent="0.25">
      <c r="A452" s="13" t="s">
        <v>3616</v>
      </c>
      <c r="B452">
        <v>68.75</v>
      </c>
      <c r="C452">
        <v>5</v>
      </c>
      <c r="D452">
        <v>7.5625</v>
      </c>
    </row>
    <row r="453" spans="1:4" x14ac:dyDescent="0.25">
      <c r="A453" s="13" t="s">
        <v>3811</v>
      </c>
      <c r="B453">
        <v>11.94</v>
      </c>
      <c r="C453">
        <v>1</v>
      </c>
      <c r="D453">
        <v>0.71639999999999993</v>
      </c>
    </row>
    <row r="454" spans="1:4" x14ac:dyDescent="0.25">
      <c r="A454" s="13" t="s">
        <v>1145</v>
      </c>
      <c r="B454">
        <v>38.04</v>
      </c>
      <c r="C454">
        <v>2</v>
      </c>
      <c r="D454">
        <v>4.9451999999999998</v>
      </c>
    </row>
    <row r="455" spans="1:4" x14ac:dyDescent="0.25">
      <c r="A455" s="13" t="s">
        <v>5055</v>
      </c>
      <c r="B455">
        <v>137.42499999999998</v>
      </c>
      <c r="C455">
        <v>12.5</v>
      </c>
      <c r="D455">
        <v>8.2454999999999998</v>
      </c>
    </row>
    <row r="456" spans="1:4" x14ac:dyDescent="0.25">
      <c r="A456" s="13" t="s">
        <v>4398</v>
      </c>
      <c r="B456">
        <v>12.95</v>
      </c>
      <c r="C456">
        <v>1</v>
      </c>
      <c r="D456">
        <v>1.6835</v>
      </c>
    </row>
    <row r="457" spans="1:4" x14ac:dyDescent="0.25">
      <c r="A457" s="13" t="s">
        <v>3229</v>
      </c>
      <c r="B457">
        <v>21.509999999999998</v>
      </c>
      <c r="C457">
        <v>1.2000000000000002</v>
      </c>
      <c r="D457">
        <v>1.2905999999999997</v>
      </c>
    </row>
    <row r="458" spans="1:4" x14ac:dyDescent="0.25">
      <c r="A458" s="13" t="s">
        <v>5432</v>
      </c>
      <c r="B458">
        <v>25.9</v>
      </c>
      <c r="C458">
        <v>2</v>
      </c>
      <c r="D458">
        <v>2.331</v>
      </c>
    </row>
    <row r="459" spans="1:4" x14ac:dyDescent="0.25">
      <c r="A459" s="13" t="s">
        <v>4449</v>
      </c>
      <c r="B459">
        <v>29.849999999999998</v>
      </c>
      <c r="C459">
        <v>2.5</v>
      </c>
      <c r="D459">
        <v>2.6865000000000001</v>
      </c>
    </row>
    <row r="460" spans="1:4" x14ac:dyDescent="0.25">
      <c r="A460" s="13" t="s">
        <v>4813</v>
      </c>
      <c r="B460">
        <v>75.239999999999995</v>
      </c>
      <c r="C460">
        <v>7</v>
      </c>
      <c r="D460">
        <v>4.9805999999999999</v>
      </c>
    </row>
    <row r="461" spans="1:4" x14ac:dyDescent="0.25">
      <c r="A461" s="13" t="s">
        <v>4216</v>
      </c>
      <c r="B461">
        <v>53.46</v>
      </c>
      <c r="C461">
        <v>3</v>
      </c>
      <c r="D461">
        <v>5.8805999999999994</v>
      </c>
    </row>
    <row r="462" spans="1:4" x14ac:dyDescent="0.25">
      <c r="A462" s="13" t="s">
        <v>3916</v>
      </c>
      <c r="B462">
        <v>3.645</v>
      </c>
      <c r="C462">
        <v>0.2</v>
      </c>
      <c r="D462">
        <v>0.40095000000000003</v>
      </c>
    </row>
    <row r="463" spans="1:4" x14ac:dyDescent="0.25">
      <c r="A463" s="13" t="s">
        <v>2226</v>
      </c>
      <c r="B463">
        <v>33.75</v>
      </c>
      <c r="C463">
        <v>3</v>
      </c>
      <c r="D463">
        <v>3.0374999999999996</v>
      </c>
    </row>
    <row r="464" spans="1:4" x14ac:dyDescent="0.25">
      <c r="A464" s="13" t="s">
        <v>1070</v>
      </c>
      <c r="B464">
        <v>87.300000000000011</v>
      </c>
      <c r="C464">
        <v>6</v>
      </c>
      <c r="D464">
        <v>11.349</v>
      </c>
    </row>
    <row r="465" spans="1:4" x14ac:dyDescent="0.25">
      <c r="A465" s="13" t="s">
        <v>2463</v>
      </c>
      <c r="B465">
        <v>23.88</v>
      </c>
      <c r="C465">
        <v>2</v>
      </c>
      <c r="D465">
        <v>2.1492</v>
      </c>
    </row>
    <row r="466" spans="1:4" x14ac:dyDescent="0.25">
      <c r="A466" s="13" t="s">
        <v>5157</v>
      </c>
      <c r="B466">
        <v>41.25</v>
      </c>
      <c r="C466">
        <v>2.5</v>
      </c>
      <c r="D466">
        <v>4.5374999999999996</v>
      </c>
    </row>
    <row r="467" spans="1:4" x14ac:dyDescent="0.25">
      <c r="A467" s="13" t="s">
        <v>2090</v>
      </c>
      <c r="B467">
        <v>5.3699999999999992</v>
      </c>
      <c r="C467">
        <v>0.5</v>
      </c>
      <c r="D467">
        <v>0.32219999999999993</v>
      </c>
    </row>
    <row r="468" spans="1:4" x14ac:dyDescent="0.25">
      <c r="A468" s="13" t="s">
        <v>2340</v>
      </c>
      <c r="B468">
        <v>38.04</v>
      </c>
      <c r="C468">
        <v>2</v>
      </c>
      <c r="D468">
        <v>4.9451999999999998</v>
      </c>
    </row>
    <row r="469" spans="1:4" x14ac:dyDescent="0.25">
      <c r="A469" s="13" t="s">
        <v>1128</v>
      </c>
      <c r="B469">
        <v>14.339999999999998</v>
      </c>
      <c r="C469">
        <v>0.8</v>
      </c>
      <c r="D469">
        <v>0.86039999999999983</v>
      </c>
    </row>
    <row r="470" spans="1:4" x14ac:dyDescent="0.25">
      <c r="A470" s="13" t="s">
        <v>1945</v>
      </c>
      <c r="B470">
        <v>139.72499999999999</v>
      </c>
      <c r="C470">
        <v>12.5</v>
      </c>
      <c r="D470">
        <v>15.36975</v>
      </c>
    </row>
    <row r="471" spans="1:4" x14ac:dyDescent="0.25">
      <c r="A471" s="13" t="s">
        <v>1877</v>
      </c>
      <c r="B471">
        <v>38.849999999999994</v>
      </c>
      <c r="C471">
        <v>3</v>
      </c>
      <c r="D471">
        <v>5.0504999999999995</v>
      </c>
    </row>
    <row r="472" spans="1:4" x14ac:dyDescent="0.25">
      <c r="A472" s="13" t="s">
        <v>4138</v>
      </c>
      <c r="B472">
        <v>9.9499999999999993</v>
      </c>
      <c r="C472">
        <v>1</v>
      </c>
      <c r="D472">
        <v>0.89549999999999985</v>
      </c>
    </row>
    <row r="473" spans="1:4" x14ac:dyDescent="0.25">
      <c r="A473" s="13" t="s">
        <v>3849</v>
      </c>
      <c r="B473">
        <v>14.85</v>
      </c>
      <c r="C473">
        <v>1</v>
      </c>
      <c r="D473">
        <v>1.6335</v>
      </c>
    </row>
    <row r="474" spans="1:4" x14ac:dyDescent="0.25">
      <c r="A474" s="13" t="s">
        <v>5438</v>
      </c>
      <c r="B474">
        <v>90.27000000000001</v>
      </c>
      <c r="C474">
        <v>5.5</v>
      </c>
      <c r="D474">
        <v>9.8703000000000003</v>
      </c>
    </row>
    <row r="475" spans="1:4" x14ac:dyDescent="0.25">
      <c r="A475" s="13" t="s">
        <v>6029</v>
      </c>
      <c r="B475">
        <v>167.67000000000002</v>
      </c>
      <c r="C475">
        <v>15</v>
      </c>
      <c r="D475">
        <v>18.4437</v>
      </c>
    </row>
    <row r="476" spans="1:4" x14ac:dyDescent="0.25">
      <c r="A476" s="13" t="s">
        <v>1185</v>
      </c>
      <c r="B476">
        <v>21.825000000000003</v>
      </c>
      <c r="C476">
        <v>1</v>
      </c>
      <c r="D476">
        <v>2.83725</v>
      </c>
    </row>
    <row r="477" spans="1:4" x14ac:dyDescent="0.25">
      <c r="A477" s="13" t="s">
        <v>1139</v>
      </c>
      <c r="B477">
        <v>19.02</v>
      </c>
      <c r="C477">
        <v>0.8</v>
      </c>
      <c r="D477">
        <v>2.4725999999999999</v>
      </c>
    </row>
    <row r="478" spans="1:4" x14ac:dyDescent="0.25">
      <c r="A478" s="13" t="s">
        <v>3888</v>
      </c>
      <c r="B478">
        <v>22.274999999999999</v>
      </c>
      <c r="C478">
        <v>1</v>
      </c>
      <c r="D478">
        <v>2.45025</v>
      </c>
    </row>
    <row r="479" spans="1:4" x14ac:dyDescent="0.25">
      <c r="A479" s="13" t="s">
        <v>5287</v>
      </c>
      <c r="B479">
        <v>30.06</v>
      </c>
      <c r="C479">
        <v>1.6</v>
      </c>
      <c r="D479">
        <v>2.7053999999999996</v>
      </c>
    </row>
    <row r="480" spans="1:4" x14ac:dyDescent="0.25">
      <c r="A480" s="13" t="s">
        <v>4195</v>
      </c>
      <c r="B480">
        <v>51.8</v>
      </c>
      <c r="C480">
        <v>4</v>
      </c>
      <c r="D480">
        <v>6.734</v>
      </c>
    </row>
    <row r="481" spans="1:4" x14ac:dyDescent="0.25">
      <c r="A481" s="13" t="s">
        <v>3586</v>
      </c>
      <c r="B481">
        <v>13.365</v>
      </c>
      <c r="C481">
        <v>0.60000000000000009</v>
      </c>
      <c r="D481">
        <v>1.4701499999999998</v>
      </c>
    </row>
    <row r="482" spans="1:4" x14ac:dyDescent="0.25">
      <c r="A482" s="13" t="s">
        <v>1406</v>
      </c>
      <c r="B482">
        <v>16.11</v>
      </c>
      <c r="C482">
        <v>1.2000000000000002</v>
      </c>
      <c r="D482">
        <v>0.96659999999999979</v>
      </c>
    </row>
    <row r="483" spans="1:4" x14ac:dyDescent="0.25">
      <c r="A483" s="13" t="s">
        <v>3676</v>
      </c>
      <c r="B483">
        <v>14.339999999999998</v>
      </c>
      <c r="C483">
        <v>1</v>
      </c>
      <c r="D483">
        <v>0.86039999999999983</v>
      </c>
    </row>
    <row r="484" spans="1:4" x14ac:dyDescent="0.25">
      <c r="A484" s="13" t="s">
        <v>3564</v>
      </c>
      <c r="B484">
        <v>15.54</v>
      </c>
      <c r="C484">
        <v>1</v>
      </c>
      <c r="D484">
        <v>1.3985999999999998</v>
      </c>
    </row>
    <row r="485" spans="1:4" x14ac:dyDescent="0.25">
      <c r="A485" s="13" t="s">
        <v>5636</v>
      </c>
      <c r="B485">
        <v>91.539999999999992</v>
      </c>
      <c r="C485">
        <v>10</v>
      </c>
      <c r="D485">
        <v>8.2385999999999981</v>
      </c>
    </row>
    <row r="486" spans="1:4" x14ac:dyDescent="0.25">
      <c r="A486" s="13" t="s">
        <v>1338</v>
      </c>
      <c r="B486">
        <v>33.75</v>
      </c>
      <c r="C486">
        <v>3</v>
      </c>
      <c r="D486">
        <v>3.0374999999999996</v>
      </c>
    </row>
    <row r="487" spans="1:4" x14ac:dyDescent="0.25">
      <c r="A487" s="13" t="s">
        <v>3965</v>
      </c>
      <c r="B487">
        <v>126.49999999999999</v>
      </c>
      <c r="C487">
        <v>10</v>
      </c>
      <c r="D487">
        <v>13.914999999999999</v>
      </c>
    </row>
    <row r="488" spans="1:4" x14ac:dyDescent="0.25">
      <c r="A488" s="13" t="s">
        <v>5752</v>
      </c>
      <c r="B488">
        <v>23.88</v>
      </c>
      <c r="C488">
        <v>2</v>
      </c>
      <c r="D488">
        <v>2.1492</v>
      </c>
    </row>
    <row r="489" spans="1:4" x14ac:dyDescent="0.25">
      <c r="A489" s="13" t="s">
        <v>995</v>
      </c>
      <c r="B489">
        <v>51.8</v>
      </c>
      <c r="C489">
        <v>4</v>
      </c>
      <c r="D489">
        <v>4.6619999999999999</v>
      </c>
    </row>
    <row r="490" spans="1:4" x14ac:dyDescent="0.25">
      <c r="A490" s="13" t="s">
        <v>5889</v>
      </c>
      <c r="B490">
        <v>248.36499999999998</v>
      </c>
      <c r="C490">
        <v>18.899999999999999</v>
      </c>
      <c r="D490">
        <v>24.416250000000002</v>
      </c>
    </row>
    <row r="491" spans="1:4" x14ac:dyDescent="0.25">
      <c r="A491" s="13" t="s">
        <v>3020</v>
      </c>
      <c r="B491">
        <v>5.3699999999999992</v>
      </c>
      <c r="C491">
        <v>0.4</v>
      </c>
      <c r="D491">
        <v>0.32219999999999993</v>
      </c>
    </row>
    <row r="492" spans="1:4" x14ac:dyDescent="0.25">
      <c r="A492" s="13" t="s">
        <v>5708</v>
      </c>
      <c r="B492">
        <v>27.945</v>
      </c>
      <c r="C492">
        <v>2.5</v>
      </c>
      <c r="D492">
        <v>3.07395</v>
      </c>
    </row>
    <row r="493" spans="1:4" x14ac:dyDescent="0.25">
      <c r="A493" s="13" t="s">
        <v>1354</v>
      </c>
      <c r="B493">
        <v>114.42499999999998</v>
      </c>
      <c r="C493">
        <v>12.5</v>
      </c>
      <c r="D493">
        <v>10.298249999999998</v>
      </c>
    </row>
    <row r="494" spans="1:4" x14ac:dyDescent="0.25">
      <c r="A494" s="13" t="s">
        <v>5163</v>
      </c>
      <c r="B494">
        <v>20.625</v>
      </c>
      <c r="C494">
        <v>1</v>
      </c>
      <c r="D494">
        <v>2.2687499999999998</v>
      </c>
    </row>
    <row r="495" spans="1:4" x14ac:dyDescent="0.25">
      <c r="A495" s="13" t="s">
        <v>3175</v>
      </c>
      <c r="B495">
        <v>8.73</v>
      </c>
      <c r="C495">
        <v>0.4</v>
      </c>
      <c r="D495">
        <v>1.1349</v>
      </c>
    </row>
    <row r="496" spans="1:4" x14ac:dyDescent="0.25">
      <c r="A496" s="13" t="s">
        <v>4908</v>
      </c>
      <c r="B496">
        <v>26.73</v>
      </c>
      <c r="C496">
        <v>1.2000000000000002</v>
      </c>
      <c r="D496">
        <v>2.9402999999999997</v>
      </c>
    </row>
    <row r="497" spans="1:4" x14ac:dyDescent="0.25">
      <c r="A497" s="13" t="s">
        <v>2078</v>
      </c>
      <c r="B497">
        <v>59.4</v>
      </c>
      <c r="C497">
        <v>4</v>
      </c>
      <c r="D497">
        <v>6.5339999999999998</v>
      </c>
    </row>
    <row r="498" spans="1:4" x14ac:dyDescent="0.25">
      <c r="A498" s="13" t="s">
        <v>5128</v>
      </c>
      <c r="B498">
        <v>26.849999999999994</v>
      </c>
      <c r="C498">
        <v>2.5</v>
      </c>
      <c r="D498">
        <v>1.6109999999999998</v>
      </c>
    </row>
    <row r="499" spans="1:4" x14ac:dyDescent="0.25">
      <c r="A499" s="13" t="s">
        <v>2162</v>
      </c>
      <c r="B499">
        <v>16.11</v>
      </c>
      <c r="C499">
        <v>1.5</v>
      </c>
      <c r="D499">
        <v>0.96659999999999979</v>
      </c>
    </row>
    <row r="500" spans="1:4" x14ac:dyDescent="0.25">
      <c r="A500" s="13" t="s">
        <v>4290</v>
      </c>
      <c r="B500">
        <v>82.5</v>
      </c>
      <c r="C500">
        <v>6</v>
      </c>
      <c r="D500">
        <v>9.0749999999999993</v>
      </c>
    </row>
    <row r="501" spans="1:4" x14ac:dyDescent="0.25">
      <c r="A501" s="13" t="s">
        <v>1595</v>
      </c>
      <c r="B501">
        <v>281.67499999999995</v>
      </c>
      <c r="C501">
        <v>20.5</v>
      </c>
      <c r="D501">
        <v>34.723549999999996</v>
      </c>
    </row>
    <row r="502" spans="1:4" x14ac:dyDescent="0.25">
      <c r="A502" s="13" t="s">
        <v>3621</v>
      </c>
      <c r="B502">
        <v>54.969999999999992</v>
      </c>
      <c r="C502">
        <v>5</v>
      </c>
      <c r="D502">
        <v>3.2981999999999996</v>
      </c>
    </row>
    <row r="503" spans="1:4" x14ac:dyDescent="0.25">
      <c r="A503" s="13" t="s">
        <v>3806</v>
      </c>
      <c r="B503">
        <v>7.77</v>
      </c>
      <c r="C503">
        <v>0.5</v>
      </c>
      <c r="D503">
        <v>1.0101</v>
      </c>
    </row>
    <row r="504" spans="1:4" x14ac:dyDescent="0.25">
      <c r="A504" s="13" t="s">
        <v>4324</v>
      </c>
      <c r="B504">
        <v>27.484999999999996</v>
      </c>
      <c r="C504">
        <v>2.5</v>
      </c>
      <c r="D504">
        <v>1.6490999999999998</v>
      </c>
    </row>
    <row r="505" spans="1:4" x14ac:dyDescent="0.25">
      <c r="A505" s="13" t="s">
        <v>3688</v>
      </c>
      <c r="B505">
        <v>20.25</v>
      </c>
      <c r="C505">
        <v>1.2000000000000002</v>
      </c>
      <c r="D505">
        <v>1.8224999999999998</v>
      </c>
    </row>
    <row r="506" spans="1:4" x14ac:dyDescent="0.25">
      <c r="A506" s="13" t="s">
        <v>5449</v>
      </c>
      <c r="B506">
        <v>28.53</v>
      </c>
      <c r="C506">
        <v>1.5</v>
      </c>
      <c r="D506">
        <v>3.7088999999999999</v>
      </c>
    </row>
    <row r="507" spans="1:4" x14ac:dyDescent="0.25">
      <c r="A507" s="13" t="s">
        <v>1094</v>
      </c>
      <c r="B507">
        <v>27</v>
      </c>
      <c r="C507">
        <v>2</v>
      </c>
      <c r="D507">
        <v>2.4299999999999997</v>
      </c>
    </row>
    <row r="508" spans="1:4" x14ac:dyDescent="0.25">
      <c r="A508" s="13" t="s">
        <v>607</v>
      </c>
      <c r="B508">
        <v>17.91</v>
      </c>
      <c r="C508">
        <v>1.2000000000000002</v>
      </c>
      <c r="D508">
        <v>1.6118999999999999</v>
      </c>
    </row>
    <row r="509" spans="1:4" x14ac:dyDescent="0.25">
      <c r="A509" s="13" t="s">
        <v>4734</v>
      </c>
      <c r="B509">
        <v>19.02</v>
      </c>
      <c r="C509">
        <v>1</v>
      </c>
      <c r="D509">
        <v>2.4725999999999999</v>
      </c>
    </row>
    <row r="510" spans="1:4" x14ac:dyDescent="0.25">
      <c r="A510" s="13" t="s">
        <v>2881</v>
      </c>
      <c r="B510">
        <v>17.899999999999999</v>
      </c>
      <c r="C510">
        <v>2</v>
      </c>
      <c r="D510">
        <v>1.0739999999999998</v>
      </c>
    </row>
    <row r="511" spans="1:4" x14ac:dyDescent="0.25">
      <c r="A511" s="13" t="s">
        <v>540</v>
      </c>
      <c r="B511">
        <v>5.97</v>
      </c>
      <c r="C511">
        <v>0.5</v>
      </c>
      <c r="D511">
        <v>0.35819999999999996</v>
      </c>
    </row>
    <row r="512" spans="1:4" x14ac:dyDescent="0.25">
      <c r="A512" s="13" t="s">
        <v>1497</v>
      </c>
      <c r="B512">
        <v>2.9849999999999999</v>
      </c>
      <c r="C512">
        <v>0.2</v>
      </c>
      <c r="D512">
        <v>0.26865</v>
      </c>
    </row>
    <row r="513" spans="1:4" x14ac:dyDescent="0.25">
      <c r="A513" s="13" t="s">
        <v>6024</v>
      </c>
      <c r="B513">
        <v>10.739999999999998</v>
      </c>
      <c r="C513">
        <v>1</v>
      </c>
      <c r="D513">
        <v>0.64439999999999986</v>
      </c>
    </row>
    <row r="514" spans="1:4" x14ac:dyDescent="0.25">
      <c r="A514" s="13" t="s">
        <v>5747</v>
      </c>
      <c r="B514">
        <v>12.15</v>
      </c>
      <c r="C514">
        <v>1</v>
      </c>
      <c r="D514">
        <v>1.3365</v>
      </c>
    </row>
    <row r="515" spans="1:4" x14ac:dyDescent="0.25">
      <c r="A515" s="13" t="s">
        <v>1974</v>
      </c>
      <c r="B515">
        <v>133.85999999999999</v>
      </c>
      <c r="C515">
        <v>10</v>
      </c>
      <c r="D515">
        <v>17.401799999999998</v>
      </c>
    </row>
    <row r="516" spans="1:4" x14ac:dyDescent="0.25">
      <c r="A516" s="13" t="s">
        <v>4422</v>
      </c>
      <c r="B516">
        <v>31.08</v>
      </c>
      <c r="C516">
        <v>2</v>
      </c>
      <c r="D516">
        <v>4.0404</v>
      </c>
    </row>
    <row r="517" spans="1:4" x14ac:dyDescent="0.25">
      <c r="A517" s="13" t="s">
        <v>2423</v>
      </c>
      <c r="B517">
        <v>32.22</v>
      </c>
      <c r="C517">
        <v>3</v>
      </c>
      <c r="D517">
        <v>1.9331999999999996</v>
      </c>
    </row>
    <row r="518" spans="1:4" x14ac:dyDescent="0.25">
      <c r="A518" s="13" t="s">
        <v>4296</v>
      </c>
      <c r="B518">
        <v>178.70999999999998</v>
      </c>
      <c r="C518">
        <v>15</v>
      </c>
      <c r="D518">
        <v>16.083899999999996</v>
      </c>
    </row>
    <row r="519" spans="1:4" x14ac:dyDescent="0.25">
      <c r="A519" s="13" t="s">
        <v>5007</v>
      </c>
      <c r="B519">
        <v>36.450000000000003</v>
      </c>
      <c r="C519">
        <v>3</v>
      </c>
      <c r="D519">
        <v>4.0095000000000001</v>
      </c>
    </row>
    <row r="520" spans="1:4" x14ac:dyDescent="0.25">
      <c r="A520" s="13" t="s">
        <v>4150</v>
      </c>
      <c r="B520">
        <v>16.11</v>
      </c>
      <c r="C520">
        <v>1.2000000000000002</v>
      </c>
      <c r="D520">
        <v>0.96659999999999979</v>
      </c>
    </row>
    <row r="521" spans="1:4" x14ac:dyDescent="0.25">
      <c r="A521" s="13" t="s">
        <v>5741</v>
      </c>
      <c r="B521">
        <v>8.91</v>
      </c>
      <c r="C521">
        <v>0.4</v>
      </c>
      <c r="D521">
        <v>0.98009999999999997</v>
      </c>
    </row>
    <row r="522" spans="1:4" x14ac:dyDescent="0.25">
      <c r="A522" s="13" t="s">
        <v>5471</v>
      </c>
      <c r="B522">
        <v>23.31</v>
      </c>
      <c r="C522">
        <v>1.2000000000000002</v>
      </c>
      <c r="D522">
        <v>2.0978999999999997</v>
      </c>
    </row>
    <row r="523" spans="1:4" x14ac:dyDescent="0.25">
      <c r="A523" s="13" t="s">
        <v>3558</v>
      </c>
      <c r="B523">
        <v>54.969999999999992</v>
      </c>
      <c r="C523">
        <v>5</v>
      </c>
      <c r="D523">
        <v>3.2981999999999996</v>
      </c>
    </row>
    <row r="524" spans="1:4" x14ac:dyDescent="0.25">
      <c r="A524" s="13" t="s">
        <v>710</v>
      </c>
      <c r="B524">
        <v>59.699999999999996</v>
      </c>
      <c r="C524">
        <v>6</v>
      </c>
      <c r="D524">
        <v>3.5819999999999999</v>
      </c>
    </row>
    <row r="525" spans="1:4" x14ac:dyDescent="0.25">
      <c r="A525" s="13" t="s">
        <v>1899</v>
      </c>
      <c r="B525">
        <v>2.9849999999999999</v>
      </c>
      <c r="C525">
        <v>0.2</v>
      </c>
      <c r="D525">
        <v>0.17909999999999998</v>
      </c>
    </row>
    <row r="526" spans="1:4" x14ac:dyDescent="0.25">
      <c r="A526" s="13" t="s">
        <v>2584</v>
      </c>
      <c r="B526">
        <v>43.019999999999996</v>
      </c>
      <c r="C526">
        <v>3</v>
      </c>
      <c r="D526">
        <v>2.5811999999999995</v>
      </c>
    </row>
    <row r="527" spans="1:4" x14ac:dyDescent="0.25">
      <c r="A527" s="13" t="s">
        <v>3526</v>
      </c>
      <c r="B527">
        <v>111.78</v>
      </c>
      <c r="C527">
        <v>10</v>
      </c>
      <c r="D527">
        <v>12.2958</v>
      </c>
    </row>
    <row r="528" spans="1:4" x14ac:dyDescent="0.25">
      <c r="A528" s="13" t="s">
        <v>2014</v>
      </c>
      <c r="B528">
        <v>7.29</v>
      </c>
      <c r="C528">
        <v>0.5</v>
      </c>
      <c r="D528">
        <v>0.80190000000000006</v>
      </c>
    </row>
    <row r="529" spans="1:4" x14ac:dyDescent="0.25">
      <c r="A529" s="13" t="s">
        <v>3938</v>
      </c>
      <c r="B529">
        <v>68.309999999999988</v>
      </c>
      <c r="C529">
        <v>5</v>
      </c>
      <c r="D529">
        <v>7.5140999999999991</v>
      </c>
    </row>
    <row r="530" spans="1:4" x14ac:dyDescent="0.25">
      <c r="A530" s="13" t="s">
        <v>5871</v>
      </c>
      <c r="B530">
        <v>22.5</v>
      </c>
      <c r="C530">
        <v>2</v>
      </c>
      <c r="D530">
        <v>2.0249999999999999</v>
      </c>
    </row>
    <row r="531" spans="1:4" x14ac:dyDescent="0.25">
      <c r="A531" s="13" t="s">
        <v>3772</v>
      </c>
      <c r="B531">
        <v>44.55</v>
      </c>
      <c r="C531">
        <v>2.5</v>
      </c>
      <c r="D531">
        <v>4.9005000000000001</v>
      </c>
    </row>
    <row r="532" spans="1:4" x14ac:dyDescent="0.25">
      <c r="A532" s="13" t="s">
        <v>1209</v>
      </c>
      <c r="B532">
        <v>6.75</v>
      </c>
      <c r="C532">
        <v>0.5</v>
      </c>
      <c r="D532">
        <v>0.60749999999999993</v>
      </c>
    </row>
    <row r="533" spans="1:4" x14ac:dyDescent="0.25">
      <c r="A533" s="13" t="s">
        <v>4960</v>
      </c>
      <c r="B533">
        <v>23.774999999999999</v>
      </c>
      <c r="C533">
        <v>1</v>
      </c>
      <c r="D533">
        <v>3.0907499999999999</v>
      </c>
    </row>
    <row r="534" spans="1:4" x14ac:dyDescent="0.25">
      <c r="A534" s="13" t="s">
        <v>2568</v>
      </c>
      <c r="B534">
        <v>8.91</v>
      </c>
      <c r="C534">
        <v>0.5</v>
      </c>
      <c r="D534">
        <v>0.98009999999999997</v>
      </c>
    </row>
    <row r="535" spans="1:4" x14ac:dyDescent="0.25">
      <c r="A535" s="13" t="s">
        <v>3954</v>
      </c>
      <c r="B535">
        <v>29.849999999999998</v>
      </c>
      <c r="C535">
        <v>2.5</v>
      </c>
      <c r="D535">
        <v>1.7909999999999999</v>
      </c>
    </row>
    <row r="536" spans="1:4" x14ac:dyDescent="0.25">
      <c r="A536" s="13" t="s">
        <v>3610</v>
      </c>
      <c r="B536">
        <v>17.82</v>
      </c>
      <c r="C536">
        <v>0.8</v>
      </c>
      <c r="D536">
        <v>1.9601999999999999</v>
      </c>
    </row>
    <row r="537" spans="1:4" x14ac:dyDescent="0.25">
      <c r="A537" s="13" t="s">
        <v>5724</v>
      </c>
      <c r="B537">
        <v>33.75</v>
      </c>
      <c r="C537">
        <v>2.5</v>
      </c>
      <c r="D537">
        <v>3.0374999999999996</v>
      </c>
    </row>
    <row r="538" spans="1:4" x14ac:dyDescent="0.25">
      <c r="A538" s="13" t="s">
        <v>3843</v>
      </c>
      <c r="B538">
        <v>59.569999999999993</v>
      </c>
      <c r="C538">
        <v>5</v>
      </c>
      <c r="D538">
        <v>5.3612999999999991</v>
      </c>
    </row>
    <row r="539" spans="1:4" x14ac:dyDescent="0.25">
      <c r="A539" s="13" t="s">
        <v>5779</v>
      </c>
      <c r="B539">
        <v>114.85</v>
      </c>
      <c r="C539">
        <v>11.5</v>
      </c>
      <c r="D539">
        <v>8.5226999999999986</v>
      </c>
    </row>
    <row r="540" spans="1:4" x14ac:dyDescent="0.25">
      <c r="A540" s="13" t="s">
        <v>5420</v>
      </c>
      <c r="B540">
        <v>22.5</v>
      </c>
      <c r="C540">
        <v>2</v>
      </c>
      <c r="D540">
        <v>2.0249999999999999</v>
      </c>
    </row>
    <row r="541" spans="1:4" x14ac:dyDescent="0.25">
      <c r="A541" s="13" t="s">
        <v>1647</v>
      </c>
      <c r="B541">
        <v>22.5</v>
      </c>
      <c r="C541">
        <v>2</v>
      </c>
      <c r="D541">
        <v>2.0249999999999999</v>
      </c>
    </row>
    <row r="542" spans="1:4" x14ac:dyDescent="0.25">
      <c r="A542" s="13" t="s">
        <v>1037</v>
      </c>
      <c r="B542">
        <v>2.9849999999999999</v>
      </c>
      <c r="C542">
        <v>0.2</v>
      </c>
      <c r="D542">
        <v>0.26865</v>
      </c>
    </row>
    <row r="543" spans="1:4" x14ac:dyDescent="0.25">
      <c r="A543" s="13" t="s">
        <v>6080</v>
      </c>
      <c r="B543">
        <v>155.24999999999997</v>
      </c>
      <c r="C543">
        <v>15</v>
      </c>
      <c r="D543">
        <v>13.972499999999997</v>
      </c>
    </row>
    <row r="544" spans="1:4" x14ac:dyDescent="0.25">
      <c r="A544" s="13" t="s">
        <v>2318</v>
      </c>
      <c r="B544">
        <v>13.75</v>
      </c>
      <c r="C544">
        <v>1</v>
      </c>
      <c r="D544">
        <v>1.5125</v>
      </c>
    </row>
    <row r="545" spans="1:4" x14ac:dyDescent="0.25">
      <c r="A545" s="13" t="s">
        <v>5848</v>
      </c>
      <c r="B545">
        <v>83.835000000000008</v>
      </c>
      <c r="C545">
        <v>7.5</v>
      </c>
      <c r="D545">
        <v>9.2218499999999999</v>
      </c>
    </row>
    <row r="546" spans="1:4" x14ac:dyDescent="0.25">
      <c r="A546" s="13" t="s">
        <v>2486</v>
      </c>
      <c r="B546">
        <v>155.24999999999997</v>
      </c>
      <c r="C546">
        <v>15</v>
      </c>
      <c r="D546">
        <v>13.972499999999997</v>
      </c>
    </row>
    <row r="547" spans="1:4" x14ac:dyDescent="0.25">
      <c r="A547" s="13" t="s">
        <v>1962</v>
      </c>
      <c r="B547">
        <v>59.75</v>
      </c>
      <c r="C547">
        <v>5</v>
      </c>
      <c r="D547">
        <v>3.585</v>
      </c>
    </row>
    <row r="548" spans="1:4" x14ac:dyDescent="0.25">
      <c r="A548" s="13" t="s">
        <v>3865</v>
      </c>
      <c r="B548">
        <v>11.94</v>
      </c>
      <c r="C548">
        <v>0.8</v>
      </c>
      <c r="D548">
        <v>0.71639999999999993</v>
      </c>
    </row>
    <row r="549" spans="1:4" x14ac:dyDescent="0.25">
      <c r="A549" s="13" t="s">
        <v>2350</v>
      </c>
      <c r="B549">
        <v>16.11</v>
      </c>
      <c r="C549">
        <v>1.5</v>
      </c>
      <c r="D549">
        <v>0.96659999999999979</v>
      </c>
    </row>
    <row r="550" spans="1:4" x14ac:dyDescent="0.25">
      <c r="A550" s="13" t="s">
        <v>4358</v>
      </c>
      <c r="B550">
        <v>72.91</v>
      </c>
      <c r="C550">
        <v>5</v>
      </c>
      <c r="D550">
        <v>9.4782999999999991</v>
      </c>
    </row>
    <row r="551" spans="1:4" x14ac:dyDescent="0.25">
      <c r="A551" s="13" t="s">
        <v>4267</v>
      </c>
      <c r="B551">
        <v>66.929999999999993</v>
      </c>
      <c r="C551">
        <v>5</v>
      </c>
      <c r="D551">
        <v>8.700899999999999</v>
      </c>
    </row>
    <row r="552" spans="1:4" x14ac:dyDescent="0.25">
      <c r="A552" s="13" t="s">
        <v>2300</v>
      </c>
      <c r="B552">
        <v>20.25</v>
      </c>
      <c r="C552">
        <v>1.2000000000000002</v>
      </c>
      <c r="D552">
        <v>1.8224999999999998</v>
      </c>
    </row>
    <row r="553" spans="1:4" x14ac:dyDescent="0.25">
      <c r="A553" s="13" t="s">
        <v>631</v>
      </c>
      <c r="B553">
        <v>12.375</v>
      </c>
      <c r="C553">
        <v>0.60000000000000009</v>
      </c>
      <c r="D553">
        <v>1.3612500000000001</v>
      </c>
    </row>
    <row r="554" spans="1:4" x14ac:dyDescent="0.25">
      <c r="A554" s="13" t="s">
        <v>2395</v>
      </c>
      <c r="B554">
        <v>59.4</v>
      </c>
      <c r="C554">
        <v>4</v>
      </c>
      <c r="D554">
        <v>6.5339999999999998</v>
      </c>
    </row>
    <row r="555" spans="1:4" x14ac:dyDescent="0.25">
      <c r="A555" s="13" t="s">
        <v>3592</v>
      </c>
      <c r="B555">
        <v>17.82</v>
      </c>
      <c r="C555">
        <v>0.8</v>
      </c>
      <c r="D555">
        <v>1.9601999999999999</v>
      </c>
    </row>
    <row r="556" spans="1:4" x14ac:dyDescent="0.25">
      <c r="A556" s="13" t="s">
        <v>4556</v>
      </c>
      <c r="B556">
        <v>36.450000000000003</v>
      </c>
      <c r="C556">
        <v>2.5</v>
      </c>
      <c r="D556">
        <v>4.0095000000000001</v>
      </c>
    </row>
    <row r="557" spans="1:4" x14ac:dyDescent="0.25">
      <c r="A557" s="13" t="s">
        <v>3750</v>
      </c>
      <c r="B557">
        <v>58.2</v>
      </c>
      <c r="C557">
        <v>4</v>
      </c>
      <c r="D557">
        <v>7.5660000000000007</v>
      </c>
    </row>
    <row r="558" spans="1:4" x14ac:dyDescent="0.25">
      <c r="A558" s="13" t="s">
        <v>4972</v>
      </c>
      <c r="B558">
        <v>17.924999999999997</v>
      </c>
      <c r="C558">
        <v>1</v>
      </c>
      <c r="D558">
        <v>1.0754999999999999</v>
      </c>
    </row>
    <row r="559" spans="1:4" x14ac:dyDescent="0.25">
      <c r="A559" s="13" t="s">
        <v>5579</v>
      </c>
      <c r="B559">
        <v>47.55</v>
      </c>
      <c r="C559">
        <v>3</v>
      </c>
      <c r="D559">
        <v>6.1815000000000007</v>
      </c>
    </row>
    <row r="560" spans="1:4" x14ac:dyDescent="0.25">
      <c r="A560" s="13" t="s">
        <v>3899</v>
      </c>
      <c r="B560">
        <v>119.13999999999999</v>
      </c>
      <c r="C560">
        <v>10</v>
      </c>
      <c r="D560">
        <v>15.488199999999999</v>
      </c>
    </row>
    <row r="561" spans="1:4" x14ac:dyDescent="0.25">
      <c r="A561" s="13" t="s">
        <v>5384</v>
      </c>
      <c r="B561">
        <v>17.91</v>
      </c>
      <c r="C561">
        <v>1.5</v>
      </c>
      <c r="D561">
        <v>1.6118999999999999</v>
      </c>
    </row>
    <row r="562" spans="1:4" x14ac:dyDescent="0.25">
      <c r="A562" s="13" t="s">
        <v>5530</v>
      </c>
      <c r="B562">
        <v>114.42499999999998</v>
      </c>
      <c r="C562">
        <v>12.5</v>
      </c>
      <c r="D562">
        <v>10.298249999999998</v>
      </c>
    </row>
    <row r="563" spans="1:4" x14ac:dyDescent="0.25">
      <c r="A563" s="13" t="s">
        <v>5877</v>
      </c>
      <c r="B563">
        <v>3.8849999999999998</v>
      </c>
      <c r="C563">
        <v>0.2</v>
      </c>
      <c r="D563">
        <v>0.34964999999999996</v>
      </c>
    </row>
    <row r="564" spans="1:4" x14ac:dyDescent="0.25">
      <c r="A564" s="13" t="s">
        <v>5714</v>
      </c>
      <c r="B564">
        <v>89.35499999999999</v>
      </c>
      <c r="C564">
        <v>7.5</v>
      </c>
      <c r="D564">
        <v>8.0419499999999982</v>
      </c>
    </row>
    <row r="565" spans="1:4" x14ac:dyDescent="0.25">
      <c r="A565" s="13" t="s">
        <v>4698</v>
      </c>
      <c r="B565">
        <v>14.58</v>
      </c>
      <c r="C565">
        <v>1</v>
      </c>
      <c r="D565">
        <v>1.6038000000000001</v>
      </c>
    </row>
    <row r="566" spans="1:4" x14ac:dyDescent="0.25">
      <c r="A566" s="13" t="s">
        <v>2979</v>
      </c>
      <c r="B566">
        <v>35.849999999999994</v>
      </c>
      <c r="C566">
        <v>2.5</v>
      </c>
      <c r="D566">
        <v>2.1509999999999998</v>
      </c>
    </row>
    <row r="567" spans="1:4" x14ac:dyDescent="0.25">
      <c r="A567" s="13" t="s">
        <v>4034</v>
      </c>
      <c r="B567">
        <v>163.71999999999997</v>
      </c>
      <c r="C567">
        <v>15.9</v>
      </c>
      <c r="D567">
        <v>13.424849999999999</v>
      </c>
    </row>
    <row r="568" spans="1:4" x14ac:dyDescent="0.25">
      <c r="A568" s="13" t="s">
        <v>3009</v>
      </c>
      <c r="B568">
        <v>17.91</v>
      </c>
      <c r="C568">
        <v>1.5</v>
      </c>
      <c r="D568">
        <v>1.0745999999999998</v>
      </c>
    </row>
    <row r="569" spans="1:4" x14ac:dyDescent="0.25">
      <c r="A569" s="13" t="s">
        <v>1548</v>
      </c>
      <c r="B569">
        <v>4.4550000000000001</v>
      </c>
      <c r="C569">
        <v>0.2</v>
      </c>
      <c r="D569">
        <v>0.49004999999999999</v>
      </c>
    </row>
    <row r="570" spans="1:4" x14ac:dyDescent="0.25">
      <c r="A570" s="13" t="s">
        <v>2643</v>
      </c>
      <c r="B570">
        <v>21.87</v>
      </c>
      <c r="C570">
        <v>1.5</v>
      </c>
      <c r="D570">
        <v>2.4057000000000004</v>
      </c>
    </row>
    <row r="571" spans="1:4" x14ac:dyDescent="0.25">
      <c r="A571" s="13" t="s">
        <v>4675</v>
      </c>
      <c r="B571">
        <v>8.73</v>
      </c>
      <c r="C571">
        <v>0.4</v>
      </c>
      <c r="D571">
        <v>1.1349</v>
      </c>
    </row>
    <row r="572" spans="1:4" x14ac:dyDescent="0.25">
      <c r="A572" s="13" t="s">
        <v>3658</v>
      </c>
      <c r="B572">
        <v>17.91</v>
      </c>
      <c r="C572">
        <v>1.2000000000000002</v>
      </c>
      <c r="D572">
        <v>1.6118999999999999</v>
      </c>
    </row>
    <row r="573" spans="1:4" x14ac:dyDescent="0.25">
      <c r="A573" s="13" t="s">
        <v>5994</v>
      </c>
      <c r="B573">
        <v>5.3699999999999992</v>
      </c>
      <c r="C573">
        <v>0.5</v>
      </c>
      <c r="D573">
        <v>0.32219999999999993</v>
      </c>
    </row>
    <row r="574" spans="1:4" x14ac:dyDescent="0.25">
      <c r="A574" s="13" t="s">
        <v>1265</v>
      </c>
      <c r="B574">
        <v>48.6</v>
      </c>
      <c r="C574">
        <v>4</v>
      </c>
      <c r="D574">
        <v>5.3460000000000001</v>
      </c>
    </row>
    <row r="575" spans="1:4" x14ac:dyDescent="0.25">
      <c r="A575" s="13" t="s">
        <v>765</v>
      </c>
      <c r="B575">
        <v>38.849999999999994</v>
      </c>
      <c r="C575">
        <v>3</v>
      </c>
      <c r="D575">
        <v>3.4965000000000002</v>
      </c>
    </row>
    <row r="576" spans="1:4" x14ac:dyDescent="0.25">
      <c r="A576" s="13" t="s">
        <v>1676</v>
      </c>
      <c r="B576">
        <v>53.46</v>
      </c>
      <c r="C576">
        <v>3</v>
      </c>
      <c r="D576">
        <v>5.8805999999999994</v>
      </c>
    </row>
    <row r="577" spans="1:4" x14ac:dyDescent="0.25">
      <c r="A577" s="13" t="s">
        <v>2192</v>
      </c>
      <c r="B577">
        <v>6.75</v>
      </c>
      <c r="C577">
        <v>0.5</v>
      </c>
      <c r="D577">
        <v>0.60749999999999993</v>
      </c>
    </row>
    <row r="578" spans="1:4" x14ac:dyDescent="0.25">
      <c r="A578" s="13" t="s">
        <v>1758</v>
      </c>
      <c r="B578">
        <v>14.339999999999998</v>
      </c>
      <c r="C578">
        <v>0.8</v>
      </c>
      <c r="D578">
        <v>0.86039999999999983</v>
      </c>
    </row>
    <row r="579" spans="1:4" x14ac:dyDescent="0.25">
      <c r="A579" s="13" t="s">
        <v>3087</v>
      </c>
      <c r="B579">
        <v>16.11</v>
      </c>
      <c r="C579">
        <v>1.5</v>
      </c>
      <c r="D579">
        <v>0.96659999999999979</v>
      </c>
    </row>
    <row r="580" spans="1:4" x14ac:dyDescent="0.25">
      <c r="A580" s="13" t="s">
        <v>4438</v>
      </c>
      <c r="B580">
        <v>23.88</v>
      </c>
      <c r="C580">
        <v>2</v>
      </c>
      <c r="D580">
        <v>2.1492</v>
      </c>
    </row>
    <row r="581" spans="1:4" x14ac:dyDescent="0.25">
      <c r="A581" s="13" t="s">
        <v>5960</v>
      </c>
      <c r="B581">
        <v>5.97</v>
      </c>
      <c r="C581">
        <v>0.4</v>
      </c>
      <c r="D581">
        <v>0.35819999999999996</v>
      </c>
    </row>
    <row r="582" spans="1:4" x14ac:dyDescent="0.25">
      <c r="A582" s="13" t="s">
        <v>1706</v>
      </c>
      <c r="B582">
        <v>58.2</v>
      </c>
      <c r="C582">
        <v>4</v>
      </c>
      <c r="D582">
        <v>7.5660000000000007</v>
      </c>
    </row>
    <row r="583" spans="1:4" x14ac:dyDescent="0.25">
      <c r="A583" s="13" t="s">
        <v>1260</v>
      </c>
      <c r="B583">
        <v>102.46499999999997</v>
      </c>
      <c r="C583">
        <v>7.5</v>
      </c>
      <c r="D583">
        <v>11.271149999999999</v>
      </c>
    </row>
    <row r="584" spans="1:4" x14ac:dyDescent="0.25">
      <c r="A584" s="13" t="s">
        <v>4006</v>
      </c>
      <c r="B584">
        <v>12.15</v>
      </c>
      <c r="C584">
        <v>1</v>
      </c>
      <c r="D584">
        <v>1.3365</v>
      </c>
    </row>
    <row r="585" spans="1:4" x14ac:dyDescent="0.25">
      <c r="A585" s="13" t="s">
        <v>5827</v>
      </c>
      <c r="B585">
        <v>35.849999999999994</v>
      </c>
      <c r="C585">
        <v>2.5</v>
      </c>
      <c r="D585">
        <v>2.1509999999999998</v>
      </c>
    </row>
    <row r="586" spans="1:4" x14ac:dyDescent="0.25">
      <c r="A586" s="13" t="s">
        <v>2659</v>
      </c>
      <c r="B586">
        <v>43.650000000000006</v>
      </c>
      <c r="C586">
        <v>2.5</v>
      </c>
      <c r="D586">
        <v>5.6745000000000001</v>
      </c>
    </row>
    <row r="587" spans="1:4" x14ac:dyDescent="0.25">
      <c r="A587" s="13" t="s">
        <v>2898</v>
      </c>
      <c r="B587">
        <v>59.75</v>
      </c>
      <c r="C587">
        <v>5</v>
      </c>
      <c r="D587">
        <v>3.585</v>
      </c>
    </row>
    <row r="588" spans="1:4" x14ac:dyDescent="0.25">
      <c r="A588" s="13" t="s">
        <v>5552</v>
      </c>
      <c r="B588">
        <v>158.12499999999997</v>
      </c>
      <c r="C588">
        <v>12.5</v>
      </c>
      <c r="D588">
        <v>17.393749999999997</v>
      </c>
    </row>
    <row r="589" spans="1:4" x14ac:dyDescent="0.25">
      <c r="A589" s="13" t="s">
        <v>2938</v>
      </c>
      <c r="B589">
        <v>8.25</v>
      </c>
      <c r="C589">
        <v>0.5</v>
      </c>
      <c r="D589">
        <v>0.90749999999999997</v>
      </c>
    </row>
    <row r="590" spans="1:4" x14ac:dyDescent="0.25">
      <c r="A590" s="13" t="s">
        <v>1191</v>
      </c>
      <c r="B590">
        <v>26.19</v>
      </c>
      <c r="C590">
        <v>1.5</v>
      </c>
      <c r="D590">
        <v>3.4047000000000001</v>
      </c>
    </row>
    <row r="591" spans="1:4" x14ac:dyDescent="0.25">
      <c r="A591" s="13" t="s">
        <v>489</v>
      </c>
      <c r="B591">
        <v>61.15</v>
      </c>
      <c r="C591">
        <v>4.5</v>
      </c>
      <c r="D591">
        <v>5.7314999999999996</v>
      </c>
    </row>
    <row r="592" spans="1:4" x14ac:dyDescent="0.25">
      <c r="A592" s="13" t="s">
        <v>3081</v>
      </c>
      <c r="B592">
        <v>23.774999999999999</v>
      </c>
      <c r="C592">
        <v>1</v>
      </c>
      <c r="D592">
        <v>3.0907499999999999</v>
      </c>
    </row>
    <row r="593" spans="1:4" x14ac:dyDescent="0.25">
      <c r="A593" s="13" t="s">
        <v>2428</v>
      </c>
      <c r="B593">
        <v>19.899999999999999</v>
      </c>
      <c r="C593">
        <v>2</v>
      </c>
      <c r="D593">
        <v>1.194</v>
      </c>
    </row>
    <row r="594" spans="1:4" x14ac:dyDescent="0.25">
      <c r="A594" s="13" t="s">
        <v>4444</v>
      </c>
      <c r="B594">
        <v>19.02</v>
      </c>
      <c r="C594">
        <v>1</v>
      </c>
      <c r="D594">
        <v>2.4725999999999999</v>
      </c>
    </row>
    <row r="595" spans="1:4" x14ac:dyDescent="0.25">
      <c r="A595" s="13" t="s">
        <v>1179</v>
      </c>
      <c r="B595">
        <v>145.82</v>
      </c>
      <c r="C595">
        <v>10</v>
      </c>
      <c r="D595">
        <v>18.956599999999998</v>
      </c>
    </row>
    <row r="596" spans="1:4" x14ac:dyDescent="0.25">
      <c r="A596" s="13" t="s">
        <v>2132</v>
      </c>
      <c r="B596">
        <v>16.5</v>
      </c>
      <c r="C596">
        <v>1</v>
      </c>
      <c r="D596">
        <v>1.8149999999999999</v>
      </c>
    </row>
    <row r="597" spans="1:4" x14ac:dyDescent="0.25">
      <c r="A597" s="13" t="s">
        <v>4460</v>
      </c>
      <c r="B597">
        <v>119.13999999999999</v>
      </c>
      <c r="C597">
        <v>10</v>
      </c>
      <c r="D597">
        <v>15.488199999999999</v>
      </c>
    </row>
    <row r="598" spans="1:4" x14ac:dyDescent="0.25">
      <c r="A598" s="13" t="s">
        <v>923</v>
      </c>
      <c r="B598">
        <v>7.29</v>
      </c>
      <c r="C598">
        <v>0.4</v>
      </c>
      <c r="D598">
        <v>0.80190000000000006</v>
      </c>
    </row>
    <row r="599" spans="1:4" x14ac:dyDescent="0.25">
      <c r="A599" s="13" t="s">
        <v>1304</v>
      </c>
      <c r="B599">
        <v>17.46</v>
      </c>
      <c r="C599">
        <v>0.8</v>
      </c>
      <c r="D599">
        <v>2.2698</v>
      </c>
    </row>
    <row r="600" spans="1:4" x14ac:dyDescent="0.25">
      <c r="A600" s="13" t="s">
        <v>2374</v>
      </c>
      <c r="B600">
        <v>59.75</v>
      </c>
      <c r="C600">
        <v>5</v>
      </c>
      <c r="D600">
        <v>3.585</v>
      </c>
    </row>
    <row r="601" spans="1:4" x14ac:dyDescent="0.25">
      <c r="A601" s="13" t="s">
        <v>5590</v>
      </c>
      <c r="B601">
        <v>158.12499999999997</v>
      </c>
      <c r="C601">
        <v>12.5</v>
      </c>
      <c r="D601">
        <v>17.393749999999997</v>
      </c>
    </row>
    <row r="602" spans="1:4" x14ac:dyDescent="0.25">
      <c r="A602" s="13" t="s">
        <v>1537</v>
      </c>
      <c r="B602">
        <v>68.655000000000001</v>
      </c>
      <c r="C602">
        <v>7.5</v>
      </c>
      <c r="D602">
        <v>4.1192999999999991</v>
      </c>
    </row>
    <row r="603" spans="1:4" x14ac:dyDescent="0.25">
      <c r="A603" s="13" t="s">
        <v>1693</v>
      </c>
      <c r="B603">
        <v>31.7</v>
      </c>
      <c r="C603">
        <v>2</v>
      </c>
      <c r="D603">
        <v>4.1210000000000004</v>
      </c>
    </row>
    <row r="604" spans="1:4" x14ac:dyDescent="0.25">
      <c r="A604" s="13" t="s">
        <v>1525</v>
      </c>
      <c r="B604">
        <v>31.08</v>
      </c>
      <c r="C604">
        <v>2</v>
      </c>
      <c r="D604">
        <v>2.7971999999999997</v>
      </c>
    </row>
    <row r="605" spans="1:4" x14ac:dyDescent="0.25">
      <c r="A605" s="13" t="s">
        <v>2802</v>
      </c>
      <c r="B605">
        <v>15.54</v>
      </c>
      <c r="C605">
        <v>0.8</v>
      </c>
      <c r="D605">
        <v>1.3985999999999998</v>
      </c>
    </row>
    <row r="606" spans="1:4" x14ac:dyDescent="0.25">
      <c r="A606" s="13" t="s">
        <v>5675</v>
      </c>
      <c r="B606">
        <v>28.62</v>
      </c>
      <c r="C606">
        <v>2</v>
      </c>
      <c r="D606">
        <v>3.0132000000000003</v>
      </c>
    </row>
    <row r="607" spans="1:4" x14ac:dyDescent="0.25">
      <c r="A607" s="13" t="s">
        <v>2003</v>
      </c>
      <c r="B607">
        <v>19.899999999999999</v>
      </c>
      <c r="C607">
        <v>2</v>
      </c>
      <c r="D607">
        <v>1.7909999999999997</v>
      </c>
    </row>
    <row r="608" spans="1:4" x14ac:dyDescent="0.25">
      <c r="A608" s="13" t="s">
        <v>692</v>
      </c>
      <c r="B608">
        <v>8.73</v>
      </c>
      <c r="C608">
        <v>0.4</v>
      </c>
      <c r="D608">
        <v>1.1349</v>
      </c>
    </row>
    <row r="609" spans="1:4" x14ac:dyDescent="0.25">
      <c r="A609" s="13" t="s">
        <v>1254</v>
      </c>
      <c r="B609">
        <v>11.94</v>
      </c>
      <c r="C609">
        <v>0.8</v>
      </c>
      <c r="D609">
        <v>1.0746</v>
      </c>
    </row>
    <row r="610" spans="1:4" x14ac:dyDescent="0.25">
      <c r="A610" s="13" t="s">
        <v>4382</v>
      </c>
      <c r="B610">
        <v>33.75</v>
      </c>
      <c r="C610">
        <v>2.5</v>
      </c>
      <c r="D610">
        <v>3.0374999999999996</v>
      </c>
    </row>
    <row r="611" spans="1:4" x14ac:dyDescent="0.25">
      <c r="A611" s="13" t="s">
        <v>5204</v>
      </c>
      <c r="B611">
        <v>22.884999999999998</v>
      </c>
      <c r="C611">
        <v>2.5</v>
      </c>
      <c r="D611">
        <v>2.0596499999999995</v>
      </c>
    </row>
    <row r="612" spans="1:4" x14ac:dyDescent="0.25">
      <c r="A612" s="13" t="s">
        <v>5023</v>
      </c>
      <c r="B612">
        <v>10.739999999999998</v>
      </c>
      <c r="C612">
        <v>0.8</v>
      </c>
      <c r="D612">
        <v>0.64439999999999986</v>
      </c>
    </row>
    <row r="613" spans="1:4" x14ac:dyDescent="0.25">
      <c r="A613" s="13" t="s">
        <v>3766</v>
      </c>
      <c r="B613">
        <v>44.55</v>
      </c>
      <c r="C613">
        <v>3</v>
      </c>
      <c r="D613">
        <v>4.9005000000000001</v>
      </c>
    </row>
    <row r="614" spans="1:4" x14ac:dyDescent="0.25">
      <c r="A614" s="13" t="s">
        <v>5116</v>
      </c>
      <c r="B614">
        <v>4.7549999999999999</v>
      </c>
      <c r="C614">
        <v>0.2</v>
      </c>
      <c r="D614">
        <v>0.61814999999999998</v>
      </c>
    </row>
    <row r="615" spans="1:4" x14ac:dyDescent="0.25">
      <c r="A615" s="13" t="s">
        <v>1447</v>
      </c>
      <c r="B615">
        <v>68.309999999999988</v>
      </c>
      <c r="C615">
        <v>5</v>
      </c>
      <c r="D615">
        <v>7.5140999999999991</v>
      </c>
    </row>
    <row r="616" spans="1:4" x14ac:dyDescent="0.25">
      <c r="A616" s="13" t="s">
        <v>2208</v>
      </c>
      <c r="B616">
        <v>21.825000000000003</v>
      </c>
      <c r="C616">
        <v>1</v>
      </c>
      <c r="D616">
        <v>2.83725</v>
      </c>
    </row>
    <row r="617" spans="1:4" x14ac:dyDescent="0.25">
      <c r="A617" s="13" t="s">
        <v>586</v>
      </c>
      <c r="B617">
        <v>77.699999999999989</v>
      </c>
      <c r="C617">
        <v>6</v>
      </c>
      <c r="D617">
        <v>6.9930000000000003</v>
      </c>
    </row>
    <row r="618" spans="1:4" x14ac:dyDescent="0.25">
      <c r="A618" s="13" t="s">
        <v>1764</v>
      </c>
      <c r="B618">
        <v>129.37499999999997</v>
      </c>
      <c r="C618">
        <v>12.5</v>
      </c>
      <c r="D618">
        <v>11.643749999999997</v>
      </c>
    </row>
    <row r="619" spans="1:4" x14ac:dyDescent="0.25">
      <c r="A619" s="13" t="s">
        <v>5821</v>
      </c>
      <c r="B619">
        <v>46.62</v>
      </c>
      <c r="C619">
        <v>3</v>
      </c>
      <c r="D619">
        <v>4.1957999999999993</v>
      </c>
    </row>
    <row r="620" spans="1:4" x14ac:dyDescent="0.25">
      <c r="A620" s="13" t="s">
        <v>1151</v>
      </c>
      <c r="B620">
        <v>21.87</v>
      </c>
      <c r="C620">
        <v>1.5</v>
      </c>
      <c r="D620">
        <v>2.4057000000000004</v>
      </c>
    </row>
    <row r="621" spans="1:4" x14ac:dyDescent="0.25">
      <c r="A621" s="13" t="s">
        <v>1821</v>
      </c>
      <c r="B621">
        <v>89.35499999999999</v>
      </c>
      <c r="C621">
        <v>7.5</v>
      </c>
      <c r="D621">
        <v>11.616149999999999</v>
      </c>
    </row>
    <row r="622" spans="1:4" x14ac:dyDescent="0.25">
      <c r="A622" s="13" t="s">
        <v>4641</v>
      </c>
      <c r="B622">
        <v>21.87</v>
      </c>
      <c r="C622">
        <v>1.2000000000000002</v>
      </c>
      <c r="D622">
        <v>2.4057000000000004</v>
      </c>
    </row>
    <row r="623" spans="1:4" x14ac:dyDescent="0.25">
      <c r="A623" s="13" t="s">
        <v>2843</v>
      </c>
      <c r="B623">
        <v>148.92499999999998</v>
      </c>
      <c r="C623">
        <v>12.5</v>
      </c>
      <c r="D623">
        <v>13.403249999999998</v>
      </c>
    </row>
    <row r="624" spans="1:4" x14ac:dyDescent="0.25">
      <c r="A624" s="13" t="s">
        <v>3926</v>
      </c>
      <c r="B624">
        <v>26.19</v>
      </c>
      <c r="C624">
        <v>1.2000000000000002</v>
      </c>
      <c r="D624">
        <v>3.4047000000000001</v>
      </c>
    </row>
    <row r="625" spans="1:4" x14ac:dyDescent="0.25">
      <c r="A625" s="13" t="s">
        <v>5314</v>
      </c>
      <c r="B625">
        <v>35.849999999999994</v>
      </c>
      <c r="C625">
        <v>2.5</v>
      </c>
      <c r="D625">
        <v>2.1509999999999998</v>
      </c>
    </row>
    <row r="626" spans="1:4" x14ac:dyDescent="0.25">
      <c r="A626" s="13" t="s">
        <v>4914</v>
      </c>
      <c r="B626">
        <v>43.650000000000006</v>
      </c>
      <c r="C626">
        <v>2.5</v>
      </c>
      <c r="D626">
        <v>5.6745000000000001</v>
      </c>
    </row>
    <row r="627" spans="1:4" x14ac:dyDescent="0.25">
      <c r="A627" s="13" t="s">
        <v>2278</v>
      </c>
      <c r="B627">
        <v>21.87</v>
      </c>
      <c r="C627">
        <v>1.5</v>
      </c>
      <c r="D627">
        <v>2.4057000000000004</v>
      </c>
    </row>
    <row r="628" spans="1:4" x14ac:dyDescent="0.25">
      <c r="A628" s="13" t="s">
        <v>2637</v>
      </c>
      <c r="B628">
        <v>14.924999999999999</v>
      </c>
      <c r="C628">
        <v>1</v>
      </c>
      <c r="D628">
        <v>1.3432500000000001</v>
      </c>
    </row>
    <row r="629" spans="1:4" x14ac:dyDescent="0.25">
      <c r="A629" s="13" t="s">
        <v>3384</v>
      </c>
      <c r="B629">
        <v>47.55</v>
      </c>
      <c r="C629">
        <v>3</v>
      </c>
      <c r="D629">
        <v>6.1815000000000007</v>
      </c>
    </row>
    <row r="630" spans="1:4" x14ac:dyDescent="0.25">
      <c r="A630" s="13" t="s">
        <v>6110</v>
      </c>
      <c r="B630">
        <v>27.484999999999996</v>
      </c>
      <c r="C630">
        <v>2.5</v>
      </c>
      <c r="D630">
        <v>1.6490999999999998</v>
      </c>
    </row>
    <row r="631" spans="1:4" x14ac:dyDescent="0.25">
      <c r="A631" s="13" t="s">
        <v>1652</v>
      </c>
      <c r="B631">
        <v>40.5</v>
      </c>
      <c r="C631">
        <v>3</v>
      </c>
      <c r="D631">
        <v>3.6449999999999996</v>
      </c>
    </row>
    <row r="632" spans="1:4" x14ac:dyDescent="0.25">
      <c r="A632" s="13" t="s">
        <v>1486</v>
      </c>
      <c r="B632">
        <v>109.93999999999998</v>
      </c>
      <c r="C632">
        <v>10</v>
      </c>
      <c r="D632">
        <v>6.5963999999999992</v>
      </c>
    </row>
    <row r="633" spans="1:4" x14ac:dyDescent="0.25">
      <c r="A633" s="13" t="s">
        <v>2249</v>
      </c>
      <c r="B633">
        <v>5.97</v>
      </c>
      <c r="C633">
        <v>0.5</v>
      </c>
      <c r="D633">
        <v>0.35819999999999996</v>
      </c>
    </row>
    <row r="634" spans="1:4" x14ac:dyDescent="0.25">
      <c r="A634" s="13" t="s">
        <v>1000</v>
      </c>
      <c r="B634">
        <v>103.49999999999999</v>
      </c>
      <c r="C634">
        <v>10</v>
      </c>
      <c r="D634">
        <v>9.3149999999999977</v>
      </c>
    </row>
    <row r="635" spans="1:4" x14ac:dyDescent="0.25">
      <c r="A635" s="13" t="s">
        <v>896</v>
      </c>
      <c r="B635">
        <v>77.624999999999986</v>
      </c>
      <c r="C635">
        <v>7.5</v>
      </c>
      <c r="D635">
        <v>6.9862499999999983</v>
      </c>
    </row>
    <row r="636" spans="1:4" x14ac:dyDescent="0.25">
      <c r="A636" s="13" t="s">
        <v>906</v>
      </c>
      <c r="B636">
        <v>17.82</v>
      </c>
      <c r="C636">
        <v>1</v>
      </c>
      <c r="D636">
        <v>1.9601999999999999</v>
      </c>
    </row>
    <row r="637" spans="1:4" x14ac:dyDescent="0.25">
      <c r="A637" s="13" t="s">
        <v>2973</v>
      </c>
      <c r="B637">
        <v>36.450000000000003</v>
      </c>
      <c r="C637">
        <v>3</v>
      </c>
      <c r="D637">
        <v>4.0095000000000001</v>
      </c>
    </row>
    <row r="638" spans="1:4" x14ac:dyDescent="0.25">
      <c r="A638" s="13" t="s">
        <v>4852</v>
      </c>
      <c r="B638">
        <v>82.5</v>
      </c>
      <c r="C638">
        <v>6</v>
      </c>
      <c r="D638">
        <v>9.0749999999999993</v>
      </c>
    </row>
    <row r="639" spans="1:4" x14ac:dyDescent="0.25">
      <c r="A639" s="13" t="s">
        <v>3146</v>
      </c>
      <c r="B639">
        <v>6.75</v>
      </c>
      <c r="C639">
        <v>0.5</v>
      </c>
      <c r="D639">
        <v>0.60749999999999993</v>
      </c>
    </row>
    <row r="640" spans="1:4" x14ac:dyDescent="0.25">
      <c r="A640" s="13" t="s">
        <v>2944</v>
      </c>
      <c r="B640">
        <v>9.51</v>
      </c>
      <c r="C640">
        <v>0.4</v>
      </c>
      <c r="D640">
        <v>1.2363</v>
      </c>
    </row>
    <row r="641" spans="1:4" x14ac:dyDescent="0.25">
      <c r="A641" s="13" t="s">
        <v>5698</v>
      </c>
      <c r="B641">
        <v>7.77</v>
      </c>
      <c r="C641">
        <v>0.4</v>
      </c>
      <c r="D641">
        <v>1.0101</v>
      </c>
    </row>
    <row r="642" spans="1:4" x14ac:dyDescent="0.25">
      <c r="A642" s="13" t="s">
        <v>5304</v>
      </c>
      <c r="B642">
        <v>119.13999999999999</v>
      </c>
      <c r="C642">
        <v>10</v>
      </c>
      <c r="D642">
        <v>15.488199999999999</v>
      </c>
    </row>
    <row r="643" spans="1:4" x14ac:dyDescent="0.25">
      <c r="A643" s="13" t="s">
        <v>3034</v>
      </c>
      <c r="B643">
        <v>41.169999999999995</v>
      </c>
      <c r="C643">
        <v>5</v>
      </c>
      <c r="D643">
        <v>2.4701999999999997</v>
      </c>
    </row>
    <row r="644" spans="1:4" x14ac:dyDescent="0.25">
      <c r="A644" s="13" t="s">
        <v>842</v>
      </c>
      <c r="B644">
        <v>6.75</v>
      </c>
      <c r="C644">
        <v>0.5</v>
      </c>
      <c r="D644">
        <v>0.60749999999999993</v>
      </c>
    </row>
    <row r="645" spans="1:4" x14ac:dyDescent="0.25">
      <c r="A645" s="13" t="s">
        <v>859</v>
      </c>
      <c r="B645">
        <v>7.169999999999999</v>
      </c>
      <c r="C645">
        <v>0.5</v>
      </c>
      <c r="D645">
        <v>0.43019999999999992</v>
      </c>
    </row>
    <row r="646" spans="1:4" x14ac:dyDescent="0.25">
      <c r="A646" s="13" t="s">
        <v>3241</v>
      </c>
      <c r="B646">
        <v>72.900000000000006</v>
      </c>
      <c r="C646">
        <v>6</v>
      </c>
      <c r="D646">
        <v>8.0190000000000001</v>
      </c>
    </row>
    <row r="647" spans="1:4" x14ac:dyDescent="0.25">
      <c r="A647" s="13" t="s">
        <v>5373</v>
      </c>
      <c r="B647">
        <v>21.509999999999998</v>
      </c>
      <c r="C647">
        <v>1.2000000000000002</v>
      </c>
      <c r="D647">
        <v>1.2905999999999997</v>
      </c>
    </row>
    <row r="648" spans="1:4" x14ac:dyDescent="0.25">
      <c r="A648" s="13" t="s">
        <v>2520</v>
      </c>
      <c r="B648">
        <v>47.139999999999993</v>
      </c>
      <c r="C648">
        <v>5.5</v>
      </c>
      <c r="D648">
        <v>2.8283999999999998</v>
      </c>
    </row>
    <row r="649" spans="1:4" x14ac:dyDescent="0.25">
      <c r="A649" s="13" t="s">
        <v>3989</v>
      </c>
      <c r="B649">
        <v>20.25</v>
      </c>
      <c r="C649">
        <v>1.2000000000000002</v>
      </c>
      <c r="D649">
        <v>1.8224999999999998</v>
      </c>
    </row>
    <row r="650" spans="1:4" x14ac:dyDescent="0.25">
      <c r="A650" s="13" t="s">
        <v>654</v>
      </c>
      <c r="B650">
        <v>39.799999999999997</v>
      </c>
      <c r="C650">
        <v>4</v>
      </c>
      <c r="D650">
        <v>3.5819999999999994</v>
      </c>
    </row>
    <row r="651" spans="1:4" x14ac:dyDescent="0.25">
      <c r="A651" s="13" t="s">
        <v>4410</v>
      </c>
      <c r="B651">
        <v>36.450000000000003</v>
      </c>
      <c r="C651">
        <v>2.5</v>
      </c>
      <c r="D651">
        <v>4.0095000000000001</v>
      </c>
    </row>
    <row r="652" spans="1:4" x14ac:dyDescent="0.25">
      <c r="A652" s="13" t="s">
        <v>2537</v>
      </c>
      <c r="B652">
        <v>87.300000000000011</v>
      </c>
      <c r="C652">
        <v>6</v>
      </c>
      <c r="D652">
        <v>11.349</v>
      </c>
    </row>
    <row r="653" spans="1:4" x14ac:dyDescent="0.25">
      <c r="A653" s="13" t="s">
        <v>4114</v>
      </c>
      <c r="B653">
        <v>8.25</v>
      </c>
      <c r="C653">
        <v>0.4</v>
      </c>
      <c r="D653">
        <v>0.90749999999999997</v>
      </c>
    </row>
    <row r="654" spans="1:4" x14ac:dyDescent="0.25">
      <c r="A654" s="13" t="s">
        <v>1519</v>
      </c>
      <c r="B654">
        <v>8.25</v>
      </c>
      <c r="C654">
        <v>0.4</v>
      </c>
      <c r="D654">
        <v>0.90749999999999997</v>
      </c>
    </row>
    <row r="655" spans="1:4" x14ac:dyDescent="0.25">
      <c r="A655" s="13" t="s">
        <v>5175</v>
      </c>
      <c r="B655">
        <v>2.9849999999999999</v>
      </c>
      <c r="C655">
        <v>0.2</v>
      </c>
      <c r="D655">
        <v>0.26865</v>
      </c>
    </row>
    <row r="656" spans="1:4" x14ac:dyDescent="0.25">
      <c r="A656" s="13" t="s">
        <v>2043</v>
      </c>
      <c r="B656">
        <v>204.92999999999995</v>
      </c>
      <c r="C656">
        <v>15</v>
      </c>
      <c r="D656">
        <v>22.542299999999997</v>
      </c>
    </row>
    <row r="657" spans="1:4" x14ac:dyDescent="0.25">
      <c r="A657" s="13" t="s">
        <v>3046</v>
      </c>
      <c r="B657">
        <v>38.04</v>
      </c>
      <c r="C657">
        <v>2</v>
      </c>
      <c r="D657">
        <v>4.9451999999999998</v>
      </c>
    </row>
    <row r="658" spans="1:4" x14ac:dyDescent="0.25">
      <c r="A658" s="13" t="s">
        <v>4978</v>
      </c>
      <c r="B658">
        <v>148.92499999999998</v>
      </c>
      <c r="C658">
        <v>12.5</v>
      </c>
      <c r="D658">
        <v>13.403249999999998</v>
      </c>
    </row>
    <row r="659" spans="1:4" x14ac:dyDescent="0.25">
      <c r="A659" s="13" t="s">
        <v>675</v>
      </c>
      <c r="B659">
        <v>23.774999999999999</v>
      </c>
      <c r="C659">
        <v>1</v>
      </c>
      <c r="D659">
        <v>3.0907499999999999</v>
      </c>
    </row>
    <row r="660" spans="1:4" x14ac:dyDescent="0.25">
      <c r="A660" s="13" t="s">
        <v>2531</v>
      </c>
      <c r="B660">
        <v>74.25</v>
      </c>
      <c r="C660">
        <v>5</v>
      </c>
      <c r="D660">
        <v>8.1675000000000004</v>
      </c>
    </row>
    <row r="661" spans="1:4" x14ac:dyDescent="0.25">
      <c r="A661" s="13" t="s">
        <v>4392</v>
      </c>
      <c r="B661">
        <v>22.5</v>
      </c>
      <c r="C661">
        <v>2</v>
      </c>
      <c r="D661">
        <v>2.0249999999999999</v>
      </c>
    </row>
    <row r="662" spans="1:4" x14ac:dyDescent="0.25">
      <c r="A662" s="13" t="s">
        <v>4562</v>
      </c>
      <c r="B662">
        <v>8.9550000000000001</v>
      </c>
      <c r="C662">
        <v>0.60000000000000009</v>
      </c>
      <c r="D662">
        <v>0.53729999999999989</v>
      </c>
    </row>
    <row r="663" spans="1:4" x14ac:dyDescent="0.25">
      <c r="A663" s="13" t="s">
        <v>1658</v>
      </c>
      <c r="B663">
        <v>29.16</v>
      </c>
      <c r="C663">
        <v>2</v>
      </c>
      <c r="D663">
        <v>3.2076000000000002</v>
      </c>
    </row>
    <row r="664" spans="1:4" x14ac:dyDescent="0.25">
      <c r="A664" s="13" t="s">
        <v>5101</v>
      </c>
      <c r="B664">
        <v>38.04</v>
      </c>
      <c r="C664">
        <v>2</v>
      </c>
      <c r="D664">
        <v>4.9451999999999998</v>
      </c>
    </row>
    <row r="665" spans="1:4" x14ac:dyDescent="0.25">
      <c r="A665" s="13" t="s">
        <v>5326</v>
      </c>
      <c r="B665">
        <v>8.73</v>
      </c>
      <c r="C665">
        <v>0.4</v>
      </c>
      <c r="D665">
        <v>1.1349</v>
      </c>
    </row>
    <row r="666" spans="1:4" x14ac:dyDescent="0.25">
      <c r="A666" s="13" t="s">
        <v>2037</v>
      </c>
      <c r="B666">
        <v>25.874999999999996</v>
      </c>
      <c r="C666">
        <v>2.5</v>
      </c>
      <c r="D666">
        <v>2.3287499999999994</v>
      </c>
    </row>
    <row r="667" spans="1:4" x14ac:dyDescent="0.25">
      <c r="A667" s="13" t="s">
        <v>6069</v>
      </c>
      <c r="B667">
        <v>29.849999999999998</v>
      </c>
      <c r="C667">
        <v>2.5</v>
      </c>
      <c r="D667">
        <v>2.6865000000000001</v>
      </c>
    </row>
    <row r="668" spans="1:4" x14ac:dyDescent="0.25">
      <c r="A668" s="13" t="s">
        <v>1844</v>
      </c>
      <c r="B668">
        <v>155.24999999999997</v>
      </c>
      <c r="C668">
        <v>15</v>
      </c>
      <c r="D668">
        <v>13.972499999999997</v>
      </c>
    </row>
    <row r="669" spans="1:4" x14ac:dyDescent="0.25">
      <c r="A669" s="13" t="s">
        <v>3777</v>
      </c>
      <c r="B669">
        <v>60.75</v>
      </c>
      <c r="C669">
        <v>5</v>
      </c>
      <c r="D669">
        <v>6.6825000000000001</v>
      </c>
    </row>
    <row r="670" spans="1:4" x14ac:dyDescent="0.25">
      <c r="A670" s="13" t="s">
        <v>2356</v>
      </c>
      <c r="B670">
        <v>22.884999999999998</v>
      </c>
      <c r="C670">
        <v>2.5</v>
      </c>
      <c r="D670">
        <v>1.3730999999999998</v>
      </c>
    </row>
    <row r="671" spans="1:4" x14ac:dyDescent="0.25">
      <c r="A671" s="13" t="s">
        <v>4233</v>
      </c>
      <c r="B671">
        <v>67.5</v>
      </c>
      <c r="C671">
        <v>6</v>
      </c>
      <c r="D671">
        <v>6.0749999999999993</v>
      </c>
    </row>
    <row r="672" spans="1:4" x14ac:dyDescent="0.25">
      <c r="A672" s="13" t="s">
        <v>5860</v>
      </c>
      <c r="B672">
        <v>14.339999999999998</v>
      </c>
      <c r="C672">
        <v>0.8</v>
      </c>
      <c r="D672">
        <v>0.86039999999999983</v>
      </c>
    </row>
    <row r="673" spans="1:4" x14ac:dyDescent="0.25">
      <c r="A673" s="13" t="s">
        <v>2156</v>
      </c>
      <c r="B673">
        <v>35.82</v>
      </c>
      <c r="C673">
        <v>3</v>
      </c>
      <c r="D673">
        <v>2.1491999999999996</v>
      </c>
    </row>
    <row r="674" spans="1:4" x14ac:dyDescent="0.25">
      <c r="A674" s="13" t="s">
        <v>4681</v>
      </c>
      <c r="B674">
        <v>58.2</v>
      </c>
      <c r="C674">
        <v>4</v>
      </c>
      <c r="D674">
        <v>7.5660000000000007</v>
      </c>
    </row>
    <row r="675" spans="1:4" x14ac:dyDescent="0.25">
      <c r="A675" s="13" t="s">
        <v>1933</v>
      </c>
      <c r="B675">
        <v>17.46</v>
      </c>
      <c r="C675">
        <v>1</v>
      </c>
      <c r="D675">
        <v>2.2698</v>
      </c>
    </row>
    <row r="676" spans="1:4" x14ac:dyDescent="0.25">
      <c r="A676" s="13" t="s">
        <v>3342</v>
      </c>
      <c r="B676">
        <v>26.19</v>
      </c>
      <c r="C676">
        <v>1.2000000000000002</v>
      </c>
      <c r="D676">
        <v>3.4047000000000001</v>
      </c>
    </row>
    <row r="677" spans="1:4" x14ac:dyDescent="0.25">
      <c r="A677" s="13" t="s">
        <v>2553</v>
      </c>
      <c r="B677">
        <v>43.74</v>
      </c>
      <c r="C677">
        <v>3</v>
      </c>
      <c r="D677">
        <v>4.8114000000000008</v>
      </c>
    </row>
    <row r="678" spans="1:4" x14ac:dyDescent="0.25">
      <c r="A678" s="13" t="s">
        <v>4630</v>
      </c>
      <c r="B678">
        <v>100.39499999999998</v>
      </c>
      <c r="C678">
        <v>7.5</v>
      </c>
      <c r="D678">
        <v>13.051349999999999</v>
      </c>
    </row>
    <row r="679" spans="1:4" x14ac:dyDescent="0.25">
      <c r="A679" s="13" t="s">
        <v>6040</v>
      </c>
      <c r="B679">
        <v>23.9</v>
      </c>
      <c r="C679">
        <v>2</v>
      </c>
      <c r="D679">
        <v>1.4339999999999999</v>
      </c>
    </row>
    <row r="680" spans="1:4" x14ac:dyDescent="0.25">
      <c r="A680" s="13" t="s">
        <v>529</v>
      </c>
      <c r="B680">
        <v>4.7549999999999999</v>
      </c>
      <c r="C680">
        <v>0.2</v>
      </c>
      <c r="D680">
        <v>0.61814999999999998</v>
      </c>
    </row>
    <row r="681" spans="1:4" x14ac:dyDescent="0.25">
      <c r="A681" s="13" t="s">
        <v>4498</v>
      </c>
      <c r="B681">
        <v>24.75</v>
      </c>
      <c r="C681">
        <v>1.5</v>
      </c>
      <c r="D681">
        <v>2.7225000000000001</v>
      </c>
    </row>
    <row r="682" spans="1:4" x14ac:dyDescent="0.25">
      <c r="A682" s="13" t="s">
        <v>4544</v>
      </c>
      <c r="B682">
        <v>38.849999999999994</v>
      </c>
      <c r="C682">
        <v>3</v>
      </c>
      <c r="D682">
        <v>5.0504999999999995</v>
      </c>
    </row>
    <row r="683" spans="1:4" x14ac:dyDescent="0.25">
      <c r="A683" s="13" t="s">
        <v>3670</v>
      </c>
      <c r="B683">
        <v>82.5</v>
      </c>
      <c r="C683">
        <v>6</v>
      </c>
      <c r="D683">
        <v>9.0749999999999993</v>
      </c>
    </row>
    <row r="684" spans="1:4" x14ac:dyDescent="0.25">
      <c r="A684" s="13" t="s">
        <v>2933</v>
      </c>
      <c r="B684">
        <v>67.5</v>
      </c>
      <c r="C684">
        <v>6</v>
      </c>
      <c r="D684">
        <v>6.0749999999999993</v>
      </c>
    </row>
    <row r="685" spans="1:4" x14ac:dyDescent="0.25">
      <c r="A685" s="13" t="s">
        <v>5210</v>
      </c>
      <c r="B685">
        <v>8.91</v>
      </c>
      <c r="C685">
        <v>0.5</v>
      </c>
      <c r="D685">
        <v>0.98009999999999997</v>
      </c>
    </row>
    <row r="686" spans="1:4" x14ac:dyDescent="0.25">
      <c r="A686" s="13" t="s">
        <v>6100</v>
      </c>
      <c r="B686">
        <v>77.699999999999989</v>
      </c>
      <c r="C686">
        <v>6</v>
      </c>
      <c r="D686">
        <v>6.9930000000000003</v>
      </c>
    </row>
    <row r="687" spans="1:4" x14ac:dyDescent="0.25">
      <c r="A687" s="13" t="s">
        <v>941</v>
      </c>
      <c r="B687">
        <v>38.849999999999994</v>
      </c>
      <c r="C687">
        <v>2.5</v>
      </c>
      <c r="D687">
        <v>3.4964999999999997</v>
      </c>
    </row>
    <row r="688" spans="1:4" x14ac:dyDescent="0.25">
      <c r="A688" s="13" t="s">
        <v>4636</v>
      </c>
      <c r="B688">
        <v>13.424999999999997</v>
      </c>
      <c r="C688">
        <v>1</v>
      </c>
      <c r="D688">
        <v>0.80549999999999988</v>
      </c>
    </row>
    <row r="689" spans="1:4" x14ac:dyDescent="0.25">
      <c r="A689" s="13" t="s">
        <v>2875</v>
      </c>
      <c r="B689">
        <v>26.73</v>
      </c>
      <c r="C689">
        <v>1.5</v>
      </c>
      <c r="D689">
        <v>2.9402999999999997</v>
      </c>
    </row>
    <row r="690" spans="1:4" x14ac:dyDescent="0.25">
      <c r="A690" s="13" t="s">
        <v>3026</v>
      </c>
      <c r="B690">
        <v>23.774999999999999</v>
      </c>
      <c r="C690">
        <v>1</v>
      </c>
      <c r="D690">
        <v>3.0907499999999999</v>
      </c>
    </row>
    <row r="691" spans="1:4" x14ac:dyDescent="0.25">
      <c r="A691" s="13" t="s">
        <v>4590</v>
      </c>
      <c r="B691">
        <v>145.82</v>
      </c>
      <c r="C691">
        <v>10</v>
      </c>
      <c r="D691">
        <v>18.956599999999998</v>
      </c>
    </row>
    <row r="692" spans="1:4" x14ac:dyDescent="0.25">
      <c r="A692" s="13" t="s">
        <v>5332</v>
      </c>
      <c r="B692">
        <v>137.42499999999998</v>
      </c>
      <c r="C692">
        <v>12.5</v>
      </c>
      <c r="D692">
        <v>8.2454999999999998</v>
      </c>
    </row>
    <row r="693" spans="1:4" x14ac:dyDescent="0.25">
      <c r="A693" s="13" t="s">
        <v>5584</v>
      </c>
      <c r="B693">
        <v>3.5849999999999995</v>
      </c>
      <c r="C693">
        <v>0.2</v>
      </c>
      <c r="D693">
        <v>0.21509999999999996</v>
      </c>
    </row>
    <row r="694" spans="1:4" x14ac:dyDescent="0.25">
      <c r="A694" s="13" t="s">
        <v>2261</v>
      </c>
      <c r="B694">
        <v>44.75</v>
      </c>
      <c r="C694">
        <v>5</v>
      </c>
      <c r="D694">
        <v>2.6849999999999996</v>
      </c>
    </row>
    <row r="695" spans="1:4" x14ac:dyDescent="0.25">
      <c r="A695" s="13" t="s">
        <v>2916</v>
      </c>
      <c r="B695">
        <v>83.835000000000008</v>
      </c>
      <c r="C695">
        <v>7.5</v>
      </c>
      <c r="D695">
        <v>9.2218499999999999</v>
      </c>
    </row>
    <row r="696" spans="1:4" x14ac:dyDescent="0.25">
      <c r="A696" s="13" t="s">
        <v>558</v>
      </c>
      <c r="B696">
        <v>49.75</v>
      </c>
      <c r="C696">
        <v>5</v>
      </c>
      <c r="D696">
        <v>2.9849999999999999</v>
      </c>
    </row>
    <row r="697" spans="1:4" x14ac:dyDescent="0.25">
      <c r="A697" s="13" t="s">
        <v>5512</v>
      </c>
      <c r="B697">
        <v>7.77</v>
      </c>
      <c r="C697">
        <v>0.4</v>
      </c>
      <c r="D697">
        <v>0.69929999999999992</v>
      </c>
    </row>
    <row r="698" spans="1:4" x14ac:dyDescent="0.25">
      <c r="A698" s="13" t="s">
        <v>4455</v>
      </c>
      <c r="B698">
        <v>7.77</v>
      </c>
      <c r="C698">
        <v>0.5</v>
      </c>
      <c r="D698">
        <v>0.69929999999999992</v>
      </c>
    </row>
    <row r="699" spans="1:4" x14ac:dyDescent="0.25">
      <c r="A699" s="13" t="s">
        <v>4937</v>
      </c>
      <c r="B699">
        <v>82.5</v>
      </c>
      <c r="C699">
        <v>6</v>
      </c>
      <c r="D699">
        <v>9.0749999999999993</v>
      </c>
    </row>
    <row r="700" spans="1:4" x14ac:dyDescent="0.25">
      <c r="A700" s="13" t="s">
        <v>4568</v>
      </c>
      <c r="B700">
        <v>24.3</v>
      </c>
      <c r="C700">
        <v>2</v>
      </c>
      <c r="D700">
        <v>2.673</v>
      </c>
    </row>
    <row r="701" spans="1:4" x14ac:dyDescent="0.25">
      <c r="A701" s="13" t="s">
        <v>3876</v>
      </c>
      <c r="B701">
        <v>7.77</v>
      </c>
      <c r="C701">
        <v>0.5</v>
      </c>
      <c r="D701">
        <v>1.0101</v>
      </c>
    </row>
    <row r="702" spans="1:4" x14ac:dyDescent="0.25">
      <c r="A702" s="13" t="s">
        <v>3626</v>
      </c>
      <c r="B702">
        <v>82.5</v>
      </c>
      <c r="C702">
        <v>6</v>
      </c>
      <c r="D702">
        <v>9.0749999999999993</v>
      </c>
    </row>
    <row r="703" spans="1:4" x14ac:dyDescent="0.25">
      <c r="A703" s="13" t="s">
        <v>4664</v>
      </c>
      <c r="B703">
        <v>18.225000000000001</v>
      </c>
      <c r="C703">
        <v>1</v>
      </c>
      <c r="D703">
        <v>2.00475</v>
      </c>
    </row>
    <row r="704" spans="1:4" x14ac:dyDescent="0.25">
      <c r="A704" s="13" t="s">
        <v>2720</v>
      </c>
      <c r="B704">
        <v>38.849999999999994</v>
      </c>
      <c r="C704">
        <v>2.5</v>
      </c>
      <c r="D704">
        <v>3.4964999999999997</v>
      </c>
    </row>
    <row r="705" spans="1:4" x14ac:dyDescent="0.25">
      <c r="A705" s="13" t="s">
        <v>592</v>
      </c>
      <c r="B705">
        <v>82.339999999999989</v>
      </c>
      <c r="C705">
        <v>10</v>
      </c>
      <c r="D705">
        <v>4.9403999999999995</v>
      </c>
    </row>
    <row r="706" spans="1:4" x14ac:dyDescent="0.25">
      <c r="A706" s="13" t="s">
        <v>5977</v>
      </c>
      <c r="B706">
        <v>148.92499999999998</v>
      </c>
      <c r="C706">
        <v>12.5</v>
      </c>
      <c r="D706">
        <v>13.403249999999998</v>
      </c>
    </row>
    <row r="707" spans="1:4" x14ac:dyDescent="0.25">
      <c r="A707" s="13" t="s">
        <v>4573</v>
      </c>
      <c r="B707">
        <v>63.249999999999993</v>
      </c>
      <c r="C707">
        <v>5</v>
      </c>
      <c r="D707">
        <v>6.9574999999999996</v>
      </c>
    </row>
    <row r="708" spans="1:4" x14ac:dyDescent="0.25">
      <c r="A708" s="13" t="s">
        <v>2413</v>
      </c>
      <c r="B708">
        <v>56.669999999999995</v>
      </c>
      <c r="C708">
        <v>3.5</v>
      </c>
      <c r="D708">
        <v>7.0106999999999999</v>
      </c>
    </row>
    <row r="709" spans="1:4" x14ac:dyDescent="0.25">
      <c r="A709" s="13" t="s">
        <v>5596</v>
      </c>
      <c r="B709">
        <v>17.46</v>
      </c>
      <c r="C709">
        <v>1</v>
      </c>
      <c r="D709">
        <v>2.2698</v>
      </c>
    </row>
    <row r="710" spans="1:4" x14ac:dyDescent="0.25">
      <c r="A710" s="13" t="s">
        <v>1366</v>
      </c>
      <c r="B710">
        <v>77.624999999999986</v>
      </c>
      <c r="C710">
        <v>7.5</v>
      </c>
      <c r="D710">
        <v>6.9862499999999983</v>
      </c>
    </row>
    <row r="711" spans="1:4" x14ac:dyDescent="0.25">
      <c r="A711" s="13" t="s">
        <v>4432</v>
      </c>
      <c r="B711">
        <v>25.9</v>
      </c>
      <c r="C711">
        <v>2</v>
      </c>
      <c r="D711">
        <v>3.367</v>
      </c>
    </row>
    <row r="712" spans="1:4" x14ac:dyDescent="0.25">
      <c r="A712" s="13" t="s">
        <v>4846</v>
      </c>
      <c r="B712">
        <v>21.509999999999998</v>
      </c>
      <c r="C712">
        <v>1.5</v>
      </c>
      <c r="D712">
        <v>1.2905999999999997</v>
      </c>
    </row>
    <row r="713" spans="1:4" x14ac:dyDescent="0.25">
      <c r="A713" s="13" t="s">
        <v>853</v>
      </c>
      <c r="B713">
        <v>82.339999999999989</v>
      </c>
      <c r="C713">
        <v>10</v>
      </c>
      <c r="D713">
        <v>4.9403999999999995</v>
      </c>
    </row>
    <row r="714" spans="1:4" x14ac:dyDescent="0.25">
      <c r="A714" s="13" t="s">
        <v>3105</v>
      </c>
      <c r="B714">
        <v>27.5</v>
      </c>
      <c r="C714">
        <v>2</v>
      </c>
      <c r="D714">
        <v>3.0249999999999999</v>
      </c>
    </row>
    <row r="715" spans="1:4" x14ac:dyDescent="0.25">
      <c r="A715" s="13" t="s">
        <v>1642</v>
      </c>
      <c r="B715">
        <v>8.0549999999999997</v>
      </c>
      <c r="C715">
        <v>0.60000000000000009</v>
      </c>
      <c r="D715">
        <v>0.4832999999999999</v>
      </c>
    </row>
    <row r="716" spans="1:4" x14ac:dyDescent="0.25">
      <c r="A716" s="13" t="s">
        <v>4687</v>
      </c>
      <c r="B716">
        <v>17.91</v>
      </c>
      <c r="C716">
        <v>1.5</v>
      </c>
      <c r="D716">
        <v>1.6118999999999999</v>
      </c>
    </row>
    <row r="717" spans="1:4" x14ac:dyDescent="0.25">
      <c r="A717" s="13" t="s">
        <v>1157</v>
      </c>
      <c r="B717">
        <v>76.760000000000005</v>
      </c>
      <c r="C717">
        <v>5.4</v>
      </c>
      <c r="D717">
        <v>8.3658999999999999</v>
      </c>
    </row>
    <row r="718" spans="1:4" x14ac:dyDescent="0.25">
      <c r="A718" s="13" t="s">
        <v>1440</v>
      </c>
      <c r="B718">
        <v>17.899999999999999</v>
      </c>
      <c r="C718">
        <v>2</v>
      </c>
      <c r="D718">
        <v>1.0739999999999998</v>
      </c>
    </row>
    <row r="719" spans="1:4" x14ac:dyDescent="0.25">
      <c r="A719" s="13" t="s">
        <v>625</v>
      </c>
      <c r="B719">
        <v>11.25</v>
      </c>
      <c r="C719">
        <v>1</v>
      </c>
      <c r="D719">
        <v>1.0125</v>
      </c>
    </row>
    <row r="720" spans="1:4" x14ac:dyDescent="0.25">
      <c r="A720" s="13" t="s">
        <v>1383</v>
      </c>
      <c r="B720">
        <v>218.73</v>
      </c>
      <c r="C720">
        <v>15</v>
      </c>
      <c r="D720">
        <v>28.434899999999999</v>
      </c>
    </row>
    <row r="721" spans="1:4" x14ac:dyDescent="0.25">
      <c r="A721" s="13" t="s">
        <v>1637</v>
      </c>
      <c r="B721">
        <v>82.5</v>
      </c>
      <c r="C721">
        <v>6</v>
      </c>
      <c r="D721">
        <v>9.0749999999999993</v>
      </c>
    </row>
    <row r="722" spans="1:4" x14ac:dyDescent="0.25">
      <c r="A722" s="13" t="s">
        <v>1747</v>
      </c>
      <c r="B722">
        <v>59.4</v>
      </c>
      <c r="C722">
        <v>4</v>
      </c>
      <c r="D722">
        <v>6.5339999999999998</v>
      </c>
    </row>
    <row r="723" spans="1:4" x14ac:dyDescent="0.25">
      <c r="A723" s="13" t="s">
        <v>5730</v>
      </c>
      <c r="B723">
        <v>111.78</v>
      </c>
      <c r="C723">
        <v>10</v>
      </c>
      <c r="D723">
        <v>12.2958</v>
      </c>
    </row>
    <row r="724" spans="1:4" x14ac:dyDescent="0.25">
      <c r="A724" s="13" t="s">
        <v>3306</v>
      </c>
      <c r="B724">
        <v>49.75</v>
      </c>
      <c r="C724">
        <v>5</v>
      </c>
      <c r="D724">
        <v>2.9849999999999999</v>
      </c>
    </row>
    <row r="725" spans="1:4" x14ac:dyDescent="0.25">
      <c r="A725" s="13" t="s">
        <v>2807</v>
      </c>
      <c r="B725">
        <v>87.300000000000011</v>
      </c>
      <c r="C725">
        <v>6</v>
      </c>
      <c r="D725">
        <v>11.349</v>
      </c>
    </row>
    <row r="726" spans="1:4" x14ac:dyDescent="0.25">
      <c r="A726" s="13" t="s">
        <v>2688</v>
      </c>
      <c r="B726">
        <v>14.58</v>
      </c>
      <c r="C726">
        <v>1</v>
      </c>
      <c r="D726">
        <v>1.6038000000000001</v>
      </c>
    </row>
    <row r="727" spans="1:4" x14ac:dyDescent="0.25">
      <c r="A727" s="13" t="s">
        <v>3882</v>
      </c>
      <c r="B727">
        <v>109.93999999999998</v>
      </c>
      <c r="C727">
        <v>10</v>
      </c>
      <c r="D727">
        <v>6.5963999999999992</v>
      </c>
    </row>
    <row r="728" spans="1:4" x14ac:dyDescent="0.25">
      <c r="A728" s="13" t="s">
        <v>4710</v>
      </c>
      <c r="B728">
        <v>34.92</v>
      </c>
      <c r="C728">
        <v>2</v>
      </c>
      <c r="D728">
        <v>4.5396000000000001</v>
      </c>
    </row>
    <row r="729" spans="1:4" x14ac:dyDescent="0.25">
      <c r="A729" s="13" t="s">
        <v>5298</v>
      </c>
      <c r="B729">
        <v>7.77</v>
      </c>
      <c r="C729">
        <v>0.5</v>
      </c>
      <c r="D729">
        <v>1.0101</v>
      </c>
    </row>
    <row r="730" spans="1:4" x14ac:dyDescent="0.25">
      <c r="A730" s="13" t="s">
        <v>3944</v>
      </c>
      <c r="B730">
        <v>13.5</v>
      </c>
      <c r="C730">
        <v>0.8</v>
      </c>
      <c r="D730">
        <v>1.2149999999999999</v>
      </c>
    </row>
    <row r="731" spans="1:4" x14ac:dyDescent="0.25">
      <c r="A731" s="13" t="s">
        <v>5355</v>
      </c>
      <c r="B731">
        <v>77.699999999999989</v>
      </c>
      <c r="C731">
        <v>6</v>
      </c>
      <c r="D731">
        <v>10.100999999999999</v>
      </c>
    </row>
    <row r="732" spans="1:4" x14ac:dyDescent="0.25">
      <c r="A732" s="13" t="s">
        <v>3282</v>
      </c>
      <c r="B732">
        <v>31.7</v>
      </c>
      <c r="C732">
        <v>2</v>
      </c>
      <c r="D732">
        <v>4.1210000000000004</v>
      </c>
    </row>
    <row r="733" spans="1:4" x14ac:dyDescent="0.25">
      <c r="A733" s="13" t="s">
        <v>6012</v>
      </c>
      <c r="B733">
        <v>59.75</v>
      </c>
      <c r="C733">
        <v>5</v>
      </c>
      <c r="D733">
        <v>3.585</v>
      </c>
    </row>
    <row r="734" spans="1:4" x14ac:dyDescent="0.25">
      <c r="A734" s="13" t="s">
        <v>4364</v>
      </c>
      <c r="B734">
        <v>8.0549999999999997</v>
      </c>
      <c r="C734">
        <v>0.60000000000000009</v>
      </c>
      <c r="D734">
        <v>0.4832999999999999</v>
      </c>
    </row>
    <row r="735" spans="1:4" x14ac:dyDescent="0.25">
      <c r="A735" s="13" t="s">
        <v>5937</v>
      </c>
      <c r="B735">
        <v>22.274999999999999</v>
      </c>
      <c r="C735">
        <v>1</v>
      </c>
      <c r="D735">
        <v>2.45025</v>
      </c>
    </row>
    <row r="736" spans="1:4" x14ac:dyDescent="0.25">
      <c r="A736" s="13" t="s">
        <v>4942</v>
      </c>
      <c r="B736">
        <v>45.769999999999996</v>
      </c>
      <c r="C736">
        <v>5</v>
      </c>
      <c r="D736">
        <v>2.7461999999999995</v>
      </c>
    </row>
    <row r="737" spans="1:4" x14ac:dyDescent="0.25">
      <c r="A737" s="13" t="s">
        <v>4931</v>
      </c>
      <c r="B737">
        <v>27.945</v>
      </c>
      <c r="C737">
        <v>2.5</v>
      </c>
      <c r="D737">
        <v>3.07395</v>
      </c>
    </row>
    <row r="738" spans="1:4" x14ac:dyDescent="0.25">
      <c r="A738" s="13" t="s">
        <v>4127</v>
      </c>
      <c r="B738">
        <v>41.169999999999995</v>
      </c>
      <c r="C738">
        <v>5</v>
      </c>
      <c r="D738">
        <v>2.4701999999999997</v>
      </c>
    </row>
    <row r="739" spans="1:4" x14ac:dyDescent="0.25">
      <c r="A739" s="13" t="s">
        <v>2738</v>
      </c>
      <c r="B739">
        <v>167.67000000000002</v>
      </c>
      <c r="C739">
        <v>15</v>
      </c>
      <c r="D739">
        <v>18.4437</v>
      </c>
    </row>
    <row r="740" spans="1:4" x14ac:dyDescent="0.25">
      <c r="A740" s="13" t="s">
        <v>5838</v>
      </c>
      <c r="B740">
        <v>23.31</v>
      </c>
      <c r="C740">
        <v>1.5</v>
      </c>
      <c r="D740">
        <v>3.0303</v>
      </c>
    </row>
    <row r="741" spans="1:4" x14ac:dyDescent="0.25">
      <c r="A741" s="13" t="s">
        <v>3207</v>
      </c>
      <c r="B741">
        <v>23.9</v>
      </c>
      <c r="C741">
        <v>2</v>
      </c>
      <c r="D741">
        <v>1.4339999999999999</v>
      </c>
    </row>
    <row r="742" spans="1:4" x14ac:dyDescent="0.25">
      <c r="A742" s="13" t="s">
        <v>2654</v>
      </c>
      <c r="B742">
        <v>119.13999999999999</v>
      </c>
      <c r="C742">
        <v>10</v>
      </c>
      <c r="D742">
        <v>10.722599999999998</v>
      </c>
    </row>
    <row r="743" spans="1:4" x14ac:dyDescent="0.25">
      <c r="A743" s="13" t="s">
        <v>1513</v>
      </c>
      <c r="B743">
        <v>32.22</v>
      </c>
      <c r="C743">
        <v>3</v>
      </c>
      <c r="D743">
        <v>1.9331999999999996</v>
      </c>
    </row>
    <row r="744" spans="1:4" x14ac:dyDescent="0.25">
      <c r="A744" s="13" t="s">
        <v>816</v>
      </c>
      <c r="B744">
        <v>89.35499999999999</v>
      </c>
      <c r="C744">
        <v>7.5</v>
      </c>
      <c r="D744">
        <v>11.616149999999999</v>
      </c>
    </row>
    <row r="745" spans="1:4" x14ac:dyDescent="0.25">
      <c r="A745" s="13" t="s">
        <v>4716</v>
      </c>
      <c r="B745">
        <v>14.58</v>
      </c>
      <c r="C745">
        <v>1</v>
      </c>
      <c r="D745">
        <v>1.6038000000000001</v>
      </c>
    </row>
    <row r="746" spans="1:4" x14ac:dyDescent="0.25">
      <c r="A746" s="13" t="s">
        <v>1388</v>
      </c>
      <c r="B746">
        <v>33</v>
      </c>
      <c r="C746">
        <v>2</v>
      </c>
      <c r="D746">
        <v>3.63</v>
      </c>
    </row>
    <row r="747" spans="1:4" x14ac:dyDescent="0.25">
      <c r="A747" s="13" t="s">
        <v>2744</v>
      </c>
      <c r="B747">
        <v>63.4</v>
      </c>
      <c r="C747">
        <v>4</v>
      </c>
      <c r="D747">
        <v>8.2420000000000009</v>
      </c>
    </row>
    <row r="748" spans="1:4" x14ac:dyDescent="0.25">
      <c r="A748" s="13" t="s">
        <v>4016</v>
      </c>
      <c r="B748">
        <v>35.849999999999994</v>
      </c>
      <c r="C748">
        <v>2.5</v>
      </c>
      <c r="D748">
        <v>2.1509999999999998</v>
      </c>
    </row>
    <row r="749" spans="1:4" x14ac:dyDescent="0.25">
      <c r="A749" s="13" t="s">
        <v>5106</v>
      </c>
      <c r="B749">
        <v>15.54</v>
      </c>
      <c r="C749">
        <v>1</v>
      </c>
      <c r="D749">
        <v>2.0202</v>
      </c>
    </row>
    <row r="750" spans="1:4" x14ac:dyDescent="0.25">
      <c r="A750" s="13" t="s">
        <v>4824</v>
      </c>
      <c r="B750">
        <v>89.35499999999999</v>
      </c>
      <c r="C750">
        <v>7.5</v>
      </c>
      <c r="D750">
        <v>8.0419499999999982</v>
      </c>
    </row>
    <row r="751" spans="1:4" x14ac:dyDescent="0.25">
      <c r="A751" s="13" t="s">
        <v>2481</v>
      </c>
      <c r="B751">
        <v>27</v>
      </c>
      <c r="C751">
        <v>2</v>
      </c>
      <c r="D751">
        <v>2.4299999999999997</v>
      </c>
    </row>
    <row r="752" spans="1:4" x14ac:dyDescent="0.25">
      <c r="A752" s="13" t="s">
        <v>5221</v>
      </c>
      <c r="B752">
        <v>100.39499999999998</v>
      </c>
      <c r="C752">
        <v>7.5</v>
      </c>
      <c r="D752">
        <v>13.051349999999999</v>
      </c>
    </row>
    <row r="753" spans="1:4" x14ac:dyDescent="0.25">
      <c r="A753" s="13" t="s">
        <v>5719</v>
      </c>
      <c r="B753">
        <v>20.25</v>
      </c>
      <c r="C753">
        <v>1.5</v>
      </c>
      <c r="D753">
        <v>1.8224999999999998</v>
      </c>
    </row>
    <row r="754" spans="1:4" x14ac:dyDescent="0.25">
      <c r="A754" s="13" t="s">
        <v>5379</v>
      </c>
      <c r="B754">
        <v>6.75</v>
      </c>
      <c r="C754">
        <v>0.5</v>
      </c>
      <c r="D754">
        <v>0.60749999999999993</v>
      </c>
    </row>
    <row r="755" spans="1:4" x14ac:dyDescent="0.25">
      <c r="A755" s="13" t="s">
        <v>5659</v>
      </c>
      <c r="B755">
        <v>45</v>
      </c>
      <c r="C755">
        <v>4</v>
      </c>
      <c r="D755">
        <v>4.05</v>
      </c>
    </row>
    <row r="756" spans="1:4" x14ac:dyDescent="0.25">
      <c r="A756" s="13" t="s">
        <v>3922</v>
      </c>
      <c r="B756">
        <v>55.89</v>
      </c>
      <c r="C756">
        <v>5</v>
      </c>
      <c r="D756">
        <v>6.1478999999999999</v>
      </c>
    </row>
    <row r="757" spans="1:4" x14ac:dyDescent="0.25">
      <c r="A757" s="13" t="s">
        <v>5350</v>
      </c>
      <c r="B757">
        <v>25.874999999999996</v>
      </c>
      <c r="C757">
        <v>2.5</v>
      </c>
      <c r="D757">
        <v>2.3287499999999994</v>
      </c>
    </row>
    <row r="758" spans="1:4" x14ac:dyDescent="0.25">
      <c r="A758" s="13" t="s">
        <v>2290</v>
      </c>
      <c r="B758">
        <v>27.674999999999997</v>
      </c>
      <c r="C758">
        <v>1.4</v>
      </c>
      <c r="D758">
        <v>2.6557499999999998</v>
      </c>
    </row>
    <row r="759" spans="1:4" x14ac:dyDescent="0.25">
      <c r="A759" s="13" t="s">
        <v>4990</v>
      </c>
      <c r="B759">
        <v>9.51</v>
      </c>
      <c r="C759">
        <v>0.5</v>
      </c>
      <c r="D759">
        <v>1.2363</v>
      </c>
    </row>
    <row r="760" spans="1:4" x14ac:dyDescent="0.25">
      <c r="A760" s="13" t="s">
        <v>5227</v>
      </c>
      <c r="B760">
        <v>114.42499999999998</v>
      </c>
      <c r="C760">
        <v>12.5</v>
      </c>
      <c r="D760">
        <v>10.298249999999998</v>
      </c>
    </row>
    <row r="761" spans="1:4" x14ac:dyDescent="0.25">
      <c r="A761" s="13" t="s">
        <v>3052</v>
      </c>
      <c r="B761">
        <v>82.339999999999989</v>
      </c>
      <c r="C761">
        <v>10</v>
      </c>
      <c r="D761">
        <v>4.9403999999999995</v>
      </c>
    </row>
    <row r="762" spans="1:4" x14ac:dyDescent="0.25">
      <c r="A762" s="13" t="s">
        <v>2152</v>
      </c>
      <c r="B762">
        <v>27.5</v>
      </c>
      <c r="C762">
        <v>2</v>
      </c>
      <c r="D762">
        <v>3.0249999999999999</v>
      </c>
    </row>
    <row r="763" spans="1:4" x14ac:dyDescent="0.25">
      <c r="A763" s="13" t="s">
        <v>732</v>
      </c>
      <c r="B763">
        <v>72.91</v>
      </c>
      <c r="C763">
        <v>5</v>
      </c>
      <c r="D763">
        <v>9.4782999999999991</v>
      </c>
    </row>
    <row r="764" spans="1:4" x14ac:dyDescent="0.25">
      <c r="A764" s="13" t="s">
        <v>4285</v>
      </c>
      <c r="B764">
        <v>43.650000000000006</v>
      </c>
      <c r="C764">
        <v>2.5</v>
      </c>
      <c r="D764">
        <v>5.6745000000000001</v>
      </c>
    </row>
    <row r="765" spans="1:4" x14ac:dyDescent="0.25">
      <c r="A765" s="13" t="s">
        <v>5011</v>
      </c>
      <c r="B765">
        <v>16.11</v>
      </c>
      <c r="C765">
        <v>1.2000000000000002</v>
      </c>
      <c r="D765">
        <v>0.96659999999999979</v>
      </c>
    </row>
    <row r="766" spans="1:4" x14ac:dyDescent="0.25">
      <c r="A766" s="13" t="s">
        <v>6121</v>
      </c>
      <c r="B766">
        <v>27</v>
      </c>
      <c r="C766">
        <v>2</v>
      </c>
      <c r="D766">
        <v>2.4299999999999997</v>
      </c>
    </row>
    <row r="767" spans="1:4" x14ac:dyDescent="0.25">
      <c r="A767" s="13" t="s">
        <v>3910</v>
      </c>
      <c r="B767">
        <v>109.36499999999999</v>
      </c>
      <c r="C767">
        <v>7.5</v>
      </c>
      <c r="D767">
        <v>14.217449999999999</v>
      </c>
    </row>
    <row r="768" spans="1:4" x14ac:dyDescent="0.25">
      <c r="A768" s="13" t="s">
        <v>4273</v>
      </c>
      <c r="B768">
        <v>13.095000000000001</v>
      </c>
      <c r="C768">
        <v>0.60000000000000009</v>
      </c>
      <c r="D768">
        <v>1.70235</v>
      </c>
    </row>
    <row r="769" spans="1:4" x14ac:dyDescent="0.25">
      <c r="A769" s="13" t="s">
        <v>1076</v>
      </c>
      <c r="B769">
        <v>40.5</v>
      </c>
      <c r="C769">
        <v>3</v>
      </c>
      <c r="D769">
        <v>3.6449999999999996</v>
      </c>
    </row>
    <row r="770" spans="1:4" x14ac:dyDescent="0.25">
      <c r="A770" s="13" t="s">
        <v>3853</v>
      </c>
      <c r="B770">
        <v>33.75</v>
      </c>
      <c r="C770">
        <v>2.5</v>
      </c>
      <c r="D770">
        <v>3.0374999999999996</v>
      </c>
    </row>
    <row r="771" spans="1:4" x14ac:dyDescent="0.25">
      <c r="A771" s="13" t="s">
        <v>3789</v>
      </c>
      <c r="B771">
        <v>21.509999999999998</v>
      </c>
      <c r="C771">
        <v>1.2000000000000002</v>
      </c>
      <c r="D771">
        <v>1.2905999999999997</v>
      </c>
    </row>
    <row r="772" spans="1:4" x14ac:dyDescent="0.25">
      <c r="A772" s="13" t="s">
        <v>5524</v>
      </c>
      <c r="B772">
        <v>20.584999999999997</v>
      </c>
      <c r="C772">
        <v>2.5</v>
      </c>
      <c r="D772">
        <v>1.2350999999999999</v>
      </c>
    </row>
    <row r="773" spans="1:4" x14ac:dyDescent="0.25">
      <c r="A773" s="13" t="s">
        <v>3801</v>
      </c>
      <c r="B773">
        <v>82.454999999999984</v>
      </c>
      <c r="C773">
        <v>7.5</v>
      </c>
      <c r="D773">
        <v>4.9472999999999994</v>
      </c>
    </row>
    <row r="774" spans="1:4" x14ac:dyDescent="0.25">
      <c r="A774" s="13" t="s">
        <v>5619</v>
      </c>
      <c r="B774">
        <v>38.849999999999994</v>
      </c>
      <c r="C774">
        <v>3</v>
      </c>
      <c r="D774">
        <v>5.0504999999999995</v>
      </c>
    </row>
    <row r="775" spans="1:4" x14ac:dyDescent="0.25">
      <c r="A775" s="13" t="s">
        <v>5865</v>
      </c>
      <c r="B775">
        <v>21.509999999999998</v>
      </c>
      <c r="C775">
        <v>1.2000000000000002</v>
      </c>
      <c r="D775">
        <v>1.2905999999999997</v>
      </c>
    </row>
    <row r="776" spans="1:4" x14ac:dyDescent="0.25">
      <c r="A776" s="13" t="s">
        <v>613</v>
      </c>
      <c r="B776">
        <v>91.539999999999992</v>
      </c>
      <c r="C776">
        <v>10</v>
      </c>
      <c r="D776">
        <v>5.4923999999999991</v>
      </c>
    </row>
    <row r="777" spans="1:4" x14ac:dyDescent="0.25">
      <c r="A777" s="13" t="s">
        <v>4624</v>
      </c>
      <c r="B777">
        <v>8.91</v>
      </c>
      <c r="C777">
        <v>0.4</v>
      </c>
      <c r="D777">
        <v>0.98009999999999997</v>
      </c>
    </row>
    <row r="778" spans="1:4" x14ac:dyDescent="0.25">
      <c r="A778" s="13" t="s">
        <v>4168</v>
      </c>
      <c r="B778">
        <v>47.8</v>
      </c>
      <c r="C778">
        <v>4</v>
      </c>
      <c r="D778">
        <v>2.8679999999999999</v>
      </c>
    </row>
    <row r="779" spans="1:4" x14ac:dyDescent="0.25">
      <c r="A779" s="13" t="s">
        <v>2991</v>
      </c>
      <c r="B779">
        <v>24.75</v>
      </c>
      <c r="C779">
        <v>1.2000000000000002</v>
      </c>
      <c r="D779">
        <v>2.7225000000000001</v>
      </c>
    </row>
    <row r="780" spans="1:4" x14ac:dyDescent="0.25">
      <c r="A780" s="13" t="s">
        <v>3817</v>
      </c>
      <c r="B780">
        <v>204.92999999999995</v>
      </c>
      <c r="C780">
        <v>15</v>
      </c>
      <c r="D780">
        <v>22.542299999999997</v>
      </c>
    </row>
    <row r="781" spans="1:4" x14ac:dyDescent="0.25">
      <c r="A781" s="13" t="s">
        <v>4920</v>
      </c>
      <c r="B781">
        <v>31.7</v>
      </c>
      <c r="C781">
        <v>2</v>
      </c>
      <c r="D781">
        <v>4.1210000000000004</v>
      </c>
    </row>
    <row r="782" spans="1:4" x14ac:dyDescent="0.25">
      <c r="A782" s="13" t="s">
        <v>1883</v>
      </c>
      <c r="B782">
        <v>21.509999999999998</v>
      </c>
      <c r="C782">
        <v>1.2000000000000002</v>
      </c>
      <c r="D782">
        <v>1.2905999999999997</v>
      </c>
    </row>
    <row r="783" spans="1:4" x14ac:dyDescent="0.25">
      <c r="A783" s="13" t="s">
        <v>580</v>
      </c>
      <c r="B783">
        <v>20.25</v>
      </c>
      <c r="C783">
        <v>1.2000000000000002</v>
      </c>
      <c r="D783">
        <v>1.8224999999999998</v>
      </c>
    </row>
    <row r="784" spans="1:4" x14ac:dyDescent="0.25">
      <c r="A784" s="13" t="s">
        <v>4595</v>
      </c>
      <c r="B784">
        <v>29.849999999999998</v>
      </c>
      <c r="C784">
        <v>2.5</v>
      </c>
      <c r="D784">
        <v>1.7909999999999999</v>
      </c>
    </row>
    <row r="785" spans="1:4" x14ac:dyDescent="0.25">
      <c r="A785" s="13" t="s">
        <v>1226</v>
      </c>
      <c r="B785">
        <v>14.58</v>
      </c>
      <c r="C785">
        <v>1</v>
      </c>
      <c r="D785">
        <v>1.6038000000000001</v>
      </c>
    </row>
    <row r="786" spans="1:4" x14ac:dyDescent="0.25">
      <c r="A786" s="13" t="s">
        <v>1458</v>
      </c>
      <c r="B786">
        <v>21.87</v>
      </c>
      <c r="C786">
        <v>1.5</v>
      </c>
      <c r="D786">
        <v>2.4057000000000004</v>
      </c>
    </row>
    <row r="787" spans="1:4" x14ac:dyDescent="0.25">
      <c r="A787" s="13" t="s">
        <v>4261</v>
      </c>
      <c r="B787">
        <v>137.42499999999998</v>
      </c>
      <c r="C787">
        <v>12.5</v>
      </c>
      <c r="D787">
        <v>8.2454999999999998</v>
      </c>
    </row>
    <row r="788" spans="1:4" x14ac:dyDescent="0.25">
      <c r="A788" s="13" t="s">
        <v>3822</v>
      </c>
      <c r="B788">
        <v>63.249999999999993</v>
      </c>
      <c r="C788">
        <v>5</v>
      </c>
      <c r="D788">
        <v>6.9574999999999996</v>
      </c>
    </row>
    <row r="789" spans="1:4" x14ac:dyDescent="0.25">
      <c r="A789" s="13" t="s">
        <v>1735</v>
      </c>
      <c r="B789">
        <v>77.699999999999989</v>
      </c>
      <c r="C789">
        <v>6</v>
      </c>
      <c r="D789">
        <v>6.9930000000000003</v>
      </c>
    </row>
    <row r="790" spans="1:4" x14ac:dyDescent="0.25">
      <c r="A790" s="13" t="s">
        <v>4966</v>
      </c>
      <c r="B790">
        <v>52.38</v>
      </c>
      <c r="C790">
        <v>3</v>
      </c>
      <c r="D790">
        <v>6.8094000000000001</v>
      </c>
    </row>
    <row r="791" spans="1:4" x14ac:dyDescent="0.25">
      <c r="A791" s="13" t="s">
        <v>4028</v>
      </c>
      <c r="B791">
        <v>63.249999999999993</v>
      </c>
      <c r="C791">
        <v>5</v>
      </c>
      <c r="D791">
        <v>6.9574999999999996</v>
      </c>
    </row>
    <row r="792" spans="1:4" x14ac:dyDescent="0.25">
      <c r="A792" s="13" t="s">
        <v>3213</v>
      </c>
      <c r="B792">
        <v>139.72499999999999</v>
      </c>
      <c r="C792">
        <v>12.5</v>
      </c>
      <c r="D792">
        <v>15.36975</v>
      </c>
    </row>
    <row r="793" spans="1:4" x14ac:dyDescent="0.25">
      <c r="A793" s="13" t="s">
        <v>3117</v>
      </c>
      <c r="B793">
        <v>20.584999999999997</v>
      </c>
      <c r="C793">
        <v>2.5</v>
      </c>
      <c r="D793">
        <v>1.2350999999999999</v>
      </c>
    </row>
    <row r="794" spans="1:4" x14ac:dyDescent="0.25">
      <c r="A794" s="13" t="s">
        <v>2955</v>
      </c>
      <c r="B794">
        <v>15.54</v>
      </c>
      <c r="C794">
        <v>1</v>
      </c>
      <c r="D794">
        <v>2.0202</v>
      </c>
    </row>
    <row r="795" spans="1:4" x14ac:dyDescent="0.25">
      <c r="A795" s="13" t="s">
        <v>1360</v>
      </c>
      <c r="B795">
        <v>155.24999999999997</v>
      </c>
      <c r="C795">
        <v>15</v>
      </c>
      <c r="D795">
        <v>13.972499999999997</v>
      </c>
    </row>
    <row r="796" spans="1:4" x14ac:dyDescent="0.25">
      <c r="A796" s="13" t="s">
        <v>5574</v>
      </c>
      <c r="B796">
        <v>72.75</v>
      </c>
      <c r="C796">
        <v>5</v>
      </c>
      <c r="D796">
        <v>9.4575000000000014</v>
      </c>
    </row>
    <row r="797" spans="1:4" x14ac:dyDescent="0.25">
      <c r="A797" s="13" t="s">
        <v>989</v>
      </c>
      <c r="B797">
        <v>77.699999999999989</v>
      </c>
      <c r="C797">
        <v>6</v>
      </c>
      <c r="D797">
        <v>6.9930000000000003</v>
      </c>
    </row>
    <row r="798" spans="1:4" x14ac:dyDescent="0.25">
      <c r="A798" s="13" t="s">
        <v>754</v>
      </c>
      <c r="B798">
        <v>7.77</v>
      </c>
      <c r="C798">
        <v>0.4</v>
      </c>
      <c r="D798">
        <v>0.69929999999999992</v>
      </c>
    </row>
    <row r="799" spans="1:4" x14ac:dyDescent="0.25">
      <c r="A799" s="13" t="s">
        <v>1894</v>
      </c>
      <c r="B799">
        <v>15.85</v>
      </c>
      <c r="C799">
        <v>1</v>
      </c>
      <c r="D799">
        <v>2.0605000000000002</v>
      </c>
    </row>
    <row r="800" spans="1:4" x14ac:dyDescent="0.25">
      <c r="A800" s="13" t="s">
        <v>4550</v>
      </c>
      <c r="B800">
        <v>79.25</v>
      </c>
      <c r="C800">
        <v>5</v>
      </c>
      <c r="D800">
        <v>10.302500000000002</v>
      </c>
    </row>
    <row r="801" spans="1:4" x14ac:dyDescent="0.25">
      <c r="A801" s="13" t="s">
        <v>3440</v>
      </c>
      <c r="B801">
        <v>29.849999999999998</v>
      </c>
      <c r="C801">
        <v>2.5</v>
      </c>
      <c r="D801">
        <v>1.7909999999999999</v>
      </c>
    </row>
    <row r="802" spans="1:4" x14ac:dyDescent="0.25">
      <c r="A802" s="13" t="s">
        <v>552</v>
      </c>
      <c r="B802">
        <v>170.77499999999998</v>
      </c>
      <c r="C802">
        <v>12.5</v>
      </c>
      <c r="D802">
        <v>18.785249999999998</v>
      </c>
    </row>
    <row r="803" spans="1:4" x14ac:dyDescent="0.25">
      <c r="A803" s="13" t="s">
        <v>2614</v>
      </c>
      <c r="B803">
        <v>8.0549999999999997</v>
      </c>
      <c r="C803">
        <v>0.60000000000000009</v>
      </c>
      <c r="D803">
        <v>0.4832999999999999</v>
      </c>
    </row>
    <row r="804" spans="1:4" x14ac:dyDescent="0.25">
      <c r="A804" s="13" t="s">
        <v>3838</v>
      </c>
      <c r="B804">
        <v>27.945</v>
      </c>
      <c r="C804">
        <v>2.5</v>
      </c>
      <c r="D804">
        <v>3.07395</v>
      </c>
    </row>
    <row r="805" spans="1:4" x14ac:dyDescent="0.25">
      <c r="A805" s="13" t="s">
        <v>1583</v>
      </c>
      <c r="B805">
        <v>36.450000000000003</v>
      </c>
      <c r="C805">
        <v>2.5</v>
      </c>
      <c r="D805">
        <v>4.0095000000000001</v>
      </c>
    </row>
    <row r="806" spans="1:4" x14ac:dyDescent="0.25">
      <c r="A806" s="13" t="s">
        <v>2797</v>
      </c>
      <c r="B806">
        <v>47.55</v>
      </c>
      <c r="C806">
        <v>3</v>
      </c>
      <c r="D806">
        <v>6.1815000000000007</v>
      </c>
    </row>
    <row r="807" spans="1:4" x14ac:dyDescent="0.25">
      <c r="A807" s="13" t="s">
        <v>5215</v>
      </c>
      <c r="B807">
        <v>11.94</v>
      </c>
      <c r="C807">
        <v>0.8</v>
      </c>
      <c r="D807">
        <v>1.0746</v>
      </c>
    </row>
    <row r="808" spans="1:4" x14ac:dyDescent="0.25">
      <c r="A808" s="13" t="s">
        <v>3664</v>
      </c>
      <c r="B808">
        <v>28.53</v>
      </c>
      <c r="C808">
        <v>1.2000000000000002</v>
      </c>
      <c r="D808">
        <v>3.7088999999999999</v>
      </c>
    </row>
    <row r="809" spans="1:4" x14ac:dyDescent="0.25">
      <c r="A809" s="13" t="s">
        <v>1865</v>
      </c>
      <c r="B809">
        <v>133.85999999999999</v>
      </c>
      <c r="C809">
        <v>10</v>
      </c>
      <c r="D809">
        <v>17.401799999999998</v>
      </c>
    </row>
    <row r="810" spans="1:4" x14ac:dyDescent="0.25">
      <c r="A810" s="13" t="s">
        <v>3446</v>
      </c>
      <c r="B810">
        <v>29.784999999999997</v>
      </c>
      <c r="C810">
        <v>2.5</v>
      </c>
      <c r="D810">
        <v>3.8720499999999998</v>
      </c>
    </row>
    <row r="811" spans="1:4" x14ac:dyDescent="0.25">
      <c r="A811" s="13" t="s">
        <v>1232</v>
      </c>
      <c r="B811">
        <v>148.92499999999998</v>
      </c>
      <c r="C811">
        <v>12.5</v>
      </c>
      <c r="D811">
        <v>13.403249999999998</v>
      </c>
    </row>
    <row r="812" spans="1:4" x14ac:dyDescent="0.25">
      <c r="A812" s="13" t="s">
        <v>5261</v>
      </c>
      <c r="B812">
        <v>35.82</v>
      </c>
      <c r="C812">
        <v>3</v>
      </c>
      <c r="D812">
        <v>3.2237999999999998</v>
      </c>
    </row>
    <row r="813" spans="1:4" x14ac:dyDescent="0.25">
      <c r="A813" s="13" t="s">
        <v>5095</v>
      </c>
      <c r="B813">
        <v>35.82</v>
      </c>
      <c r="C813">
        <v>3</v>
      </c>
      <c r="D813">
        <v>2.1491999999999996</v>
      </c>
    </row>
    <row r="814" spans="1:4" x14ac:dyDescent="0.25">
      <c r="A814" s="13" t="s">
        <v>5089</v>
      </c>
      <c r="B814">
        <v>8.91</v>
      </c>
      <c r="C814">
        <v>0.4</v>
      </c>
      <c r="D814">
        <v>0.98009999999999997</v>
      </c>
    </row>
    <row r="815" spans="1:4" x14ac:dyDescent="0.25">
      <c r="A815" s="13" t="s">
        <v>2626</v>
      </c>
      <c r="B815">
        <v>43.019999999999996</v>
      </c>
      <c r="C815">
        <v>3</v>
      </c>
      <c r="D815">
        <v>2.5811999999999995</v>
      </c>
    </row>
    <row r="816" spans="1:4" x14ac:dyDescent="0.25">
      <c r="A816" s="13" t="s">
        <v>1327</v>
      </c>
      <c r="B816">
        <v>51.749999999999993</v>
      </c>
      <c r="C816">
        <v>5</v>
      </c>
      <c r="D816">
        <v>4.6574999999999989</v>
      </c>
    </row>
    <row r="817" spans="1:4" x14ac:dyDescent="0.25">
      <c r="A817" s="13" t="s">
        <v>1979</v>
      </c>
      <c r="B817">
        <v>59.75</v>
      </c>
      <c r="C817">
        <v>5</v>
      </c>
      <c r="D817">
        <v>3.585</v>
      </c>
    </row>
    <row r="818" spans="1:4" x14ac:dyDescent="0.25">
      <c r="A818" s="13" t="s">
        <v>1064</v>
      </c>
      <c r="B818">
        <v>11.94</v>
      </c>
      <c r="C818">
        <v>0.8</v>
      </c>
      <c r="D818">
        <v>0.71639999999999993</v>
      </c>
    </row>
    <row r="819" spans="1:4" x14ac:dyDescent="0.25">
      <c r="A819" s="13" t="s">
        <v>642</v>
      </c>
      <c r="B819">
        <v>16.875</v>
      </c>
      <c r="C819">
        <v>1</v>
      </c>
      <c r="D819">
        <v>1.5187499999999998</v>
      </c>
    </row>
    <row r="820" spans="1:4" x14ac:dyDescent="0.25">
      <c r="A820" s="13" t="s">
        <v>4954</v>
      </c>
      <c r="B820">
        <v>23.31</v>
      </c>
      <c r="C820">
        <v>1.5</v>
      </c>
      <c r="D820">
        <v>2.0978999999999997</v>
      </c>
    </row>
    <row r="821" spans="1:4" x14ac:dyDescent="0.25">
      <c r="A821" s="13" t="s">
        <v>2141</v>
      </c>
      <c r="B821">
        <v>29.849999999999998</v>
      </c>
      <c r="C821">
        <v>2.5</v>
      </c>
      <c r="D821">
        <v>2.6865000000000001</v>
      </c>
    </row>
    <row r="822" spans="1:4" x14ac:dyDescent="0.25">
      <c r="A822" s="13" t="s">
        <v>5245</v>
      </c>
      <c r="B822">
        <v>4.3650000000000002</v>
      </c>
      <c r="C822">
        <v>0.2</v>
      </c>
      <c r="D822">
        <v>0.56745000000000001</v>
      </c>
    </row>
    <row r="823" spans="1:4" x14ac:dyDescent="0.25">
      <c r="A823" s="13" t="s">
        <v>2008</v>
      </c>
      <c r="B823">
        <v>5.97</v>
      </c>
      <c r="C823">
        <v>0.4</v>
      </c>
      <c r="D823">
        <v>0.5373</v>
      </c>
    </row>
    <row r="824" spans="1:4" x14ac:dyDescent="0.25">
      <c r="A824" s="13" t="s">
        <v>3536</v>
      </c>
      <c r="B824">
        <v>26.849999999999994</v>
      </c>
      <c r="C824">
        <v>2.5</v>
      </c>
      <c r="D824">
        <v>1.6109999999999998</v>
      </c>
    </row>
    <row r="825" spans="1:4" x14ac:dyDescent="0.25">
      <c r="A825" s="13" t="s">
        <v>2693</v>
      </c>
      <c r="B825">
        <v>13.5</v>
      </c>
      <c r="C825">
        <v>1</v>
      </c>
      <c r="D825">
        <v>1.2149999999999999</v>
      </c>
    </row>
    <row r="826" spans="1:4" x14ac:dyDescent="0.25">
      <c r="A826" s="13" t="s">
        <v>1133</v>
      </c>
      <c r="B826">
        <v>15.85</v>
      </c>
      <c r="C826">
        <v>1</v>
      </c>
      <c r="D826">
        <v>2.0605000000000002</v>
      </c>
    </row>
    <row r="827" spans="1:4" x14ac:dyDescent="0.25">
      <c r="A827" s="13" t="s">
        <v>1543</v>
      </c>
      <c r="B827">
        <v>43.650000000000006</v>
      </c>
      <c r="C827">
        <v>2.5</v>
      </c>
      <c r="D827">
        <v>5.6745000000000001</v>
      </c>
    </row>
    <row r="828" spans="1:4" x14ac:dyDescent="0.25">
      <c r="A828" s="13" t="s">
        <v>5488</v>
      </c>
      <c r="B828">
        <v>5.3699999999999992</v>
      </c>
      <c r="C828">
        <v>0.5</v>
      </c>
      <c r="D828">
        <v>0.32219999999999993</v>
      </c>
    </row>
    <row r="829" spans="1:4" x14ac:dyDescent="0.25">
      <c r="A829" s="13" t="s">
        <v>5320</v>
      </c>
      <c r="B829">
        <v>89.35499999999999</v>
      </c>
      <c r="C829">
        <v>7.5</v>
      </c>
      <c r="D829">
        <v>11.616149999999999</v>
      </c>
    </row>
    <row r="830" spans="1:4" x14ac:dyDescent="0.25">
      <c r="A830" s="13" t="s">
        <v>5686</v>
      </c>
      <c r="B830">
        <v>13.424999999999997</v>
      </c>
      <c r="C830">
        <v>1</v>
      </c>
      <c r="D830">
        <v>0.80549999999999988</v>
      </c>
    </row>
    <row r="831" spans="1:4" x14ac:dyDescent="0.25">
      <c r="A831" s="13" t="s">
        <v>5815</v>
      </c>
      <c r="B831">
        <v>35.849999999999994</v>
      </c>
      <c r="C831">
        <v>3</v>
      </c>
      <c r="D831">
        <v>2.1509999999999998</v>
      </c>
    </row>
    <row r="832" spans="1:4" x14ac:dyDescent="0.25">
      <c r="A832" s="13" t="s">
        <v>3699</v>
      </c>
      <c r="B832">
        <v>19.02</v>
      </c>
      <c r="C832">
        <v>0.8</v>
      </c>
      <c r="D832">
        <v>2.4725999999999999</v>
      </c>
    </row>
    <row r="833" spans="1:4" x14ac:dyDescent="0.25">
      <c r="A833" s="13" t="s">
        <v>2186</v>
      </c>
      <c r="B833">
        <v>15.54</v>
      </c>
      <c r="C833">
        <v>0.8</v>
      </c>
      <c r="D833">
        <v>2.0202</v>
      </c>
    </row>
    <row r="834" spans="1:4" x14ac:dyDescent="0.25">
      <c r="A834" s="13" t="s">
        <v>5843</v>
      </c>
      <c r="B834">
        <v>11.25</v>
      </c>
      <c r="C834">
        <v>1</v>
      </c>
      <c r="D834">
        <v>1.0125</v>
      </c>
    </row>
    <row r="835" spans="1:4" x14ac:dyDescent="0.25">
      <c r="A835" s="13" t="s">
        <v>4228</v>
      </c>
      <c r="B835">
        <v>148.92499999999998</v>
      </c>
      <c r="C835">
        <v>12.5</v>
      </c>
      <c r="D835">
        <v>19.360250000000001</v>
      </c>
    </row>
    <row r="836" spans="1:4" x14ac:dyDescent="0.25">
      <c r="A836" s="13" t="s">
        <v>4428</v>
      </c>
      <c r="B836">
        <v>20.25</v>
      </c>
      <c r="C836">
        <v>1.5</v>
      </c>
      <c r="D836">
        <v>1.8224999999999998</v>
      </c>
    </row>
    <row r="837" spans="1:4" x14ac:dyDescent="0.25">
      <c r="A837" s="13" t="s">
        <v>1741</v>
      </c>
      <c r="B837">
        <v>23.31</v>
      </c>
      <c r="C837">
        <v>1.5</v>
      </c>
      <c r="D837">
        <v>3.0303</v>
      </c>
    </row>
    <row r="838" spans="1:4" x14ac:dyDescent="0.25">
      <c r="A838" s="13" t="s">
        <v>2791</v>
      </c>
      <c r="B838">
        <v>51.749999999999993</v>
      </c>
      <c r="C838">
        <v>5</v>
      </c>
      <c r="D838">
        <v>4.6574999999999989</v>
      </c>
    </row>
    <row r="839" spans="1:4" x14ac:dyDescent="0.25">
      <c r="A839" s="13" t="s">
        <v>912</v>
      </c>
      <c r="B839">
        <v>53.699999999999996</v>
      </c>
      <c r="C839">
        <v>6</v>
      </c>
      <c r="D839">
        <v>3.2219999999999995</v>
      </c>
    </row>
    <row r="840" spans="1:4" x14ac:dyDescent="0.25">
      <c r="A840" s="13" t="s">
        <v>4302</v>
      </c>
      <c r="B840">
        <v>119.13999999999999</v>
      </c>
      <c r="C840">
        <v>10</v>
      </c>
      <c r="D840">
        <v>15.488199999999999</v>
      </c>
    </row>
    <row r="841" spans="1:4" x14ac:dyDescent="0.25">
      <c r="A841" s="13" t="s">
        <v>1631</v>
      </c>
      <c r="B841">
        <v>4.7549999999999999</v>
      </c>
      <c r="C841">
        <v>0.2</v>
      </c>
      <c r="D841">
        <v>0.61814999999999998</v>
      </c>
    </row>
    <row r="842" spans="1:4" x14ac:dyDescent="0.25">
      <c r="A842" s="13" t="s">
        <v>4162</v>
      </c>
      <c r="B842">
        <v>5.3699999999999992</v>
      </c>
      <c r="C842">
        <v>0.5</v>
      </c>
      <c r="D842">
        <v>0.32219999999999993</v>
      </c>
    </row>
    <row r="843" spans="1:4" x14ac:dyDescent="0.25">
      <c r="A843" s="13" t="s">
        <v>4347</v>
      </c>
      <c r="B843">
        <v>46.62</v>
      </c>
      <c r="C843">
        <v>3</v>
      </c>
      <c r="D843">
        <v>6.0606</v>
      </c>
    </row>
    <row r="844" spans="1:4" x14ac:dyDescent="0.25">
      <c r="A844" s="13" t="s">
        <v>2854</v>
      </c>
      <c r="B844">
        <v>168.39</v>
      </c>
      <c r="C844">
        <v>17</v>
      </c>
      <c r="D844">
        <v>16.398299999999999</v>
      </c>
    </row>
    <row r="845" spans="1:4" x14ac:dyDescent="0.25">
      <c r="A845" s="13" t="s">
        <v>660</v>
      </c>
      <c r="B845">
        <v>110.02500000000001</v>
      </c>
      <c r="C845">
        <v>7</v>
      </c>
      <c r="D845">
        <v>12.87045</v>
      </c>
    </row>
    <row r="846" spans="1:4" x14ac:dyDescent="0.25">
      <c r="A846" s="13" t="s">
        <v>1469</v>
      </c>
      <c r="B846">
        <v>204.92999999999995</v>
      </c>
      <c r="C846">
        <v>15</v>
      </c>
      <c r="D846">
        <v>22.542299999999997</v>
      </c>
    </row>
    <row r="847" spans="1:4" x14ac:dyDescent="0.25">
      <c r="A847" s="13" t="s">
        <v>5406</v>
      </c>
      <c r="B847">
        <v>7.29</v>
      </c>
      <c r="C847">
        <v>0.5</v>
      </c>
      <c r="D847">
        <v>0.80190000000000006</v>
      </c>
    </row>
    <row r="848" spans="1:4" x14ac:dyDescent="0.25">
      <c r="A848" s="13" t="s">
        <v>4122</v>
      </c>
      <c r="B848">
        <v>102.46499999999997</v>
      </c>
      <c r="C848">
        <v>7.5</v>
      </c>
      <c r="D848">
        <v>11.271149999999999</v>
      </c>
    </row>
    <row r="849" spans="1:4" x14ac:dyDescent="0.25">
      <c r="A849" s="13" t="s">
        <v>1221</v>
      </c>
      <c r="B849">
        <v>148.92499999999998</v>
      </c>
      <c r="C849">
        <v>12.5</v>
      </c>
      <c r="D849">
        <v>13.403249999999998</v>
      </c>
    </row>
    <row r="850" spans="1:4" x14ac:dyDescent="0.25">
      <c r="A850" s="13" t="s">
        <v>935</v>
      </c>
      <c r="B850">
        <v>47.8</v>
      </c>
      <c r="C850">
        <v>4</v>
      </c>
      <c r="D850">
        <v>2.8679999999999999</v>
      </c>
    </row>
    <row r="851" spans="1:4" x14ac:dyDescent="0.25">
      <c r="A851" s="13" t="s">
        <v>2950</v>
      </c>
      <c r="B851">
        <v>29.784999999999997</v>
      </c>
      <c r="C851">
        <v>2.5</v>
      </c>
      <c r="D851">
        <v>3.8720499999999998</v>
      </c>
    </row>
    <row r="852" spans="1:4" x14ac:dyDescent="0.25">
      <c r="A852" s="13" t="s">
        <v>4704</v>
      </c>
      <c r="B852">
        <v>33.75</v>
      </c>
      <c r="C852">
        <v>3</v>
      </c>
      <c r="D852">
        <v>3.0374999999999996</v>
      </c>
    </row>
    <row r="853" spans="1:4" x14ac:dyDescent="0.25">
      <c r="A853" s="13" t="s">
        <v>3576</v>
      </c>
      <c r="B853">
        <v>83.835000000000008</v>
      </c>
      <c r="C853">
        <v>7.5</v>
      </c>
      <c r="D853">
        <v>9.2218499999999999</v>
      </c>
    </row>
    <row r="854" spans="1:4" x14ac:dyDescent="0.25">
      <c r="A854" s="13" t="s">
        <v>2631</v>
      </c>
      <c r="B854">
        <v>23.31</v>
      </c>
      <c r="C854">
        <v>1.5</v>
      </c>
      <c r="D854">
        <v>3.0303</v>
      </c>
    </row>
    <row r="855" spans="1:4" x14ac:dyDescent="0.25">
      <c r="A855" s="13" t="s">
        <v>5029</v>
      </c>
      <c r="B855">
        <v>126.49999999999999</v>
      </c>
      <c r="C855">
        <v>10</v>
      </c>
      <c r="D855">
        <v>13.914999999999999</v>
      </c>
    </row>
    <row r="856" spans="1:4" x14ac:dyDescent="0.25">
      <c r="A856" s="13" t="s">
        <v>3366</v>
      </c>
      <c r="B856">
        <v>29.849999999999998</v>
      </c>
      <c r="C856">
        <v>3</v>
      </c>
      <c r="D856">
        <v>2.6864999999999997</v>
      </c>
    </row>
    <row r="857" spans="1:4" x14ac:dyDescent="0.25">
      <c r="A857" s="13" t="s">
        <v>6052</v>
      </c>
      <c r="B857">
        <v>31.624999999999996</v>
      </c>
      <c r="C857">
        <v>2.5</v>
      </c>
      <c r="D857">
        <v>3.4787499999999998</v>
      </c>
    </row>
    <row r="858" spans="1:4" x14ac:dyDescent="0.25">
      <c r="A858" s="13" t="s">
        <v>2497</v>
      </c>
      <c r="B858">
        <v>51.8</v>
      </c>
      <c r="C858">
        <v>4</v>
      </c>
      <c r="D858">
        <v>6.734</v>
      </c>
    </row>
    <row r="859" spans="1:4" x14ac:dyDescent="0.25">
      <c r="A859" s="13" t="s">
        <v>1298</v>
      </c>
      <c r="B859">
        <v>68.309999999999988</v>
      </c>
      <c r="C859">
        <v>5</v>
      </c>
      <c r="D859">
        <v>7.5140999999999991</v>
      </c>
    </row>
    <row r="860" spans="1:4" x14ac:dyDescent="0.25">
      <c r="A860" s="13" t="s">
        <v>2368</v>
      </c>
      <c r="B860">
        <v>23.88</v>
      </c>
      <c r="C860">
        <v>2</v>
      </c>
      <c r="D860">
        <v>1.4327999999999999</v>
      </c>
    </row>
    <row r="861" spans="1:4" x14ac:dyDescent="0.25">
      <c r="A861" s="13" t="s">
        <v>871</v>
      </c>
      <c r="B861">
        <v>2.9849999999999999</v>
      </c>
      <c r="C861">
        <v>0.2</v>
      </c>
      <c r="D861">
        <v>0.17909999999999998</v>
      </c>
    </row>
    <row r="862" spans="1:4" x14ac:dyDescent="0.25">
      <c r="A862" s="13" t="s">
        <v>826</v>
      </c>
      <c r="B862">
        <v>114.42499999999998</v>
      </c>
      <c r="C862">
        <v>12.5</v>
      </c>
      <c r="D862">
        <v>10.298249999999998</v>
      </c>
    </row>
    <row r="863" spans="1:4" x14ac:dyDescent="0.25">
      <c r="A863" s="13" t="s">
        <v>2126</v>
      </c>
      <c r="B863">
        <v>49.75</v>
      </c>
      <c r="C863">
        <v>5</v>
      </c>
      <c r="D863">
        <v>4.4774999999999991</v>
      </c>
    </row>
    <row r="864" spans="1:4" x14ac:dyDescent="0.25">
      <c r="A864" s="13" t="s">
        <v>6105</v>
      </c>
      <c r="B864">
        <v>8.9550000000000001</v>
      </c>
      <c r="C864">
        <v>0.60000000000000009</v>
      </c>
      <c r="D864">
        <v>0.80594999999999994</v>
      </c>
    </row>
    <row r="865" spans="1:4" x14ac:dyDescent="0.25">
      <c r="A865" s="13" t="s">
        <v>3598</v>
      </c>
      <c r="B865">
        <v>23.31</v>
      </c>
      <c r="C865">
        <v>1.2000000000000002</v>
      </c>
      <c r="D865">
        <v>3.0303</v>
      </c>
    </row>
    <row r="866" spans="1:4" x14ac:dyDescent="0.25">
      <c r="A866" s="13" t="s">
        <v>3014</v>
      </c>
      <c r="B866">
        <v>7.169999999999999</v>
      </c>
      <c r="C866">
        <v>0.5</v>
      </c>
      <c r="D866">
        <v>0.43019999999999992</v>
      </c>
    </row>
    <row r="867" spans="1:4" x14ac:dyDescent="0.25">
      <c r="A867" s="13" t="s">
        <v>5536</v>
      </c>
      <c r="B867">
        <v>20.625</v>
      </c>
      <c r="C867">
        <v>1</v>
      </c>
      <c r="D867">
        <v>2.2687499999999998</v>
      </c>
    </row>
    <row r="868" spans="1:4" x14ac:dyDescent="0.25">
      <c r="A868" s="13" t="s">
        <v>3354</v>
      </c>
      <c r="B868">
        <v>89.35499999999999</v>
      </c>
      <c r="C868">
        <v>7.5</v>
      </c>
      <c r="D868">
        <v>8.0419499999999982</v>
      </c>
    </row>
    <row r="869" spans="1:4" x14ac:dyDescent="0.25">
      <c r="A869" s="13" t="s">
        <v>2927</v>
      </c>
      <c r="B869">
        <v>200.78999999999996</v>
      </c>
      <c r="C869">
        <v>15</v>
      </c>
      <c r="D869">
        <v>26.102699999999999</v>
      </c>
    </row>
    <row r="870" spans="1:4" x14ac:dyDescent="0.25">
      <c r="A870" s="13" t="s">
        <v>743</v>
      </c>
      <c r="B870">
        <v>178.70999999999998</v>
      </c>
      <c r="C870">
        <v>15</v>
      </c>
      <c r="D870">
        <v>23.232299999999999</v>
      </c>
    </row>
    <row r="871" spans="1:4" x14ac:dyDescent="0.25">
      <c r="A871" s="13" t="s">
        <v>5255</v>
      </c>
      <c r="B871">
        <v>8.25</v>
      </c>
      <c r="C871">
        <v>0.4</v>
      </c>
      <c r="D871">
        <v>0.90749999999999997</v>
      </c>
    </row>
    <row r="872" spans="1:4" x14ac:dyDescent="0.25">
      <c r="A872" s="13" t="s">
        <v>1116</v>
      </c>
      <c r="B872">
        <v>11.25</v>
      </c>
      <c r="C872">
        <v>1</v>
      </c>
      <c r="D872">
        <v>1.0125</v>
      </c>
    </row>
    <row r="873" spans="1:4" x14ac:dyDescent="0.25">
      <c r="A873" s="13" t="s">
        <v>771</v>
      </c>
      <c r="B873">
        <v>15.54</v>
      </c>
      <c r="C873">
        <v>1</v>
      </c>
      <c r="D873">
        <v>2.0202</v>
      </c>
    </row>
    <row r="874" spans="1:4" x14ac:dyDescent="0.25">
      <c r="A874" s="13" t="s">
        <v>5762</v>
      </c>
      <c r="B874">
        <v>26.849999999999998</v>
      </c>
      <c r="C874">
        <v>3</v>
      </c>
      <c r="D874">
        <v>1.6109999999999998</v>
      </c>
    </row>
    <row r="875" spans="1:4" x14ac:dyDescent="0.25">
      <c r="A875" s="13" t="s">
        <v>4206</v>
      </c>
      <c r="B875">
        <v>24.75</v>
      </c>
      <c r="C875">
        <v>1.5</v>
      </c>
      <c r="D875">
        <v>2.7225000000000001</v>
      </c>
    </row>
    <row r="876" spans="1:4" x14ac:dyDescent="0.25">
      <c r="A876" s="13" t="s">
        <v>2649</v>
      </c>
      <c r="B876">
        <v>53.46</v>
      </c>
      <c r="C876">
        <v>3</v>
      </c>
      <c r="D876">
        <v>5.8805999999999994</v>
      </c>
    </row>
    <row r="877" spans="1:4" x14ac:dyDescent="0.25">
      <c r="A877" s="13" t="s">
        <v>3498</v>
      </c>
      <c r="B877">
        <v>16.5</v>
      </c>
      <c r="C877">
        <v>1</v>
      </c>
      <c r="D877">
        <v>1.8149999999999999</v>
      </c>
    </row>
    <row r="878" spans="1:4" x14ac:dyDescent="0.25">
      <c r="A878" s="13" t="s">
        <v>2451</v>
      </c>
      <c r="B878">
        <v>204.92999999999995</v>
      </c>
      <c r="C878">
        <v>15</v>
      </c>
      <c r="D878">
        <v>22.542299999999997</v>
      </c>
    </row>
    <row r="879" spans="1:4" x14ac:dyDescent="0.25">
      <c r="A879" s="13" t="s">
        <v>5039</v>
      </c>
      <c r="B879">
        <v>5.97</v>
      </c>
      <c r="C879">
        <v>0.5</v>
      </c>
      <c r="D879">
        <v>0.35819999999999996</v>
      </c>
    </row>
    <row r="880" spans="1:4" x14ac:dyDescent="0.25">
      <c r="A880" s="13" t="s">
        <v>959</v>
      </c>
      <c r="B880">
        <v>82.339999999999989</v>
      </c>
      <c r="C880">
        <v>10</v>
      </c>
      <c r="D880">
        <v>4.9403999999999995</v>
      </c>
    </row>
    <row r="881" spans="1:4" x14ac:dyDescent="0.25">
      <c r="A881" s="13" t="s">
        <v>3682</v>
      </c>
      <c r="B881">
        <v>82.339999999999989</v>
      </c>
      <c r="C881">
        <v>10</v>
      </c>
      <c r="D881">
        <v>4.9403999999999995</v>
      </c>
    </row>
    <row r="882" spans="1:4" x14ac:dyDescent="0.25">
      <c r="A882" s="13" t="s">
        <v>3637</v>
      </c>
      <c r="B882">
        <v>59.4</v>
      </c>
      <c r="C882">
        <v>4</v>
      </c>
      <c r="D882">
        <v>6.5339999999999998</v>
      </c>
    </row>
    <row r="883" spans="1:4" x14ac:dyDescent="0.25">
      <c r="A883" s="13" t="s">
        <v>3694</v>
      </c>
      <c r="B883">
        <v>164.90999999999997</v>
      </c>
      <c r="C883">
        <v>15</v>
      </c>
      <c r="D883">
        <v>9.8945999999999987</v>
      </c>
    </row>
    <row r="884" spans="1:4" x14ac:dyDescent="0.25">
      <c r="A884" s="13" t="s">
        <v>4011</v>
      </c>
      <c r="B884">
        <v>63.249999999999993</v>
      </c>
      <c r="C884">
        <v>5</v>
      </c>
      <c r="D884">
        <v>6.9574999999999996</v>
      </c>
    </row>
    <row r="885" spans="1:4" x14ac:dyDescent="0.25">
      <c r="A885" s="13" t="s">
        <v>1088</v>
      </c>
      <c r="B885">
        <v>17.91</v>
      </c>
      <c r="C885">
        <v>1.5</v>
      </c>
      <c r="D885">
        <v>1.0745999999999998</v>
      </c>
    </row>
    <row r="886" spans="1:4" x14ac:dyDescent="0.25">
      <c r="A886" s="13" t="s">
        <v>4001</v>
      </c>
      <c r="B886">
        <v>133.85999999999999</v>
      </c>
      <c r="C886">
        <v>10</v>
      </c>
      <c r="D886">
        <v>17.401799999999998</v>
      </c>
    </row>
    <row r="887" spans="1:4" x14ac:dyDescent="0.25">
      <c r="A887" s="13" t="s">
        <v>3711</v>
      </c>
      <c r="B887">
        <v>27</v>
      </c>
      <c r="C887">
        <v>2</v>
      </c>
      <c r="D887">
        <v>2.4299999999999997</v>
      </c>
    </row>
    <row r="888" spans="1:4" x14ac:dyDescent="0.25">
      <c r="A888" s="13" t="s">
        <v>4504</v>
      </c>
      <c r="B888">
        <v>17.91</v>
      </c>
      <c r="C888">
        <v>1.2000000000000002</v>
      </c>
      <c r="D888">
        <v>1.0745999999999998</v>
      </c>
    </row>
    <row r="889" spans="1:4" x14ac:dyDescent="0.25">
      <c r="A889" s="13" t="s">
        <v>2345</v>
      </c>
      <c r="B889">
        <v>21.479999999999997</v>
      </c>
      <c r="C889">
        <v>2</v>
      </c>
      <c r="D889">
        <v>1.2887999999999997</v>
      </c>
    </row>
    <row r="890" spans="1:4" x14ac:dyDescent="0.25">
      <c r="A890" s="13" t="s">
        <v>2055</v>
      </c>
      <c r="B890">
        <v>89.1</v>
      </c>
      <c r="C890">
        <v>6</v>
      </c>
      <c r="D890">
        <v>9.8010000000000002</v>
      </c>
    </row>
    <row r="891" spans="1:4" x14ac:dyDescent="0.25">
      <c r="A891" s="13" t="s">
        <v>719</v>
      </c>
      <c r="B891">
        <v>7.29</v>
      </c>
      <c r="C891">
        <v>0.4</v>
      </c>
      <c r="D891">
        <v>0.80190000000000006</v>
      </c>
    </row>
    <row r="892" spans="1:4" x14ac:dyDescent="0.25">
      <c r="A892" s="13" t="s">
        <v>2061</v>
      </c>
      <c r="B892">
        <v>7.77</v>
      </c>
      <c r="C892">
        <v>0.4</v>
      </c>
      <c r="D892">
        <v>0.69929999999999992</v>
      </c>
    </row>
    <row r="893" spans="1:4" x14ac:dyDescent="0.25">
      <c r="A893" s="13" t="s">
        <v>970</v>
      </c>
      <c r="B893">
        <v>101.29499999999999</v>
      </c>
      <c r="C893">
        <v>8.3000000000000007</v>
      </c>
      <c r="D893">
        <v>9.1165499999999984</v>
      </c>
    </row>
    <row r="894" spans="1:4" x14ac:dyDescent="0.25">
      <c r="A894" s="13" t="s">
        <v>3828</v>
      </c>
      <c r="B894">
        <v>8.0549999999999997</v>
      </c>
      <c r="C894">
        <v>0.60000000000000009</v>
      </c>
      <c r="D894">
        <v>0.4832999999999999</v>
      </c>
    </row>
    <row r="895" spans="1:4" x14ac:dyDescent="0.25">
      <c r="A895" s="13" t="s">
        <v>5181</v>
      </c>
      <c r="B895">
        <v>33.47</v>
      </c>
      <c r="C895">
        <v>2.4</v>
      </c>
      <c r="D895">
        <v>3.5623</v>
      </c>
    </row>
    <row r="896" spans="1:4" x14ac:dyDescent="0.25">
      <c r="A896" s="13" t="s">
        <v>3474</v>
      </c>
      <c r="B896">
        <v>53.46</v>
      </c>
      <c r="C896">
        <v>3</v>
      </c>
      <c r="D896">
        <v>5.8805999999999994</v>
      </c>
    </row>
    <row r="897" spans="1:4" x14ac:dyDescent="0.25">
      <c r="A897" s="13" t="s">
        <v>5083</v>
      </c>
      <c r="B897">
        <v>31.624999999999996</v>
      </c>
      <c r="C897">
        <v>2.5</v>
      </c>
      <c r="D897">
        <v>3.4787499999999998</v>
      </c>
    </row>
    <row r="898" spans="1:4" x14ac:dyDescent="0.25">
      <c r="A898" s="13" t="s">
        <v>2445</v>
      </c>
      <c r="B898">
        <v>43.650000000000006</v>
      </c>
      <c r="C898">
        <v>3</v>
      </c>
      <c r="D898">
        <v>5.6745000000000001</v>
      </c>
    </row>
    <row r="899" spans="1:4" x14ac:dyDescent="0.25">
      <c r="A899" s="13" t="s">
        <v>3462</v>
      </c>
      <c r="B899">
        <v>126.49999999999999</v>
      </c>
      <c r="C899">
        <v>10</v>
      </c>
      <c r="D899">
        <v>13.914999999999999</v>
      </c>
    </row>
    <row r="900" spans="1:4" x14ac:dyDescent="0.25">
      <c r="A900" s="13" t="s">
        <v>3717</v>
      </c>
      <c r="B900">
        <v>35.64</v>
      </c>
      <c r="C900">
        <v>2</v>
      </c>
      <c r="D900">
        <v>3.9203999999999999</v>
      </c>
    </row>
    <row r="901" spans="1:4" x14ac:dyDescent="0.25">
      <c r="A901" s="13" t="s">
        <v>1349</v>
      </c>
      <c r="B901">
        <v>2.6849999999999996</v>
      </c>
      <c r="C901">
        <v>0.2</v>
      </c>
      <c r="D901">
        <v>0.16109999999999997</v>
      </c>
    </row>
    <row r="902" spans="1:4" x14ac:dyDescent="0.25">
      <c r="A902" s="13" t="s">
        <v>1794</v>
      </c>
      <c r="B902">
        <v>8.73</v>
      </c>
      <c r="C902">
        <v>0.4</v>
      </c>
      <c r="D902">
        <v>1.1349</v>
      </c>
    </row>
    <row r="903" spans="1:4" x14ac:dyDescent="0.25">
      <c r="A903" s="13" t="s">
        <v>1560</v>
      </c>
      <c r="B903">
        <v>33.464999999999996</v>
      </c>
      <c r="C903">
        <v>2.5</v>
      </c>
      <c r="D903">
        <v>4.3504499999999995</v>
      </c>
    </row>
    <row r="904" spans="1:4" x14ac:dyDescent="0.25">
      <c r="A904" s="13" t="s">
        <v>1122</v>
      </c>
      <c r="B904">
        <v>14.55</v>
      </c>
      <c r="C904">
        <v>1</v>
      </c>
      <c r="D904">
        <v>1.8915000000000002</v>
      </c>
    </row>
    <row r="905" spans="1:4" x14ac:dyDescent="0.25">
      <c r="A905" s="13" t="s">
        <v>783</v>
      </c>
      <c r="B905">
        <v>102.75999999999999</v>
      </c>
      <c r="C905">
        <v>7.5</v>
      </c>
      <c r="D905">
        <v>11.269299999999999</v>
      </c>
    </row>
    <row r="906" spans="1:4" x14ac:dyDescent="0.25">
      <c r="A906" s="13" t="s">
        <v>5338</v>
      </c>
      <c r="B906">
        <v>34.92</v>
      </c>
      <c r="C906">
        <v>2</v>
      </c>
      <c r="D906">
        <v>4.5396000000000001</v>
      </c>
    </row>
    <row r="907" spans="1:4" x14ac:dyDescent="0.25">
      <c r="A907" s="13" t="s">
        <v>2168</v>
      </c>
      <c r="B907">
        <v>26.73</v>
      </c>
      <c r="C907">
        <v>1.2000000000000002</v>
      </c>
      <c r="D907">
        <v>2.9402999999999997</v>
      </c>
    </row>
    <row r="908" spans="1:4" x14ac:dyDescent="0.25">
      <c r="A908" s="13" t="s">
        <v>5925</v>
      </c>
      <c r="B908">
        <v>8.9499999999999993</v>
      </c>
      <c r="C908">
        <v>1</v>
      </c>
      <c r="D908">
        <v>0.53699999999999992</v>
      </c>
    </row>
    <row r="909" spans="1:4" x14ac:dyDescent="0.25">
      <c r="A909" s="13" t="s">
        <v>1888</v>
      </c>
      <c r="B909">
        <v>9.9499999999999993</v>
      </c>
      <c r="C909">
        <v>1</v>
      </c>
      <c r="D909">
        <v>0.89549999999999985</v>
      </c>
    </row>
    <row r="910" spans="1:4" x14ac:dyDescent="0.25">
      <c r="A910" s="13" t="s">
        <v>4880</v>
      </c>
      <c r="B910">
        <v>59.569999999999993</v>
      </c>
      <c r="C910">
        <v>5</v>
      </c>
      <c r="D910">
        <v>5.3612999999999991</v>
      </c>
    </row>
    <row r="911" spans="1:4" x14ac:dyDescent="0.25">
      <c r="A911" s="13" t="s">
        <v>2833</v>
      </c>
      <c r="B911">
        <v>23.31</v>
      </c>
      <c r="C911">
        <v>1.5</v>
      </c>
      <c r="D911">
        <v>2.0978999999999997</v>
      </c>
    </row>
    <row r="912" spans="1:4" x14ac:dyDescent="0.25">
      <c r="A912" s="13" t="s">
        <v>5648</v>
      </c>
      <c r="B912">
        <v>137.31</v>
      </c>
      <c r="C912">
        <v>15</v>
      </c>
      <c r="D912">
        <v>8.2385999999999981</v>
      </c>
    </row>
    <row r="913" spans="1:4" x14ac:dyDescent="0.25">
      <c r="A913" s="13" t="s">
        <v>4746</v>
      </c>
      <c r="B913">
        <v>29.849999999999998</v>
      </c>
      <c r="C913">
        <v>2.5</v>
      </c>
      <c r="D913">
        <v>2.6865000000000001</v>
      </c>
    </row>
    <row r="914" spans="1:4" x14ac:dyDescent="0.25">
      <c r="A914" s="13" t="s">
        <v>5045</v>
      </c>
      <c r="B914">
        <v>7.77</v>
      </c>
      <c r="C914">
        <v>0.4</v>
      </c>
      <c r="D914">
        <v>1.0101</v>
      </c>
    </row>
    <row r="915" spans="1:4" x14ac:dyDescent="0.25">
      <c r="A915" s="13" t="s">
        <v>4527</v>
      </c>
      <c r="B915">
        <v>89.1</v>
      </c>
      <c r="C915">
        <v>6</v>
      </c>
      <c r="D915">
        <v>9.8010000000000002</v>
      </c>
    </row>
    <row r="916" spans="1:4" x14ac:dyDescent="0.25">
      <c r="A916" s="13" t="s">
        <v>2774</v>
      </c>
      <c r="B916">
        <v>24.75</v>
      </c>
      <c r="C916">
        <v>1.5</v>
      </c>
      <c r="D916">
        <v>2.7225000000000001</v>
      </c>
    </row>
    <row r="917" spans="1:4" x14ac:dyDescent="0.25">
      <c r="A917" s="13" t="s">
        <v>2390</v>
      </c>
      <c r="B917">
        <v>55.89</v>
      </c>
      <c r="C917">
        <v>5</v>
      </c>
      <c r="D917">
        <v>6.1478999999999999</v>
      </c>
    </row>
    <row r="918" spans="1:4" x14ac:dyDescent="0.25">
      <c r="A918" s="13" t="s">
        <v>3378</v>
      </c>
      <c r="B918">
        <v>13.5</v>
      </c>
      <c r="C918">
        <v>0.8</v>
      </c>
      <c r="D918">
        <v>1.2149999999999999</v>
      </c>
    </row>
    <row r="919" spans="1:4" x14ac:dyDescent="0.25">
      <c r="A919" s="13" t="s">
        <v>1687</v>
      </c>
      <c r="B919">
        <v>20.584999999999997</v>
      </c>
      <c r="C919">
        <v>2.5</v>
      </c>
      <c r="D919">
        <v>1.2350999999999999</v>
      </c>
    </row>
    <row r="920" spans="1:4" x14ac:dyDescent="0.25">
      <c r="A920" s="13" t="s">
        <v>1670</v>
      </c>
      <c r="B920">
        <v>51.8</v>
      </c>
      <c r="C920">
        <v>4</v>
      </c>
      <c r="D920">
        <v>6.734</v>
      </c>
    </row>
    <row r="921" spans="1:4" x14ac:dyDescent="0.25">
      <c r="A921" s="13" t="s">
        <v>3632</v>
      </c>
      <c r="B921">
        <v>8.73</v>
      </c>
      <c r="C921">
        <v>0.4</v>
      </c>
      <c r="D921">
        <v>1.1349</v>
      </c>
    </row>
    <row r="922" spans="1:4" x14ac:dyDescent="0.25">
      <c r="A922" s="13" t="s">
        <v>3744</v>
      </c>
      <c r="B922">
        <v>17.91</v>
      </c>
      <c r="C922">
        <v>1.2000000000000002</v>
      </c>
      <c r="D922">
        <v>1.6118999999999999</v>
      </c>
    </row>
    <row r="923" spans="1:4" x14ac:dyDescent="0.25">
      <c r="A923" s="13" t="s">
        <v>4902</v>
      </c>
      <c r="B923">
        <v>145.82</v>
      </c>
      <c r="C923">
        <v>10</v>
      </c>
      <c r="D923">
        <v>18.956599999999998</v>
      </c>
    </row>
    <row r="924" spans="1:4" x14ac:dyDescent="0.25">
      <c r="A924" s="13" t="s">
        <v>5931</v>
      </c>
      <c r="B924">
        <v>23.88</v>
      </c>
      <c r="C924">
        <v>2</v>
      </c>
      <c r="D924">
        <v>1.4327999999999999</v>
      </c>
    </row>
    <row r="925" spans="1:4" x14ac:dyDescent="0.25">
      <c r="A925" s="13" t="s">
        <v>1011</v>
      </c>
      <c r="B925">
        <v>35.64</v>
      </c>
      <c r="C925">
        <v>2</v>
      </c>
      <c r="D925">
        <v>3.9203999999999999</v>
      </c>
    </row>
    <row r="926" spans="1:4" x14ac:dyDescent="0.25">
      <c r="A926" s="13" t="s">
        <v>5395</v>
      </c>
      <c r="B926">
        <v>41.25</v>
      </c>
      <c r="C926">
        <v>2.5</v>
      </c>
      <c r="D926">
        <v>4.5374999999999996</v>
      </c>
    </row>
    <row r="927" spans="1:4" x14ac:dyDescent="0.25">
      <c r="A927" s="13" t="s">
        <v>4693</v>
      </c>
      <c r="B927">
        <v>17.91</v>
      </c>
      <c r="C927">
        <v>1.2000000000000002</v>
      </c>
      <c r="D927">
        <v>1.0745999999999998</v>
      </c>
    </row>
    <row r="928" spans="1:4" x14ac:dyDescent="0.25">
      <c r="A928" s="13" t="s">
        <v>2548</v>
      </c>
      <c r="B928">
        <v>7.77</v>
      </c>
      <c r="C928">
        <v>0.5</v>
      </c>
      <c r="D928">
        <v>1.0101</v>
      </c>
    </row>
    <row r="929" spans="1:4" x14ac:dyDescent="0.25">
      <c r="A929" s="13" t="s">
        <v>2608</v>
      </c>
      <c r="B929">
        <v>5.97</v>
      </c>
      <c r="C929">
        <v>0.5</v>
      </c>
      <c r="D929">
        <v>0.35819999999999996</v>
      </c>
    </row>
    <row r="930" spans="1:4" x14ac:dyDescent="0.25">
      <c r="A930" s="13" t="s">
        <v>3604</v>
      </c>
      <c r="B930">
        <v>7.29</v>
      </c>
      <c r="C930">
        <v>0.4</v>
      </c>
      <c r="D930">
        <v>0.80190000000000006</v>
      </c>
    </row>
    <row r="931" spans="1:4" x14ac:dyDescent="0.25">
      <c r="A931" s="13" t="s">
        <v>4173</v>
      </c>
      <c r="B931">
        <v>63.4</v>
      </c>
      <c r="C931">
        <v>4</v>
      </c>
      <c r="D931">
        <v>8.2420000000000009</v>
      </c>
    </row>
    <row r="932" spans="1:4" x14ac:dyDescent="0.25">
      <c r="A932" s="13" t="s">
        <v>3265</v>
      </c>
      <c r="B932">
        <v>23.31</v>
      </c>
      <c r="C932">
        <v>1.2000000000000002</v>
      </c>
      <c r="D932">
        <v>3.0303</v>
      </c>
    </row>
    <row r="933" spans="1:4" x14ac:dyDescent="0.25">
      <c r="A933" s="13" t="s">
        <v>3075</v>
      </c>
      <c r="B933">
        <v>45</v>
      </c>
      <c r="C933">
        <v>4</v>
      </c>
      <c r="D933">
        <v>4.05</v>
      </c>
    </row>
    <row r="934" spans="1:4" x14ac:dyDescent="0.25">
      <c r="A934" s="13" t="s">
        <v>5972</v>
      </c>
      <c r="B934">
        <v>8.25</v>
      </c>
      <c r="C934">
        <v>0.5</v>
      </c>
      <c r="D934">
        <v>0.90749999999999997</v>
      </c>
    </row>
    <row r="935" spans="1:4" x14ac:dyDescent="0.25">
      <c r="A935" s="13" t="s">
        <v>979</v>
      </c>
      <c r="B935">
        <v>33.75</v>
      </c>
      <c r="C935">
        <v>3</v>
      </c>
      <c r="D935">
        <v>3.0374999999999996</v>
      </c>
    </row>
    <row r="936" spans="1:4" x14ac:dyDescent="0.25">
      <c r="A936" s="13" t="s">
        <v>2136</v>
      </c>
      <c r="B936">
        <v>17.91</v>
      </c>
      <c r="C936">
        <v>1.5</v>
      </c>
      <c r="D936">
        <v>1.6118999999999999</v>
      </c>
    </row>
    <row r="937" spans="1:4" x14ac:dyDescent="0.25">
      <c r="A937" s="13" t="s">
        <v>4729</v>
      </c>
      <c r="B937">
        <v>5.97</v>
      </c>
      <c r="C937">
        <v>0.5</v>
      </c>
      <c r="D937">
        <v>0.35819999999999996</v>
      </c>
    </row>
    <row r="938" spans="1:4" x14ac:dyDescent="0.25">
      <c r="A938" s="13" t="s">
        <v>1248</v>
      </c>
      <c r="B938">
        <v>38.849999999999994</v>
      </c>
      <c r="C938">
        <v>2.5</v>
      </c>
      <c r="D938">
        <v>3.4964999999999997</v>
      </c>
    </row>
    <row r="939" spans="1:4" x14ac:dyDescent="0.25">
      <c r="A939" s="13" t="s">
        <v>2266</v>
      </c>
      <c r="B939">
        <v>34.154999999999994</v>
      </c>
      <c r="C939">
        <v>2.5</v>
      </c>
      <c r="D939">
        <v>3.7570499999999996</v>
      </c>
    </row>
    <row r="940" spans="1:4" x14ac:dyDescent="0.25">
      <c r="A940" s="13" t="s">
        <v>1244</v>
      </c>
      <c r="B940">
        <v>94.874999999999986</v>
      </c>
      <c r="C940">
        <v>7.5</v>
      </c>
      <c r="D940">
        <v>10.436249999999999</v>
      </c>
    </row>
    <row r="941" spans="1:4" x14ac:dyDescent="0.25">
      <c r="A941" s="13" t="s">
        <v>2237</v>
      </c>
      <c r="B941">
        <v>14.85</v>
      </c>
      <c r="C941">
        <v>1</v>
      </c>
      <c r="D941">
        <v>1.6335</v>
      </c>
    </row>
    <row r="942" spans="1:4" x14ac:dyDescent="0.25">
      <c r="A942" s="13" t="s">
        <v>4796</v>
      </c>
      <c r="B942">
        <v>43.650000000000006</v>
      </c>
      <c r="C942">
        <v>2.5</v>
      </c>
      <c r="D942">
        <v>5.6745000000000001</v>
      </c>
    </row>
    <row r="943" spans="1:4" x14ac:dyDescent="0.25">
      <c r="A943" s="13" t="s">
        <v>3423</v>
      </c>
      <c r="B943">
        <v>11.94</v>
      </c>
      <c r="C943">
        <v>1</v>
      </c>
      <c r="D943">
        <v>1.0746</v>
      </c>
    </row>
    <row r="944" spans="1:4" x14ac:dyDescent="0.25">
      <c r="A944" s="13" t="s">
        <v>1275</v>
      </c>
      <c r="B944">
        <v>29.784999999999997</v>
      </c>
      <c r="C944">
        <v>2.5</v>
      </c>
      <c r="D944">
        <v>3.8720499999999998</v>
      </c>
    </row>
    <row r="945" spans="1:4" x14ac:dyDescent="0.25">
      <c r="A945" s="13" t="s">
        <v>5277</v>
      </c>
      <c r="B945">
        <v>8.9550000000000001</v>
      </c>
      <c r="C945">
        <v>0.60000000000000009</v>
      </c>
      <c r="D945">
        <v>0.80594999999999994</v>
      </c>
    </row>
    <row r="946" spans="1:4" x14ac:dyDescent="0.25">
      <c r="A946" s="13" t="s">
        <v>5613</v>
      </c>
      <c r="B946">
        <v>27</v>
      </c>
      <c r="C946">
        <v>2</v>
      </c>
      <c r="D946">
        <v>2.4299999999999997</v>
      </c>
    </row>
    <row r="947" spans="1:4" x14ac:dyDescent="0.25">
      <c r="A947" s="13" t="s">
        <v>3977</v>
      </c>
      <c r="B947">
        <v>72.900000000000006</v>
      </c>
      <c r="C947">
        <v>6</v>
      </c>
      <c r="D947">
        <v>8.0190000000000001</v>
      </c>
    </row>
    <row r="948" spans="1:4" x14ac:dyDescent="0.25">
      <c r="A948" s="13" t="s">
        <v>3192</v>
      </c>
      <c r="B948">
        <v>184.32499999999999</v>
      </c>
      <c r="C948">
        <v>16.2</v>
      </c>
      <c r="D948">
        <v>17.59075</v>
      </c>
    </row>
    <row r="949" spans="1:4" x14ac:dyDescent="0.25">
      <c r="A949" s="13" t="s">
        <v>3069</v>
      </c>
      <c r="B949">
        <v>47.55</v>
      </c>
      <c r="C949">
        <v>2.5</v>
      </c>
      <c r="D949">
        <v>6.1814999999999998</v>
      </c>
    </row>
    <row r="950" spans="1:4" x14ac:dyDescent="0.25">
      <c r="A950" s="13" t="s">
        <v>4341</v>
      </c>
      <c r="B950">
        <v>8.25</v>
      </c>
      <c r="C950">
        <v>0.4</v>
      </c>
      <c r="D950">
        <v>0.90749999999999997</v>
      </c>
    </row>
    <row r="951" spans="1:4" x14ac:dyDescent="0.25">
      <c r="A951" s="13" t="s">
        <v>3504</v>
      </c>
      <c r="B951">
        <v>21.479999999999997</v>
      </c>
      <c r="C951">
        <v>2</v>
      </c>
      <c r="D951">
        <v>1.2887999999999997</v>
      </c>
    </row>
    <row r="952" spans="1:4" x14ac:dyDescent="0.25">
      <c r="A952" s="13" t="s">
        <v>3360</v>
      </c>
      <c r="B952">
        <v>46.62</v>
      </c>
      <c r="C952">
        <v>3</v>
      </c>
      <c r="D952">
        <v>6.0606</v>
      </c>
    </row>
    <row r="953" spans="1:4" x14ac:dyDescent="0.25">
      <c r="A953" s="13" t="s">
        <v>4891</v>
      </c>
      <c r="B953">
        <v>77.699999999999989</v>
      </c>
      <c r="C953">
        <v>6</v>
      </c>
      <c r="D953">
        <v>10.100999999999999</v>
      </c>
    </row>
    <row r="954" spans="1:4" x14ac:dyDescent="0.25">
      <c r="A954" s="13" t="s">
        <v>3123</v>
      </c>
      <c r="B954">
        <v>8.9550000000000001</v>
      </c>
      <c r="C954">
        <v>0.60000000000000009</v>
      </c>
      <c r="D954">
        <v>0.80594999999999994</v>
      </c>
    </row>
    <row r="955" spans="1:4" x14ac:dyDescent="0.25">
      <c r="A955" s="13" t="s">
        <v>4807</v>
      </c>
      <c r="B955">
        <v>178.70999999999998</v>
      </c>
      <c r="C955">
        <v>15</v>
      </c>
      <c r="D955">
        <v>16.083899999999996</v>
      </c>
    </row>
    <row r="956" spans="1:4" x14ac:dyDescent="0.25">
      <c r="A956" s="13" t="s">
        <v>1310</v>
      </c>
      <c r="B956">
        <v>71.150000000000006</v>
      </c>
      <c r="C956">
        <v>5</v>
      </c>
      <c r="D956">
        <v>8.6995000000000005</v>
      </c>
    </row>
    <row r="957" spans="1:4" x14ac:dyDescent="0.25">
      <c r="A957" s="13" t="s">
        <v>1474</v>
      </c>
      <c r="B957">
        <v>63.249999999999993</v>
      </c>
      <c r="C957">
        <v>5</v>
      </c>
      <c r="D957">
        <v>6.9574999999999996</v>
      </c>
    </row>
    <row r="958" spans="1:4" x14ac:dyDescent="0.25">
      <c r="A958" s="13" t="s">
        <v>832</v>
      </c>
      <c r="B958">
        <v>26.849999999999994</v>
      </c>
      <c r="C958">
        <v>2.5</v>
      </c>
      <c r="D958">
        <v>1.6109999999999998</v>
      </c>
    </row>
    <row r="959" spans="1:4" x14ac:dyDescent="0.25">
      <c r="A959" s="13" t="s">
        <v>4312</v>
      </c>
      <c r="B959">
        <v>43.650000000000006</v>
      </c>
      <c r="C959">
        <v>2.5</v>
      </c>
      <c r="D959">
        <v>5.6745000000000001</v>
      </c>
    </row>
    <row r="960" spans="1:4" x14ac:dyDescent="0.25">
      <c r="A960" s="13" t="s">
        <v>2709</v>
      </c>
      <c r="B960">
        <v>109.93999999999998</v>
      </c>
      <c r="C960">
        <v>10</v>
      </c>
      <c r="D960">
        <v>6.5963999999999992</v>
      </c>
    </row>
    <row r="961" spans="1:4" x14ac:dyDescent="0.25">
      <c r="A961" s="13" t="s">
        <v>6219</v>
      </c>
      <c r="B961">
        <v>45134.255000000048</v>
      </c>
      <c r="C961">
        <v>3627.3999999999992</v>
      </c>
      <c r="D961">
        <v>4520.2173999999968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Roast Sales</vt:lpstr>
      <vt:lpstr>Roast Revenue</vt:lpstr>
      <vt:lpstr>Bean Sales</vt:lpstr>
      <vt:lpstr>Bean Revenue</vt:lpstr>
      <vt:lpstr>Months Sales 19-21</vt:lpstr>
      <vt:lpstr>Months Sales 22</vt:lpstr>
      <vt:lpstr>Months Revenue 19-21</vt:lpstr>
      <vt:lpstr>Months Revenue 22</vt:lpstr>
      <vt:lpstr>Daily Sales 19-21</vt:lpstr>
      <vt:lpstr>Daily Sales 22</vt:lpstr>
      <vt:lpstr>Daily Revenue 19-21</vt:lpstr>
      <vt:lpstr>Daily Revenue 22</vt:lpstr>
      <vt:lpstr>Quarter Sales 19-21</vt:lpstr>
      <vt:lpstr>Quarter Sales 22</vt:lpstr>
      <vt:lpstr>Quarter Revenue 19-21</vt:lpstr>
      <vt:lpstr>Quarter Revenue 22</vt:lpstr>
      <vt:lpstr>Month Sales High &amp; Low</vt:lpstr>
      <vt:lpstr>Month Revenue High &amp; Low</vt:lpstr>
      <vt:lpstr>Daily Sales High &amp; Low</vt:lpstr>
      <vt:lpstr>Daily Revenue High &amp; Low</vt:lpstr>
      <vt:lpstr>Peak Orders Month 19-21</vt:lpstr>
      <vt:lpstr>Peak Orders Month 22</vt:lpstr>
      <vt:lpstr>Peak Orders Day 19-21</vt:lpstr>
      <vt:lpstr>Peak Orders Day 22</vt:lpstr>
      <vt:lpstr>orders</vt:lpstr>
      <vt:lpstr>products</vt:lpstr>
      <vt:lpstr>coffee names &amp; roast types</vt:lpstr>
      <vt:lpstr>customers</vt:lpstr>
      <vt:lpstr>Customers Country</vt:lpstr>
      <vt:lpstr>Customers Loyalty Card</vt:lpstr>
      <vt:lpstr>Customers Email</vt:lpstr>
      <vt:lpstr>Customers Phone</vt:lpstr>
      <vt:lpstr>Preffered Bean</vt:lpstr>
      <vt:lpstr>Preffered Roast</vt:lpstr>
      <vt:lpstr>Average Cost, Weight &amp; Profit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2022-11-26T09:51:45Z</dcterms:created>
  <dcterms:modified xsi:type="dcterms:W3CDTF">2024-07-19T11:53:47Z</dcterms:modified>
  <cp:category/>
  <cp:contentStatus/>
</cp:coreProperties>
</file>