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tables/table1.xml" ContentType="application/vnd.openxmlformats-officedocument.spreadsheetml.table+xml"/>
  <Override PartName="/xl/drawings/drawing1.xml" ContentType="application/vnd.openxmlformats-officedocument.drawing+xml"/>
  <Override PartName="/xl/ctrlProps/ctrlProp1.xml" ContentType="application/vnd.ms-excel.controlproperties+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chartEx1.xml" ContentType="application/vnd.ms-office.chartex+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hidePivotFieldList="1"/>
  <mc:AlternateContent xmlns:mc="http://schemas.openxmlformats.org/markup-compatibility/2006">
    <mc:Choice Requires="x15">
      <x15ac:absPath xmlns:x15ac="http://schemas.microsoft.com/office/spreadsheetml/2010/11/ac" url="https://d.docs.live.net/56fe2f93a7d07a3d/Attachments/Desktop/Portfolio/Excel Dashboards/"/>
    </mc:Choice>
  </mc:AlternateContent>
  <xr:revisionPtr revIDLastSave="2126" documentId="8_{AC2481EE-A771-44ED-B8CE-8E9384FD0D39}" xr6:coauthVersionLast="47" xr6:coauthVersionMax="47" xr10:uidLastSave="{AF77AA6A-8E83-48F7-BB1E-3EC2BC3DBAE4}"/>
  <bookViews>
    <workbookView xWindow="-110" yWindow="-110" windowWidth="19420" windowHeight="10300" activeTab="2" xr2:uid="{00000000-000D-0000-FFFF-FFFF00000000}"/>
  </bookViews>
  <sheets>
    <sheet name="calculations" sheetId="4" r:id="rId1"/>
    <sheet name="input" sheetId="1" r:id="rId2"/>
    <sheet name="Dashboard" sheetId="5" r:id="rId3"/>
  </sheets>
  <definedNames>
    <definedName name="_xlchart.v1.0" hidden="1">calculations!$AA$4:$AA$6</definedName>
    <definedName name="_xlchart.v1.1" hidden="1">calculations!$AB$4:$AB$6</definedName>
    <definedName name="Category">OFFSET(calculations!XFA1048575,1,0,COUNT(calculations!XFB1048575:XFB2))</definedName>
    <definedName name="CategoryRange">OFFSET(calculations!XEZ1048575,1,1,COUNT(calculations!XFA1048575:XFA2))</definedName>
    <definedName name="Slicer_Month">#N/A</definedName>
    <definedName name="Slicer_Payment_Mode">#N/A</definedName>
    <definedName name="Slicer_Sale_Type">#N/A</definedName>
    <definedName name="Slicer_Year">#N/A</definedName>
  </definedNames>
  <calcPr calcId="191029"/>
  <pivotCaches>
    <pivotCache cacheId="2" r:id="rId4"/>
  </pivotCaches>
  <extLst>
    <ext xmlns:x14="http://schemas.microsoft.com/office/spreadsheetml/2009/9/main" uri="{BBE1A952-AA13-448e-AADC-164F8A28A991}">
      <x14:slicerCaches>
        <x14:slicerCache r:id="rId5"/>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51" i="1" l="1"/>
  <c r="O51" i="1"/>
  <c r="N51" i="1"/>
  <c r="M51" i="1"/>
  <c r="L51" i="1"/>
  <c r="P50" i="1"/>
  <c r="O50" i="1"/>
  <c r="N50" i="1"/>
  <c r="M50" i="1"/>
  <c r="L50" i="1"/>
  <c r="P49" i="1"/>
  <c r="O49" i="1"/>
  <c r="N49" i="1"/>
  <c r="M49" i="1"/>
  <c r="L49" i="1"/>
  <c r="P48" i="1"/>
  <c r="O48" i="1"/>
  <c r="N48" i="1"/>
  <c r="M48" i="1"/>
  <c r="L48" i="1"/>
  <c r="P47" i="1"/>
  <c r="O47" i="1"/>
  <c r="N47" i="1"/>
  <c r="M47" i="1"/>
  <c r="L47" i="1"/>
  <c r="P46" i="1"/>
  <c r="O46" i="1"/>
  <c r="N46" i="1"/>
  <c r="M46" i="1"/>
  <c r="L46" i="1"/>
  <c r="P45" i="1"/>
  <c r="O45" i="1"/>
  <c r="N45" i="1"/>
  <c r="M45" i="1"/>
  <c r="L45" i="1"/>
  <c r="P44" i="1"/>
  <c r="O44" i="1"/>
  <c r="N44" i="1"/>
  <c r="M44" i="1"/>
  <c r="L44" i="1"/>
  <c r="P43" i="1"/>
  <c r="O43" i="1"/>
  <c r="N43" i="1"/>
  <c r="M43" i="1"/>
  <c r="L43" i="1"/>
  <c r="P42" i="1"/>
  <c r="O42" i="1"/>
  <c r="N42" i="1"/>
  <c r="M42" i="1"/>
  <c r="L42" i="1"/>
  <c r="P41" i="1"/>
  <c r="O41" i="1"/>
  <c r="N41" i="1"/>
  <c r="M41" i="1"/>
  <c r="L41" i="1"/>
  <c r="P40" i="1"/>
  <c r="O40" i="1"/>
  <c r="N40" i="1"/>
  <c r="M40" i="1"/>
  <c r="L40" i="1"/>
  <c r="P39" i="1"/>
  <c r="O39" i="1"/>
  <c r="N39" i="1"/>
  <c r="M39" i="1"/>
  <c r="L39" i="1"/>
  <c r="P38" i="1"/>
  <c r="O38" i="1"/>
  <c r="N38" i="1"/>
  <c r="M38" i="1"/>
  <c r="L38" i="1"/>
  <c r="P37" i="1"/>
  <c r="O37" i="1"/>
  <c r="N37" i="1"/>
  <c r="M37" i="1"/>
  <c r="L37" i="1"/>
  <c r="P36" i="1"/>
  <c r="O36" i="1"/>
  <c r="N36" i="1"/>
  <c r="M36" i="1"/>
  <c r="L36" i="1"/>
  <c r="P35" i="1"/>
  <c r="O35" i="1"/>
  <c r="N35" i="1"/>
  <c r="M35" i="1"/>
  <c r="L35" i="1"/>
  <c r="P34" i="1"/>
  <c r="O34" i="1"/>
  <c r="N34" i="1"/>
  <c r="M34" i="1"/>
  <c r="L34" i="1"/>
  <c r="P33" i="1"/>
  <c r="O33" i="1"/>
  <c r="N33" i="1"/>
  <c r="M33" i="1"/>
  <c r="L33" i="1"/>
  <c r="P32" i="1"/>
  <c r="O32" i="1"/>
  <c r="N32" i="1"/>
  <c r="M32" i="1"/>
  <c r="L32" i="1"/>
  <c r="P31" i="1"/>
  <c r="O31" i="1"/>
  <c r="N31" i="1"/>
  <c r="M31" i="1"/>
  <c r="L31" i="1"/>
  <c r="P30" i="1"/>
  <c r="O30" i="1"/>
  <c r="N30" i="1"/>
  <c r="M30" i="1"/>
  <c r="L30" i="1"/>
  <c r="P29" i="1"/>
  <c r="O29" i="1"/>
  <c r="N29" i="1"/>
  <c r="M29" i="1"/>
  <c r="L29" i="1"/>
  <c r="P28" i="1"/>
  <c r="O28" i="1"/>
  <c r="N28" i="1"/>
  <c r="M28" i="1"/>
  <c r="L28" i="1"/>
  <c r="P27" i="1"/>
  <c r="O27" i="1"/>
  <c r="N27" i="1"/>
  <c r="M27" i="1"/>
  <c r="L27" i="1"/>
  <c r="P26" i="1"/>
  <c r="O26" i="1"/>
  <c r="N26" i="1"/>
  <c r="M26" i="1"/>
  <c r="L26" i="1"/>
  <c r="P25" i="1"/>
  <c r="O25" i="1"/>
  <c r="N25" i="1"/>
  <c r="M25" i="1"/>
  <c r="L25" i="1"/>
  <c r="P24" i="1"/>
  <c r="O24" i="1"/>
  <c r="N24" i="1"/>
  <c r="M24" i="1"/>
  <c r="L24" i="1"/>
  <c r="P23" i="1"/>
  <c r="O23" i="1"/>
  <c r="N23" i="1"/>
  <c r="M23" i="1"/>
  <c r="L23" i="1"/>
  <c r="P22" i="1"/>
  <c r="O22" i="1"/>
  <c r="N22" i="1"/>
  <c r="M22" i="1"/>
  <c r="L22" i="1"/>
  <c r="P21" i="1"/>
  <c r="O21" i="1"/>
  <c r="N21" i="1"/>
  <c r="M21" i="1"/>
  <c r="L21" i="1"/>
  <c r="P20" i="1"/>
  <c r="O20" i="1"/>
  <c r="N20" i="1"/>
  <c r="M20" i="1"/>
  <c r="L20" i="1"/>
  <c r="P19" i="1"/>
  <c r="O19" i="1"/>
  <c r="N19" i="1"/>
  <c r="M19" i="1"/>
  <c r="L19" i="1"/>
  <c r="P18" i="1"/>
  <c r="O18" i="1"/>
  <c r="N18" i="1"/>
  <c r="M18" i="1"/>
  <c r="L18" i="1"/>
  <c r="P17" i="1"/>
  <c r="O17" i="1"/>
  <c r="N17" i="1"/>
  <c r="M17" i="1"/>
  <c r="L17" i="1"/>
  <c r="P16" i="1"/>
  <c r="O16" i="1"/>
  <c r="N16" i="1"/>
  <c r="M16" i="1"/>
  <c r="L16" i="1"/>
  <c r="P15" i="1"/>
  <c r="O15" i="1"/>
  <c r="N15" i="1"/>
  <c r="M15" i="1"/>
  <c r="L15" i="1"/>
  <c r="P14" i="1"/>
  <c r="O14" i="1"/>
  <c r="N14" i="1"/>
  <c r="M14" i="1"/>
  <c r="L14" i="1"/>
  <c r="P13" i="1"/>
  <c r="O13" i="1"/>
  <c r="N13" i="1"/>
  <c r="M13" i="1"/>
  <c r="L13" i="1"/>
  <c r="P12" i="1"/>
  <c r="O12" i="1"/>
  <c r="N12" i="1"/>
  <c r="M12" i="1"/>
  <c r="L12" i="1"/>
  <c r="P11" i="1"/>
  <c r="O11" i="1"/>
  <c r="N11" i="1"/>
  <c r="M11" i="1"/>
  <c r="L11" i="1"/>
  <c r="P10" i="1"/>
  <c r="O10" i="1"/>
  <c r="N10" i="1"/>
  <c r="M10" i="1"/>
  <c r="L10" i="1"/>
  <c r="P9" i="1"/>
  <c r="O9" i="1"/>
  <c r="N9" i="1"/>
  <c r="M9" i="1"/>
  <c r="L9" i="1"/>
  <c r="P8" i="1"/>
  <c r="O8" i="1"/>
  <c r="N8" i="1"/>
  <c r="M8" i="1"/>
  <c r="L8" i="1"/>
  <c r="P7" i="1"/>
  <c r="O7" i="1"/>
  <c r="N7" i="1"/>
  <c r="M7" i="1"/>
  <c r="L7" i="1"/>
  <c r="P6" i="1"/>
  <c r="O6" i="1"/>
  <c r="N6" i="1"/>
  <c r="M6" i="1"/>
  <c r="L6" i="1"/>
  <c r="P5" i="1"/>
  <c r="O5" i="1"/>
  <c r="N5" i="1"/>
  <c r="M5" i="1"/>
  <c r="L5" i="1"/>
  <c r="P4" i="1"/>
  <c r="O4" i="1"/>
  <c r="N4" i="1"/>
  <c r="M4" i="1"/>
  <c r="L4" i="1"/>
  <c r="P3" i="1"/>
  <c r="O3" i="1"/>
  <c r="N3" i="1"/>
  <c r="M3" i="1"/>
  <c r="L3" i="1"/>
  <c r="P2" i="1"/>
  <c r="O2" i="1"/>
  <c r="N2" i="1"/>
  <c r="M2" i="1"/>
  <c r="L2" i="1"/>
  <c r="H19" i="4"/>
  <c r="H18" i="4"/>
  <c r="H17" i="4"/>
  <c r="H16" i="4"/>
  <c r="AB4" i="4" a="1"/>
  <c r="AB4" i="4" s="1"/>
  <c r="Z4" i="4" s="1" a="1"/>
  <c r="Z4" i="4" s="1"/>
  <c r="AA4" i="4" a="1"/>
  <c r="AA4" i="4" s="1"/>
  <c r="R3" i="4" a="1"/>
  <c r="R3" i="4" s="1"/>
  <c r="Q3" i="4" a="1"/>
  <c r="Q3" i="4" s="1"/>
  <c r="O3" i="4" s="1" a="1"/>
  <c r="O3" i="4" s="1"/>
  <c r="P3" i="4" a="1"/>
  <c r="P3" i="4" s="1"/>
  <c r="U1" i="4"/>
  <c r="V1" i="4" s="1"/>
  <c r="U3" i="4" s="1" a="1"/>
  <c r="U3" i="4" s="1"/>
  <c r="I17" i="4"/>
  <c r="I16" i="4"/>
  <c r="I18" i="4"/>
  <c r="I19" i="4"/>
  <c r="E7" i="4"/>
  <c r="E6" i="4"/>
  <c r="T3" i="4" l="1" a="1"/>
  <c r="T3" i="4" s="1"/>
  <c r="AB2" i="4"/>
  <c r="AA2" i="4"/>
  <c r="P1" i="4"/>
  <c r="R1" i="4"/>
  <c r="Q1" i="4"/>
  <c r="J16" i="4"/>
  <c r="J18" i="4"/>
  <c r="J17" i="4"/>
  <c r="J19" i="4"/>
  <c r="E8" i="4"/>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<sst xmlns="http://schemas.openxmlformats.org/spreadsheetml/2006/main" count="405" uniqueCount="142">
  <si>
    <t>Date</t>
  </si>
  <si>
    <t>Product_ID</t>
  </si>
  <si>
    <t>Quantity</t>
  </si>
  <si>
    <t>Sale_Type</t>
  </si>
  <si>
    <t>Payment_Mode</t>
  </si>
  <si>
    <t>Discount%</t>
  </si>
  <si>
    <t>Product_No</t>
  </si>
  <si>
    <t>Category_No</t>
  </si>
  <si>
    <t>UOM</t>
  </si>
  <si>
    <t>Buying_Price</t>
  </si>
  <si>
    <t>Selling_Price</t>
  </si>
  <si>
    <t>P1000</t>
  </si>
  <si>
    <t>P1001</t>
  </si>
  <si>
    <t>P1002</t>
  </si>
  <si>
    <t>P1003</t>
  </si>
  <si>
    <t>P1004</t>
  </si>
  <si>
    <t>P1005</t>
  </si>
  <si>
    <t>P1006</t>
  </si>
  <si>
    <t>P1007</t>
  </si>
  <si>
    <t>P1008</t>
  </si>
  <si>
    <t>P1009</t>
  </si>
  <si>
    <t>P1010</t>
  </si>
  <si>
    <t>P1011</t>
  </si>
  <si>
    <t>P1012</t>
  </si>
  <si>
    <t>P1013</t>
  </si>
  <si>
    <t>P1014</t>
  </si>
  <si>
    <t>P1015</t>
  </si>
  <si>
    <t>P1016</t>
  </si>
  <si>
    <t>P1017</t>
  </si>
  <si>
    <t>P1018</t>
  </si>
  <si>
    <t>P1019</t>
  </si>
  <si>
    <t>P1020</t>
  </si>
  <si>
    <t>P1021</t>
  </si>
  <si>
    <t>P1022</t>
  </si>
  <si>
    <t>P1023</t>
  </si>
  <si>
    <t>P1024</t>
  </si>
  <si>
    <t>P1025</t>
  </si>
  <si>
    <t>P1026</t>
  </si>
  <si>
    <t>P1027</t>
  </si>
  <si>
    <t>P1028</t>
  </si>
  <si>
    <t>P1029</t>
  </si>
  <si>
    <t>P1030</t>
  </si>
  <si>
    <t>P1031</t>
  </si>
  <si>
    <t>P1032</t>
  </si>
  <si>
    <t>P1033</t>
  </si>
  <si>
    <t>P1034</t>
  </si>
  <si>
    <t>P1035</t>
  </si>
  <si>
    <t>P1036</t>
  </si>
  <si>
    <t>P1037</t>
  </si>
  <si>
    <t>P1038</t>
  </si>
  <si>
    <t>P1039</t>
  </si>
  <si>
    <t>P1040</t>
  </si>
  <si>
    <t>P1041</t>
  </si>
  <si>
    <t>P1042</t>
  </si>
  <si>
    <t>P1043</t>
  </si>
  <si>
    <t>P1044</t>
  </si>
  <si>
    <t>P1045</t>
  </si>
  <si>
    <t>P1046</t>
  </si>
  <si>
    <t>P1047</t>
  </si>
  <si>
    <t>P1048</t>
  </si>
  <si>
    <t>P1049</t>
  </si>
  <si>
    <t>Online</t>
  </si>
  <si>
    <t>Cash</t>
  </si>
  <si>
    <t>PRD001</t>
  </si>
  <si>
    <t>PRD002</t>
  </si>
  <si>
    <t>PRD003</t>
  </si>
  <si>
    <t>PRD004</t>
  </si>
  <si>
    <t>PRD005</t>
  </si>
  <si>
    <t>PRD006</t>
  </si>
  <si>
    <t>PRD007</t>
  </si>
  <si>
    <t>PRD008</t>
  </si>
  <si>
    <t>PRD009</t>
  </si>
  <si>
    <t>PRD010</t>
  </si>
  <si>
    <t>PRD011</t>
  </si>
  <si>
    <t>PRD012</t>
  </si>
  <si>
    <t>PRD013</t>
  </si>
  <si>
    <t>PRD014</t>
  </si>
  <si>
    <t>PRD015</t>
  </si>
  <si>
    <t>PRD016</t>
  </si>
  <si>
    <t>PRD017</t>
  </si>
  <si>
    <t>PRD018</t>
  </si>
  <si>
    <t>PRD019</t>
  </si>
  <si>
    <t>PRD020</t>
  </si>
  <si>
    <t>PRD021</t>
  </si>
  <si>
    <t>PRD022</t>
  </si>
  <si>
    <t>PRD023</t>
  </si>
  <si>
    <t>PRD024</t>
  </si>
  <si>
    <t>PRD025</t>
  </si>
  <si>
    <t>PRD026</t>
  </si>
  <si>
    <t>PRD027</t>
  </si>
  <si>
    <t>PRD028</t>
  </si>
  <si>
    <t>PRD029</t>
  </si>
  <si>
    <t>PRD030</t>
  </si>
  <si>
    <t>PRD031</t>
  </si>
  <si>
    <t>PRD032</t>
  </si>
  <si>
    <t>PRD033</t>
  </si>
  <si>
    <t>PRD034</t>
  </si>
  <si>
    <t>PRD035</t>
  </si>
  <si>
    <t>PRD036</t>
  </si>
  <si>
    <t>PRD037</t>
  </si>
  <si>
    <t>PRD038</t>
  </si>
  <si>
    <t>PRD039</t>
  </si>
  <si>
    <t>PRD040</t>
  </si>
  <si>
    <t>PRD041</t>
  </si>
  <si>
    <t>PRD042</t>
  </si>
  <si>
    <t>PRD043</t>
  </si>
  <si>
    <t>PRD044</t>
  </si>
  <si>
    <t>PRD045</t>
  </si>
  <si>
    <t>PRD046</t>
  </si>
  <si>
    <t>PRD047</t>
  </si>
  <si>
    <t>PRD048</t>
  </si>
  <si>
    <t>PRD049</t>
  </si>
  <si>
    <t>PRD050</t>
  </si>
  <si>
    <t>CAT03</t>
  </si>
  <si>
    <t>CAT01</t>
  </si>
  <si>
    <t>CAT02</t>
  </si>
  <si>
    <t>kg</t>
  </si>
  <si>
    <t>liter</t>
  </si>
  <si>
    <t>Direct sales</t>
  </si>
  <si>
    <t>Wholesalers</t>
  </si>
  <si>
    <t>ft</t>
  </si>
  <si>
    <t>Total Buying Value</t>
  </si>
  <si>
    <t>Total Selling Value</t>
  </si>
  <si>
    <t>Day</t>
  </si>
  <si>
    <t>Year</t>
  </si>
  <si>
    <t>Month</t>
  </si>
  <si>
    <t>Sum of Total Selling Value</t>
  </si>
  <si>
    <t>Sum of Total Buying Value</t>
  </si>
  <si>
    <t>Sum of Quantity</t>
  </si>
  <si>
    <t>Payment Mode</t>
  </si>
  <si>
    <t>Sales Type</t>
  </si>
  <si>
    <t>Category</t>
  </si>
  <si>
    <t>Product</t>
  </si>
  <si>
    <t>Jul</t>
  </si>
  <si>
    <t>Aug</t>
  </si>
  <si>
    <t>Sep</t>
  </si>
  <si>
    <t>Oct</t>
  </si>
  <si>
    <t>Total Sales</t>
  </si>
  <si>
    <t>Total Profit</t>
  </si>
  <si>
    <t>Profit%</t>
  </si>
  <si>
    <t>Sales</t>
  </si>
  <si>
    <t>Profit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</si>
</sst>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44" formatCode="_(&quot;$&quot;* #,##0.00_);_(&quot;$&quot;* \(#,##0.00\);_(&quot;$&quot;* &quot;-&quot;??_);_(@_)"/>
    <numFmt numFmtId="164" formatCode="yyyy\-mm\-dd"/>
    <numFmt numFmtId="165" formatCode="[$$-409]#,##0.00"/>
  </numFmts>
  <fonts count="5" x14ac:knownFonts="1">
    <font>
      <sz val="11"/>
      <color theme="1"/>
      <name val="Calibri"/>
      <family val="2"/>
      <scheme val="minor"/>
    </font>
    <font>
      <b/>
      <sz val="11"/>
      <color theme="1"/>
      <name val="Calibri"/>
      <family val="2"/>
      <scheme val="minor"/>
    </font>
    <font>
      <sz val="11"/>
      <color theme="1"/>
      <name val="Calibri"/>
      <family val="2"/>
      <scheme val="minor"/>
    </font>
    <font>
      <sz val="8"/>
      <name val="Calibri"/>
      <family val="2"/>
      <scheme val="minor"/>
    </font>
    <font>
      <sz val="11"/>
      <color rgb="FFFFFF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3">
    <xf numFmtId="0" fontId="0" fillId="0" borderId="0"/>
    <xf numFmtId="44" fontId="2" fillId="0" borderId="0" applyFont="0" applyFill="0" applyBorder="0" applyAlignment="0" applyProtection="0"/>
    <xf numFmtId="9" fontId="2" fillId="0" borderId="0" applyFont="0" applyFill="0" applyBorder="0" applyAlignment="0" applyProtection="0"/>
  </cellStyleXfs>
  <cellXfs count="13">
    <xf numFmtId="0" fontId="0" fillId="0" borderId="0" xfId="0"/>
    <xf numFmtId="0" fontId="1" fillId="0" borderId="1" xfId="0" applyFont="1" applyBorder="1" applyAlignment="1">
      <alignment horizontal="center" vertical="top"/>
    </xf>
    <xf numFmtId="9" fontId="0" fillId="0" borderId="0" xfId="2" applyFont="1"/>
    <xf numFmtId="44" fontId="0" fillId="0" borderId="0" xfId="1" applyFont="1"/>
    <xf numFmtId="165" fontId="1" fillId="0" borderId="1" xfId="0" applyNumberFormat="1" applyFont="1" applyBorder="1" applyAlignment="1">
      <alignment horizontal="center" vertical="top"/>
    </xf>
    <xf numFmtId="165" fontId="0" fillId="0" borderId="0" xfId="0" applyNumberFormat="1"/>
    <xf numFmtId="0" fontId="0" fillId="0" borderId="0" xfId="0" pivotButton="1"/>
    <xf numFmtId="0" fontId="0" fillId="0" borderId="0" xfId="0" applyAlignment="1">
      <alignment horizontal="left"/>
    </xf>
    <xf numFmtId="14" fontId="0" fillId="0" borderId="0" xfId="0" applyNumberFormat="1"/>
    <xf numFmtId="14" fontId="1" fillId="0" borderId="1" xfId="0" applyNumberFormat="1" applyFont="1" applyBorder="1" applyAlignment="1">
      <alignment horizontal="center" vertical="top"/>
    </xf>
    <xf numFmtId="0" fontId="0" fillId="0" borderId="0" xfId="0" applyAlignment="1">
      <alignment horizontal="center"/>
    </xf>
    <xf numFmtId="0" fontId="0" fillId="0" borderId="0" xfId="1" applyNumberFormat="1" applyFont="1"/>
    <xf numFmtId="0" fontId="4" fillId="0" borderId="0" xfId="0" applyFont="1"/>
  </cellXfs>
  <cellStyles count="3">
    <cellStyle name="Currency" xfId="1" builtinId="4"/>
    <cellStyle name="Normal" xfId="0" builtinId="0"/>
    <cellStyle name="Percent" xfId="2" builtinId="5"/>
  </cellStyles>
  <dxfs count="13">
    <dxf>
      <numFmt numFmtId="0" formatCode="General"/>
    </dxf>
    <dxf>
      <numFmt numFmtId="0" formatCode="General"/>
    </dxf>
    <dxf>
      <numFmt numFmtId="0" formatCode="General"/>
    </dxf>
    <dxf>
      <numFmt numFmtId="165" formatCode="[$$-409]#,##0.00"/>
    </dxf>
    <dxf>
      <numFmt numFmtId="165" formatCode="[$$-409]#,##0.00"/>
    </dxf>
    <dxf>
      <numFmt numFmtId="165" formatCode="[$$-409]#,##0.00"/>
    </dxf>
    <dxf>
      <numFmt numFmtId="165" formatCode="[$$-409]#,##0.00"/>
    </dxf>
    <dxf>
      <numFmt numFmtId="19" formatCode="m/d/yyyy"/>
    </dxf>
    <dxf>
      <border outline="0">
        <top style="thin">
          <color auto="1"/>
        </top>
      </border>
    </dxf>
    <dxf>
      <border outline="0">
        <bottom style="thin">
          <color auto="1"/>
        </bottom>
      </border>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font>
        <b/>
        <i val="0"/>
        <sz val="26"/>
        <color rgb="FFFFFFFF"/>
        <name val="Calibri"/>
        <family val="2"/>
        <scheme val="minor"/>
      </font>
      <fill>
        <patternFill>
          <bgColor theme="9"/>
        </patternFill>
      </fill>
      <border diagonalUp="0" diagonalDown="0">
        <left/>
        <right/>
        <top/>
        <bottom/>
        <vertical/>
        <horizontal/>
      </border>
    </dxf>
    <dxf>
      <font>
        <b/>
        <i val="0"/>
        <sz val="9"/>
        <color theme="0"/>
        <name val="Posterama"/>
        <family val="2"/>
        <scheme val="none"/>
      </font>
      <fill>
        <patternFill>
          <bgColor theme="9"/>
        </patternFill>
      </fill>
      <border diagonalUp="0" diagonalDown="0">
        <left/>
        <right/>
        <top/>
        <bottom/>
        <vertical/>
        <horizontal/>
      </border>
    </dxf>
  </dxfs>
  <tableStyles count="1" defaultTableStyle="TableStyleMedium9" defaultPivotStyle="PivotStyleLight16">
    <tableStyle name="SLICER" pivot="0" table="0" count="10" xr9:uid="{BF4CE15D-F6D8-4810-A08D-4391F58B4C69}">
      <tableStyleElement type="wholeTable" dxfId="12"/>
      <tableStyleElement type="headerRow" dxfId="11"/>
    </tableStyle>
  </tableStyles>
  <colors>
    <mruColors>
      <color rgb="FFFFFFFF"/>
      <color rgb="FFE32D91"/>
      <color rgb="FFE6AF00"/>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b/>
            <i val="0"/>
            <sz val="22"/>
            <color rgb="FF000000"/>
            <name val="Calibri"/>
            <family val="2"/>
            <scheme val="minor"/>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b/>
            <i val="0"/>
            <sz val="22"/>
            <color rgb="FF000000"/>
            <name val="Calibri"/>
            <family val="2"/>
            <scheme val="minor"/>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b/>
            <i val="0"/>
            <sz val="20"/>
            <color rgb="FFFFFFFF"/>
            <name val="Calibri"/>
            <family val="2"/>
            <scheme val="minor"/>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b/>
            <i val="0"/>
            <sz val="20"/>
            <color rgb="FF000000"/>
            <name val="Calibri"/>
            <family val="2"/>
            <scheme val="minor"/>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SLICER">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4.xml"/><Relationship Id="rId13" Type="http://schemas.microsoft.com/office/2017/10/relationships/person" Target="persons/person.xml"/><Relationship Id="rId3" Type="http://schemas.openxmlformats.org/officeDocument/2006/relationships/worksheet" Target="worksheets/sheet3.xml"/><Relationship Id="rId7" Type="http://schemas.microsoft.com/office/2007/relationships/slicerCache" Target="slicerCaches/slicerCache3.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sharedStrings" Target="sharedStrings.xml"/><Relationship Id="rId5" Type="http://schemas.microsoft.com/office/2007/relationships/slicerCache" Target="slicerCaches/slicerCache1.xml"/><Relationship Id="rId10" Type="http://schemas.openxmlformats.org/officeDocument/2006/relationships/styles" Target="styles.xml"/><Relationship Id="rId4" Type="http://schemas.openxmlformats.org/officeDocument/2006/relationships/pivotCacheDefinition" Target="pivotCache/pivotCacheDefinition1.xml"/><Relationship Id="rId9" Type="http://schemas.openxmlformats.org/officeDocument/2006/relationships/theme" Target="theme/theme1.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[sales_data (version 1) (version 1).xlsx]calculations!Daily</c:name>
    <c:fmtId val="6"/>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flip="none" rotWithShape="1">
            <a:gsLst>
              <a:gs pos="0">
                <a:schemeClr val="accent4">
                  <a:lumMod val="40000"/>
                  <a:lumOff val="60000"/>
                </a:schemeClr>
              </a:gs>
              <a:gs pos="46000">
                <a:schemeClr val="accent4">
                  <a:lumMod val="95000"/>
                  <a:lumOff val="5000"/>
                </a:schemeClr>
              </a:gs>
              <a:gs pos="100000">
                <a:schemeClr val="accent4">
                  <a:lumMod val="60000"/>
                </a:schemeClr>
              </a:gs>
            </a:gsLst>
            <a:path path="circle">
              <a:fillToRect l="50000" t="130000" r="50000" b="-30000"/>
            </a:path>
            <a:tileRect/>
          </a:gra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rgbClr val="FFFFFF"/>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265932749769909E-2"/>
          <c:y val="7.5143187124285082E-2"/>
          <c:w val="0.87633266761933193"/>
          <c:h val="0.81060001700467876"/>
        </c:manualLayout>
      </c:layout>
      <c:areaChart>
        <c:grouping val="standard"/>
        <c:varyColors val="0"/>
        <c:ser>
          <c:idx val="0"/>
          <c:order val="0"/>
          <c:tx>
            <c:strRef>
              <c:f>calculations!$B$3</c:f>
              <c:strCache>
                <c:ptCount val="1"/>
                <c:pt idx="0">
                  <c:v>Total</c:v>
                </c:pt>
              </c:strCache>
            </c:strRef>
          </c:tx>
          <c:spPr>
            <a:gradFill flip="none" rotWithShape="1">
              <a:gsLst>
                <a:gs pos="0">
                  <a:schemeClr val="accent4">
                    <a:lumMod val="40000"/>
                    <a:lumOff val="60000"/>
                  </a:schemeClr>
                </a:gs>
                <a:gs pos="46000">
                  <a:schemeClr val="accent4">
                    <a:lumMod val="95000"/>
                    <a:lumOff val="5000"/>
                  </a:schemeClr>
                </a:gs>
                <a:gs pos="100000">
                  <a:schemeClr val="accent4">
                    <a:lumMod val="60000"/>
                  </a:schemeClr>
                </a:gs>
              </a:gsLst>
              <a:path path="circle">
                <a:fillToRect l="50000" t="130000" r="50000" b="-30000"/>
              </a:path>
              <a:tileRect/>
            </a:gradFill>
            <a:ln w="25400">
              <a:noFill/>
            </a:ln>
            <a:effectLst/>
          </c:spPr>
          <c:cat>
            <c:strRef>
              <c:f>calculations!$A$4:$A$34</c:f>
              <c:strCache>
                <c:ptCount val="31"/>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strCache>
            </c:strRef>
          </c:cat>
          <c:val>
            <c:numRef>
              <c:f>calculations!$B$4:$B$34</c:f>
              <c:numCache>
                <c:formatCode>[$$-409]#,##0.00</c:formatCode>
                <c:ptCount val="31"/>
                <c:pt idx="0">
                  <c:v>760.19999999999993</c:v>
                </c:pt>
                <c:pt idx="1">
                  <c:v>2513.1999999999998</c:v>
                </c:pt>
                <c:pt idx="2">
                  <c:v>4508.2</c:v>
                </c:pt>
                <c:pt idx="3">
                  <c:v>815.86</c:v>
                </c:pt>
                <c:pt idx="4">
                  <c:v>376.71</c:v>
                </c:pt>
                <c:pt idx="5">
                  <c:v>2661.2</c:v>
                </c:pt>
                <c:pt idx="6">
                  <c:v>2703.89</c:v>
                </c:pt>
                <c:pt idx="7">
                  <c:v>1835.7599999999998</c:v>
                </c:pt>
                <c:pt idx="8">
                  <c:v>2322.09</c:v>
                </c:pt>
                <c:pt idx="9">
                  <c:v>3263.22</c:v>
                </c:pt>
                <c:pt idx="10">
                  <c:v>903.36</c:v>
                </c:pt>
                <c:pt idx="11">
                  <c:v>1515.2</c:v>
                </c:pt>
                <c:pt idx="12">
                  <c:v>4605.4799999999996</c:v>
                </c:pt>
                <c:pt idx="13">
                  <c:v>1363.6100000000001</c:v>
                </c:pt>
                <c:pt idx="14">
                  <c:v>6459.75</c:v>
                </c:pt>
                <c:pt idx="15">
                  <c:v>6177.26</c:v>
                </c:pt>
                <c:pt idx="16">
                  <c:v>6463.13</c:v>
                </c:pt>
                <c:pt idx="17">
                  <c:v>3366.3900000000003</c:v>
                </c:pt>
                <c:pt idx="18">
                  <c:v>1623.8100000000002</c:v>
                </c:pt>
                <c:pt idx="19">
                  <c:v>5943.95</c:v>
                </c:pt>
                <c:pt idx="20">
                  <c:v>10551.39</c:v>
                </c:pt>
                <c:pt idx="21">
                  <c:v>2786.82</c:v>
                </c:pt>
                <c:pt idx="22">
                  <c:v>4305.3599999999997</c:v>
                </c:pt>
                <c:pt idx="23">
                  <c:v>4976.63</c:v>
                </c:pt>
                <c:pt idx="24">
                  <c:v>6464.3700000000008</c:v>
                </c:pt>
                <c:pt idx="25">
                  <c:v>471.48</c:v>
                </c:pt>
                <c:pt idx="26">
                  <c:v>819.42</c:v>
                </c:pt>
                <c:pt idx="27">
                  <c:v>763.28</c:v>
                </c:pt>
                <c:pt idx="28">
                  <c:v>1499.82</c:v>
                </c:pt>
                <c:pt idx="29">
                  <c:v>984.36</c:v>
                </c:pt>
                <c:pt idx="30">
                  <c:v>1242.43</c:v>
                </c:pt>
              </c:numCache>
            </c:numRef>
          </c:val>
          <c:extLst>
            <c:ext xmlns:c16="http://schemas.microsoft.com/office/drawing/2014/chart" uri="{C3380CC4-5D6E-409C-BE32-E72D297353CC}">
              <c16:uniqueId val="{00000001-0800-48AA-AC18-A54F7F6B3D30}"/>
            </c:ext>
          </c:extLst>
        </c:ser>
        <c:dLbls>
          <c:showLegendKey val="0"/>
          <c:showVal val="0"/>
          <c:showCatName val="0"/>
          <c:showSerName val="0"/>
          <c:showPercent val="0"/>
          <c:showBubbleSize val="0"/>
        </c:dLbls>
        <c:axId val="1138434559"/>
        <c:axId val="1638780063"/>
      </c:areaChart>
      <c:catAx>
        <c:axId val="1138434559"/>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rgbClr val="FFFFFF"/>
                </a:solidFill>
                <a:latin typeface="+mn-lt"/>
                <a:ea typeface="+mn-ea"/>
                <a:cs typeface="+mn-cs"/>
              </a:defRPr>
            </a:pPr>
            <a:endParaRPr lang="en-US"/>
          </a:p>
        </c:txPr>
        <c:crossAx val="1638780063"/>
        <c:crosses val="autoZero"/>
        <c:auto val="1"/>
        <c:lblAlgn val="ctr"/>
        <c:lblOffset val="100"/>
        <c:noMultiLvlLbl val="0"/>
      </c:catAx>
      <c:valAx>
        <c:axId val="1638780063"/>
        <c:scaling>
          <c:orientation val="minMax"/>
        </c:scaling>
        <c:delete val="0"/>
        <c:axPos val="l"/>
        <c:numFmt formatCode="[$$-409]#,##0.0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rgbClr val="FFFFFF"/>
                </a:solidFill>
                <a:latin typeface="+mn-lt"/>
                <a:ea typeface="+mn-ea"/>
                <a:cs typeface="+mn-cs"/>
              </a:defRPr>
            </a:pPr>
            <a:endParaRPr lang="en-US"/>
          </a:p>
        </c:txPr>
        <c:crossAx val="1138434559"/>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sz="1200">
          <a:solidFill>
            <a:srgbClr val="FFFFFF"/>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chart>
    <c:autoTitleDeleted val="1"/>
    <c:plotArea>
      <c:layout/>
      <c:barChart>
        <c:barDir val="col"/>
        <c:grouping val="clustered"/>
        <c:varyColors val="0"/>
        <c:ser>
          <c:idx val="0"/>
          <c:order val="0"/>
          <c:tx>
            <c:strRef>
              <c:f>calculations!$H$15</c:f>
              <c:strCache>
                <c:ptCount val="1"/>
                <c:pt idx="0">
                  <c:v>Sales</c:v>
                </c:pt>
              </c:strCache>
            </c:strRef>
          </c:tx>
          <c:spPr>
            <a:gradFill rotWithShape="1">
              <a:gsLst>
                <a:gs pos="0">
                  <a:schemeClr val="accent4">
                    <a:tint val="65000"/>
                    <a:shade val="51000"/>
                    <a:satMod val="130000"/>
                  </a:schemeClr>
                </a:gs>
                <a:gs pos="80000">
                  <a:schemeClr val="accent4">
                    <a:tint val="65000"/>
                    <a:shade val="93000"/>
                    <a:satMod val="130000"/>
                  </a:schemeClr>
                </a:gs>
                <a:gs pos="100000">
                  <a:schemeClr val="accent4">
                    <a:tint val="65000"/>
                    <a:shade val="94000"/>
                    <a:satMod val="135000"/>
                  </a:schemeClr>
                </a:gs>
              </a:gsLst>
              <a:lin ang="16200000" scaled="0"/>
            </a:gradFill>
            <a:ln>
              <a:noFill/>
            </a:ln>
            <a:effectLst>
              <a:outerShdw blurRad="40000" dist="23000" dir="5400000" rotWithShape="0">
                <a:srgbClr val="000000">
                  <a:alpha val="35000"/>
                </a:srgbClr>
              </a:outerShdw>
            </a:effectLst>
          </c:spPr>
          <c:invertIfNegative val="0"/>
          <c:dLbls>
            <c:delete val="1"/>
          </c:dLbls>
          <c:cat>
            <c:strRef>
              <c:f>calculations!$G$16:$G$19</c:f>
              <c:strCache>
                <c:ptCount val="4"/>
                <c:pt idx="0">
                  <c:v>Jul</c:v>
                </c:pt>
                <c:pt idx="1">
                  <c:v>Aug</c:v>
                </c:pt>
                <c:pt idx="2">
                  <c:v>Sep</c:v>
                </c:pt>
                <c:pt idx="3">
                  <c:v>Oct</c:v>
                </c:pt>
              </c:strCache>
            </c:strRef>
          </c:cat>
          <c:val>
            <c:numRef>
              <c:f>calculations!$H$16:$H$19</c:f>
              <c:numCache>
                <c:formatCode>_("$"* #,##0.00_);_("$"* \(#,##0.00\);_("$"* "-"??_);_(@_)</c:formatCode>
                <c:ptCount val="4"/>
                <c:pt idx="0">
                  <c:v>17385.830000000002</c:v>
                </c:pt>
                <c:pt idx="1">
                  <c:v>36566.07</c:v>
                </c:pt>
                <c:pt idx="2">
                  <c:v>17989.650000000001</c:v>
                </c:pt>
                <c:pt idx="3">
                  <c:v>23106.079999999998</c:v>
                </c:pt>
              </c:numCache>
            </c:numRef>
          </c:val>
          <c:extLst>
            <c:ext xmlns:c16="http://schemas.microsoft.com/office/drawing/2014/chart" uri="{C3380CC4-5D6E-409C-BE32-E72D297353CC}">
              <c16:uniqueId val="{00000000-3A45-4904-BF98-9FAB31BEC49A}"/>
            </c:ext>
          </c:extLst>
        </c:ser>
        <c:ser>
          <c:idx val="1"/>
          <c:order val="1"/>
          <c:tx>
            <c:strRef>
              <c:f>calculations!$I$15</c:f>
              <c:strCache>
                <c:ptCount val="1"/>
                <c:pt idx="0">
                  <c:v>Profit</c:v>
                </c:pt>
              </c:strCache>
            </c:strRef>
          </c:tx>
          <c:spPr>
            <a:gradFill rotWithShape="1">
              <a:gsLst>
                <a:gs pos="0">
                  <a:schemeClr val="accent4">
                    <a:shade val="51000"/>
                    <a:satMod val="130000"/>
                  </a:schemeClr>
                </a:gs>
                <a:gs pos="80000">
                  <a:schemeClr val="accent4">
                    <a:shade val="93000"/>
                    <a:satMod val="130000"/>
                  </a:schemeClr>
                </a:gs>
                <a:gs pos="100000">
                  <a:schemeClr val="accent4">
                    <a:shade val="94000"/>
                    <a:satMod val="135000"/>
                  </a:schemeClr>
                </a:gs>
              </a:gsLst>
              <a:lin ang="16200000" scaled="0"/>
            </a:gradFill>
            <a:ln>
              <a:noFill/>
            </a:ln>
            <a:effectLst>
              <a:outerShdw blurRad="40000" dist="23000" dir="5400000" rotWithShape="0">
                <a:srgbClr val="000000">
                  <a:alpha val="35000"/>
                </a:srgbClr>
              </a:outerShdw>
            </a:effectLst>
          </c:spPr>
          <c:invertIfNegative val="0"/>
          <c:dLbls>
            <c:delete val="1"/>
          </c:dLbls>
          <c:cat>
            <c:strRef>
              <c:f>calculations!$G$16:$G$19</c:f>
              <c:strCache>
                <c:ptCount val="4"/>
                <c:pt idx="0">
                  <c:v>Jul</c:v>
                </c:pt>
                <c:pt idx="1">
                  <c:v>Aug</c:v>
                </c:pt>
                <c:pt idx="2">
                  <c:v>Sep</c:v>
                </c:pt>
                <c:pt idx="3">
                  <c:v>Oct</c:v>
                </c:pt>
              </c:strCache>
            </c:strRef>
          </c:cat>
          <c:val>
            <c:numRef>
              <c:f>calculations!$I$16:$I$19</c:f>
              <c:numCache>
                <c:formatCode>_("$"* #,##0.00_);_("$"* \(#,##0.00\);_("$"* "-"??_);_(@_)</c:formatCode>
                <c:ptCount val="4"/>
                <c:pt idx="0">
                  <c:v>3266.8300000000017</c:v>
                </c:pt>
                <c:pt idx="1">
                  <c:v>8461.89</c:v>
                </c:pt>
                <c:pt idx="2">
                  <c:v>3396.5599999999995</c:v>
                </c:pt>
                <c:pt idx="3">
                  <c:v>5831.23</c:v>
                </c:pt>
              </c:numCache>
            </c:numRef>
          </c:val>
          <c:extLst>
            <c:ext xmlns:c16="http://schemas.microsoft.com/office/drawing/2014/chart" uri="{C3380CC4-5D6E-409C-BE32-E72D297353CC}">
              <c16:uniqueId val="{00000001-3A45-4904-BF98-9FAB31BEC49A}"/>
            </c:ext>
          </c:extLst>
        </c:ser>
        <c:ser>
          <c:idx val="2"/>
          <c:order val="2"/>
          <c:tx>
            <c:strRef>
              <c:f>calculations!$J$15</c:f>
              <c:strCache>
                <c:ptCount val="1"/>
                <c:pt idx="0">
                  <c:v>Profit%</c:v>
                </c:pt>
              </c:strCache>
            </c:strRef>
          </c:tx>
          <c:spPr>
            <a:gradFill rotWithShape="1">
              <a:gsLst>
                <a:gs pos="0">
                  <a:schemeClr val="accent4">
                    <a:shade val="65000"/>
                    <a:shade val="51000"/>
                    <a:satMod val="130000"/>
                  </a:schemeClr>
                </a:gs>
                <a:gs pos="80000">
                  <a:schemeClr val="accent4">
                    <a:shade val="65000"/>
                    <a:shade val="93000"/>
                    <a:satMod val="130000"/>
                  </a:schemeClr>
                </a:gs>
                <a:gs pos="100000">
                  <a:schemeClr val="accent4">
                    <a:shade val="65000"/>
                    <a:shade val="94000"/>
                    <a:satMod val="135000"/>
                  </a:schemeClr>
                </a:gs>
              </a:gsLst>
              <a:lin ang="16200000" scaled="0"/>
            </a:gradFill>
            <a:ln>
              <a:noFill/>
            </a:ln>
            <a:effectLst>
              <a:outerShdw blurRad="40000" dist="23000" dir="5400000" rotWithShape="0">
                <a:srgbClr val="000000">
                  <a:alpha val="35000"/>
                </a:srgbClr>
              </a:outerShdw>
            </a:effectLst>
          </c:spPr>
          <c:invertIfNegative val="0"/>
          <c:dLbls>
            <c:spPr>
              <a:noFill/>
              <a:ln>
                <a:noFill/>
              </a:ln>
              <a:effectLst/>
            </c:spPr>
            <c:txPr>
              <a:bodyPr rot="0" spcFirstLastPara="1" vertOverflow="ellipsis" vert="horz" wrap="square" anchor="ctr" anchorCtr="1"/>
              <a:lstStyle/>
              <a:p>
                <a:pPr>
                  <a:defRPr sz="1000" b="0" i="0" u="none" strike="noStrike" kern="1200" baseline="0">
                    <a:solidFill>
                      <a:srgbClr val="FFFFFF"/>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calculations!$G$16:$G$19</c:f>
              <c:strCache>
                <c:ptCount val="4"/>
                <c:pt idx="0">
                  <c:v>Jul</c:v>
                </c:pt>
                <c:pt idx="1">
                  <c:v>Aug</c:v>
                </c:pt>
                <c:pt idx="2">
                  <c:v>Sep</c:v>
                </c:pt>
                <c:pt idx="3">
                  <c:v>Oct</c:v>
                </c:pt>
              </c:strCache>
            </c:strRef>
          </c:cat>
          <c:val>
            <c:numRef>
              <c:f>calculations!$J$16:$J$19</c:f>
              <c:numCache>
                <c:formatCode>0%</c:formatCode>
                <c:ptCount val="4"/>
                <c:pt idx="0">
                  <c:v>0.23137828458106111</c:v>
                </c:pt>
                <c:pt idx="1">
                  <c:v>0.30109008695503658</c:v>
                </c:pt>
                <c:pt idx="2">
                  <c:v>0.23275125418948275</c:v>
                </c:pt>
                <c:pt idx="3">
                  <c:v>0.33755604245478255</c:v>
                </c:pt>
              </c:numCache>
            </c:numRef>
          </c:val>
          <c:extLst>
            <c:ext xmlns:c16="http://schemas.microsoft.com/office/drawing/2014/chart" uri="{C3380CC4-5D6E-409C-BE32-E72D297353CC}">
              <c16:uniqueId val="{00000002-3A45-4904-BF98-9FAB31BEC49A}"/>
            </c:ext>
          </c:extLst>
        </c:ser>
        <c:dLbls>
          <c:dLblPos val="outEnd"/>
          <c:showLegendKey val="0"/>
          <c:showVal val="1"/>
          <c:showCatName val="0"/>
          <c:showSerName val="0"/>
          <c:showPercent val="0"/>
          <c:showBubbleSize val="0"/>
        </c:dLbls>
        <c:gapWidth val="74"/>
        <c:overlap val="100"/>
        <c:axId val="1499272063"/>
        <c:axId val="1499273023"/>
      </c:barChart>
      <c:catAx>
        <c:axId val="1499272063"/>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rgbClr val="FFFFFF"/>
                </a:solidFill>
                <a:latin typeface="+mn-lt"/>
                <a:ea typeface="+mn-ea"/>
                <a:cs typeface="+mn-cs"/>
              </a:defRPr>
            </a:pPr>
            <a:endParaRPr lang="en-US"/>
          </a:p>
        </c:txPr>
        <c:crossAx val="1499273023"/>
        <c:crosses val="autoZero"/>
        <c:auto val="1"/>
        <c:lblAlgn val="ctr"/>
        <c:lblOffset val="100"/>
        <c:noMultiLvlLbl val="0"/>
      </c:catAx>
      <c:valAx>
        <c:axId val="1499273023"/>
        <c:scaling>
          <c:orientation val="minMax"/>
        </c:scaling>
        <c:delete val="0"/>
        <c:axPos val="l"/>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rgbClr val="FFFFFF"/>
                </a:solidFill>
                <a:latin typeface="+mn-lt"/>
                <a:ea typeface="+mn-ea"/>
                <a:cs typeface="+mn-cs"/>
              </a:defRPr>
            </a:pPr>
            <a:endParaRPr lang="en-US"/>
          </a:p>
        </c:txPr>
        <c:crossAx val="149927206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sz="1000">
          <a:solidFill>
            <a:srgbClr val="FFFFFF"/>
          </a:solidFill>
          <a:latin typeface="+mn-lt"/>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24991345486812416"/>
          <c:y val="4.8201883427350586E-2"/>
          <c:w val="0.59960543544049105"/>
          <c:h val="0.92476522182739695"/>
        </c:manualLayout>
      </c:layout>
      <c:bar3DChart>
        <c:barDir val="bar"/>
        <c:grouping val="clustered"/>
        <c:varyColors val="0"/>
        <c:ser>
          <c:idx val="0"/>
          <c:order val="0"/>
          <c:spPr>
            <a:gradFill flip="none" rotWithShape="1">
              <a:gsLst>
                <a:gs pos="0">
                  <a:schemeClr val="accent4">
                    <a:lumMod val="40000"/>
                    <a:lumOff val="60000"/>
                  </a:schemeClr>
                </a:gs>
                <a:gs pos="46000">
                  <a:schemeClr val="accent4">
                    <a:lumMod val="95000"/>
                    <a:lumOff val="5000"/>
                  </a:schemeClr>
                </a:gs>
                <a:gs pos="100000">
                  <a:schemeClr val="accent4">
                    <a:lumMod val="60000"/>
                  </a:schemeClr>
                </a:gs>
              </a:gsLst>
              <a:path path="circle">
                <a:fillToRect l="50000" t="130000" r="50000" b="-30000"/>
              </a:path>
              <a:tileRect/>
            </a:gradFill>
            <a:ln>
              <a:noFill/>
            </a:ln>
            <a:effectLst/>
            <a:sp3d/>
          </c:spPr>
          <c:invertIfNegative val="0"/>
          <c:dLbls>
            <c:spPr>
              <a:noFill/>
              <a:ln>
                <a:noFill/>
              </a:ln>
              <a:effectLst/>
            </c:spPr>
            <c:txPr>
              <a:bodyPr rot="0" spcFirstLastPara="1" vertOverflow="ellipsis" vert="horz" wrap="square" lIns="0" tIns="0" rIns="0" bIns="822960" anchor="ctr" anchorCtr="1"/>
              <a:lstStyle/>
              <a:p>
                <a:pPr>
                  <a:defRPr sz="1000" b="0" i="0" u="none" strike="noStrike" kern="1200" baseline="0">
                    <a:solidFill>
                      <a:srgbClr val="FFFFFF"/>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c15:spPr>
                <c15:showLeaderLines val="1"/>
                <c15:leaderLines>
                  <c:spPr>
                    <a:ln w="9525" cap="flat" cmpd="sng" algn="ctr">
                      <a:solidFill>
                        <a:schemeClr val="tx1">
                          <a:lumMod val="35000"/>
                          <a:lumOff val="65000"/>
                        </a:schemeClr>
                      </a:solidFill>
                      <a:round/>
                    </a:ln>
                    <a:effectLst/>
                  </c:spPr>
                </c15:leaderLines>
              </c:ext>
            </c:extLst>
          </c:dLbls>
          <c:cat>
            <c:strRef>
              <c:f>calculations!$T$3:$T$12</c:f>
              <c:strCache>
                <c:ptCount val="10"/>
                <c:pt idx="0">
                  <c:v>PRD028</c:v>
                </c:pt>
                <c:pt idx="1">
                  <c:v>PRD029</c:v>
                </c:pt>
                <c:pt idx="2">
                  <c:v>PRD030</c:v>
                </c:pt>
                <c:pt idx="3">
                  <c:v>PRD031</c:v>
                </c:pt>
                <c:pt idx="4">
                  <c:v>PRD032</c:v>
                </c:pt>
                <c:pt idx="5">
                  <c:v>PRD033</c:v>
                </c:pt>
                <c:pt idx="6">
                  <c:v>PRD034</c:v>
                </c:pt>
                <c:pt idx="7">
                  <c:v>PRD035</c:v>
                </c:pt>
                <c:pt idx="8">
                  <c:v>PRD036</c:v>
                </c:pt>
                <c:pt idx="9">
                  <c:v>PRD037</c:v>
                </c:pt>
              </c:strCache>
            </c:strRef>
          </c:cat>
          <c:val>
            <c:numRef>
              <c:f>calculations!$U$3:$U$12</c:f>
              <c:numCache>
                <c:formatCode>_("$"* #,##0.00_);_("$"* \(#,##0.00\);_("$"* "-"??_);_(@_)</c:formatCode>
                <c:ptCount val="10"/>
                <c:pt idx="0">
                  <c:v>222.65</c:v>
                </c:pt>
                <c:pt idx="1">
                  <c:v>1550.6</c:v>
                </c:pt>
                <c:pt idx="2">
                  <c:v>2918.3999999999996</c:v>
                </c:pt>
                <c:pt idx="3">
                  <c:v>1145.2</c:v>
                </c:pt>
                <c:pt idx="4">
                  <c:v>507.08</c:v>
                </c:pt>
                <c:pt idx="5">
                  <c:v>2561.58</c:v>
                </c:pt>
                <c:pt idx="6">
                  <c:v>134.49</c:v>
                </c:pt>
                <c:pt idx="7">
                  <c:v>1772.16</c:v>
                </c:pt>
                <c:pt idx="8">
                  <c:v>1212.1600000000001</c:v>
                </c:pt>
                <c:pt idx="9">
                  <c:v>1498.75</c:v>
                </c:pt>
              </c:numCache>
            </c:numRef>
          </c:val>
          <c:extLst>
            <c:ext xmlns:c16="http://schemas.microsoft.com/office/drawing/2014/chart" uri="{C3380CC4-5D6E-409C-BE32-E72D297353CC}">
              <c16:uniqueId val="{00000000-761C-47A2-9A3F-4221521685EA}"/>
            </c:ext>
          </c:extLst>
        </c:ser>
        <c:dLbls>
          <c:showLegendKey val="0"/>
          <c:showVal val="1"/>
          <c:showCatName val="0"/>
          <c:showSerName val="0"/>
          <c:showPercent val="0"/>
          <c:showBubbleSize val="0"/>
        </c:dLbls>
        <c:gapWidth val="77"/>
        <c:shape val="box"/>
        <c:axId val="1729101935"/>
        <c:axId val="1729102415"/>
        <c:axId val="0"/>
      </c:bar3DChart>
      <c:catAx>
        <c:axId val="1729101935"/>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rgbClr val="FFFFFF"/>
                </a:solidFill>
                <a:latin typeface="+mn-lt"/>
                <a:ea typeface="+mn-ea"/>
                <a:cs typeface="+mn-cs"/>
              </a:defRPr>
            </a:pPr>
            <a:endParaRPr lang="en-US"/>
          </a:p>
        </c:txPr>
        <c:crossAx val="1729102415"/>
        <c:crosses val="autoZero"/>
        <c:auto val="1"/>
        <c:lblAlgn val="ctr"/>
        <c:lblOffset val="100"/>
        <c:noMultiLvlLbl val="0"/>
      </c:catAx>
      <c:valAx>
        <c:axId val="1729102415"/>
        <c:scaling>
          <c:orientation val="minMax"/>
        </c:scaling>
        <c:delete val="1"/>
        <c:axPos val="b"/>
        <c:numFmt formatCode="_(&quot;$&quot;* #,##0.00_);_(&quot;$&quot;* \(#,##0.00\);_(&quot;$&quot;* &quot;-&quot;??_);_(@_)" sourceLinked="1"/>
        <c:majorTickMark val="out"/>
        <c:minorTickMark val="none"/>
        <c:tickLblPos val="nextTo"/>
        <c:crossAx val="172910193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solidFill>
            <a:srgbClr val="FFFFFF"/>
          </a:solidFill>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[sales_data (version 1) (version 1).xlsx]calculations!Salestype</c:name>
    <c:fmtId val="12"/>
  </c:pivotSource>
  <c:chart>
    <c:autoTitleDeleted val="1"/>
    <c:pivotFmts>
      <c:pivotFmt>
        <c:idx val="0"/>
        <c:spPr>
          <a:solidFill>
            <a:schemeClr val="accent6"/>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6"/>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6"/>
          </a:solidFill>
          <a:ln w="19050">
            <a:solidFill>
              <a:schemeClr val="lt1"/>
            </a:solidFill>
          </a:ln>
          <a:effectLst/>
        </c:spPr>
      </c:pivotFmt>
      <c:pivotFmt>
        <c:idx val="3"/>
        <c:spPr>
          <a:solidFill>
            <a:schemeClr val="accent6"/>
          </a:solidFill>
          <a:ln w="19050">
            <a:solidFill>
              <a:schemeClr val="lt1"/>
            </a:solidFill>
          </a:ln>
          <a:effectLst/>
        </c:spPr>
      </c:pivotFmt>
      <c:pivotFmt>
        <c:idx val="4"/>
        <c:spPr>
          <a:solidFill>
            <a:schemeClr val="accent6"/>
          </a:solidFill>
          <a:ln w="19050">
            <a:solidFill>
              <a:schemeClr val="lt1"/>
            </a:solidFill>
          </a:ln>
          <a:effectLst/>
        </c:spPr>
      </c:pivotFmt>
      <c:pivotFmt>
        <c:idx val="5"/>
        <c:spPr>
          <a:solidFill>
            <a:schemeClr val="accent6"/>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6"/>
        <c:spPr>
          <a:solidFill>
            <a:schemeClr val="accent6"/>
          </a:solidFill>
          <a:ln w="19050">
            <a:solidFill>
              <a:schemeClr val="lt1"/>
            </a:solidFill>
          </a:ln>
          <a:effectLst/>
        </c:spPr>
      </c:pivotFmt>
      <c:pivotFmt>
        <c:idx val="7"/>
        <c:spPr>
          <a:solidFill>
            <a:schemeClr val="accent6"/>
          </a:solidFill>
          <a:ln w="19050">
            <a:solidFill>
              <a:schemeClr val="lt1"/>
            </a:solidFill>
          </a:ln>
          <a:effectLst/>
        </c:spPr>
      </c:pivotFmt>
      <c:pivotFmt>
        <c:idx val="8"/>
        <c:spPr>
          <a:solidFill>
            <a:schemeClr val="accent6"/>
          </a:solidFill>
          <a:ln w="19050">
            <a:solidFill>
              <a:schemeClr val="lt1"/>
            </a:solidFill>
          </a:ln>
          <a:effectLst/>
        </c:spPr>
      </c:pivotFmt>
      <c:pivotFmt>
        <c:idx val="9"/>
        <c:spPr>
          <a:solidFill>
            <a:schemeClr val="accent6"/>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0"/>
        <c:spPr>
          <a:solidFill>
            <a:schemeClr val="accent6"/>
          </a:solidFill>
          <a:ln w="19050">
            <a:solidFill>
              <a:schemeClr val="lt1"/>
            </a:solidFill>
          </a:ln>
          <a:effectLst/>
        </c:spPr>
      </c:pivotFmt>
      <c:pivotFmt>
        <c:idx val="11"/>
        <c:spPr>
          <a:solidFill>
            <a:schemeClr val="accent6"/>
          </a:solidFill>
          <a:ln w="19050">
            <a:solidFill>
              <a:schemeClr val="lt1"/>
            </a:solidFill>
          </a:ln>
          <a:effectLst/>
        </c:spPr>
      </c:pivotFmt>
      <c:pivotFmt>
        <c:idx val="12"/>
        <c:spPr>
          <a:solidFill>
            <a:schemeClr val="accent6"/>
          </a:solidFill>
          <a:ln w="19050">
            <a:solidFill>
              <a:schemeClr val="lt1"/>
            </a:solidFill>
          </a:ln>
          <a:effectLst/>
        </c:spPr>
      </c:pivotFmt>
      <c:pivotFmt>
        <c:idx val="13"/>
        <c:spPr>
          <a:solidFill>
            <a:schemeClr val="accent6"/>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4"/>
        <c:spPr>
          <a:solidFill>
            <a:schemeClr val="accent6"/>
          </a:solidFill>
          <a:ln w="19050">
            <a:solidFill>
              <a:schemeClr val="lt1"/>
            </a:solidFill>
          </a:ln>
          <a:effectLst/>
        </c:spPr>
      </c:pivotFmt>
      <c:pivotFmt>
        <c:idx val="15"/>
        <c:spPr>
          <a:solidFill>
            <a:schemeClr val="accent6"/>
          </a:solidFill>
          <a:ln w="19050">
            <a:solidFill>
              <a:schemeClr val="lt1"/>
            </a:solidFill>
          </a:ln>
          <a:effectLst/>
        </c:spPr>
      </c:pivotFmt>
      <c:pivotFmt>
        <c:idx val="16"/>
        <c:spPr>
          <a:solidFill>
            <a:schemeClr val="accent6"/>
          </a:solidFill>
          <a:ln w="19050">
            <a:solidFill>
              <a:schemeClr val="lt1"/>
            </a:solidFill>
          </a:ln>
          <a:effectLst/>
        </c:spPr>
      </c:pivotFmt>
      <c:pivotFmt>
        <c:idx val="17"/>
        <c:spPr>
          <a:solidFill>
            <a:schemeClr val="accent6"/>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8"/>
        <c:spPr>
          <a:solidFill>
            <a:schemeClr val="accent6"/>
          </a:solidFill>
          <a:ln w="19050">
            <a:solidFill>
              <a:schemeClr val="lt1"/>
            </a:solidFill>
          </a:ln>
          <a:effectLst/>
        </c:spPr>
      </c:pivotFmt>
      <c:pivotFmt>
        <c:idx val="19"/>
        <c:spPr>
          <a:solidFill>
            <a:schemeClr val="accent6"/>
          </a:solidFill>
          <a:ln w="19050">
            <a:solidFill>
              <a:schemeClr val="lt1"/>
            </a:solidFill>
          </a:ln>
          <a:effectLst/>
        </c:spPr>
      </c:pivotFmt>
      <c:pivotFmt>
        <c:idx val="20"/>
        <c:spPr>
          <a:solidFill>
            <a:schemeClr val="accent6"/>
          </a:solidFill>
          <a:ln w="19050">
            <a:solidFill>
              <a:schemeClr val="lt1"/>
            </a:solidFill>
          </a:ln>
          <a:effectLst/>
        </c:spPr>
      </c:pivotFmt>
      <c:pivotFmt>
        <c:idx val="21"/>
        <c:spPr>
          <a:solidFill>
            <a:schemeClr val="accent6"/>
          </a:solidFill>
          <a:ln w="19050">
            <a:noFill/>
          </a:ln>
          <a:effectLst>
            <a:outerShdw blurRad="50800" dist="127000" dir="2700000" algn="tl" rotWithShape="0">
              <a:prstClr val="black">
                <a:alpha val="40000"/>
              </a:prstClr>
            </a:outerShdw>
          </a:effectLst>
        </c:spPr>
        <c:marker>
          <c:symbol val="none"/>
        </c:marker>
        <c:dLbl>
          <c:idx val="0"/>
          <c:spPr>
            <a:noFill/>
            <a:ln>
              <a:noFill/>
            </a:ln>
            <a:effectLst/>
          </c:spPr>
          <c:txPr>
            <a:bodyPr rot="0" spcFirstLastPara="1" vertOverflow="ellipsis" vert="horz" wrap="square" anchor="ctr" anchorCtr="1"/>
            <a:lstStyle/>
            <a:p>
              <a:pPr>
                <a:defRPr sz="2000" b="0" i="0" u="none" strike="noStrike" kern="1200" baseline="0">
                  <a:solidFill>
                    <a:srgbClr val="FFFFFF"/>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22"/>
        <c:spPr>
          <a:solidFill>
            <a:schemeClr val="accent6"/>
          </a:solidFill>
          <a:ln w="19050">
            <a:noFill/>
          </a:ln>
          <a:effectLst>
            <a:outerShdw blurRad="50800" dist="127000" dir="2700000" algn="tl" rotWithShape="0">
              <a:prstClr val="black">
                <a:alpha val="40000"/>
              </a:prstClr>
            </a:outerShdw>
          </a:effectLst>
        </c:spPr>
      </c:pivotFmt>
      <c:pivotFmt>
        <c:idx val="23"/>
        <c:spPr>
          <a:solidFill>
            <a:schemeClr val="accent6"/>
          </a:solidFill>
          <a:ln w="19050">
            <a:noFill/>
          </a:ln>
          <a:effectLst>
            <a:outerShdw blurRad="50800" dist="127000" dir="2700000" algn="tl" rotWithShape="0">
              <a:prstClr val="black">
                <a:alpha val="40000"/>
              </a:prstClr>
            </a:outerShdw>
          </a:effectLst>
        </c:spPr>
      </c:pivotFmt>
      <c:pivotFmt>
        <c:idx val="24"/>
        <c:spPr>
          <a:solidFill>
            <a:schemeClr val="accent6"/>
          </a:solidFill>
          <a:ln w="19050">
            <a:noFill/>
          </a:ln>
          <a:effectLst>
            <a:outerShdw blurRad="50800" dist="127000" dir="2700000" algn="tl" rotWithShape="0">
              <a:prstClr val="black">
                <a:alpha val="40000"/>
              </a:prstClr>
            </a:outerShdw>
          </a:effectLst>
        </c:spPr>
      </c:pivotFmt>
    </c:pivotFmts>
    <c:plotArea>
      <c:layout/>
      <c:pieChart>
        <c:varyColors val="1"/>
        <c:ser>
          <c:idx val="0"/>
          <c:order val="0"/>
          <c:tx>
            <c:strRef>
              <c:f>calculations!$AE$3</c:f>
              <c:strCache>
                <c:ptCount val="1"/>
                <c:pt idx="0">
                  <c:v>Total</c:v>
                </c:pt>
              </c:strCache>
            </c:strRef>
          </c:tx>
          <c:spPr>
            <a:ln>
              <a:noFill/>
            </a:ln>
            <a:effectLst>
              <a:outerShdw blurRad="50800" dist="127000" dir="2700000" algn="tl" rotWithShape="0">
                <a:prstClr val="black">
                  <a:alpha val="40000"/>
                </a:prstClr>
              </a:outerShdw>
            </a:effectLst>
          </c:spPr>
          <c:dPt>
            <c:idx val="0"/>
            <c:bubble3D val="0"/>
            <c:spPr>
              <a:solidFill>
                <a:schemeClr val="accent6"/>
              </a:solidFill>
              <a:ln w="19050">
                <a:noFill/>
              </a:ln>
              <a:effectLst>
                <a:outerShdw blurRad="50800" dist="127000" dir="2700000" algn="tl" rotWithShape="0">
                  <a:prstClr val="black">
                    <a:alpha val="40000"/>
                  </a:prstClr>
                </a:outerShdw>
              </a:effectLst>
            </c:spPr>
            <c:extLst>
              <c:ext xmlns:c16="http://schemas.microsoft.com/office/drawing/2014/chart" uri="{C3380CC4-5D6E-409C-BE32-E72D297353CC}">
                <c16:uniqueId val="{00000001-F9CE-4736-AFDB-2557DB6791C3}"/>
              </c:ext>
            </c:extLst>
          </c:dPt>
          <c:dPt>
            <c:idx val="1"/>
            <c:bubble3D val="0"/>
            <c:spPr>
              <a:solidFill>
                <a:schemeClr val="accent5"/>
              </a:solidFill>
              <a:ln w="19050">
                <a:noFill/>
              </a:ln>
              <a:effectLst>
                <a:outerShdw blurRad="50800" dist="127000" dir="2700000" algn="tl" rotWithShape="0">
                  <a:prstClr val="black">
                    <a:alpha val="40000"/>
                  </a:prstClr>
                </a:outerShdw>
              </a:effectLst>
            </c:spPr>
            <c:extLst>
              <c:ext xmlns:c16="http://schemas.microsoft.com/office/drawing/2014/chart" uri="{C3380CC4-5D6E-409C-BE32-E72D297353CC}">
                <c16:uniqueId val="{00000003-F9CE-4736-AFDB-2557DB6791C3}"/>
              </c:ext>
            </c:extLst>
          </c:dPt>
          <c:dPt>
            <c:idx val="2"/>
            <c:bubble3D val="0"/>
            <c:spPr>
              <a:solidFill>
                <a:schemeClr val="accent4"/>
              </a:solidFill>
              <a:ln w="19050">
                <a:noFill/>
              </a:ln>
              <a:effectLst>
                <a:outerShdw blurRad="50800" dist="127000" dir="2700000" algn="tl" rotWithShape="0">
                  <a:prstClr val="black">
                    <a:alpha val="40000"/>
                  </a:prstClr>
                </a:outerShdw>
              </a:effectLst>
            </c:spPr>
            <c:extLst>
              <c:ext xmlns:c16="http://schemas.microsoft.com/office/drawing/2014/chart" uri="{C3380CC4-5D6E-409C-BE32-E72D297353CC}">
                <c16:uniqueId val="{00000005-F9CE-4736-AFDB-2557DB6791C3}"/>
              </c:ext>
            </c:extLst>
          </c:dPt>
          <c:dLbls>
            <c:spPr>
              <a:noFill/>
              <a:ln>
                <a:noFill/>
              </a:ln>
              <a:effectLst/>
            </c:spPr>
            <c:txPr>
              <a:bodyPr rot="0" spcFirstLastPara="1" vertOverflow="ellipsis" vert="horz" wrap="square" anchor="ctr" anchorCtr="1"/>
              <a:lstStyle/>
              <a:p>
                <a:pPr>
                  <a:defRPr sz="2000" b="0" i="0" u="none" strike="noStrike" kern="1200" baseline="0">
                    <a:solidFill>
                      <a:srgbClr val="FFFFFF"/>
                    </a:solidFill>
                    <a:latin typeface="+mn-lt"/>
                    <a:ea typeface="+mn-ea"/>
                    <a:cs typeface="+mn-cs"/>
                  </a:defRPr>
                </a:pPr>
                <a:endParaRPr lang="en-US"/>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calculations!$AD$4:$AD$6</c:f>
              <c:strCache>
                <c:ptCount val="3"/>
                <c:pt idx="0">
                  <c:v>Direct sales</c:v>
                </c:pt>
                <c:pt idx="1">
                  <c:v>Online</c:v>
                </c:pt>
                <c:pt idx="2">
                  <c:v>Wholesalers</c:v>
                </c:pt>
              </c:strCache>
            </c:strRef>
          </c:cat>
          <c:val>
            <c:numRef>
              <c:f>calculations!$AE$4:$AE$6</c:f>
              <c:numCache>
                <c:formatCode>[$$-409]#,##0.00</c:formatCode>
                <c:ptCount val="3"/>
                <c:pt idx="0">
                  <c:v>31851.160000000003</c:v>
                </c:pt>
                <c:pt idx="1">
                  <c:v>40773.06</c:v>
                </c:pt>
                <c:pt idx="2">
                  <c:v>22423.41</c:v>
                </c:pt>
              </c:numCache>
            </c:numRef>
          </c:val>
          <c:extLst>
            <c:ext xmlns:c16="http://schemas.microsoft.com/office/drawing/2014/chart" uri="{C3380CC4-5D6E-409C-BE32-E72D297353CC}">
              <c16:uniqueId val="{00000007-263C-49F2-AC40-70B58FDAC2FB}"/>
            </c:ext>
          </c:extLst>
        </c:ser>
        <c:dLbls>
          <c:dLblPos val="bestFit"/>
          <c:showLegendKey val="0"/>
          <c:showVal val="1"/>
          <c:showCatName val="0"/>
          <c:showSerName val="0"/>
          <c:showPercent val="0"/>
          <c:showBubbleSize val="0"/>
          <c:showLeaderLines val="1"/>
        </c:dLbls>
        <c:firstSliceAng val="40"/>
      </c:pieChart>
      <c:spPr>
        <a:noFill/>
        <a:ln>
          <a:noFill/>
        </a:ln>
        <a:effectLst/>
      </c:spPr>
    </c:plotArea>
    <c:legend>
      <c:legendPos val="r"/>
      <c:legendEntry>
        <c:idx val="1"/>
        <c:txPr>
          <a:bodyPr rot="0" spcFirstLastPara="1" vertOverflow="ellipsis" vert="horz" wrap="square" anchor="ctr" anchorCtr="1"/>
          <a:lstStyle/>
          <a:p>
            <a:pPr>
              <a:defRPr sz="1800" b="0" i="0" u="none" strike="noStrike" kern="1200" baseline="0">
                <a:solidFill>
                  <a:srgbClr val="FFFFFF"/>
                </a:solidFill>
                <a:latin typeface="+mn-lt"/>
                <a:ea typeface="+mn-ea"/>
                <a:cs typeface="+mn-cs"/>
              </a:defRPr>
            </a:pPr>
            <a:endParaRPr lang="en-US"/>
          </a:p>
        </c:txPr>
      </c:legendEntry>
      <c:layout>
        <c:manualLayout>
          <c:xMode val="edge"/>
          <c:yMode val="edge"/>
          <c:x val="2.9145739298066763E-2"/>
          <c:y val="0.7889880808692612"/>
          <c:w val="0.59723693478197915"/>
          <c:h val="0.19243171041793769"/>
        </c:manualLayout>
      </c:layout>
      <c:overlay val="0"/>
      <c:spPr>
        <a:noFill/>
        <a:ln>
          <a:noFill/>
        </a:ln>
        <a:effectLst/>
      </c:spPr>
      <c:txPr>
        <a:bodyPr rot="0" spcFirstLastPara="1" vertOverflow="ellipsis" vert="horz" wrap="square" anchor="ctr" anchorCtr="1"/>
        <a:lstStyle/>
        <a:p>
          <a:pPr>
            <a:defRPr sz="1800" b="0" i="0" u="none" strike="noStrike" kern="1200" baseline="0">
              <a:solidFill>
                <a:srgbClr val="FFFFFF"/>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sz="1050">
          <a:solidFill>
            <a:srgbClr val="FFFFFF"/>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[sales_data (version 1) (version 1).xlsx]calculations!PaymentMode</c:name>
    <c:fmtId val="18"/>
  </c:pivotSource>
  <c:chart>
    <c:autoTitleDeleted val="1"/>
    <c:pivotFmts>
      <c:pivotFmt>
        <c:idx val="0"/>
        <c:spPr>
          <a:solidFill>
            <a:schemeClr val="accent6"/>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6"/>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6"/>
          </a:solidFill>
          <a:ln w="19050">
            <a:solidFill>
              <a:schemeClr val="lt1"/>
            </a:solidFill>
          </a:ln>
          <a:effectLst/>
        </c:spPr>
      </c:pivotFmt>
      <c:pivotFmt>
        <c:idx val="3"/>
        <c:spPr>
          <a:solidFill>
            <a:schemeClr val="accent6"/>
          </a:solidFill>
          <a:ln w="19050">
            <a:solidFill>
              <a:schemeClr val="lt1"/>
            </a:solidFill>
          </a:ln>
          <a:effectLst/>
        </c:spPr>
      </c:pivotFmt>
      <c:pivotFmt>
        <c:idx val="4"/>
        <c:spPr>
          <a:solidFill>
            <a:schemeClr val="accent6"/>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5"/>
        <c:spPr>
          <a:solidFill>
            <a:schemeClr val="accent6"/>
          </a:solidFill>
          <a:ln w="19050">
            <a:solidFill>
              <a:schemeClr val="lt1"/>
            </a:solidFill>
          </a:ln>
          <a:effectLst/>
        </c:spPr>
      </c:pivotFmt>
      <c:pivotFmt>
        <c:idx val="6"/>
        <c:spPr>
          <a:solidFill>
            <a:schemeClr val="accent6"/>
          </a:solidFill>
          <a:ln w="19050">
            <a:solidFill>
              <a:schemeClr val="lt1"/>
            </a:solidFill>
          </a:ln>
          <a:effectLst/>
        </c:spPr>
      </c:pivotFmt>
      <c:pivotFmt>
        <c:idx val="7"/>
        <c:spPr>
          <a:solidFill>
            <a:schemeClr val="accent6"/>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8"/>
        <c:spPr>
          <a:solidFill>
            <a:schemeClr val="accent6"/>
          </a:solidFill>
          <a:ln w="19050">
            <a:solidFill>
              <a:schemeClr val="lt1"/>
            </a:solidFill>
          </a:ln>
          <a:effectLst/>
        </c:spPr>
      </c:pivotFmt>
      <c:pivotFmt>
        <c:idx val="9"/>
        <c:spPr>
          <a:solidFill>
            <a:schemeClr val="accent6"/>
          </a:solidFill>
          <a:ln w="19050">
            <a:solidFill>
              <a:schemeClr val="lt1"/>
            </a:solidFill>
          </a:ln>
          <a:effectLst/>
        </c:spPr>
      </c:pivotFmt>
      <c:pivotFmt>
        <c:idx val="10"/>
        <c:spPr>
          <a:solidFill>
            <a:schemeClr val="accent6"/>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1"/>
        <c:spPr>
          <a:solidFill>
            <a:schemeClr val="accent6"/>
          </a:solidFill>
          <a:ln w="19050">
            <a:solidFill>
              <a:schemeClr val="lt1"/>
            </a:solidFill>
          </a:ln>
          <a:effectLst/>
        </c:spPr>
      </c:pivotFmt>
      <c:pivotFmt>
        <c:idx val="12"/>
        <c:spPr>
          <a:solidFill>
            <a:schemeClr val="accent6"/>
          </a:solidFill>
          <a:ln w="19050">
            <a:solidFill>
              <a:schemeClr val="lt1"/>
            </a:solidFill>
          </a:ln>
          <a:effectLst/>
        </c:spPr>
      </c:pivotFmt>
      <c:pivotFmt>
        <c:idx val="13"/>
        <c:spPr>
          <a:solidFill>
            <a:schemeClr val="accent6"/>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4"/>
        <c:spPr>
          <a:solidFill>
            <a:schemeClr val="accent6"/>
          </a:solidFill>
          <a:ln w="19050">
            <a:solidFill>
              <a:schemeClr val="lt1"/>
            </a:solidFill>
          </a:ln>
          <a:effectLst/>
        </c:spPr>
      </c:pivotFmt>
      <c:pivotFmt>
        <c:idx val="15"/>
        <c:spPr>
          <a:solidFill>
            <a:schemeClr val="accent6"/>
          </a:solidFill>
          <a:ln w="19050">
            <a:solidFill>
              <a:schemeClr val="lt1"/>
            </a:solidFill>
          </a:ln>
          <a:effectLst/>
        </c:spPr>
      </c:pivotFmt>
      <c:pivotFmt>
        <c:idx val="16"/>
        <c:spPr>
          <a:solidFill>
            <a:schemeClr val="accent6"/>
          </a:solidFill>
          <a:ln w="19050">
            <a:noFill/>
          </a:ln>
          <a:effectLst>
            <a:outerShdw blurRad="127000" dist="101600" dir="21540000" sx="99000" sy="99000" algn="ctr" rotWithShape="0">
              <a:srgbClr val="000000">
                <a:alpha val="69000"/>
              </a:srgbClr>
            </a:outerShdw>
          </a:effectLst>
        </c:spPr>
        <c:marker>
          <c:symbol val="none"/>
        </c:marker>
        <c:dLbl>
          <c:idx val="0"/>
          <c:spPr>
            <a:noFill/>
            <a:ln>
              <a:noFill/>
            </a:ln>
            <a:effectLst/>
          </c:spPr>
          <c:txPr>
            <a:bodyPr rot="0" spcFirstLastPara="1" vertOverflow="ellipsis" vert="horz" wrap="square" anchor="ctr" anchorCtr="1"/>
            <a:lstStyle/>
            <a:p>
              <a:pPr>
                <a:defRPr sz="2400" b="0" i="0" u="none" strike="noStrike" kern="1200" baseline="0">
                  <a:solidFill>
                    <a:srgbClr val="FFFFFF"/>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7"/>
        <c:spPr>
          <a:solidFill>
            <a:schemeClr val="accent6"/>
          </a:solidFill>
          <a:ln w="19050">
            <a:noFill/>
          </a:ln>
          <a:effectLst>
            <a:outerShdw blurRad="127000" dist="101600" dir="21540000" sx="99000" sy="99000" algn="ctr" rotWithShape="0">
              <a:srgbClr val="000000">
                <a:alpha val="69000"/>
              </a:srgbClr>
            </a:outerShdw>
          </a:effectLst>
        </c:spPr>
      </c:pivotFmt>
      <c:pivotFmt>
        <c:idx val="18"/>
        <c:spPr>
          <a:solidFill>
            <a:schemeClr val="accent6"/>
          </a:solidFill>
          <a:ln w="19050">
            <a:noFill/>
          </a:ln>
          <a:effectLst>
            <a:outerShdw blurRad="127000" dist="101600" dir="21540000" sx="99000" sy="99000" algn="ctr" rotWithShape="0">
              <a:srgbClr val="000000">
                <a:alpha val="69000"/>
              </a:srgbClr>
            </a:outerShdw>
          </a:effectLst>
        </c:spPr>
      </c:pivotFmt>
    </c:pivotFmts>
    <c:plotArea>
      <c:layout>
        <c:manualLayout>
          <c:layoutTarget val="inner"/>
          <c:xMode val="edge"/>
          <c:yMode val="edge"/>
          <c:x val="0.11816592391188649"/>
          <c:y val="3.6299479785576585E-2"/>
          <c:w val="0.54800040898238045"/>
          <c:h val="0.75409635849903611"/>
        </c:manualLayout>
      </c:layout>
      <c:pieChart>
        <c:varyColors val="1"/>
        <c:ser>
          <c:idx val="0"/>
          <c:order val="0"/>
          <c:tx>
            <c:strRef>
              <c:f>calculations!$AH$3</c:f>
              <c:strCache>
                <c:ptCount val="1"/>
                <c:pt idx="0">
                  <c:v>Total</c:v>
                </c:pt>
              </c:strCache>
            </c:strRef>
          </c:tx>
          <c:spPr>
            <a:ln>
              <a:noFill/>
            </a:ln>
            <a:effectLst>
              <a:outerShdw blurRad="127000" dist="101600" dir="21540000" sx="99000" sy="99000" algn="ctr" rotWithShape="0">
                <a:srgbClr val="000000">
                  <a:alpha val="69000"/>
                </a:srgbClr>
              </a:outerShdw>
            </a:effectLst>
          </c:spPr>
          <c:dPt>
            <c:idx val="0"/>
            <c:bubble3D val="0"/>
            <c:spPr>
              <a:solidFill>
                <a:schemeClr val="accent6"/>
              </a:solidFill>
              <a:ln w="19050">
                <a:noFill/>
              </a:ln>
              <a:effectLst>
                <a:outerShdw blurRad="127000" dist="101600" dir="21540000" sx="99000" sy="99000" algn="ctr" rotWithShape="0">
                  <a:srgbClr val="000000">
                    <a:alpha val="69000"/>
                  </a:srgbClr>
                </a:outerShdw>
              </a:effectLst>
            </c:spPr>
            <c:extLst>
              <c:ext xmlns:c16="http://schemas.microsoft.com/office/drawing/2014/chart" uri="{C3380CC4-5D6E-409C-BE32-E72D297353CC}">
                <c16:uniqueId val="{00000001-ADF9-45A0-B6D5-10CCE85F98B0}"/>
              </c:ext>
            </c:extLst>
          </c:dPt>
          <c:dPt>
            <c:idx val="1"/>
            <c:bubble3D val="0"/>
            <c:spPr>
              <a:solidFill>
                <a:schemeClr val="accent5"/>
              </a:solidFill>
              <a:ln w="19050">
                <a:noFill/>
              </a:ln>
              <a:effectLst>
                <a:outerShdw blurRad="127000" dist="101600" dir="21540000" sx="99000" sy="99000" algn="ctr" rotWithShape="0">
                  <a:srgbClr val="000000">
                    <a:alpha val="69000"/>
                  </a:srgbClr>
                </a:outerShdw>
              </a:effectLst>
            </c:spPr>
            <c:extLst>
              <c:ext xmlns:c16="http://schemas.microsoft.com/office/drawing/2014/chart" uri="{C3380CC4-5D6E-409C-BE32-E72D297353CC}">
                <c16:uniqueId val="{00000003-ADF9-45A0-B6D5-10CCE85F98B0}"/>
              </c:ext>
            </c:extLst>
          </c:dPt>
          <c:dLbls>
            <c:spPr>
              <a:noFill/>
              <a:ln>
                <a:noFill/>
              </a:ln>
              <a:effectLst/>
            </c:spPr>
            <c:txPr>
              <a:bodyPr rot="0" spcFirstLastPara="1" vertOverflow="ellipsis" vert="horz" wrap="square" anchor="ctr" anchorCtr="1"/>
              <a:lstStyle/>
              <a:p>
                <a:pPr>
                  <a:defRPr sz="2400" b="0" i="0" u="none" strike="noStrike" kern="1200" baseline="0">
                    <a:solidFill>
                      <a:srgbClr val="FFFFFF"/>
                    </a:solidFill>
                    <a:latin typeface="+mn-lt"/>
                    <a:ea typeface="+mn-ea"/>
                    <a:cs typeface="+mn-cs"/>
                  </a:defRPr>
                </a:pPr>
                <a:endParaRPr lang="en-US"/>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calculations!$AG$4:$AG$5</c:f>
              <c:strCache>
                <c:ptCount val="2"/>
                <c:pt idx="0">
                  <c:v>Cash</c:v>
                </c:pt>
                <c:pt idx="1">
                  <c:v>Online</c:v>
                </c:pt>
              </c:strCache>
            </c:strRef>
          </c:cat>
          <c:val>
            <c:numRef>
              <c:f>calculations!$AH$4:$AH$5</c:f>
              <c:numCache>
                <c:formatCode>[$$-409]#,##0.00</c:formatCode>
                <c:ptCount val="2"/>
                <c:pt idx="0">
                  <c:v>57260.810000000005</c:v>
                </c:pt>
                <c:pt idx="1">
                  <c:v>37786.82</c:v>
                </c:pt>
              </c:numCache>
            </c:numRef>
          </c:val>
          <c:extLst>
            <c:ext xmlns:c16="http://schemas.microsoft.com/office/drawing/2014/chart" uri="{C3380CC4-5D6E-409C-BE32-E72D297353CC}">
              <c16:uniqueId val="{00000005-9B2E-4E0A-9CCF-8FDC173B80A3}"/>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layout>
        <c:manualLayout>
          <c:xMode val="edge"/>
          <c:yMode val="edge"/>
          <c:x val="6.4735554211603999E-2"/>
          <c:y val="0.80410657364435179"/>
          <c:w val="0.67889366068315049"/>
          <c:h val="0.19589342635564827"/>
        </c:manualLayout>
      </c:layout>
      <c:overlay val="0"/>
      <c:spPr>
        <a:noFill/>
        <a:ln>
          <a:noFill/>
        </a:ln>
        <a:effectLst/>
      </c:spPr>
      <c:txPr>
        <a:bodyPr rot="0" spcFirstLastPara="1" vertOverflow="ellipsis" vert="horz" wrap="square" anchor="ctr" anchorCtr="1"/>
        <a:lstStyle/>
        <a:p>
          <a:pPr>
            <a:defRPr sz="2000" b="0" i="0" u="none" strike="noStrike" kern="1200" baseline="0">
              <a:solidFill>
                <a:srgbClr val="FFFFFF"/>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sz="1050">
          <a:solidFill>
            <a:srgbClr val="FFFFFF"/>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plotArea>
      <cx:plotAreaRegion>
        <cx:plotSurface>
          <cx:spPr>
            <a:noFill/>
            <a:ln>
              <a:noFill/>
            </a:ln>
          </cx:spPr>
        </cx:plotSurface>
        <cx:series layoutId="treemap" uniqueId="{964B219B-4E51-46F0-85AC-47C8823EB9ED}">
          <cx:spPr>
            <a:ln>
              <a:noFill/>
            </a:ln>
          </cx:spPr>
          <cx:dataLabels>
            <cx:txPr>
              <a:bodyPr vertOverflow="overflow" horzOverflow="overflow" wrap="square" lIns="0" tIns="0" rIns="0" bIns="0"/>
              <a:lstStyle/>
              <a:p>
                <a:pPr algn="ctr" rtl="0">
                  <a:defRPr sz="2400" b="0" i="0">
                    <a:solidFill>
                      <a:srgbClr val="FFFFFF"/>
                    </a:solidFill>
                    <a:latin typeface="+mn-lt"/>
                    <a:ea typeface="Calibri" panose="020F0502020204030204" pitchFamily="34" charset="0"/>
                    <a:cs typeface="Calibri" panose="020F0502020204030204" pitchFamily="34" charset="0"/>
                  </a:defRPr>
                </a:pPr>
                <a:endParaRPr lang="en-US" sz="2400">
                  <a:solidFill>
                    <a:srgbClr val="FFFFFF"/>
                  </a:solidFill>
                  <a:latin typeface="+mn-lt"/>
                </a:endParaRPr>
              </a:p>
            </cx:txPr>
            <cx:visibility seriesName="0" categoryName="1" value="1"/>
            <cx:separator>
</cx:separator>
          </cx:dataLabels>
          <cx:dataId val="0"/>
          <cx:layoutPr>
            <cx:parentLabelLayout val="overlapping"/>
          </cx:layoutPr>
        </cx:series>
      </cx:plotAreaRegion>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withinLinearReversed" id="24">
  <a:schemeClr val="accent4"/>
</cs:colorStyle>
</file>

<file path=xl/charts/colors3.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3.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Scroll" dx="31" fmlaLink="calculations!$T$1" max="50" min="1" noThreeD="1" page="10" val="28"/>
</file>

<file path=xl/drawings/_rels/drawing1.xml.rels><?xml version="1.0" encoding="UTF-8" standalone="yes"?>
<Relationships xmlns="http://schemas.openxmlformats.org/package/2006/relationships"><Relationship Id="rId8" Type="http://schemas.openxmlformats.org/officeDocument/2006/relationships/image" Target="../media/image8.svg"/><Relationship Id="rId13" Type="http://schemas.openxmlformats.org/officeDocument/2006/relationships/image" Target="../media/image13.png"/><Relationship Id="rId18" Type="http://schemas.openxmlformats.org/officeDocument/2006/relationships/image" Target="../media/image18.svg"/><Relationship Id="rId26" Type="http://schemas.openxmlformats.org/officeDocument/2006/relationships/image" Target="../media/image26.sv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svg"/><Relationship Id="rId17" Type="http://schemas.openxmlformats.org/officeDocument/2006/relationships/image" Target="../media/image17.png"/><Relationship Id="rId25" Type="http://schemas.openxmlformats.org/officeDocument/2006/relationships/image" Target="../media/image25.png"/><Relationship Id="rId2" Type="http://schemas.openxmlformats.org/officeDocument/2006/relationships/image" Target="../media/image2.svg"/><Relationship Id="rId16" Type="http://schemas.openxmlformats.org/officeDocument/2006/relationships/image" Target="../media/image16.svg"/><Relationship Id="rId20" Type="http://schemas.openxmlformats.org/officeDocument/2006/relationships/image" Target="../media/image20.svg"/><Relationship Id="rId29" Type="http://schemas.openxmlformats.org/officeDocument/2006/relationships/chart" Target="../charts/chart3.xml"/><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image" Target="../media/image11.png"/><Relationship Id="rId24" Type="http://schemas.openxmlformats.org/officeDocument/2006/relationships/image" Target="../media/image24.svg"/><Relationship Id="rId32" Type="http://schemas.openxmlformats.org/officeDocument/2006/relationships/chart" Target="../charts/chart5.xml"/><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28" Type="http://schemas.openxmlformats.org/officeDocument/2006/relationships/chart" Target="../charts/chart2.xml"/><Relationship Id="rId10" Type="http://schemas.openxmlformats.org/officeDocument/2006/relationships/image" Target="../media/image10.svg"/><Relationship Id="rId19" Type="http://schemas.openxmlformats.org/officeDocument/2006/relationships/image" Target="../media/image19.png"/><Relationship Id="rId31" Type="http://schemas.openxmlformats.org/officeDocument/2006/relationships/chart" Target="../charts/chart4.xml"/><Relationship Id="rId4" Type="http://schemas.openxmlformats.org/officeDocument/2006/relationships/image" Target="../media/image4.svg"/><Relationship Id="rId9" Type="http://schemas.openxmlformats.org/officeDocument/2006/relationships/image" Target="../media/image9.png"/><Relationship Id="rId14" Type="http://schemas.openxmlformats.org/officeDocument/2006/relationships/image" Target="../media/image14.svg"/><Relationship Id="rId22" Type="http://schemas.openxmlformats.org/officeDocument/2006/relationships/image" Target="../media/image22.svg"/><Relationship Id="rId27" Type="http://schemas.openxmlformats.org/officeDocument/2006/relationships/chart" Target="../charts/chart1.xml"/><Relationship Id="rId30" Type="http://schemas.microsoft.com/office/2014/relationships/chartEx" Target="../charts/chartEx1.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31</xdr:col>
      <xdr:colOff>119810</xdr:colOff>
      <xdr:row>68</xdr:row>
      <xdr:rowOff>87586</xdr:rowOff>
    </xdr:to>
    <xdr:sp macro="" textlink="">
      <xdr:nvSpPr>
        <xdr:cNvPr id="2" name="Rectangle: Rounded Corners 1">
          <a:extLst>
            <a:ext uri="{FF2B5EF4-FFF2-40B4-BE49-F238E27FC236}">
              <a16:creationId xmlns:a16="http://schemas.microsoft.com/office/drawing/2014/main" id="{729F3476-2156-3237-731C-9B376BF64012}"/>
            </a:ext>
          </a:extLst>
        </xdr:cNvPr>
        <xdr:cNvSpPr>
          <a:spLocks noChangeAspect="1"/>
        </xdr:cNvSpPr>
      </xdr:nvSpPr>
      <xdr:spPr>
        <a:xfrm>
          <a:off x="0" y="0"/>
          <a:ext cx="19126017" cy="11999310"/>
        </a:xfrm>
        <a:prstGeom prst="roundRect">
          <a:avLst>
            <a:gd name="adj" fmla="val 0"/>
          </a:avLst>
        </a:prstGeom>
        <a:gradFill flip="none" rotWithShape="1">
          <a:gsLst>
            <a:gs pos="0">
              <a:schemeClr val="accent6">
                <a:lumMod val="67000"/>
                <a:alpha val="90000"/>
              </a:schemeClr>
            </a:gs>
            <a:gs pos="48000">
              <a:schemeClr val="accent6">
                <a:lumMod val="97000"/>
                <a:lumOff val="3000"/>
                <a:alpha val="90000"/>
              </a:schemeClr>
            </a:gs>
            <a:gs pos="100000">
              <a:schemeClr val="accent6">
                <a:lumMod val="60000"/>
                <a:lumOff val="40000"/>
                <a:alpha val="9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solidFill>
              <a:srgbClr val="FF0000"/>
            </a:solidFill>
          </a:endParaRPr>
        </a:p>
      </xdr:txBody>
    </xdr:sp>
    <xdr:clientData/>
  </xdr:twoCellAnchor>
  <xdr:twoCellAnchor>
    <xdr:from>
      <xdr:col>0</xdr:col>
      <xdr:colOff>211666</xdr:colOff>
      <xdr:row>1</xdr:row>
      <xdr:rowOff>8529</xdr:rowOff>
    </xdr:from>
    <xdr:to>
      <xdr:col>14</xdr:col>
      <xdr:colOff>96212</xdr:colOff>
      <xdr:row>10</xdr:row>
      <xdr:rowOff>162864</xdr:rowOff>
    </xdr:to>
    <xdr:sp macro="" textlink="">
      <xdr:nvSpPr>
        <xdr:cNvPr id="3" name="Rectangle: Rounded Corners 2">
          <a:extLst>
            <a:ext uri="{FF2B5EF4-FFF2-40B4-BE49-F238E27FC236}">
              <a16:creationId xmlns:a16="http://schemas.microsoft.com/office/drawing/2014/main" id="{B27A963C-B39F-350C-3CC1-D7C799C5464C}"/>
            </a:ext>
          </a:extLst>
        </xdr:cNvPr>
        <xdr:cNvSpPr>
          <a:spLocks noChangeAspect="1"/>
        </xdr:cNvSpPr>
      </xdr:nvSpPr>
      <xdr:spPr>
        <a:xfrm>
          <a:off x="211666" y="191973"/>
          <a:ext cx="8379435" cy="1805335"/>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solidFill>
              <a:srgbClr val="FF0000"/>
            </a:solidFill>
          </a:endParaRPr>
        </a:p>
      </xdr:txBody>
    </xdr:sp>
    <xdr:clientData/>
  </xdr:twoCellAnchor>
  <xdr:twoCellAnchor>
    <xdr:from>
      <xdr:col>14</xdr:col>
      <xdr:colOff>211667</xdr:colOff>
      <xdr:row>1</xdr:row>
      <xdr:rowOff>23962</xdr:rowOff>
    </xdr:from>
    <xdr:to>
      <xdr:col>30</xdr:col>
      <xdr:colOff>365607</xdr:colOff>
      <xdr:row>10</xdr:row>
      <xdr:rowOff>156301</xdr:rowOff>
    </xdr:to>
    <xdr:sp macro="" textlink="">
      <xdr:nvSpPr>
        <xdr:cNvPr id="4" name="Rectangle: Rounded Corners 3">
          <a:extLst>
            <a:ext uri="{FF2B5EF4-FFF2-40B4-BE49-F238E27FC236}">
              <a16:creationId xmlns:a16="http://schemas.microsoft.com/office/drawing/2014/main" id="{7D96AD65-D4E9-23A9-5FB2-3DCB5953106F}"/>
            </a:ext>
          </a:extLst>
        </xdr:cNvPr>
        <xdr:cNvSpPr>
          <a:spLocks noChangeAspect="1"/>
        </xdr:cNvSpPr>
      </xdr:nvSpPr>
      <xdr:spPr>
        <a:xfrm>
          <a:off x="8832273" y="216386"/>
          <a:ext cx="10006061" cy="1864157"/>
        </a:xfrm>
        <a:prstGeom prst="roundRect">
          <a:avLst/>
        </a:prstGeom>
        <a:solidFill>
          <a:schemeClr val="accent6"/>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solidFill>
              <a:srgbClr val="FF0000"/>
            </a:solidFill>
          </a:endParaRPr>
        </a:p>
      </xdr:txBody>
    </xdr:sp>
    <xdr:clientData/>
  </xdr:twoCellAnchor>
  <xdr:twoCellAnchor>
    <xdr:from>
      <xdr:col>0</xdr:col>
      <xdr:colOff>216163</xdr:colOff>
      <xdr:row>12</xdr:row>
      <xdr:rowOff>52917</xdr:rowOff>
    </xdr:from>
    <xdr:to>
      <xdr:col>3</xdr:col>
      <xdr:colOff>555625</xdr:colOff>
      <xdr:row>24</xdr:row>
      <xdr:rowOff>141111</xdr:rowOff>
    </xdr:to>
    <xdr:sp macro="" textlink="">
      <xdr:nvSpPr>
        <xdr:cNvPr id="5" name="Rectangle: Rounded Corners 4">
          <a:extLst>
            <a:ext uri="{FF2B5EF4-FFF2-40B4-BE49-F238E27FC236}">
              <a16:creationId xmlns:a16="http://schemas.microsoft.com/office/drawing/2014/main" id="{103C6D38-D07F-43F4-CF3C-461D5DB404D1}"/>
            </a:ext>
          </a:extLst>
        </xdr:cNvPr>
        <xdr:cNvSpPr>
          <a:spLocks noChangeAspect="1"/>
        </xdr:cNvSpPr>
      </xdr:nvSpPr>
      <xdr:spPr>
        <a:xfrm>
          <a:off x="216163" y="2310695"/>
          <a:ext cx="2173906" cy="2345972"/>
        </a:xfrm>
        <a:prstGeom prst="roundRect">
          <a:avLst/>
        </a:prstGeom>
        <a:solidFill>
          <a:schemeClr val="accent6"/>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solidFill>
              <a:srgbClr val="FF0000"/>
            </a:solidFill>
          </a:endParaRPr>
        </a:p>
      </xdr:txBody>
    </xdr:sp>
    <xdr:clientData/>
  </xdr:twoCellAnchor>
  <xdr:twoCellAnchor>
    <xdr:from>
      <xdr:col>0</xdr:col>
      <xdr:colOff>188148</xdr:colOff>
      <xdr:row>25</xdr:row>
      <xdr:rowOff>70555</xdr:rowOff>
    </xdr:from>
    <xdr:to>
      <xdr:col>3</xdr:col>
      <xdr:colOff>540925</xdr:colOff>
      <xdr:row>56</xdr:row>
      <xdr:rowOff>65690</xdr:rowOff>
    </xdr:to>
    <xdr:sp macro="" textlink="">
      <xdr:nvSpPr>
        <xdr:cNvPr id="6" name="Rectangle: Rounded Corners 5">
          <a:extLst>
            <a:ext uri="{FF2B5EF4-FFF2-40B4-BE49-F238E27FC236}">
              <a16:creationId xmlns:a16="http://schemas.microsoft.com/office/drawing/2014/main" id="{383A78D0-6DF5-C5E6-9B3C-183315CBC7A5}"/>
            </a:ext>
          </a:extLst>
        </xdr:cNvPr>
        <xdr:cNvSpPr>
          <a:spLocks noChangeAspect="1"/>
        </xdr:cNvSpPr>
      </xdr:nvSpPr>
      <xdr:spPr>
        <a:xfrm>
          <a:off x="188148" y="4723572"/>
          <a:ext cx="2192087" cy="5764877"/>
        </a:xfrm>
        <a:prstGeom prst="roundRect">
          <a:avLst/>
        </a:prstGeom>
        <a:solidFill>
          <a:schemeClr val="accent6"/>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solidFill>
              <a:srgbClr val="FF0000"/>
            </a:solidFill>
          </a:endParaRPr>
        </a:p>
      </xdr:txBody>
    </xdr:sp>
    <xdr:clientData/>
  </xdr:twoCellAnchor>
  <xdr:twoCellAnchor>
    <xdr:from>
      <xdr:col>0</xdr:col>
      <xdr:colOff>92453</xdr:colOff>
      <xdr:row>57</xdr:row>
      <xdr:rowOff>8110</xdr:rowOff>
    </xdr:from>
    <xdr:to>
      <xdr:col>3</xdr:col>
      <xdr:colOff>539305</xdr:colOff>
      <xdr:row>66</xdr:row>
      <xdr:rowOff>159764</xdr:rowOff>
    </xdr:to>
    <xdr:sp macro="" textlink="">
      <xdr:nvSpPr>
        <xdr:cNvPr id="7" name="Rectangle: Rounded Corners 6">
          <a:extLst>
            <a:ext uri="{FF2B5EF4-FFF2-40B4-BE49-F238E27FC236}">
              <a16:creationId xmlns:a16="http://schemas.microsoft.com/office/drawing/2014/main" id="{D682B080-AAE5-D628-6A63-9A023712C927}"/>
            </a:ext>
          </a:extLst>
        </xdr:cNvPr>
        <xdr:cNvSpPr>
          <a:spLocks noChangeAspect="1"/>
        </xdr:cNvSpPr>
      </xdr:nvSpPr>
      <xdr:spPr>
        <a:xfrm>
          <a:off x="92453" y="9992938"/>
          <a:ext cx="2286162" cy="1728205"/>
        </a:xfrm>
        <a:prstGeom prst="roundRect">
          <a:avLst>
            <a:gd name="adj" fmla="val 50000"/>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solidFill>
              <a:srgbClr val="FF0000"/>
            </a:solidFill>
          </a:endParaRPr>
        </a:p>
      </xdr:txBody>
    </xdr:sp>
    <xdr:clientData/>
  </xdr:twoCellAnchor>
  <xdr:twoCellAnchor>
    <xdr:from>
      <xdr:col>16</xdr:col>
      <xdr:colOff>311620</xdr:colOff>
      <xdr:row>12</xdr:row>
      <xdr:rowOff>137362</xdr:rowOff>
    </xdr:from>
    <xdr:to>
      <xdr:col>22</xdr:col>
      <xdr:colOff>282222</xdr:colOff>
      <xdr:row>23</xdr:row>
      <xdr:rowOff>82301</xdr:rowOff>
    </xdr:to>
    <xdr:sp macro="" textlink="">
      <xdr:nvSpPr>
        <xdr:cNvPr id="10" name="Rectangle: Rounded Corners 9">
          <a:extLst>
            <a:ext uri="{FF2B5EF4-FFF2-40B4-BE49-F238E27FC236}">
              <a16:creationId xmlns:a16="http://schemas.microsoft.com/office/drawing/2014/main" id="{0D313711-2C0D-FBC3-FB4F-5340B88FAE8E}"/>
            </a:ext>
          </a:extLst>
        </xdr:cNvPr>
        <xdr:cNvSpPr>
          <a:spLocks noChangeAspect="1"/>
        </xdr:cNvSpPr>
      </xdr:nvSpPr>
      <xdr:spPr>
        <a:xfrm>
          <a:off x="10095324" y="2395140"/>
          <a:ext cx="3639491" cy="2014568"/>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solidFill>
              <a:srgbClr val="FF0000"/>
            </a:solidFill>
          </a:endParaRPr>
        </a:p>
      </xdr:txBody>
    </xdr:sp>
    <xdr:clientData/>
  </xdr:twoCellAnchor>
  <xdr:twoCellAnchor>
    <xdr:from>
      <xdr:col>4</xdr:col>
      <xdr:colOff>94073</xdr:colOff>
      <xdr:row>25</xdr:row>
      <xdr:rowOff>7069</xdr:rowOff>
    </xdr:from>
    <xdr:to>
      <xdr:col>12</xdr:col>
      <xdr:colOff>188148</xdr:colOff>
      <xdr:row>46</xdr:row>
      <xdr:rowOff>128488</xdr:rowOff>
    </xdr:to>
    <xdr:sp macro="" textlink="">
      <xdr:nvSpPr>
        <xdr:cNvPr id="11" name="Rectangle: Rounded Corners 10">
          <a:extLst>
            <a:ext uri="{FF2B5EF4-FFF2-40B4-BE49-F238E27FC236}">
              <a16:creationId xmlns:a16="http://schemas.microsoft.com/office/drawing/2014/main" id="{7E20225F-0D50-D8E2-2D1E-023D116E0043}"/>
            </a:ext>
          </a:extLst>
        </xdr:cNvPr>
        <xdr:cNvSpPr>
          <a:spLocks noChangeAspect="1"/>
        </xdr:cNvSpPr>
      </xdr:nvSpPr>
      <xdr:spPr>
        <a:xfrm>
          <a:off x="2507073" y="4769569"/>
          <a:ext cx="4920075" cy="4121919"/>
        </a:xfrm>
        <a:prstGeom prst="roundRect">
          <a:avLst>
            <a:gd name="adj" fmla="val 13187"/>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solidFill>
              <a:srgbClr val="FF0000"/>
            </a:solidFill>
          </a:endParaRPr>
        </a:p>
      </xdr:txBody>
    </xdr:sp>
    <xdr:clientData/>
  </xdr:twoCellAnchor>
  <xdr:twoCellAnchor>
    <xdr:from>
      <xdr:col>12</xdr:col>
      <xdr:colOff>406565</xdr:colOff>
      <xdr:row>25</xdr:row>
      <xdr:rowOff>0</xdr:rowOff>
    </xdr:from>
    <xdr:to>
      <xdr:col>18</xdr:col>
      <xdr:colOff>8820</xdr:colOff>
      <xdr:row>46</xdr:row>
      <xdr:rowOff>164629</xdr:rowOff>
    </xdr:to>
    <xdr:sp macro="" textlink="">
      <xdr:nvSpPr>
        <xdr:cNvPr id="12" name="Rectangle: Rounded Corners 11">
          <a:extLst>
            <a:ext uri="{FF2B5EF4-FFF2-40B4-BE49-F238E27FC236}">
              <a16:creationId xmlns:a16="http://schemas.microsoft.com/office/drawing/2014/main" id="{033C1BBC-DA79-F7F8-7394-D05C8D4274B0}"/>
            </a:ext>
          </a:extLst>
        </xdr:cNvPr>
        <xdr:cNvSpPr>
          <a:spLocks noChangeAspect="1"/>
        </xdr:cNvSpPr>
      </xdr:nvSpPr>
      <xdr:spPr>
        <a:xfrm>
          <a:off x="7776729" y="4684426"/>
          <a:ext cx="3287337" cy="4099547"/>
        </a:xfrm>
        <a:prstGeom prst="roundRect">
          <a:avLst>
            <a:gd name="adj" fmla="val 11386"/>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solidFill>
              <a:srgbClr val="FF0000"/>
            </a:solidFill>
          </a:endParaRPr>
        </a:p>
      </xdr:txBody>
    </xdr:sp>
    <xdr:clientData/>
  </xdr:twoCellAnchor>
  <xdr:twoCellAnchor>
    <xdr:from>
      <xdr:col>18</xdr:col>
      <xdr:colOff>136224</xdr:colOff>
      <xdr:row>25</xdr:row>
      <xdr:rowOff>13976</xdr:rowOff>
    </xdr:from>
    <xdr:to>
      <xdr:col>22</xdr:col>
      <xdr:colOff>394726</xdr:colOff>
      <xdr:row>46</xdr:row>
      <xdr:rowOff>164629</xdr:rowOff>
    </xdr:to>
    <xdr:sp macro="" textlink="">
      <xdr:nvSpPr>
        <xdr:cNvPr id="13" name="Rectangle: Rounded Corners 12">
          <a:extLst>
            <a:ext uri="{FF2B5EF4-FFF2-40B4-BE49-F238E27FC236}">
              <a16:creationId xmlns:a16="http://schemas.microsoft.com/office/drawing/2014/main" id="{E69AD486-6A54-2020-1219-C274D9E87FB7}"/>
            </a:ext>
          </a:extLst>
        </xdr:cNvPr>
        <xdr:cNvSpPr>
          <a:spLocks noChangeAspect="1"/>
        </xdr:cNvSpPr>
      </xdr:nvSpPr>
      <xdr:spPr>
        <a:xfrm>
          <a:off x="11058224" y="4600087"/>
          <a:ext cx="2685613" cy="4002986"/>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solidFill>
              <a:srgbClr val="FF0000"/>
            </a:solidFill>
          </a:endParaRPr>
        </a:p>
      </xdr:txBody>
    </xdr:sp>
    <xdr:clientData/>
  </xdr:twoCellAnchor>
  <xdr:twoCellAnchor>
    <xdr:from>
      <xdr:col>17</xdr:col>
      <xdr:colOff>517408</xdr:colOff>
      <xdr:row>47</xdr:row>
      <xdr:rowOff>94074</xdr:rowOff>
    </xdr:from>
    <xdr:to>
      <xdr:col>22</xdr:col>
      <xdr:colOff>451649</xdr:colOff>
      <xdr:row>67</xdr:row>
      <xdr:rowOff>0</xdr:rowOff>
    </xdr:to>
    <xdr:sp macro="" textlink="">
      <xdr:nvSpPr>
        <xdr:cNvPr id="14" name="Rectangle: Rounded Corners 13">
          <a:extLst>
            <a:ext uri="{FF2B5EF4-FFF2-40B4-BE49-F238E27FC236}">
              <a16:creationId xmlns:a16="http://schemas.microsoft.com/office/drawing/2014/main" id="{E745EF21-B522-8543-1C32-8C0DE06A21B2}"/>
            </a:ext>
          </a:extLst>
        </xdr:cNvPr>
        <xdr:cNvSpPr>
          <a:spLocks noChangeAspect="1"/>
        </xdr:cNvSpPr>
      </xdr:nvSpPr>
      <xdr:spPr>
        <a:xfrm>
          <a:off x="10940167" y="8327177"/>
          <a:ext cx="2999758" cy="3409375"/>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solidFill>
              <a:srgbClr val="FF0000"/>
            </a:solidFill>
          </a:endParaRPr>
        </a:p>
      </xdr:txBody>
    </xdr:sp>
    <xdr:clientData/>
  </xdr:twoCellAnchor>
  <xdr:twoCellAnchor>
    <xdr:from>
      <xdr:col>4</xdr:col>
      <xdr:colOff>151457</xdr:colOff>
      <xdr:row>47</xdr:row>
      <xdr:rowOff>106645</xdr:rowOff>
    </xdr:from>
    <xdr:to>
      <xdr:col>17</xdr:col>
      <xdr:colOff>412228</xdr:colOff>
      <xdr:row>66</xdr:row>
      <xdr:rowOff>142327</xdr:rowOff>
    </xdr:to>
    <xdr:sp macro="" textlink="">
      <xdr:nvSpPr>
        <xdr:cNvPr id="15" name="Rectangle: Rounded Corners 14">
          <a:extLst>
            <a:ext uri="{FF2B5EF4-FFF2-40B4-BE49-F238E27FC236}">
              <a16:creationId xmlns:a16="http://schemas.microsoft.com/office/drawing/2014/main" id="{2FDA931B-ED06-02F2-3C83-C257FB897A5E}"/>
            </a:ext>
          </a:extLst>
        </xdr:cNvPr>
        <xdr:cNvSpPr>
          <a:spLocks noChangeAspect="1"/>
        </xdr:cNvSpPr>
      </xdr:nvSpPr>
      <xdr:spPr>
        <a:xfrm>
          <a:off x="2603871" y="8854317"/>
          <a:ext cx="8231116" cy="3571976"/>
        </a:xfrm>
        <a:prstGeom prst="roundRect">
          <a:avLst>
            <a:gd name="adj" fmla="val 13187"/>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solidFill>
              <a:srgbClr val="FF0000"/>
            </a:solidFill>
          </a:endParaRPr>
        </a:p>
      </xdr:txBody>
    </xdr:sp>
    <xdr:clientData/>
  </xdr:twoCellAnchor>
  <xdr:twoCellAnchor>
    <xdr:from>
      <xdr:col>22</xdr:col>
      <xdr:colOff>350384</xdr:colOff>
      <xdr:row>13</xdr:row>
      <xdr:rowOff>59408</xdr:rowOff>
    </xdr:from>
    <xdr:to>
      <xdr:col>26</xdr:col>
      <xdr:colOff>388694</xdr:colOff>
      <xdr:row>15</xdr:row>
      <xdr:rowOff>71600</xdr:rowOff>
    </xdr:to>
    <xdr:sp macro="" textlink="">
      <xdr:nvSpPr>
        <xdr:cNvPr id="16" name="Trapezoid 15">
          <a:extLst>
            <a:ext uri="{FF2B5EF4-FFF2-40B4-BE49-F238E27FC236}">
              <a16:creationId xmlns:a16="http://schemas.microsoft.com/office/drawing/2014/main" id="{83A72C38-9778-7F10-7942-E89F5AF61B04}"/>
            </a:ext>
          </a:extLst>
        </xdr:cNvPr>
        <xdr:cNvSpPr>
          <a:spLocks noChangeAspect="1"/>
        </xdr:cNvSpPr>
      </xdr:nvSpPr>
      <xdr:spPr>
        <a:xfrm>
          <a:off x="13793214" y="2395729"/>
          <a:ext cx="2482461" cy="371626"/>
        </a:xfrm>
        <a:prstGeom prst="trapezoid">
          <a:avLst>
            <a:gd name="adj" fmla="val 66693"/>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solidFill>
              <a:srgbClr val="FF0000"/>
            </a:solidFill>
          </a:endParaRPr>
        </a:p>
      </xdr:txBody>
    </xdr:sp>
    <xdr:clientData/>
  </xdr:twoCellAnchor>
  <xdr:twoCellAnchor>
    <xdr:from>
      <xdr:col>22</xdr:col>
      <xdr:colOff>582083</xdr:colOff>
      <xdr:row>30</xdr:row>
      <xdr:rowOff>1</xdr:rowOff>
    </xdr:from>
    <xdr:to>
      <xdr:col>30</xdr:col>
      <xdr:colOff>291042</xdr:colOff>
      <xdr:row>66</xdr:row>
      <xdr:rowOff>109483</xdr:rowOff>
    </xdr:to>
    <xdr:sp macro="" textlink="">
      <xdr:nvSpPr>
        <xdr:cNvPr id="17" name="Rectangle: Rounded Corners 16">
          <a:extLst>
            <a:ext uri="{FF2B5EF4-FFF2-40B4-BE49-F238E27FC236}">
              <a16:creationId xmlns:a16="http://schemas.microsoft.com/office/drawing/2014/main" id="{CA296799-88E8-AD0F-BFAB-F44476738F22}"/>
            </a:ext>
          </a:extLst>
        </xdr:cNvPr>
        <xdr:cNvSpPr>
          <a:spLocks noChangeAspect="1"/>
        </xdr:cNvSpPr>
      </xdr:nvSpPr>
      <xdr:spPr>
        <a:xfrm>
          <a:off x="14034676" y="5644445"/>
          <a:ext cx="4600810" cy="6882816"/>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solidFill>
              <a:srgbClr val="FF0000"/>
            </a:solidFill>
          </a:endParaRPr>
        </a:p>
      </xdr:txBody>
    </xdr:sp>
    <xdr:clientData/>
  </xdr:twoCellAnchor>
  <xdr:twoCellAnchor>
    <xdr:from>
      <xdr:col>26</xdr:col>
      <xdr:colOff>446626</xdr:colOff>
      <xdr:row>13</xdr:row>
      <xdr:rowOff>44145</xdr:rowOff>
    </xdr:from>
    <xdr:to>
      <xdr:col>30</xdr:col>
      <xdr:colOff>487869</xdr:colOff>
      <xdr:row>15</xdr:row>
      <xdr:rowOff>84482</xdr:rowOff>
    </xdr:to>
    <xdr:sp macro="" textlink="">
      <xdr:nvSpPr>
        <xdr:cNvPr id="18" name="Trapezoid 17">
          <a:extLst>
            <a:ext uri="{FF2B5EF4-FFF2-40B4-BE49-F238E27FC236}">
              <a16:creationId xmlns:a16="http://schemas.microsoft.com/office/drawing/2014/main" id="{B09DFEE4-9D9E-A5E4-3794-AFDBE8793970}"/>
            </a:ext>
          </a:extLst>
        </xdr:cNvPr>
        <xdr:cNvSpPr>
          <a:spLocks noChangeAspect="1"/>
        </xdr:cNvSpPr>
      </xdr:nvSpPr>
      <xdr:spPr>
        <a:xfrm>
          <a:off x="16345145" y="2490071"/>
          <a:ext cx="2487168" cy="416633"/>
        </a:xfrm>
        <a:prstGeom prst="trapezoid">
          <a:avLst>
            <a:gd name="adj" fmla="val 66693"/>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solidFill>
              <a:srgbClr val="FF0000"/>
            </a:solidFill>
          </a:endParaRPr>
        </a:p>
      </xdr:txBody>
    </xdr:sp>
    <xdr:clientData/>
  </xdr:twoCellAnchor>
  <xdr:twoCellAnchor>
    <xdr:from>
      <xdr:col>23</xdr:col>
      <xdr:colOff>52645</xdr:colOff>
      <xdr:row>13</xdr:row>
      <xdr:rowOff>105527</xdr:rowOff>
    </xdr:from>
    <xdr:to>
      <xdr:col>26</xdr:col>
      <xdr:colOff>103447</xdr:colOff>
      <xdr:row>29</xdr:row>
      <xdr:rowOff>69709</xdr:rowOff>
    </xdr:to>
    <xdr:sp macro="" textlink="">
      <xdr:nvSpPr>
        <xdr:cNvPr id="19" name="Flowchart: Off-page Connector 18">
          <a:extLst>
            <a:ext uri="{FF2B5EF4-FFF2-40B4-BE49-F238E27FC236}">
              <a16:creationId xmlns:a16="http://schemas.microsoft.com/office/drawing/2014/main" id="{5DBF6466-16F2-6615-877D-4971A2B72EED}"/>
            </a:ext>
          </a:extLst>
        </xdr:cNvPr>
        <xdr:cNvSpPr>
          <a:spLocks noChangeAspect="1"/>
        </xdr:cNvSpPr>
      </xdr:nvSpPr>
      <xdr:spPr>
        <a:xfrm>
          <a:off x="14215069" y="2607042"/>
          <a:ext cx="1898075" cy="3042970"/>
        </a:xfrm>
        <a:prstGeom prst="flowChartOffpageConnector">
          <a:avLst/>
        </a:prstGeom>
        <a:solidFill>
          <a:schemeClr val="accent6"/>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solidFill>
              <a:srgbClr val="FF0000"/>
            </a:solidFill>
          </a:endParaRPr>
        </a:p>
      </xdr:txBody>
    </xdr:sp>
    <xdr:clientData/>
  </xdr:twoCellAnchor>
  <xdr:twoCellAnchor>
    <xdr:from>
      <xdr:col>27</xdr:col>
      <xdr:colOff>135211</xdr:colOff>
      <xdr:row>13</xdr:row>
      <xdr:rowOff>93273</xdr:rowOff>
    </xdr:from>
    <xdr:to>
      <xdr:col>30</xdr:col>
      <xdr:colOff>184431</xdr:colOff>
      <xdr:row>29</xdr:row>
      <xdr:rowOff>59016</xdr:rowOff>
    </xdr:to>
    <xdr:sp macro="" textlink="">
      <xdr:nvSpPr>
        <xdr:cNvPr id="20" name="Flowchart: Off-page Connector 19">
          <a:extLst>
            <a:ext uri="{FF2B5EF4-FFF2-40B4-BE49-F238E27FC236}">
              <a16:creationId xmlns:a16="http://schemas.microsoft.com/office/drawing/2014/main" id="{DDF5E650-0EA0-CFC2-9CCD-FA5CAB4D8025}"/>
            </a:ext>
          </a:extLst>
        </xdr:cNvPr>
        <xdr:cNvSpPr>
          <a:spLocks noChangeAspect="1"/>
        </xdr:cNvSpPr>
      </xdr:nvSpPr>
      <xdr:spPr>
        <a:xfrm>
          <a:off x="16422961" y="2569773"/>
          <a:ext cx="1858970" cy="3013743"/>
        </a:xfrm>
        <a:prstGeom prst="flowChartOffpageConnector">
          <a:avLst/>
        </a:prstGeom>
        <a:solidFill>
          <a:schemeClr val="accent6"/>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solidFill>
              <a:srgbClr val="FF0000"/>
            </a:solidFill>
          </a:endParaRPr>
        </a:p>
      </xdr:txBody>
    </xdr:sp>
    <xdr:clientData/>
  </xdr:twoCellAnchor>
  <xdr:twoCellAnchor>
    <xdr:from>
      <xdr:col>27</xdr:col>
      <xdr:colOff>343472</xdr:colOff>
      <xdr:row>14</xdr:row>
      <xdr:rowOff>160809</xdr:rowOff>
    </xdr:from>
    <xdr:to>
      <xdr:col>29</xdr:col>
      <xdr:colOff>583419</xdr:colOff>
      <xdr:row>28</xdr:row>
      <xdr:rowOff>4759</xdr:rowOff>
    </xdr:to>
    <xdr:sp macro="" textlink="">
      <xdr:nvSpPr>
        <xdr:cNvPr id="21" name="Flowchart: Off-page Connector 20">
          <a:extLst>
            <a:ext uri="{FF2B5EF4-FFF2-40B4-BE49-F238E27FC236}">
              <a16:creationId xmlns:a16="http://schemas.microsoft.com/office/drawing/2014/main" id="{84B378D8-F3A6-70A7-99A6-72A7A4C41B6A}"/>
            </a:ext>
          </a:extLst>
        </xdr:cNvPr>
        <xdr:cNvSpPr>
          <a:spLocks noChangeAspect="1"/>
        </xdr:cNvSpPr>
      </xdr:nvSpPr>
      <xdr:spPr>
        <a:xfrm>
          <a:off x="16853472" y="2794883"/>
          <a:ext cx="1462910" cy="2478024"/>
        </a:xfrm>
        <a:prstGeom prst="flowChartOffpageConnector">
          <a:avLst/>
        </a:prstGeom>
        <a:noFill/>
        <a:ln w="19050">
          <a:solidFill>
            <a:schemeClr val="bg1"/>
          </a:solidFill>
          <a:prstDash val="dash"/>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solidFill>
              <a:srgbClr val="FF0000"/>
            </a:solidFill>
          </a:endParaRPr>
        </a:p>
      </xdr:txBody>
    </xdr:sp>
    <xdr:clientData/>
  </xdr:twoCellAnchor>
  <xdr:twoCellAnchor>
    <xdr:from>
      <xdr:col>23</xdr:col>
      <xdr:colOff>236745</xdr:colOff>
      <xdr:row>14</xdr:row>
      <xdr:rowOff>94446</xdr:rowOff>
    </xdr:from>
    <xdr:to>
      <xdr:col>25</xdr:col>
      <xdr:colOff>496230</xdr:colOff>
      <xdr:row>27</xdr:row>
      <xdr:rowOff>124242</xdr:rowOff>
    </xdr:to>
    <xdr:sp macro="" textlink="">
      <xdr:nvSpPr>
        <xdr:cNvPr id="22" name="Flowchart: Off-page Connector 21">
          <a:extLst>
            <a:ext uri="{FF2B5EF4-FFF2-40B4-BE49-F238E27FC236}">
              <a16:creationId xmlns:a16="http://schemas.microsoft.com/office/drawing/2014/main" id="{7E2E8B32-E623-5688-13EF-931492A8944D}"/>
            </a:ext>
          </a:extLst>
        </xdr:cNvPr>
        <xdr:cNvSpPr>
          <a:spLocks noChangeAspect="1"/>
        </xdr:cNvSpPr>
      </xdr:nvSpPr>
      <xdr:spPr>
        <a:xfrm>
          <a:off x="14300819" y="2728520"/>
          <a:ext cx="1482448" cy="2475722"/>
        </a:xfrm>
        <a:prstGeom prst="flowChartOffpageConnector">
          <a:avLst/>
        </a:prstGeom>
        <a:noFill/>
        <a:ln w="19050">
          <a:solidFill>
            <a:schemeClr val="bg1"/>
          </a:solidFill>
          <a:prstDash val="dash"/>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solidFill>
              <a:srgbClr val="FF0000"/>
            </a:solidFill>
          </a:endParaRPr>
        </a:p>
      </xdr:txBody>
    </xdr:sp>
    <xdr:clientData/>
  </xdr:twoCellAnchor>
  <xdr:twoCellAnchor>
    <xdr:from>
      <xdr:col>4</xdr:col>
      <xdr:colOff>607235</xdr:colOff>
      <xdr:row>28</xdr:row>
      <xdr:rowOff>155657</xdr:rowOff>
    </xdr:from>
    <xdr:to>
      <xdr:col>11</xdr:col>
      <xdr:colOff>58796</xdr:colOff>
      <xdr:row>28</xdr:row>
      <xdr:rowOff>155657</xdr:rowOff>
    </xdr:to>
    <xdr:cxnSp macro="">
      <xdr:nvCxnSpPr>
        <xdr:cNvPr id="23" name="Straight Connector 22">
          <a:extLst>
            <a:ext uri="{FF2B5EF4-FFF2-40B4-BE49-F238E27FC236}">
              <a16:creationId xmlns:a16="http://schemas.microsoft.com/office/drawing/2014/main" id="{7165880A-E720-A620-CBFA-6928E5040643}"/>
            </a:ext>
          </a:extLst>
        </xdr:cNvPr>
        <xdr:cNvCxnSpPr>
          <a:cxnSpLocks noChangeAspect="1"/>
        </xdr:cNvCxnSpPr>
      </xdr:nvCxnSpPr>
      <xdr:spPr>
        <a:xfrm>
          <a:off x="3041402" y="5341490"/>
          <a:ext cx="3711352"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570324</xdr:colOff>
      <xdr:row>51</xdr:row>
      <xdr:rowOff>58359</xdr:rowOff>
    </xdr:from>
    <xdr:to>
      <xdr:col>16</xdr:col>
      <xdr:colOff>476250</xdr:colOff>
      <xdr:row>51</xdr:row>
      <xdr:rowOff>58359</xdr:rowOff>
    </xdr:to>
    <xdr:cxnSp macro="">
      <xdr:nvCxnSpPr>
        <xdr:cNvPr id="24" name="Straight Connector 23">
          <a:extLst>
            <a:ext uri="{FF2B5EF4-FFF2-40B4-BE49-F238E27FC236}">
              <a16:creationId xmlns:a16="http://schemas.microsoft.com/office/drawing/2014/main" id="{59D23EC5-ECD1-C265-D6A7-E8C6B70EBF3A}"/>
            </a:ext>
          </a:extLst>
        </xdr:cNvPr>
        <xdr:cNvCxnSpPr>
          <a:cxnSpLocks noChangeAspect="1"/>
        </xdr:cNvCxnSpPr>
      </xdr:nvCxnSpPr>
      <xdr:spPr>
        <a:xfrm>
          <a:off x="3004491" y="9503984"/>
          <a:ext cx="7208426"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18</xdr:col>
      <xdr:colOff>489604</xdr:colOff>
      <xdr:row>28</xdr:row>
      <xdr:rowOff>70401</xdr:rowOff>
    </xdr:from>
    <xdr:to>
      <xdr:col>22</xdr:col>
      <xdr:colOff>49603</xdr:colOff>
      <xdr:row>28</xdr:row>
      <xdr:rowOff>70403</xdr:rowOff>
    </xdr:to>
    <xdr:cxnSp macro="">
      <xdr:nvCxnSpPr>
        <xdr:cNvPr id="25" name="Straight Connector 24">
          <a:extLst>
            <a:ext uri="{FF2B5EF4-FFF2-40B4-BE49-F238E27FC236}">
              <a16:creationId xmlns:a16="http://schemas.microsoft.com/office/drawing/2014/main" id="{9A848F51-2732-6C57-D364-4703203BD6EB}"/>
            </a:ext>
          </a:extLst>
        </xdr:cNvPr>
        <xdr:cNvCxnSpPr>
          <a:cxnSpLocks noChangeAspect="1"/>
        </xdr:cNvCxnSpPr>
      </xdr:nvCxnSpPr>
      <xdr:spPr>
        <a:xfrm flipV="1">
          <a:off x="11496271" y="5338549"/>
          <a:ext cx="2005925" cy="2"/>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86397</xdr:colOff>
      <xdr:row>28</xdr:row>
      <xdr:rowOff>166242</xdr:rowOff>
    </xdr:from>
    <xdr:to>
      <xdr:col>17</xdr:col>
      <xdr:colOff>227604</xdr:colOff>
      <xdr:row>28</xdr:row>
      <xdr:rowOff>166242</xdr:rowOff>
    </xdr:to>
    <xdr:cxnSp macro="">
      <xdr:nvCxnSpPr>
        <xdr:cNvPr id="26" name="Straight Connector 25">
          <a:extLst>
            <a:ext uri="{FF2B5EF4-FFF2-40B4-BE49-F238E27FC236}">
              <a16:creationId xmlns:a16="http://schemas.microsoft.com/office/drawing/2014/main" id="{FCC202D6-81A5-B129-990E-6A3886F75FFB}"/>
            </a:ext>
          </a:extLst>
        </xdr:cNvPr>
        <xdr:cNvCxnSpPr>
          <a:cxnSpLocks noChangeAspect="1"/>
        </xdr:cNvCxnSpPr>
      </xdr:nvCxnSpPr>
      <xdr:spPr>
        <a:xfrm>
          <a:off x="7974508" y="5302686"/>
          <a:ext cx="2568318"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23</xdr:col>
      <xdr:colOff>540926</xdr:colOff>
      <xdr:row>33</xdr:row>
      <xdr:rowOff>116892</xdr:rowOff>
    </xdr:from>
    <xdr:to>
      <xdr:col>29</xdr:col>
      <xdr:colOff>493889</xdr:colOff>
      <xdr:row>33</xdr:row>
      <xdr:rowOff>116892</xdr:rowOff>
    </xdr:to>
    <xdr:cxnSp macro="">
      <xdr:nvCxnSpPr>
        <xdr:cNvPr id="27" name="Straight Connector 26">
          <a:extLst>
            <a:ext uri="{FF2B5EF4-FFF2-40B4-BE49-F238E27FC236}">
              <a16:creationId xmlns:a16="http://schemas.microsoft.com/office/drawing/2014/main" id="{1605C70E-02E9-6676-066D-630A6989774A}"/>
            </a:ext>
          </a:extLst>
        </xdr:cNvPr>
        <xdr:cNvCxnSpPr>
          <a:cxnSpLocks noChangeAspect="1"/>
        </xdr:cNvCxnSpPr>
      </xdr:nvCxnSpPr>
      <xdr:spPr>
        <a:xfrm>
          <a:off x="14461317" y="6337908"/>
          <a:ext cx="3584369"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337609</xdr:colOff>
      <xdr:row>12</xdr:row>
      <xdr:rowOff>119253</xdr:rowOff>
    </xdr:from>
    <xdr:to>
      <xdr:col>16</xdr:col>
      <xdr:colOff>117592</xdr:colOff>
      <xdr:row>23</xdr:row>
      <xdr:rowOff>94074</xdr:rowOff>
    </xdr:to>
    <xdr:sp macro="" textlink="">
      <xdr:nvSpPr>
        <xdr:cNvPr id="39" name="Rectangle: Rounded Corners 38">
          <a:extLst>
            <a:ext uri="{FF2B5EF4-FFF2-40B4-BE49-F238E27FC236}">
              <a16:creationId xmlns:a16="http://schemas.microsoft.com/office/drawing/2014/main" id="{BE0D47D2-98D3-47D8-98A3-52BA1B1D905F}"/>
            </a:ext>
          </a:extLst>
        </xdr:cNvPr>
        <xdr:cNvSpPr>
          <a:spLocks noChangeAspect="1"/>
        </xdr:cNvSpPr>
      </xdr:nvSpPr>
      <xdr:spPr>
        <a:xfrm>
          <a:off x="6452424" y="2377031"/>
          <a:ext cx="3448872" cy="2044450"/>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solidFill>
              <a:srgbClr val="FF0000"/>
            </a:solidFill>
          </a:endParaRPr>
        </a:p>
      </xdr:txBody>
    </xdr:sp>
    <xdr:clientData/>
  </xdr:twoCellAnchor>
  <xdr:twoCellAnchor editAs="oneCell">
    <xdr:from>
      <xdr:col>23</xdr:col>
      <xdr:colOff>406656</xdr:colOff>
      <xdr:row>30</xdr:row>
      <xdr:rowOff>95355</xdr:rowOff>
    </xdr:from>
    <xdr:to>
      <xdr:col>24</xdr:col>
      <xdr:colOff>406797</xdr:colOff>
      <xdr:row>33</xdr:row>
      <xdr:rowOff>133196</xdr:rowOff>
    </xdr:to>
    <xdr:pic>
      <xdr:nvPicPr>
        <xdr:cNvPr id="54" name="Graphic 53" descr="Filter with solid fill">
          <a:extLst>
            <a:ext uri="{FF2B5EF4-FFF2-40B4-BE49-F238E27FC236}">
              <a16:creationId xmlns:a16="http://schemas.microsoft.com/office/drawing/2014/main" id="{3E1AB80C-53EB-1D0C-6086-2E2EC81B3C26}"/>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14327047" y="5750824"/>
          <a:ext cx="605375" cy="603388"/>
        </a:xfrm>
        <a:prstGeom prst="rect">
          <a:avLst/>
        </a:prstGeom>
      </xdr:spPr>
    </xdr:pic>
    <xdr:clientData/>
  </xdr:twoCellAnchor>
  <xdr:twoCellAnchor editAs="oneCell">
    <xdr:from>
      <xdr:col>14</xdr:col>
      <xdr:colOff>9922</xdr:colOff>
      <xdr:row>14</xdr:row>
      <xdr:rowOff>128984</xdr:rowOff>
    </xdr:from>
    <xdr:to>
      <xdr:col>16</xdr:col>
      <xdr:colOff>57960</xdr:colOff>
      <xdr:row>21</xdr:row>
      <xdr:rowOff>81359</xdr:rowOff>
    </xdr:to>
    <xdr:pic>
      <xdr:nvPicPr>
        <xdr:cNvPr id="56" name="Graphic 55" descr="Bar graph with upward trend with solid fill">
          <a:extLst>
            <a:ext uri="{FF2B5EF4-FFF2-40B4-BE49-F238E27FC236}">
              <a16:creationId xmlns:a16="http://schemas.microsoft.com/office/drawing/2014/main" id="{9A051797-E0B0-FB6D-95B4-E2DB3C708C09}"/>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8483203" y="2768203"/>
          <a:ext cx="1258507" cy="1271984"/>
        </a:xfrm>
        <a:prstGeom prst="rect">
          <a:avLst/>
        </a:prstGeom>
      </xdr:spPr>
    </xdr:pic>
    <xdr:clientData/>
  </xdr:twoCellAnchor>
  <xdr:twoCellAnchor editAs="oneCell">
    <xdr:from>
      <xdr:col>4</xdr:col>
      <xdr:colOff>502115</xdr:colOff>
      <xdr:row>24</xdr:row>
      <xdr:rowOff>176277</xdr:rowOff>
    </xdr:from>
    <xdr:to>
      <xdr:col>6</xdr:col>
      <xdr:colOff>1363</xdr:colOff>
      <xdr:row>28</xdr:row>
      <xdr:rowOff>127001</xdr:rowOff>
    </xdr:to>
    <xdr:pic>
      <xdr:nvPicPr>
        <xdr:cNvPr id="60" name="Graphic 59" descr="Flip calendar with solid fill">
          <a:extLst>
            <a:ext uri="{FF2B5EF4-FFF2-40B4-BE49-F238E27FC236}">
              <a16:creationId xmlns:a16="http://schemas.microsoft.com/office/drawing/2014/main" id="{B2BA246A-E541-4432-1164-CE15AB79B111}"/>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2929226" y="4578944"/>
          <a:ext cx="708462" cy="684501"/>
        </a:xfrm>
        <a:prstGeom prst="rect">
          <a:avLst/>
        </a:prstGeom>
      </xdr:spPr>
    </xdr:pic>
    <xdr:clientData/>
  </xdr:twoCellAnchor>
  <xdr:twoCellAnchor editAs="oneCell">
    <xdr:from>
      <xdr:col>18</xdr:col>
      <xdr:colOff>375183</xdr:colOff>
      <xdr:row>25</xdr:row>
      <xdr:rowOff>8776</xdr:rowOff>
    </xdr:from>
    <xdr:to>
      <xdr:col>19</xdr:col>
      <xdr:colOff>403930</xdr:colOff>
      <xdr:row>28</xdr:row>
      <xdr:rowOff>63981</xdr:rowOff>
    </xdr:to>
    <xdr:pic>
      <xdr:nvPicPr>
        <xdr:cNvPr id="62" name="Graphic 61" descr="Register with solid fill">
          <a:extLst>
            <a:ext uri="{FF2B5EF4-FFF2-40B4-BE49-F238E27FC236}">
              <a16:creationId xmlns:a16="http://schemas.microsoft.com/office/drawing/2014/main" id="{C3397785-433C-D5FC-1BDA-4D5813D1A680}"/>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11297183" y="4594887"/>
          <a:ext cx="635525" cy="605538"/>
        </a:xfrm>
        <a:prstGeom prst="rect">
          <a:avLst/>
        </a:prstGeom>
      </xdr:spPr>
    </xdr:pic>
    <xdr:clientData/>
  </xdr:twoCellAnchor>
  <xdr:twoCellAnchor>
    <xdr:from>
      <xdr:col>4</xdr:col>
      <xdr:colOff>75495</xdr:colOff>
      <xdr:row>12</xdr:row>
      <xdr:rowOff>39407</xdr:rowOff>
    </xdr:from>
    <xdr:to>
      <xdr:col>10</xdr:col>
      <xdr:colOff>235185</xdr:colOff>
      <xdr:row>23</xdr:row>
      <xdr:rowOff>70555</xdr:rowOff>
    </xdr:to>
    <xdr:sp macro="" textlink="Dashboard!$E$6">
      <xdr:nvSpPr>
        <xdr:cNvPr id="40" name="Rectangle: Rounded Corners 39">
          <a:extLst>
            <a:ext uri="{FF2B5EF4-FFF2-40B4-BE49-F238E27FC236}">
              <a16:creationId xmlns:a16="http://schemas.microsoft.com/office/drawing/2014/main" id="{3A5E6157-275E-40A8-AC82-95592D14820E}"/>
            </a:ext>
          </a:extLst>
        </xdr:cNvPr>
        <xdr:cNvSpPr>
          <a:spLocks noChangeAspect="1"/>
        </xdr:cNvSpPr>
      </xdr:nvSpPr>
      <xdr:spPr>
        <a:xfrm>
          <a:off x="2532216" y="2287932"/>
          <a:ext cx="3844772" cy="2092295"/>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fld id="{9D6C7726-6A38-4351-B28D-9F808EDD1265}" type="TxLink">
            <a:rPr lang="en-US" sz="1100" b="0" i="0" u="none" strike="noStrike">
              <a:solidFill>
                <a:srgbClr val="270F51"/>
              </a:solidFill>
              <a:latin typeface="Calibri"/>
              <a:ea typeface="Calibri"/>
              <a:cs typeface="Calibri"/>
            </a:rPr>
            <a:pPr algn="l"/>
            <a:t> </a:t>
          </a:fld>
          <a:endParaRPr lang="en-US">
            <a:solidFill>
              <a:srgbClr val="FFFFFF"/>
            </a:solidFill>
          </a:endParaRPr>
        </a:p>
      </xdr:txBody>
    </xdr:sp>
    <xdr:clientData/>
  </xdr:twoCellAnchor>
  <xdr:twoCellAnchor editAs="oneCell">
    <xdr:from>
      <xdr:col>21</xdr:col>
      <xdr:colOff>363257</xdr:colOff>
      <xdr:row>48</xdr:row>
      <xdr:rowOff>14578</xdr:rowOff>
    </xdr:from>
    <xdr:to>
      <xdr:col>22</xdr:col>
      <xdr:colOff>309544</xdr:colOff>
      <xdr:row>51</xdr:row>
      <xdr:rowOff>2</xdr:rowOff>
    </xdr:to>
    <xdr:pic>
      <xdr:nvPicPr>
        <xdr:cNvPr id="64" name="Graphic 63" descr="Coins with solid fill">
          <a:extLst>
            <a:ext uri="{FF2B5EF4-FFF2-40B4-BE49-F238E27FC236}">
              <a16:creationId xmlns:a16="http://schemas.microsoft.com/office/drawing/2014/main" id="{F4348EDE-CBEB-CDE9-4619-95ECC9521118}"/>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13073179" y="9063328"/>
          <a:ext cx="551521" cy="541048"/>
        </a:xfrm>
        <a:prstGeom prst="rect">
          <a:avLst/>
        </a:prstGeom>
      </xdr:spPr>
    </xdr:pic>
    <xdr:clientData/>
  </xdr:twoCellAnchor>
  <xdr:twoCellAnchor editAs="oneCell">
    <xdr:from>
      <xdr:col>12</xdr:col>
      <xdr:colOff>509380</xdr:colOff>
      <xdr:row>24</xdr:row>
      <xdr:rowOff>134152</xdr:rowOff>
    </xdr:from>
    <xdr:to>
      <xdr:col>14</xdr:col>
      <xdr:colOff>201008</xdr:colOff>
      <xdr:row>29</xdr:row>
      <xdr:rowOff>84668</xdr:rowOff>
    </xdr:to>
    <xdr:pic>
      <xdr:nvPicPr>
        <xdr:cNvPr id="66" name="Graphic 65" descr="Continuous Improvement with solid fill">
          <a:extLst>
            <a:ext uri="{FF2B5EF4-FFF2-40B4-BE49-F238E27FC236}">
              <a16:creationId xmlns:a16="http://schemas.microsoft.com/office/drawing/2014/main" id="{3215CFBB-2349-5992-396D-AD1672620912}"/>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tretch>
          <a:fillRect/>
        </a:stretch>
      </xdr:blipFill>
      <xdr:spPr>
        <a:xfrm>
          <a:off x="7790713" y="4536819"/>
          <a:ext cx="905184" cy="867738"/>
        </a:xfrm>
        <a:prstGeom prst="rect">
          <a:avLst/>
        </a:prstGeom>
      </xdr:spPr>
    </xdr:pic>
    <xdr:clientData/>
  </xdr:twoCellAnchor>
  <xdr:twoCellAnchor editAs="oneCell">
    <xdr:from>
      <xdr:col>28</xdr:col>
      <xdr:colOff>188421</xdr:colOff>
      <xdr:row>23</xdr:row>
      <xdr:rowOff>111125</xdr:rowOff>
    </xdr:from>
    <xdr:to>
      <xdr:col>29</xdr:col>
      <xdr:colOff>217513</xdr:colOff>
      <xdr:row>26</xdr:row>
      <xdr:rowOff>171967</xdr:rowOff>
    </xdr:to>
    <xdr:pic>
      <xdr:nvPicPr>
        <xdr:cNvPr id="68" name="Graphic 67" descr="Ribbon with solid fill">
          <a:extLst>
            <a:ext uri="{FF2B5EF4-FFF2-40B4-BE49-F238E27FC236}">
              <a16:creationId xmlns:a16="http://schemas.microsoft.com/office/drawing/2014/main" id="{C74C87A0-8F0C-D7BF-568F-1B70D8D985F5}"/>
            </a:ext>
          </a:extLst>
        </xdr:cNvPr>
        <xdr:cNvPicPr>
          <a:picLocks noChangeAspect="1"/>
        </xdr:cNvPicPr>
      </xdr:nvPicPr>
      <xdr:blipFill>
        <a:blip xmlns:r="http://schemas.openxmlformats.org/officeDocument/2006/relationships" r:embed="rId13">
          <a:extLst>
            <a:ext uri="{96DAC541-7B7A-43D3-8B79-37D633B846F1}">
              <asvg:svgBlip xmlns:asvg="http://schemas.microsoft.com/office/drawing/2016/SVG/main" r:embed="rId14"/>
            </a:ext>
          </a:extLst>
        </a:blip>
        <a:stretch>
          <a:fillRect/>
        </a:stretch>
      </xdr:blipFill>
      <xdr:spPr>
        <a:xfrm>
          <a:off x="17079421" y="4492625"/>
          <a:ext cx="632342" cy="632342"/>
        </a:xfrm>
        <a:prstGeom prst="rect">
          <a:avLst/>
        </a:prstGeom>
      </xdr:spPr>
    </xdr:pic>
    <xdr:clientData/>
  </xdr:twoCellAnchor>
  <xdr:twoCellAnchor editAs="oneCell">
    <xdr:from>
      <xdr:col>24</xdr:col>
      <xdr:colOff>68545</xdr:colOff>
      <xdr:row>23</xdr:row>
      <xdr:rowOff>25387</xdr:rowOff>
    </xdr:from>
    <xdr:to>
      <xdr:col>25</xdr:col>
      <xdr:colOff>127000</xdr:colOff>
      <xdr:row>26</xdr:row>
      <xdr:rowOff>115592</xdr:rowOff>
    </xdr:to>
    <xdr:pic>
      <xdr:nvPicPr>
        <xdr:cNvPr id="70" name="Graphic 69" descr="Trophy with solid fill">
          <a:extLst>
            <a:ext uri="{FF2B5EF4-FFF2-40B4-BE49-F238E27FC236}">
              <a16:creationId xmlns:a16="http://schemas.microsoft.com/office/drawing/2014/main" id="{3135A8F5-EB1D-1C45-D794-E36481756F20}"/>
            </a:ext>
          </a:extLst>
        </xdr:cNvPr>
        <xdr:cNvPicPr>
          <a:picLocks noChangeAspect="1"/>
        </xdr:cNvPicPr>
      </xdr:nvPicPr>
      <xdr:blipFill>
        <a:blip xmlns:r="http://schemas.openxmlformats.org/officeDocument/2006/relationships" r:embed="rId15">
          <a:extLst>
            <a:ext uri="{96DAC541-7B7A-43D3-8B79-37D633B846F1}">
              <asvg:svgBlip xmlns:asvg="http://schemas.microsoft.com/office/drawing/2016/SVG/main" r:embed="rId16"/>
            </a:ext>
          </a:extLst>
        </a:blip>
        <a:stretch>
          <a:fillRect/>
        </a:stretch>
      </xdr:blipFill>
      <xdr:spPr>
        <a:xfrm>
          <a:off x="14546545" y="4406887"/>
          <a:ext cx="661705" cy="661705"/>
        </a:xfrm>
        <a:prstGeom prst="rect">
          <a:avLst/>
        </a:prstGeom>
      </xdr:spPr>
    </xdr:pic>
    <xdr:clientData/>
  </xdr:twoCellAnchor>
  <xdr:twoCellAnchor editAs="oneCell">
    <xdr:from>
      <xdr:col>0</xdr:col>
      <xdr:colOff>282045</xdr:colOff>
      <xdr:row>1</xdr:row>
      <xdr:rowOff>160818</xdr:rowOff>
    </xdr:from>
    <xdr:to>
      <xdr:col>3</xdr:col>
      <xdr:colOff>89477</xdr:colOff>
      <xdr:row>10</xdr:row>
      <xdr:rowOff>63500</xdr:rowOff>
    </xdr:to>
    <xdr:pic>
      <xdr:nvPicPr>
        <xdr:cNvPr id="72" name="Graphic 71" descr="Presentation with bar chart with solid fill">
          <a:extLst>
            <a:ext uri="{FF2B5EF4-FFF2-40B4-BE49-F238E27FC236}">
              <a16:creationId xmlns:a16="http://schemas.microsoft.com/office/drawing/2014/main" id="{EDF47503-60CC-3C75-57DA-B735B34273A7}"/>
            </a:ext>
          </a:extLst>
        </xdr:cNvPr>
        <xdr:cNvPicPr>
          <a:picLocks noChangeAspect="1"/>
        </xdr:cNvPicPr>
      </xdr:nvPicPr>
      <xdr:blipFill>
        <a:blip xmlns:r="http://schemas.openxmlformats.org/officeDocument/2006/relationships" r:embed="rId17">
          <a:extLst>
            <a:ext uri="{96DAC541-7B7A-43D3-8B79-37D633B846F1}">
              <asvg:svgBlip xmlns:asvg="http://schemas.microsoft.com/office/drawing/2016/SVG/main" r:embed="rId18"/>
            </a:ext>
          </a:extLst>
        </a:blip>
        <a:stretch>
          <a:fillRect/>
        </a:stretch>
      </xdr:blipFill>
      <xdr:spPr>
        <a:xfrm>
          <a:off x="282045" y="351318"/>
          <a:ext cx="1617182" cy="1617182"/>
        </a:xfrm>
        <a:prstGeom prst="rect">
          <a:avLst/>
        </a:prstGeom>
      </xdr:spPr>
    </xdr:pic>
    <xdr:clientData/>
  </xdr:twoCellAnchor>
  <xdr:twoCellAnchor editAs="oneCell">
    <xdr:from>
      <xdr:col>19</xdr:col>
      <xdr:colOff>555626</xdr:colOff>
      <xdr:row>13</xdr:row>
      <xdr:rowOff>179848</xdr:rowOff>
    </xdr:from>
    <xdr:to>
      <xdr:col>22</xdr:col>
      <xdr:colOff>282821</xdr:colOff>
      <xdr:row>22</xdr:row>
      <xdr:rowOff>69452</xdr:rowOff>
    </xdr:to>
    <xdr:pic>
      <xdr:nvPicPr>
        <xdr:cNvPr id="74" name="Graphic 73" descr="Piggy Bank with solid fill">
          <a:extLst>
            <a:ext uri="{FF2B5EF4-FFF2-40B4-BE49-F238E27FC236}">
              <a16:creationId xmlns:a16="http://schemas.microsoft.com/office/drawing/2014/main" id="{4DBAC00D-C5D9-DAF0-DB30-E0AEB3953B40}"/>
            </a:ext>
          </a:extLst>
        </xdr:cNvPr>
        <xdr:cNvPicPr>
          <a:picLocks noChangeAspect="1"/>
        </xdr:cNvPicPr>
      </xdr:nvPicPr>
      <xdr:blipFill>
        <a:blip xmlns:r="http://schemas.openxmlformats.org/officeDocument/2006/relationships" r:embed="rId19">
          <a:extLst>
            <a:ext uri="{96DAC541-7B7A-43D3-8B79-37D633B846F1}">
              <asvg:svgBlip xmlns:asvg="http://schemas.microsoft.com/office/drawing/2016/SVG/main" r:embed="rId20"/>
            </a:ext>
          </a:extLst>
        </a:blip>
        <a:stretch>
          <a:fillRect/>
        </a:stretch>
      </xdr:blipFill>
      <xdr:spPr>
        <a:xfrm>
          <a:off x="12055079" y="2630551"/>
          <a:ext cx="1542898" cy="1586245"/>
        </a:xfrm>
        <a:prstGeom prst="rect">
          <a:avLst/>
        </a:prstGeom>
      </xdr:spPr>
    </xdr:pic>
    <xdr:clientData/>
  </xdr:twoCellAnchor>
  <xdr:twoCellAnchor editAs="oneCell">
    <xdr:from>
      <xdr:col>7</xdr:col>
      <xdr:colOff>480887</xdr:colOff>
      <xdr:row>13</xdr:row>
      <xdr:rowOff>143318</xdr:rowOff>
    </xdr:from>
    <xdr:to>
      <xdr:col>10</xdr:col>
      <xdr:colOff>99445</xdr:colOff>
      <xdr:row>22</xdr:row>
      <xdr:rowOff>0</xdr:rowOff>
    </xdr:to>
    <xdr:pic>
      <xdr:nvPicPr>
        <xdr:cNvPr id="76" name="Graphic 75" descr="Money with solid fill">
          <a:extLst>
            <a:ext uri="{FF2B5EF4-FFF2-40B4-BE49-F238E27FC236}">
              <a16:creationId xmlns:a16="http://schemas.microsoft.com/office/drawing/2014/main" id="{FE9A71AD-E823-DDCE-6218-74167302FBF7}"/>
            </a:ext>
          </a:extLst>
        </xdr:cNvPr>
        <xdr:cNvPicPr>
          <a:picLocks noChangeAspect="1"/>
        </xdr:cNvPicPr>
      </xdr:nvPicPr>
      <xdr:blipFill>
        <a:blip xmlns:r="http://schemas.openxmlformats.org/officeDocument/2006/relationships" r:embed="rId21">
          <a:extLst>
            <a:ext uri="{96DAC541-7B7A-43D3-8B79-37D633B846F1}">
              <asvg:svgBlip xmlns:asvg="http://schemas.microsoft.com/office/drawing/2016/SVG/main" r:embed="rId22"/>
            </a:ext>
          </a:extLst>
        </a:blip>
        <a:stretch>
          <a:fillRect/>
        </a:stretch>
      </xdr:blipFill>
      <xdr:spPr>
        <a:xfrm>
          <a:off x="4717528" y="2594021"/>
          <a:ext cx="1434261" cy="1543401"/>
        </a:xfrm>
        <a:prstGeom prst="rect">
          <a:avLst/>
        </a:prstGeom>
      </xdr:spPr>
    </xdr:pic>
    <xdr:clientData/>
  </xdr:twoCellAnchor>
  <xdr:twoCellAnchor editAs="oneCell">
    <xdr:from>
      <xdr:col>0</xdr:col>
      <xdr:colOff>479777</xdr:colOff>
      <xdr:row>57</xdr:row>
      <xdr:rowOff>142692</xdr:rowOff>
    </xdr:from>
    <xdr:to>
      <xdr:col>3</xdr:col>
      <xdr:colOff>98777</xdr:colOff>
      <xdr:row>65</xdr:row>
      <xdr:rowOff>53621</xdr:rowOff>
    </xdr:to>
    <xdr:pic>
      <xdr:nvPicPr>
        <xdr:cNvPr id="78" name="Graphic 77" descr="Shopping cart with solid fill">
          <a:extLst>
            <a:ext uri="{FF2B5EF4-FFF2-40B4-BE49-F238E27FC236}">
              <a16:creationId xmlns:a16="http://schemas.microsoft.com/office/drawing/2014/main" id="{226ABF82-3099-4586-C2F0-8CF954EAA10D}"/>
            </a:ext>
          </a:extLst>
        </xdr:cNvPr>
        <xdr:cNvPicPr>
          <a:picLocks noChangeAspect="1"/>
        </xdr:cNvPicPr>
      </xdr:nvPicPr>
      <xdr:blipFill>
        <a:blip xmlns:r="http://schemas.openxmlformats.org/officeDocument/2006/relationships" r:embed="rId23">
          <a:extLst>
            <a:ext uri="{96DAC541-7B7A-43D3-8B79-37D633B846F1}">
              <asvg:svgBlip xmlns:asvg="http://schemas.microsoft.com/office/drawing/2016/SVG/main" r:embed="rId24"/>
            </a:ext>
          </a:extLst>
        </a:blip>
        <a:stretch>
          <a:fillRect/>
        </a:stretch>
      </xdr:blipFill>
      <xdr:spPr>
        <a:xfrm>
          <a:off x="479777" y="10127520"/>
          <a:ext cx="1458310" cy="1312308"/>
        </a:xfrm>
        <a:prstGeom prst="rect">
          <a:avLst/>
        </a:prstGeom>
      </xdr:spPr>
    </xdr:pic>
    <xdr:clientData/>
  </xdr:twoCellAnchor>
  <xdr:twoCellAnchor editAs="oneCell">
    <xdr:from>
      <xdr:col>4</xdr:col>
      <xdr:colOff>388125</xdr:colOff>
      <xdr:row>47</xdr:row>
      <xdr:rowOff>150000</xdr:rowOff>
    </xdr:from>
    <xdr:to>
      <xdr:col>5</xdr:col>
      <xdr:colOff>441001</xdr:colOff>
      <xdr:row>51</xdr:row>
      <xdr:rowOff>44097</xdr:rowOff>
    </xdr:to>
    <xdr:pic>
      <xdr:nvPicPr>
        <xdr:cNvPr id="80" name="Graphic 79" descr="Daily calendar with solid fill">
          <a:extLst>
            <a:ext uri="{FF2B5EF4-FFF2-40B4-BE49-F238E27FC236}">
              <a16:creationId xmlns:a16="http://schemas.microsoft.com/office/drawing/2014/main" id="{B98FBD28-D2D6-262F-53C6-0FB69DEEFA25}"/>
            </a:ext>
          </a:extLst>
        </xdr:cNvPr>
        <xdr:cNvPicPr>
          <a:picLocks noChangeAspect="1"/>
        </xdr:cNvPicPr>
      </xdr:nvPicPr>
      <xdr:blipFill>
        <a:blip xmlns:r="http://schemas.openxmlformats.org/officeDocument/2006/relationships" r:embed="rId25">
          <a:extLst>
            <a:ext uri="{96DAC541-7B7A-43D3-8B79-37D633B846F1}">
              <asvg:svgBlip xmlns:asvg="http://schemas.microsoft.com/office/drawing/2016/SVG/main" r:embed="rId26"/>
            </a:ext>
          </a:extLst>
        </a:blip>
        <a:stretch>
          <a:fillRect/>
        </a:stretch>
      </xdr:blipFill>
      <xdr:spPr>
        <a:xfrm>
          <a:off x="2822292" y="8854792"/>
          <a:ext cx="661417" cy="634930"/>
        </a:xfrm>
        <a:prstGeom prst="rect">
          <a:avLst/>
        </a:prstGeom>
      </xdr:spPr>
    </xdr:pic>
    <xdr:clientData/>
  </xdr:twoCellAnchor>
  <xdr:twoCellAnchor>
    <xdr:from>
      <xdr:col>18</xdr:col>
      <xdr:colOff>361266</xdr:colOff>
      <xdr:row>51</xdr:row>
      <xdr:rowOff>2786</xdr:rowOff>
    </xdr:from>
    <xdr:to>
      <xdr:col>21</xdr:col>
      <xdr:colOff>529807</xdr:colOff>
      <xdr:row>51</xdr:row>
      <xdr:rowOff>2788</xdr:rowOff>
    </xdr:to>
    <xdr:cxnSp macro="">
      <xdr:nvCxnSpPr>
        <xdr:cNvPr id="81" name="Straight Connector 80">
          <a:extLst>
            <a:ext uri="{FF2B5EF4-FFF2-40B4-BE49-F238E27FC236}">
              <a16:creationId xmlns:a16="http://schemas.microsoft.com/office/drawing/2014/main" id="{DC743223-077A-41BF-B259-257D2755F92A}"/>
            </a:ext>
          </a:extLst>
        </xdr:cNvPr>
        <xdr:cNvCxnSpPr>
          <a:cxnSpLocks noChangeAspect="1"/>
        </xdr:cNvCxnSpPr>
      </xdr:nvCxnSpPr>
      <xdr:spPr>
        <a:xfrm flipV="1">
          <a:off x="11397128" y="8936579"/>
          <a:ext cx="2007851" cy="2"/>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34</xdr:col>
      <xdr:colOff>183445</xdr:colOff>
      <xdr:row>19</xdr:row>
      <xdr:rowOff>0</xdr:rowOff>
    </xdr:from>
    <xdr:to>
      <xdr:col>37</xdr:col>
      <xdr:colOff>225778</xdr:colOff>
      <xdr:row>26</xdr:row>
      <xdr:rowOff>112888</xdr:rowOff>
    </xdr:to>
    <xdr:sp macro="" textlink="">
      <xdr:nvSpPr>
        <xdr:cNvPr id="82" name="TextBox 81">
          <a:extLst>
            <a:ext uri="{FF2B5EF4-FFF2-40B4-BE49-F238E27FC236}">
              <a16:creationId xmlns:a16="http://schemas.microsoft.com/office/drawing/2014/main" id="{57ACA26C-9358-4820-5A85-8B264622B724}"/>
            </a:ext>
          </a:extLst>
        </xdr:cNvPr>
        <xdr:cNvSpPr txBox="1"/>
      </xdr:nvSpPr>
      <xdr:spPr>
        <a:xfrm>
          <a:off x="20813889" y="3485444"/>
          <a:ext cx="1862667" cy="1397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twoCellAnchor>
    <xdr:from>
      <xdr:col>3</xdr:col>
      <xdr:colOff>112888</xdr:colOff>
      <xdr:row>1</xdr:row>
      <xdr:rowOff>98778</xdr:rowOff>
    </xdr:from>
    <xdr:to>
      <xdr:col>12</xdr:col>
      <xdr:colOff>338667</xdr:colOff>
      <xdr:row>7</xdr:row>
      <xdr:rowOff>98778</xdr:rowOff>
    </xdr:to>
    <xdr:sp macro="" textlink="">
      <xdr:nvSpPr>
        <xdr:cNvPr id="83" name="TextBox 82">
          <a:extLst>
            <a:ext uri="{FF2B5EF4-FFF2-40B4-BE49-F238E27FC236}">
              <a16:creationId xmlns:a16="http://schemas.microsoft.com/office/drawing/2014/main" id="{1C1FC834-DD87-2B4C-E36F-B2E48D55344D}"/>
            </a:ext>
          </a:extLst>
        </xdr:cNvPr>
        <xdr:cNvSpPr txBox="1"/>
      </xdr:nvSpPr>
      <xdr:spPr>
        <a:xfrm>
          <a:off x="1933221" y="282222"/>
          <a:ext cx="5686779" cy="11006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4800" b="1">
              <a:solidFill>
                <a:srgbClr val="FFFFFF"/>
              </a:solidFill>
            </a:rPr>
            <a:t>SALES</a:t>
          </a:r>
          <a:r>
            <a:rPr lang="en-US" sz="4800" b="1" baseline="0">
              <a:solidFill>
                <a:srgbClr val="FFFFFF"/>
              </a:solidFill>
            </a:rPr>
            <a:t> DASHBOARD</a:t>
          </a:r>
          <a:endParaRPr lang="en-US" sz="4800" b="1">
            <a:solidFill>
              <a:srgbClr val="FFFFFF"/>
            </a:solidFill>
          </a:endParaRPr>
        </a:p>
      </xdr:txBody>
    </xdr:sp>
    <xdr:clientData/>
  </xdr:twoCellAnchor>
  <xdr:twoCellAnchor>
    <xdr:from>
      <xdr:col>4</xdr:col>
      <xdr:colOff>191910</xdr:colOff>
      <xdr:row>13</xdr:row>
      <xdr:rowOff>36688</xdr:rowOff>
    </xdr:from>
    <xdr:to>
      <xdr:col>7</xdr:col>
      <xdr:colOff>225778</xdr:colOff>
      <xdr:row>15</xdr:row>
      <xdr:rowOff>112888</xdr:rowOff>
    </xdr:to>
    <xdr:sp macro="" textlink="">
      <xdr:nvSpPr>
        <xdr:cNvPr id="85" name="TextBox 84">
          <a:extLst>
            <a:ext uri="{FF2B5EF4-FFF2-40B4-BE49-F238E27FC236}">
              <a16:creationId xmlns:a16="http://schemas.microsoft.com/office/drawing/2014/main" id="{8DE5D2FF-087E-43E8-A38B-D16431D8827D}"/>
            </a:ext>
          </a:extLst>
        </xdr:cNvPr>
        <xdr:cNvSpPr txBox="1"/>
      </xdr:nvSpPr>
      <xdr:spPr>
        <a:xfrm>
          <a:off x="2648631" y="2472590"/>
          <a:ext cx="1876409" cy="45095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rgbClr val="FFFF00"/>
              </a:solidFill>
            </a:rPr>
            <a:t>TOTAL SALES</a:t>
          </a:r>
        </a:p>
      </xdr:txBody>
    </xdr:sp>
    <xdr:clientData/>
  </xdr:twoCellAnchor>
  <xdr:twoCellAnchor>
    <xdr:from>
      <xdr:col>3</xdr:col>
      <xdr:colOff>115711</xdr:colOff>
      <xdr:row>5</xdr:row>
      <xdr:rowOff>172157</xdr:rowOff>
    </xdr:from>
    <xdr:to>
      <xdr:col>8</xdr:col>
      <xdr:colOff>197556</xdr:colOff>
      <xdr:row>8</xdr:row>
      <xdr:rowOff>56445</xdr:rowOff>
    </xdr:to>
    <xdr:sp macro="" textlink="">
      <xdr:nvSpPr>
        <xdr:cNvPr id="87" name="TextBox 86">
          <a:extLst>
            <a:ext uri="{FF2B5EF4-FFF2-40B4-BE49-F238E27FC236}">
              <a16:creationId xmlns:a16="http://schemas.microsoft.com/office/drawing/2014/main" id="{6EA2319A-C56A-4238-92BB-13ACCC243417}"/>
            </a:ext>
          </a:extLst>
        </xdr:cNvPr>
        <xdr:cNvSpPr txBox="1"/>
      </xdr:nvSpPr>
      <xdr:spPr>
        <a:xfrm>
          <a:off x="1936044" y="1089379"/>
          <a:ext cx="3115734" cy="43462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rgbClr val="FFFF00"/>
              </a:solidFill>
            </a:rPr>
            <a:t>SUPERMARKET</a:t>
          </a:r>
          <a:r>
            <a:rPr lang="en-US" sz="2400" b="1" baseline="0">
              <a:solidFill>
                <a:srgbClr val="FFFF00"/>
              </a:solidFill>
            </a:rPr>
            <a:t> SHOP</a:t>
          </a:r>
          <a:endParaRPr lang="en-US" sz="2400" b="1">
            <a:solidFill>
              <a:srgbClr val="FFFF00"/>
            </a:solidFill>
          </a:endParaRPr>
        </a:p>
      </xdr:txBody>
    </xdr:sp>
    <xdr:clientData/>
  </xdr:twoCellAnchor>
  <xdr:twoCellAnchor>
    <xdr:from>
      <xdr:col>10</xdr:col>
      <xdr:colOff>485421</xdr:colOff>
      <xdr:row>13</xdr:row>
      <xdr:rowOff>76199</xdr:rowOff>
    </xdr:from>
    <xdr:to>
      <xdr:col>14</xdr:col>
      <xdr:colOff>84667</xdr:colOff>
      <xdr:row>15</xdr:row>
      <xdr:rowOff>112889</xdr:rowOff>
    </xdr:to>
    <xdr:sp macro="" textlink="">
      <xdr:nvSpPr>
        <xdr:cNvPr id="89" name="TextBox 88">
          <a:extLst>
            <a:ext uri="{FF2B5EF4-FFF2-40B4-BE49-F238E27FC236}">
              <a16:creationId xmlns:a16="http://schemas.microsoft.com/office/drawing/2014/main" id="{F7385138-7FDA-4F82-A333-C5E057AB16EC}"/>
            </a:ext>
          </a:extLst>
        </xdr:cNvPr>
        <xdr:cNvSpPr txBox="1"/>
      </xdr:nvSpPr>
      <xdr:spPr>
        <a:xfrm>
          <a:off x="6553199" y="2460977"/>
          <a:ext cx="2026357" cy="4035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rgbClr val="FFFF00"/>
              </a:solidFill>
            </a:rPr>
            <a:t>TOTAL PROFIT</a:t>
          </a:r>
        </a:p>
      </xdr:txBody>
    </xdr:sp>
    <xdr:clientData/>
  </xdr:twoCellAnchor>
  <xdr:twoCellAnchor>
    <xdr:from>
      <xdr:col>16</xdr:col>
      <xdr:colOff>522063</xdr:colOff>
      <xdr:row>13</xdr:row>
      <xdr:rowOff>45155</xdr:rowOff>
    </xdr:from>
    <xdr:to>
      <xdr:col>19</xdr:col>
      <xdr:colOff>555930</xdr:colOff>
      <xdr:row>15</xdr:row>
      <xdr:rowOff>121355</xdr:rowOff>
    </xdr:to>
    <xdr:sp macro="" textlink="">
      <xdr:nvSpPr>
        <xdr:cNvPr id="90" name="TextBox 89">
          <a:extLst>
            <a:ext uri="{FF2B5EF4-FFF2-40B4-BE49-F238E27FC236}">
              <a16:creationId xmlns:a16="http://schemas.microsoft.com/office/drawing/2014/main" id="{23077E23-16B2-4C00-98CB-CE05B1AFD6E5}"/>
            </a:ext>
          </a:extLst>
        </xdr:cNvPr>
        <xdr:cNvSpPr txBox="1"/>
      </xdr:nvSpPr>
      <xdr:spPr>
        <a:xfrm>
          <a:off x="10337656" y="2423714"/>
          <a:ext cx="1874291" cy="4421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rgbClr val="FFFF00"/>
              </a:solidFill>
            </a:rPr>
            <a:t>PROFIT %</a:t>
          </a:r>
        </a:p>
      </xdr:txBody>
    </xdr:sp>
    <xdr:clientData/>
  </xdr:twoCellAnchor>
  <xdr:twoCellAnchor>
    <xdr:from>
      <xdr:col>18</xdr:col>
      <xdr:colOff>236385</xdr:colOff>
      <xdr:row>48</xdr:row>
      <xdr:rowOff>118630</xdr:rowOff>
    </xdr:from>
    <xdr:to>
      <xdr:col>21</xdr:col>
      <xdr:colOff>442409</xdr:colOff>
      <xdr:row>50</xdr:row>
      <xdr:rowOff>155320</xdr:rowOff>
    </xdr:to>
    <xdr:sp macro="" textlink="">
      <xdr:nvSpPr>
        <xdr:cNvPr id="91" name="TextBox 90">
          <a:extLst>
            <a:ext uri="{FF2B5EF4-FFF2-40B4-BE49-F238E27FC236}">
              <a16:creationId xmlns:a16="http://schemas.microsoft.com/office/drawing/2014/main" id="{5DAF3481-D92E-4A02-85D1-08FE9D068543}"/>
            </a:ext>
          </a:extLst>
        </xdr:cNvPr>
        <xdr:cNvSpPr txBox="1"/>
      </xdr:nvSpPr>
      <xdr:spPr>
        <a:xfrm>
          <a:off x="11272247" y="8526906"/>
          <a:ext cx="2045334" cy="3870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b="1">
              <a:solidFill>
                <a:srgbClr val="FFFFFF"/>
              </a:solidFill>
            </a:rPr>
            <a:t>PAYMENT MODE</a:t>
          </a:r>
        </a:p>
      </xdr:txBody>
    </xdr:sp>
    <xdr:clientData/>
  </xdr:twoCellAnchor>
  <xdr:twoCellAnchor>
    <xdr:from>
      <xdr:col>5</xdr:col>
      <xdr:colOff>353880</xdr:colOff>
      <xdr:row>48</xdr:row>
      <xdr:rowOff>96131</xdr:rowOff>
    </xdr:from>
    <xdr:to>
      <xdr:col>7</xdr:col>
      <xdr:colOff>113993</xdr:colOff>
      <xdr:row>50</xdr:row>
      <xdr:rowOff>166687</xdr:rowOff>
    </xdr:to>
    <xdr:sp macro="" textlink="">
      <xdr:nvSpPr>
        <xdr:cNvPr id="92" name="TextBox 91">
          <a:extLst>
            <a:ext uri="{FF2B5EF4-FFF2-40B4-BE49-F238E27FC236}">
              <a16:creationId xmlns:a16="http://schemas.microsoft.com/office/drawing/2014/main" id="{F31C88B8-7CEE-480B-B4A5-BF7ADBA6100F}"/>
            </a:ext>
          </a:extLst>
        </xdr:cNvPr>
        <xdr:cNvSpPr txBox="1"/>
      </xdr:nvSpPr>
      <xdr:spPr>
        <a:xfrm>
          <a:off x="3380052" y="9144881"/>
          <a:ext cx="970582" cy="4475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rgbClr val="FFFFFF"/>
              </a:solidFill>
            </a:rPr>
            <a:t>DAILY</a:t>
          </a:r>
        </a:p>
      </xdr:txBody>
    </xdr:sp>
    <xdr:clientData/>
  </xdr:twoCellAnchor>
  <xdr:twoCellAnchor>
    <xdr:from>
      <xdr:col>19</xdr:col>
      <xdr:colOff>362521</xdr:colOff>
      <xdr:row>25</xdr:row>
      <xdr:rowOff>110066</xdr:rowOff>
    </xdr:from>
    <xdr:to>
      <xdr:col>22</xdr:col>
      <xdr:colOff>568545</xdr:colOff>
      <xdr:row>27</xdr:row>
      <xdr:rowOff>146756</xdr:rowOff>
    </xdr:to>
    <xdr:sp macro="" textlink="">
      <xdr:nvSpPr>
        <xdr:cNvPr id="93" name="TextBox 92">
          <a:extLst>
            <a:ext uri="{FF2B5EF4-FFF2-40B4-BE49-F238E27FC236}">
              <a16:creationId xmlns:a16="http://schemas.microsoft.com/office/drawing/2014/main" id="{873A71F5-B504-42F9-B1C5-A870FE28B58E}"/>
            </a:ext>
          </a:extLst>
        </xdr:cNvPr>
        <xdr:cNvSpPr txBox="1"/>
      </xdr:nvSpPr>
      <xdr:spPr>
        <a:xfrm>
          <a:off x="11861974" y="4822957"/>
          <a:ext cx="2021727" cy="4137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rgbClr val="FFFFFF"/>
              </a:solidFill>
            </a:rPr>
            <a:t>SALES TYPE</a:t>
          </a:r>
        </a:p>
      </xdr:txBody>
    </xdr:sp>
    <xdr:clientData/>
  </xdr:twoCellAnchor>
  <xdr:twoCellAnchor>
    <xdr:from>
      <xdr:col>14</xdr:col>
      <xdr:colOff>41980</xdr:colOff>
      <xdr:row>26</xdr:row>
      <xdr:rowOff>8465</xdr:rowOff>
    </xdr:from>
    <xdr:to>
      <xdr:col>17</xdr:col>
      <xdr:colOff>248004</xdr:colOff>
      <xdr:row>28</xdr:row>
      <xdr:rowOff>45156</xdr:rowOff>
    </xdr:to>
    <xdr:sp macro="" textlink="">
      <xdr:nvSpPr>
        <xdr:cNvPr id="94" name="TextBox 93">
          <a:extLst>
            <a:ext uri="{FF2B5EF4-FFF2-40B4-BE49-F238E27FC236}">
              <a16:creationId xmlns:a16="http://schemas.microsoft.com/office/drawing/2014/main" id="{96EEF8F9-02AC-48E0-8345-29EE1159D176}"/>
            </a:ext>
          </a:extLst>
        </xdr:cNvPr>
        <xdr:cNvSpPr txBox="1"/>
      </xdr:nvSpPr>
      <xdr:spPr>
        <a:xfrm>
          <a:off x="8515261" y="4909871"/>
          <a:ext cx="2021727" cy="41372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rgbClr val="FFFFFF"/>
              </a:solidFill>
            </a:rPr>
            <a:t>PRODUCT</a:t>
          </a:r>
        </a:p>
      </xdr:txBody>
    </xdr:sp>
    <xdr:clientData/>
  </xdr:twoCellAnchor>
  <xdr:twoCellAnchor>
    <xdr:from>
      <xdr:col>5</xdr:col>
      <xdr:colOff>516289</xdr:colOff>
      <xdr:row>25</xdr:row>
      <xdr:rowOff>165497</xdr:rowOff>
    </xdr:from>
    <xdr:to>
      <xdr:col>9</xdr:col>
      <xdr:colOff>115535</xdr:colOff>
      <xdr:row>28</xdr:row>
      <xdr:rowOff>13671</xdr:rowOff>
    </xdr:to>
    <xdr:sp macro="" textlink="">
      <xdr:nvSpPr>
        <xdr:cNvPr id="95" name="TextBox 94">
          <a:extLst>
            <a:ext uri="{FF2B5EF4-FFF2-40B4-BE49-F238E27FC236}">
              <a16:creationId xmlns:a16="http://schemas.microsoft.com/office/drawing/2014/main" id="{FE78E84E-13EF-45CD-82AA-750A72BB54F6}"/>
            </a:ext>
          </a:extLst>
        </xdr:cNvPr>
        <xdr:cNvSpPr txBox="1"/>
      </xdr:nvSpPr>
      <xdr:spPr>
        <a:xfrm>
          <a:off x="3542461" y="4878388"/>
          <a:ext cx="2020183" cy="4137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rgbClr val="FFFFFF"/>
              </a:solidFill>
            </a:rPr>
            <a:t>MONTHLY</a:t>
          </a:r>
        </a:p>
      </xdr:txBody>
    </xdr:sp>
    <xdr:clientData/>
  </xdr:twoCellAnchor>
  <xdr:twoCellAnchor>
    <xdr:from>
      <xdr:col>24</xdr:col>
      <xdr:colOff>217015</xdr:colOff>
      <xdr:row>30</xdr:row>
      <xdr:rowOff>171120</xdr:rowOff>
    </xdr:from>
    <xdr:to>
      <xdr:col>26</xdr:col>
      <xdr:colOff>595313</xdr:colOff>
      <xdr:row>33</xdr:row>
      <xdr:rowOff>19844</xdr:rowOff>
    </xdr:to>
    <xdr:sp macro="" textlink="">
      <xdr:nvSpPr>
        <xdr:cNvPr id="96" name="TextBox 95">
          <a:extLst>
            <a:ext uri="{FF2B5EF4-FFF2-40B4-BE49-F238E27FC236}">
              <a16:creationId xmlns:a16="http://schemas.microsoft.com/office/drawing/2014/main" id="{C1F4A9CF-4B2F-4D7C-AE56-9507653418EA}"/>
            </a:ext>
          </a:extLst>
        </xdr:cNvPr>
        <xdr:cNvSpPr txBox="1"/>
      </xdr:nvSpPr>
      <xdr:spPr>
        <a:xfrm>
          <a:off x="14742640" y="5826589"/>
          <a:ext cx="1588767" cy="4142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rgbClr val="FFFFFF"/>
              </a:solidFill>
            </a:rPr>
            <a:t>CATEGORY</a:t>
          </a:r>
        </a:p>
      </xdr:txBody>
    </xdr:sp>
    <xdr:clientData/>
  </xdr:twoCellAnchor>
  <xdr:twoCellAnchor>
    <xdr:from>
      <xdr:col>27</xdr:col>
      <xdr:colOff>442691</xdr:colOff>
      <xdr:row>15</xdr:row>
      <xdr:rowOff>8995</xdr:rowOff>
    </xdr:from>
    <xdr:to>
      <xdr:col>29</xdr:col>
      <xdr:colOff>589643</xdr:colOff>
      <xdr:row>19</xdr:row>
      <xdr:rowOff>45357</xdr:rowOff>
    </xdr:to>
    <xdr:sp macro="" textlink="">
      <xdr:nvSpPr>
        <xdr:cNvPr id="97" name="TextBox 96">
          <a:extLst>
            <a:ext uri="{FF2B5EF4-FFF2-40B4-BE49-F238E27FC236}">
              <a16:creationId xmlns:a16="http://schemas.microsoft.com/office/drawing/2014/main" id="{C14E7771-2DCB-48D5-8455-7877C8BF6C0C}"/>
            </a:ext>
          </a:extLst>
        </xdr:cNvPr>
        <xdr:cNvSpPr txBox="1"/>
      </xdr:nvSpPr>
      <xdr:spPr>
        <a:xfrm>
          <a:off x="16771262" y="2730424"/>
          <a:ext cx="1356476" cy="7620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000" b="1">
              <a:solidFill>
                <a:srgbClr val="FFFF00"/>
              </a:solidFill>
            </a:rPr>
            <a:t>TOP </a:t>
          </a:r>
        </a:p>
        <a:p>
          <a:pPr algn="ctr"/>
          <a:r>
            <a:rPr lang="en-US" sz="2000" b="1">
              <a:solidFill>
                <a:srgbClr val="FFFF00"/>
              </a:solidFill>
            </a:rPr>
            <a:t>CATEGORY</a:t>
          </a:r>
        </a:p>
      </xdr:txBody>
    </xdr:sp>
    <xdr:clientData/>
  </xdr:twoCellAnchor>
  <xdr:twoCellAnchor>
    <xdr:from>
      <xdr:col>23</xdr:col>
      <xdr:colOff>292388</xdr:colOff>
      <xdr:row>14</xdr:row>
      <xdr:rowOff>120867</xdr:rowOff>
    </xdr:from>
    <xdr:to>
      <xdr:col>25</xdr:col>
      <xdr:colOff>419745</xdr:colOff>
      <xdr:row>18</xdr:row>
      <xdr:rowOff>139916</xdr:rowOff>
    </xdr:to>
    <xdr:sp macro="" textlink="">
      <xdr:nvSpPr>
        <xdr:cNvPr id="98" name="TextBox 97">
          <a:extLst>
            <a:ext uri="{FF2B5EF4-FFF2-40B4-BE49-F238E27FC236}">
              <a16:creationId xmlns:a16="http://schemas.microsoft.com/office/drawing/2014/main" id="{A96C6975-1D71-4505-A451-CBB77A7CEE37}"/>
            </a:ext>
          </a:extLst>
        </xdr:cNvPr>
        <xdr:cNvSpPr txBox="1"/>
      </xdr:nvSpPr>
      <xdr:spPr>
        <a:xfrm>
          <a:off x="14402303" y="2682392"/>
          <a:ext cx="1354306" cy="7509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000" b="1">
              <a:solidFill>
                <a:srgbClr val="FFFF00"/>
              </a:solidFill>
            </a:rPr>
            <a:t>TOP </a:t>
          </a:r>
        </a:p>
        <a:p>
          <a:pPr algn="ctr"/>
          <a:r>
            <a:rPr lang="en-US" sz="2000" b="1">
              <a:solidFill>
                <a:srgbClr val="FFFF00"/>
              </a:solidFill>
            </a:rPr>
            <a:t>PRODUCT</a:t>
          </a:r>
        </a:p>
      </xdr:txBody>
    </xdr:sp>
    <xdr:clientData/>
  </xdr:twoCellAnchor>
  <xdr:twoCellAnchor>
    <xdr:from>
      <xdr:col>4</xdr:col>
      <xdr:colOff>171227</xdr:colOff>
      <xdr:row>16</xdr:row>
      <xdr:rowOff>103745</xdr:rowOff>
    </xdr:from>
    <xdr:to>
      <xdr:col>8</xdr:col>
      <xdr:colOff>21525</xdr:colOff>
      <xdr:row>20</xdr:row>
      <xdr:rowOff>139916</xdr:rowOff>
    </xdr:to>
    <xdr:sp macro="" textlink="calculations!E6">
      <xdr:nvSpPr>
        <xdr:cNvPr id="102" name="TextBox 101">
          <a:extLst>
            <a:ext uri="{FF2B5EF4-FFF2-40B4-BE49-F238E27FC236}">
              <a16:creationId xmlns:a16="http://schemas.microsoft.com/office/drawing/2014/main" id="{493897F0-A2A8-4C78-A34F-F90F7DECA5EF}"/>
            </a:ext>
          </a:extLst>
        </xdr:cNvPr>
        <xdr:cNvSpPr txBox="1"/>
      </xdr:nvSpPr>
      <xdr:spPr>
        <a:xfrm>
          <a:off x="2625125" y="3031203"/>
          <a:ext cx="2304197" cy="7680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91440" tIns="0" rIns="365760" bIns="274320" rtlCol="0" anchor="t"/>
        <a:lstStyle/>
        <a:p>
          <a:fld id="{848D8384-24A1-4BEA-8F91-951B89A234EB}" type="TxLink">
            <a:rPr lang="en-US" sz="2800" b="1" i="0" u="none" strike="noStrike">
              <a:solidFill>
                <a:srgbClr val="FFFFFF"/>
              </a:solidFill>
              <a:latin typeface="Calibri"/>
              <a:ea typeface="Calibri"/>
              <a:cs typeface="Calibri"/>
            </a:rPr>
            <a:pPr/>
            <a:t> $95,047.63 </a:t>
          </a:fld>
          <a:endParaRPr lang="en-US" sz="5400" b="1">
            <a:solidFill>
              <a:srgbClr val="FFFFFF"/>
            </a:solidFill>
          </a:endParaRPr>
        </a:p>
      </xdr:txBody>
    </xdr:sp>
    <xdr:clientData/>
  </xdr:twoCellAnchor>
  <xdr:twoCellAnchor>
    <xdr:from>
      <xdr:col>10</xdr:col>
      <xdr:colOff>388202</xdr:colOff>
      <xdr:row>16</xdr:row>
      <xdr:rowOff>94705</xdr:rowOff>
    </xdr:from>
    <xdr:to>
      <xdr:col>15</xdr:col>
      <xdr:colOff>0</xdr:colOff>
      <xdr:row>21</xdr:row>
      <xdr:rowOff>150678</xdr:rowOff>
    </xdr:to>
    <xdr:sp macro="" textlink="calculations!E7">
      <xdr:nvSpPr>
        <xdr:cNvPr id="103" name="TextBox 102">
          <a:extLst>
            <a:ext uri="{FF2B5EF4-FFF2-40B4-BE49-F238E27FC236}">
              <a16:creationId xmlns:a16="http://schemas.microsoft.com/office/drawing/2014/main" id="{6ECBC808-DF84-44E1-ADF2-890A49E3B9DE}"/>
            </a:ext>
          </a:extLst>
        </xdr:cNvPr>
        <xdr:cNvSpPr txBox="1"/>
      </xdr:nvSpPr>
      <xdr:spPr>
        <a:xfrm>
          <a:off x="6522948" y="3022163"/>
          <a:ext cx="2679171" cy="9708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91440" tIns="0" rIns="365760" bIns="274320" rtlCol="0" anchor="t"/>
        <a:lstStyle/>
        <a:p>
          <a:fld id="{C44252A0-A003-4516-AF22-DEF8EBAC8C33}" type="TxLink">
            <a:rPr lang="en-US" sz="2800" b="1" i="0" u="none" strike="noStrike">
              <a:solidFill>
                <a:srgbClr val="FFFFFF"/>
              </a:solidFill>
              <a:latin typeface="Calibri"/>
              <a:ea typeface="Calibri"/>
              <a:cs typeface="Calibri"/>
            </a:rPr>
            <a:pPr/>
            <a:t> $20,956.51 </a:t>
          </a:fld>
          <a:endParaRPr lang="en-US" sz="9600" b="1">
            <a:solidFill>
              <a:srgbClr val="FFFFFF"/>
            </a:solidFill>
          </a:endParaRPr>
        </a:p>
      </xdr:txBody>
    </xdr:sp>
    <xdr:clientData/>
  </xdr:twoCellAnchor>
  <xdr:twoCellAnchor>
    <xdr:from>
      <xdr:col>16</xdr:col>
      <xdr:colOff>538037</xdr:colOff>
      <xdr:row>16</xdr:row>
      <xdr:rowOff>70394</xdr:rowOff>
    </xdr:from>
    <xdr:to>
      <xdr:col>18</xdr:col>
      <xdr:colOff>462798</xdr:colOff>
      <xdr:row>19</xdr:row>
      <xdr:rowOff>43051</xdr:rowOff>
    </xdr:to>
    <xdr:sp macro="" textlink="calculations!E8">
      <xdr:nvSpPr>
        <xdr:cNvPr id="104" name="TextBox 103">
          <a:extLst>
            <a:ext uri="{FF2B5EF4-FFF2-40B4-BE49-F238E27FC236}">
              <a16:creationId xmlns:a16="http://schemas.microsoft.com/office/drawing/2014/main" id="{B97B1347-B274-4F97-B6E5-905EF9ABC276}"/>
            </a:ext>
          </a:extLst>
        </xdr:cNvPr>
        <xdr:cNvSpPr txBox="1"/>
      </xdr:nvSpPr>
      <xdr:spPr>
        <a:xfrm>
          <a:off x="10353630" y="2997852"/>
          <a:ext cx="1151710" cy="52155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91440" tIns="0" rIns="365760" bIns="274320" rtlCol="0" anchor="t"/>
        <a:lstStyle/>
        <a:p>
          <a:fld id="{D4D00520-D657-4AE7-BF7E-73314C3FC5C9}" type="TxLink">
            <a:rPr lang="en-US" sz="2800" b="1" i="0" u="none" strike="noStrike">
              <a:solidFill>
                <a:srgbClr val="FFFFFF"/>
              </a:solidFill>
              <a:latin typeface="Calibri"/>
              <a:ea typeface="Calibri"/>
              <a:cs typeface="Calibri"/>
            </a:rPr>
            <a:pPr/>
            <a:t>28%</a:t>
          </a:fld>
          <a:endParaRPr lang="en-US" sz="9600" b="1">
            <a:solidFill>
              <a:srgbClr val="FFFFFF"/>
            </a:solidFill>
          </a:endParaRPr>
        </a:p>
      </xdr:txBody>
    </xdr:sp>
    <xdr:clientData/>
  </xdr:twoCellAnchor>
  <xdr:twoCellAnchor>
    <xdr:from>
      <xdr:col>23</xdr:col>
      <xdr:colOff>434024</xdr:colOff>
      <xdr:row>18</xdr:row>
      <xdr:rowOff>176404</xdr:rowOff>
    </xdr:from>
    <xdr:to>
      <xdr:col>25</xdr:col>
      <xdr:colOff>365932</xdr:colOff>
      <xdr:row>21</xdr:row>
      <xdr:rowOff>10764</xdr:rowOff>
    </xdr:to>
    <xdr:sp macro="" textlink="calculations!P1">
      <xdr:nvSpPr>
        <xdr:cNvPr id="105" name="TextBox 104">
          <a:extLst>
            <a:ext uri="{FF2B5EF4-FFF2-40B4-BE49-F238E27FC236}">
              <a16:creationId xmlns:a16="http://schemas.microsoft.com/office/drawing/2014/main" id="{41C31C04-8CCE-4DD2-9C22-CBA5C4F97F01}"/>
            </a:ext>
          </a:extLst>
        </xdr:cNvPr>
        <xdr:cNvSpPr txBox="1"/>
      </xdr:nvSpPr>
      <xdr:spPr>
        <a:xfrm>
          <a:off x="14543939" y="3469794"/>
          <a:ext cx="1158857" cy="38325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8EE9B4D8-2491-488C-8DA8-F3B6011B0EC3}" type="TxLink">
            <a:rPr lang="en-US" sz="2000" b="1" i="0" u="none" strike="noStrike">
              <a:solidFill>
                <a:srgbClr val="FFFFFF"/>
              </a:solidFill>
              <a:latin typeface="Calibri"/>
              <a:ea typeface="Calibri"/>
              <a:cs typeface="Calibri"/>
            </a:rPr>
            <a:pPr algn="ctr"/>
            <a:t>PRD044</a:t>
          </a:fld>
          <a:endParaRPr lang="en-US" sz="3600" b="1">
            <a:solidFill>
              <a:srgbClr val="FFFFFF"/>
            </a:solidFill>
          </a:endParaRPr>
        </a:p>
      </xdr:txBody>
    </xdr:sp>
    <xdr:clientData/>
  </xdr:twoCellAnchor>
  <xdr:twoCellAnchor>
    <xdr:from>
      <xdr:col>23</xdr:col>
      <xdr:colOff>102102</xdr:colOff>
      <xdr:row>20</xdr:row>
      <xdr:rowOff>145835</xdr:rowOff>
    </xdr:from>
    <xdr:to>
      <xdr:col>25</xdr:col>
      <xdr:colOff>559660</xdr:colOff>
      <xdr:row>23</xdr:row>
      <xdr:rowOff>75339</xdr:rowOff>
    </xdr:to>
    <xdr:sp macro="" textlink="calculations!Q1">
      <xdr:nvSpPr>
        <xdr:cNvPr id="106" name="TextBox 105">
          <a:extLst>
            <a:ext uri="{FF2B5EF4-FFF2-40B4-BE49-F238E27FC236}">
              <a16:creationId xmlns:a16="http://schemas.microsoft.com/office/drawing/2014/main" id="{B9EB0DCA-11C7-4B53-8F42-4D43229C645B}"/>
            </a:ext>
          </a:extLst>
        </xdr:cNvPr>
        <xdr:cNvSpPr txBox="1"/>
      </xdr:nvSpPr>
      <xdr:spPr>
        <a:xfrm>
          <a:off x="14212017" y="3805157"/>
          <a:ext cx="1684507" cy="47840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E984DE5E-7F14-47EA-8D20-126DB0BF7A71}" type="TxLink">
            <a:rPr lang="en-US" sz="2000" b="1" i="0" u="none" strike="noStrike">
              <a:solidFill>
                <a:srgbClr val="FFFFFF"/>
              </a:solidFill>
              <a:latin typeface="Calibri"/>
              <a:ea typeface="Calibri"/>
              <a:cs typeface="Calibri"/>
            </a:rPr>
            <a:pPr algn="ctr"/>
            <a:t> $5,056.64 </a:t>
          </a:fld>
          <a:endParaRPr lang="en-US" sz="4800" b="1">
            <a:solidFill>
              <a:srgbClr val="FFFFFF"/>
            </a:solidFill>
          </a:endParaRPr>
        </a:p>
      </xdr:txBody>
    </xdr:sp>
    <xdr:clientData/>
  </xdr:twoCellAnchor>
  <xdr:twoCellAnchor>
    <xdr:from>
      <xdr:col>27</xdr:col>
      <xdr:colOff>418808</xdr:colOff>
      <xdr:row>19</xdr:row>
      <xdr:rowOff>83585</xdr:rowOff>
    </xdr:from>
    <xdr:to>
      <xdr:col>29</xdr:col>
      <xdr:colOff>516610</xdr:colOff>
      <xdr:row>23</xdr:row>
      <xdr:rowOff>10762</xdr:rowOff>
    </xdr:to>
    <xdr:sp macro="" textlink="calculations!AA2">
      <xdr:nvSpPr>
        <xdr:cNvPr id="107" name="TextBox 106">
          <a:extLst>
            <a:ext uri="{FF2B5EF4-FFF2-40B4-BE49-F238E27FC236}">
              <a16:creationId xmlns:a16="http://schemas.microsoft.com/office/drawing/2014/main" id="{4C2E4F7A-E469-48D3-9E9C-DFD27325A934}"/>
            </a:ext>
          </a:extLst>
        </xdr:cNvPr>
        <xdr:cNvSpPr txBox="1"/>
      </xdr:nvSpPr>
      <xdr:spPr>
        <a:xfrm>
          <a:off x="16982622" y="3559941"/>
          <a:ext cx="1324751" cy="6590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39C9F53E-9EFD-42C7-B23D-F51C23935658}" type="TxLink">
            <a:rPr lang="en-US" sz="2000" b="1" i="0" u="none" strike="noStrike">
              <a:solidFill>
                <a:srgbClr val="FFFFFF"/>
              </a:solidFill>
              <a:latin typeface="Calibri"/>
              <a:ea typeface="Calibri"/>
              <a:cs typeface="Calibri"/>
            </a:rPr>
            <a:pPr algn="ctr"/>
            <a:t>CAT01</a:t>
          </a:fld>
          <a:endParaRPr lang="en-US" sz="6000" b="1">
            <a:solidFill>
              <a:srgbClr val="FFFFFF"/>
            </a:solidFill>
          </a:endParaRPr>
        </a:p>
      </xdr:txBody>
    </xdr:sp>
    <xdr:clientData/>
  </xdr:twoCellAnchor>
  <xdr:twoCellAnchor>
    <xdr:from>
      <xdr:col>27</xdr:col>
      <xdr:colOff>168400</xdr:colOff>
      <xdr:row>21</xdr:row>
      <xdr:rowOff>50692</xdr:rowOff>
    </xdr:from>
    <xdr:to>
      <xdr:col>30</xdr:col>
      <xdr:colOff>12484</xdr:colOff>
      <xdr:row>23</xdr:row>
      <xdr:rowOff>163162</xdr:rowOff>
    </xdr:to>
    <xdr:sp macro="" textlink="calculations!AB2">
      <xdr:nvSpPr>
        <xdr:cNvPr id="108" name="TextBox 107">
          <a:extLst>
            <a:ext uri="{FF2B5EF4-FFF2-40B4-BE49-F238E27FC236}">
              <a16:creationId xmlns:a16="http://schemas.microsoft.com/office/drawing/2014/main" id="{ACD2C08A-6623-4A8F-83EE-AB3D0D5456F8}"/>
            </a:ext>
          </a:extLst>
        </xdr:cNvPr>
        <xdr:cNvSpPr txBox="1"/>
      </xdr:nvSpPr>
      <xdr:spPr>
        <a:xfrm>
          <a:off x="16732214" y="3892980"/>
          <a:ext cx="1684507" cy="47840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58AD03A7-2FF1-47CA-9E2A-DD98F2EE486E}" type="TxLink">
            <a:rPr lang="en-US" sz="2000" b="1" i="0" u="none" strike="noStrike">
              <a:solidFill>
                <a:srgbClr val="FFFFFF"/>
              </a:solidFill>
              <a:latin typeface="Calibri"/>
              <a:ea typeface="Calibri"/>
              <a:cs typeface="Calibri"/>
            </a:rPr>
            <a:pPr algn="ctr"/>
            <a:t> $41,107.45 </a:t>
          </a:fld>
          <a:endParaRPr lang="en-US" sz="8000" b="1">
            <a:solidFill>
              <a:srgbClr val="FFFFFF"/>
            </a:solidFill>
          </a:endParaRPr>
        </a:p>
      </xdr:txBody>
    </xdr:sp>
    <xdr:clientData/>
  </xdr:twoCellAnchor>
  <xdr:twoCellAnchor editAs="oneCell">
    <xdr:from>
      <xdr:col>15</xdr:col>
      <xdr:colOff>0</xdr:colOff>
      <xdr:row>2</xdr:row>
      <xdr:rowOff>46284</xdr:rowOff>
    </xdr:from>
    <xdr:to>
      <xdr:col>23</xdr:col>
      <xdr:colOff>320822</xdr:colOff>
      <xdr:row>9</xdr:row>
      <xdr:rowOff>27137</xdr:rowOff>
    </xdr:to>
    <mc:AlternateContent xmlns:mc="http://schemas.openxmlformats.org/markup-compatibility/2006" xmlns:a14="http://schemas.microsoft.com/office/drawing/2010/main">
      <mc:Choice Requires="a14">
        <xdr:graphicFrame macro="">
          <xdr:nvGraphicFramePr>
            <xdr:cNvPr id="109" name="Sale_Type">
              <a:extLst>
                <a:ext uri="{FF2B5EF4-FFF2-40B4-BE49-F238E27FC236}">
                  <a16:creationId xmlns:a16="http://schemas.microsoft.com/office/drawing/2014/main" id="{E9F431FC-1552-4323-B8FC-DF572CD5ECDC}"/>
                </a:ext>
              </a:extLst>
            </xdr:cNvPr>
            <xdr:cNvGraphicFramePr/>
          </xdr:nvGraphicFramePr>
          <xdr:xfrm>
            <a:off x="0" y="0"/>
            <a:ext cx="0" cy="0"/>
          </xdr:xfrm>
          <a:graphic>
            <a:graphicData uri="http://schemas.microsoft.com/office/drawing/2010/slicer">
              <sle:slicer xmlns:sle="http://schemas.microsoft.com/office/drawing/2010/slicer" name="Sale_Type"/>
            </a:graphicData>
          </a:graphic>
        </xdr:graphicFrame>
      </mc:Choice>
      <mc:Fallback xmlns="">
        <xdr:sp macro="" textlink="">
          <xdr:nvSpPr>
            <xdr:cNvPr id="0" name=""/>
            <xdr:cNvSpPr>
              <a:spLocks noTextEdit="1"/>
            </xdr:cNvSpPr>
          </xdr:nvSpPr>
          <xdr:spPr>
            <a:xfrm>
              <a:off x="9071429" y="409141"/>
              <a:ext cx="5158917" cy="125085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24</xdr:col>
      <xdr:colOff>68545</xdr:colOff>
      <xdr:row>2</xdr:row>
      <xdr:rowOff>4511</xdr:rowOff>
    </xdr:from>
    <xdr:to>
      <xdr:col>29</xdr:col>
      <xdr:colOff>531948</xdr:colOff>
      <xdr:row>9</xdr:row>
      <xdr:rowOff>0</xdr:rowOff>
    </xdr:to>
    <mc:AlternateContent xmlns:mc="http://schemas.openxmlformats.org/markup-compatibility/2006" xmlns:a14="http://schemas.microsoft.com/office/drawing/2010/main">
      <mc:Choice Requires="a14">
        <xdr:graphicFrame macro="">
          <xdr:nvGraphicFramePr>
            <xdr:cNvPr id="110" name="Payment_Mode">
              <a:extLst>
                <a:ext uri="{FF2B5EF4-FFF2-40B4-BE49-F238E27FC236}">
                  <a16:creationId xmlns:a16="http://schemas.microsoft.com/office/drawing/2014/main" id="{984E1667-C90D-451E-A73E-EDF303D0F854}"/>
                </a:ext>
              </a:extLst>
            </xdr:cNvPr>
            <xdr:cNvGraphicFramePr/>
          </xdr:nvGraphicFramePr>
          <xdr:xfrm>
            <a:off x="0" y="0"/>
            <a:ext cx="0" cy="0"/>
          </xdr:xfrm>
          <a:graphic>
            <a:graphicData uri="http://schemas.microsoft.com/office/drawing/2010/slicer">
              <sle:slicer xmlns:sle="http://schemas.microsoft.com/office/drawing/2010/slicer" name="Payment_Mode"/>
            </a:graphicData>
          </a:graphic>
        </xdr:graphicFrame>
      </mc:Choice>
      <mc:Fallback xmlns="">
        <xdr:sp macro="" textlink="">
          <xdr:nvSpPr>
            <xdr:cNvPr id="0" name=""/>
            <xdr:cNvSpPr>
              <a:spLocks noTextEdit="1"/>
            </xdr:cNvSpPr>
          </xdr:nvSpPr>
          <xdr:spPr>
            <a:xfrm>
              <a:off x="14582831" y="367368"/>
              <a:ext cx="3487212" cy="126548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365788</xdr:colOff>
      <xdr:row>27</xdr:row>
      <xdr:rowOff>0</xdr:rowOff>
    </xdr:from>
    <xdr:to>
      <xdr:col>3</xdr:col>
      <xdr:colOff>210188</xdr:colOff>
      <xdr:row>54</xdr:row>
      <xdr:rowOff>7525</xdr:rowOff>
    </xdr:to>
    <mc:AlternateContent xmlns:mc="http://schemas.openxmlformats.org/markup-compatibility/2006" xmlns:a14="http://schemas.microsoft.com/office/drawing/2010/main">
      <mc:Choice Requires="a14">
        <xdr:graphicFrame macro="">
          <xdr:nvGraphicFramePr>
            <xdr:cNvPr id="111" name="Month">
              <a:extLst>
                <a:ext uri="{FF2B5EF4-FFF2-40B4-BE49-F238E27FC236}">
                  <a16:creationId xmlns:a16="http://schemas.microsoft.com/office/drawing/2014/main" id="{CCAA1BAA-9CB3-494A-B66D-93129F5E0D29}"/>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365788" y="4898571"/>
              <a:ext cx="1658686" cy="490609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479778</xdr:colOff>
      <xdr:row>14</xdr:row>
      <xdr:rowOff>0</xdr:rowOff>
    </xdr:from>
    <xdr:to>
      <xdr:col>3</xdr:col>
      <xdr:colOff>210188</xdr:colOff>
      <xdr:row>23</xdr:row>
      <xdr:rowOff>163162</xdr:rowOff>
    </xdr:to>
    <mc:AlternateContent xmlns:mc="http://schemas.openxmlformats.org/markup-compatibility/2006" xmlns:a14="http://schemas.microsoft.com/office/drawing/2010/main">
      <mc:Choice Requires="a14">
        <xdr:graphicFrame macro="">
          <xdr:nvGraphicFramePr>
            <xdr:cNvPr id="112" name="Year">
              <a:extLst>
                <a:ext uri="{FF2B5EF4-FFF2-40B4-BE49-F238E27FC236}">
                  <a16:creationId xmlns:a16="http://schemas.microsoft.com/office/drawing/2014/main" id="{7532BC4B-C477-441E-9460-B15C05BDBA6F}"/>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479778" y="2540000"/>
              <a:ext cx="1544696" cy="179601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539728</xdr:colOff>
      <xdr:row>52</xdr:row>
      <xdr:rowOff>920</xdr:rowOff>
    </xdr:from>
    <xdr:to>
      <xdr:col>16</xdr:col>
      <xdr:colOff>540223</xdr:colOff>
      <xdr:row>65</xdr:row>
      <xdr:rowOff>100496</xdr:rowOff>
    </xdr:to>
    <xdr:graphicFrame macro="">
      <xdr:nvGraphicFramePr>
        <xdr:cNvPr id="119" name="Chart 118">
          <a:extLst>
            <a:ext uri="{FF2B5EF4-FFF2-40B4-BE49-F238E27FC236}">
              <a16:creationId xmlns:a16="http://schemas.microsoft.com/office/drawing/2014/main" id="{01AEAF44-0205-4900-AE22-6841CF882A6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7"/>
        </a:graphicData>
      </a:graphic>
    </xdr:graphicFrame>
    <xdr:clientData/>
  </xdr:twoCellAnchor>
  <xdr:twoCellAnchor>
    <xdr:from>
      <xdr:col>4</xdr:col>
      <xdr:colOff>388125</xdr:colOff>
      <xdr:row>30</xdr:row>
      <xdr:rowOff>31356</xdr:rowOff>
    </xdr:from>
    <xdr:to>
      <xdr:col>11</xdr:col>
      <xdr:colOff>451737</xdr:colOff>
      <xdr:row>45</xdr:row>
      <xdr:rowOff>4964</xdr:rowOff>
    </xdr:to>
    <xdr:graphicFrame macro="">
      <xdr:nvGraphicFramePr>
        <xdr:cNvPr id="120" name="Chart 119">
          <a:extLst>
            <a:ext uri="{FF2B5EF4-FFF2-40B4-BE49-F238E27FC236}">
              <a16:creationId xmlns:a16="http://schemas.microsoft.com/office/drawing/2014/main" id="{45250749-8459-42C3-8907-4B1F02AEDF9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8"/>
        </a:graphicData>
      </a:graphic>
    </xdr:graphicFrame>
    <xdr:clientData/>
  </xdr:twoCellAnchor>
  <xdr:twoCellAnchor>
    <xdr:from>
      <xdr:col>13</xdr:col>
      <xdr:colOff>438452</xdr:colOff>
      <xdr:row>27</xdr:row>
      <xdr:rowOff>124242</xdr:rowOff>
    </xdr:from>
    <xdr:to>
      <xdr:col>18</xdr:col>
      <xdr:colOff>54881</xdr:colOff>
      <xdr:row>46</xdr:row>
      <xdr:rowOff>164629</xdr:rowOff>
    </xdr:to>
    <xdr:graphicFrame macro="">
      <xdr:nvGraphicFramePr>
        <xdr:cNvPr id="121" name="Chart 120">
          <a:extLst>
            <a:ext uri="{FF2B5EF4-FFF2-40B4-BE49-F238E27FC236}">
              <a16:creationId xmlns:a16="http://schemas.microsoft.com/office/drawing/2014/main" id="{D97A4CF4-2802-45FB-917B-768913EA711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9"/>
        </a:graphicData>
      </a:graphic>
    </xdr:graphicFrame>
    <xdr:clientData/>
  </xdr:twoCellAnchor>
  <mc:AlternateContent xmlns:mc="http://schemas.openxmlformats.org/markup-compatibility/2006">
    <mc:Choice xmlns:a14="http://schemas.microsoft.com/office/drawing/2010/main" Requires="a14">
      <xdr:twoCellAnchor editAs="oneCell">
        <xdr:from>
          <xdr:col>13</xdr:col>
          <xdr:colOff>44450</xdr:colOff>
          <xdr:row>29</xdr:row>
          <xdr:rowOff>146050</xdr:rowOff>
        </xdr:from>
        <xdr:to>
          <xdr:col>13</xdr:col>
          <xdr:colOff>381000</xdr:colOff>
          <xdr:row>45</xdr:row>
          <xdr:rowOff>0</xdr:rowOff>
        </xdr:to>
        <xdr:sp macro="" textlink="">
          <xdr:nvSpPr>
            <xdr:cNvPr id="5122" name="Scroll Bar 2" hidden="1">
              <a:extLst>
                <a:ext uri="{63B3BB69-23CF-44E3-9099-C40C66FF867C}">
                  <a14:compatExt spid="_x0000_s5122"/>
                </a:ext>
                <a:ext uri="{FF2B5EF4-FFF2-40B4-BE49-F238E27FC236}">
                  <a16:creationId xmlns:a16="http://schemas.microsoft.com/office/drawing/2014/main" id="{00000000-0008-0000-0200-0000021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xdr:from>
      <xdr:col>23</xdr:col>
      <xdr:colOff>217952</xdr:colOff>
      <xdr:row>35</xdr:row>
      <xdr:rowOff>0</xdr:rowOff>
    </xdr:from>
    <xdr:to>
      <xdr:col>30</xdr:col>
      <xdr:colOff>12484</xdr:colOff>
      <xdr:row>64</xdr:row>
      <xdr:rowOff>0</xdr:rowOff>
    </xdr:to>
    <mc:AlternateContent xmlns:mc="http://schemas.openxmlformats.org/markup-compatibility/2006">
      <mc:Choice xmlns:cx1="http://schemas.microsoft.com/office/drawing/2015/9/8/chartex" Requires="cx1">
        <xdr:graphicFrame macro="">
          <xdr:nvGraphicFramePr>
            <xdr:cNvPr id="125" name="Chart 124">
              <a:extLst>
                <a:ext uri="{FF2B5EF4-FFF2-40B4-BE49-F238E27FC236}">
                  <a16:creationId xmlns:a16="http://schemas.microsoft.com/office/drawing/2014/main" id="{8D807C28-40E3-4302-B9E5-DA825E27D3AE}"/>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0"/>
            </a:graphicData>
          </a:graphic>
        </xdr:graphicFrame>
      </mc:Choice>
      <mc:Fallback>
        <xdr:sp macro="" textlink="">
          <xdr:nvSpPr>
            <xdr:cNvPr id="0" name=""/>
            <xdr:cNvSpPr>
              <a:spLocks noTextEdit="1"/>
            </xdr:cNvSpPr>
          </xdr:nvSpPr>
          <xdr:spPr>
            <a:xfrm>
              <a:off x="14238752" y="6445250"/>
              <a:ext cx="4061732" cy="534035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18</xdr:col>
      <xdr:colOff>136224</xdr:colOff>
      <xdr:row>23</xdr:row>
      <xdr:rowOff>111125</xdr:rowOff>
    </xdr:from>
    <xdr:to>
      <xdr:col>24</xdr:col>
      <xdr:colOff>217015</xdr:colOff>
      <xdr:row>46</xdr:row>
      <xdr:rowOff>74179</xdr:rowOff>
    </xdr:to>
    <xdr:graphicFrame macro="">
      <xdr:nvGraphicFramePr>
        <xdr:cNvPr id="126" name="Chart 125">
          <a:extLst>
            <a:ext uri="{FF2B5EF4-FFF2-40B4-BE49-F238E27FC236}">
              <a16:creationId xmlns:a16="http://schemas.microsoft.com/office/drawing/2014/main" id="{1DDBB784-BE56-48BE-AC0A-05430A57336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1"/>
        </a:graphicData>
      </a:graphic>
    </xdr:graphicFrame>
    <xdr:clientData/>
  </xdr:twoCellAnchor>
  <xdr:twoCellAnchor>
    <xdr:from>
      <xdr:col>18</xdr:col>
      <xdr:colOff>54882</xdr:colOff>
      <xdr:row>51</xdr:row>
      <xdr:rowOff>95216</xdr:rowOff>
    </xdr:from>
    <xdr:to>
      <xdr:col>23</xdr:col>
      <xdr:colOff>320822</xdr:colOff>
      <xdr:row>65</xdr:row>
      <xdr:rowOff>179916</xdr:rowOff>
    </xdr:to>
    <xdr:graphicFrame macro="">
      <xdr:nvGraphicFramePr>
        <xdr:cNvPr id="5120" name="Chart 5119">
          <a:extLst>
            <a:ext uri="{FF2B5EF4-FFF2-40B4-BE49-F238E27FC236}">
              <a16:creationId xmlns:a16="http://schemas.microsoft.com/office/drawing/2014/main" id="{3BC9DCBE-B935-4F68-B86B-E82CF1AFF39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2"/>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ELL" refreshedDate="45818.83321203704" createdVersion="8" refreshedVersion="8" minRefreshableVersion="3" recordCount="50" xr:uid="{7B1A7C77-B324-497F-9A7C-6FCA115BF1A6}">
  <cacheSource type="worksheet">
    <worksheetSource name="Table1"/>
  </cacheSource>
  <cacheFields count="16">
    <cacheField name="Date" numFmtId="14">
      <sharedItems containsSemiMixedTypes="0" containsNonDate="0" containsDate="1" containsString="0" minDate="2024-07-21T00:00:00" maxDate="2025-10-26T00:00:00"/>
    </cacheField>
    <cacheField name="Product_ID" numFmtId="0">
      <sharedItems count="50">
        <s v="P1004"/>
        <s v="P1006"/>
        <s v="P1009"/>
        <s v="P1010"/>
        <s v="P1011"/>
        <s v="P1002"/>
        <s v="P1003"/>
        <s v="P1007"/>
        <s v="P1012"/>
        <s v="P1013"/>
        <s v="P1005"/>
        <s v="P1014"/>
        <s v="P1008"/>
        <s v="P1015"/>
        <s v="P1039"/>
        <s v="P1000"/>
        <s v="P1001"/>
        <s v="P1016"/>
        <s v="P1040"/>
        <s v="P1017"/>
        <s v="P1041"/>
        <s v="P1018"/>
        <s v="P1019"/>
        <s v="P1029"/>
        <s v="P1042"/>
        <s v="P1020"/>
        <s v="P1030"/>
        <s v="P1043"/>
        <s v="P1021"/>
        <s v="P1031"/>
        <s v="P1044"/>
        <s v="P1022"/>
        <s v="P1032"/>
        <s v="P1045"/>
        <s v="P1023"/>
        <s v="P1033"/>
        <s v="P1046"/>
        <s v="P1024"/>
        <s v="P1034"/>
        <s v="P1047"/>
        <s v="P1025"/>
        <s v="P1035"/>
        <s v="P1048"/>
        <s v="P1026"/>
        <s v="P1036"/>
        <s v="P1049"/>
        <s v="P1027"/>
        <s v="P1037"/>
        <s v="P1028"/>
        <s v="P1038"/>
      </sharedItems>
    </cacheField>
    <cacheField name="Quantity" numFmtId="0">
      <sharedItems containsSemiMixedTypes="0" containsString="0" containsNumber="1" containsInteger="1" minValue="1" maxValue="10"/>
    </cacheField>
    <cacheField name="Sale_Type" numFmtId="0">
      <sharedItems count="3">
        <s v="Online"/>
        <s v="Wholesalers"/>
        <s v="Direct sales"/>
      </sharedItems>
    </cacheField>
    <cacheField name="Payment_Mode" numFmtId="0">
      <sharedItems count="2">
        <s v="Cash"/>
        <s v="Online"/>
      </sharedItems>
    </cacheField>
    <cacheField name="Discount%" numFmtId="9">
      <sharedItems containsSemiMixedTypes="0" containsString="0" containsNumber="1" containsInteger="1" minValue="0" maxValue="0"/>
    </cacheField>
    <cacheField name="Product_No" numFmtId="0">
      <sharedItems count="50">
        <s v="PRD005"/>
        <s v="PRD007"/>
        <s v="PRD010"/>
        <s v="PRD011"/>
        <s v="PRD012"/>
        <s v="PRD003"/>
        <s v="PRD004"/>
        <s v="PRD008"/>
        <s v="PRD013"/>
        <s v="PRD014"/>
        <s v="PRD006"/>
        <s v="PRD015"/>
        <s v="PRD009"/>
        <s v="PRD016"/>
        <s v="PRD040"/>
        <s v="PRD001"/>
        <s v="PRD002"/>
        <s v="PRD017"/>
        <s v="PRD041"/>
        <s v="PRD018"/>
        <s v="PRD042"/>
        <s v="PRD019"/>
        <s v="PRD020"/>
        <s v="PRD030"/>
        <s v="PRD043"/>
        <s v="PRD021"/>
        <s v="PRD031"/>
        <s v="PRD044"/>
        <s v="PRD022"/>
        <s v="PRD032"/>
        <s v="PRD045"/>
        <s v="PRD023"/>
        <s v="PRD033"/>
        <s v="PRD046"/>
        <s v="PRD024"/>
        <s v="PRD034"/>
        <s v="PRD047"/>
        <s v="PRD025"/>
        <s v="PRD035"/>
        <s v="PRD048"/>
        <s v="PRD026"/>
        <s v="PRD036"/>
        <s v="PRD049"/>
        <s v="PRD027"/>
        <s v="PRD037"/>
        <s v="PRD050"/>
        <s v="PRD028"/>
        <s v="PRD038"/>
        <s v="PRD029"/>
        <s v="PRD039"/>
      </sharedItems>
    </cacheField>
    <cacheField name="Category_No" numFmtId="0">
      <sharedItems count="3">
        <s v="CAT02"/>
        <s v="CAT01"/>
        <s v="CAT03"/>
      </sharedItems>
    </cacheField>
    <cacheField name="UOM" numFmtId="0">
      <sharedItems count="3">
        <s v="liter"/>
        <s v="ft"/>
        <s v="kg"/>
      </sharedItems>
    </cacheField>
    <cacheField name="Buying_Price" numFmtId="165">
      <sharedItems containsSemiMixedTypes="0" containsString="0" containsNumber="1" minValue="53.51" maxValue="495.11"/>
    </cacheField>
    <cacheField name="Selling_Price" numFmtId="165">
      <sharedItems containsSemiMixedTypes="0" containsString="0" containsNumber="1" minValue="66.63" maxValue="710.99"/>
    </cacheField>
    <cacheField name="Total Buying Value" numFmtId="165">
      <sharedItems containsSemiMixedTypes="0" containsString="0" containsNumber="1" minValue="84.79" maxValue="3890.6"/>
    </cacheField>
    <cacheField name="Total Selling Value" numFmtId="165">
      <sharedItems containsSemiMixedTypes="0" containsString="0" containsNumber="1" minValue="114.51" maxValue="5056.6400000000003"/>
    </cacheField>
    <cacheField name="Day" numFmtId="0">
      <sharedItems containsSemiMixedTypes="0" containsString="0" containsNumber="1" containsInteger="1" minValue="1" maxValue="31" count="31">
        <n v="21"/>
        <n v="22"/>
        <n v="23"/>
        <n v="24"/>
        <n v="25"/>
        <n v="26"/>
        <n v="27"/>
        <n v="28"/>
        <n v="29"/>
        <n v="30"/>
        <n v="31"/>
        <n v="1"/>
        <n v="2"/>
        <n v="3"/>
        <n v="4"/>
        <n v="5"/>
        <n v="6"/>
        <n v="7"/>
        <n v="8"/>
        <n v="9"/>
        <n v="10"/>
        <n v="11"/>
        <n v="12"/>
        <n v="13"/>
        <n v="14"/>
        <n v="15"/>
        <n v="16"/>
        <n v="17"/>
        <n v="18"/>
        <n v="19"/>
        <n v="20"/>
      </sharedItems>
    </cacheField>
    <cacheField name="Month" numFmtId="0">
      <sharedItems containsMixedTypes="1" containsNumber="1" containsInteger="1" minValue="6" maxValue="10" count="9">
        <s v="Jul"/>
        <s v="Aug"/>
        <s v="Sep"/>
        <s v="Oct"/>
        <n v="6" u="1"/>
        <n v="7" u="1"/>
        <n v="8" u="1"/>
        <n v="9" u="1"/>
        <n v="10" u="1"/>
      </sharedItems>
    </cacheField>
    <cacheField name="Year" numFmtId="0">
      <sharedItems containsSemiMixedTypes="0" containsString="0" containsNumber="1" containsInteger="1" minValue="2024" maxValue="2025" count="2">
        <n v="2024"/>
        <n v="2025"/>
      </sharedItems>
    </cacheField>
  </cacheFields>
  <extLst>
    <ext xmlns:x14="http://schemas.microsoft.com/office/spreadsheetml/2009/9/main" uri="{725AE2AE-9491-48be-B2B4-4EB974FC3084}">
      <x14:pivotCacheDefinition pivotCacheId="188094576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
  <r>
    <d v="2024-07-21T00:00:00"/>
    <x v="0"/>
    <n v="9"/>
    <x v="0"/>
    <x v="0"/>
    <n v="0"/>
    <x v="0"/>
    <x v="0"/>
    <x v="0"/>
    <n v="341.61"/>
    <n v="414.18"/>
    <n v="3074.4900000000002"/>
    <n v="3727.62"/>
    <x v="0"/>
    <x v="0"/>
    <x v="0"/>
  </r>
  <r>
    <d v="2024-07-22T00:00:00"/>
    <x v="1"/>
    <n v="7"/>
    <x v="0"/>
    <x v="0"/>
    <n v="0"/>
    <x v="1"/>
    <x v="1"/>
    <x v="1"/>
    <n v="304.64"/>
    <n v="366.31"/>
    <n v="2132.48"/>
    <n v="2564.17"/>
    <x v="1"/>
    <x v="0"/>
    <x v="0"/>
  </r>
  <r>
    <d v="2024-07-23T00:00:00"/>
    <x v="2"/>
    <n v="6"/>
    <x v="1"/>
    <x v="1"/>
    <n v="0"/>
    <x v="2"/>
    <x v="1"/>
    <x v="1"/>
    <n v="53.51"/>
    <n v="66.63"/>
    <n v="321.06"/>
    <n v="399.78"/>
    <x v="2"/>
    <x v="0"/>
    <x v="0"/>
  </r>
  <r>
    <d v="2024-07-24T00:00:00"/>
    <x v="3"/>
    <n v="9"/>
    <x v="2"/>
    <x v="1"/>
    <n v="0"/>
    <x v="3"/>
    <x v="2"/>
    <x v="0"/>
    <n v="309.14"/>
    <n v="380.67"/>
    <n v="2782.2599999999998"/>
    <n v="3426.03"/>
    <x v="3"/>
    <x v="0"/>
    <x v="0"/>
  </r>
  <r>
    <d v="2024-07-25T00:00:00"/>
    <x v="4"/>
    <n v="4"/>
    <x v="0"/>
    <x v="1"/>
    <n v="0"/>
    <x v="4"/>
    <x v="1"/>
    <x v="0"/>
    <n v="266.36"/>
    <n v="371.86"/>
    <n v="1065.44"/>
    <n v="1487.44"/>
    <x v="4"/>
    <x v="0"/>
    <x v="0"/>
  </r>
  <r>
    <d v="2024-07-26T00:00:00"/>
    <x v="5"/>
    <n v="4"/>
    <x v="2"/>
    <x v="1"/>
    <n v="0"/>
    <x v="5"/>
    <x v="0"/>
    <x v="1"/>
    <n v="106.6"/>
    <n v="117.87"/>
    <n v="426.4"/>
    <n v="471.48"/>
    <x v="5"/>
    <x v="0"/>
    <x v="0"/>
  </r>
  <r>
    <d v="2024-07-27T00:00:00"/>
    <x v="6"/>
    <n v="3"/>
    <x v="1"/>
    <x v="1"/>
    <n v="0"/>
    <x v="6"/>
    <x v="2"/>
    <x v="2"/>
    <n v="192.97"/>
    <n v="273.14"/>
    <n v="578.91"/>
    <n v="819.42"/>
    <x v="6"/>
    <x v="0"/>
    <x v="0"/>
  </r>
  <r>
    <d v="2024-07-28T00:00:00"/>
    <x v="7"/>
    <n v="4"/>
    <x v="1"/>
    <x v="0"/>
    <n v="0"/>
    <x v="7"/>
    <x v="2"/>
    <x v="2"/>
    <n v="153.77000000000001"/>
    <n v="190.82"/>
    <n v="615.08000000000004"/>
    <n v="763.28"/>
    <x v="7"/>
    <x v="0"/>
    <x v="0"/>
  </r>
  <r>
    <d v="2024-07-29T00:00:00"/>
    <x v="8"/>
    <n v="6"/>
    <x v="1"/>
    <x v="1"/>
    <n v="0"/>
    <x v="8"/>
    <x v="2"/>
    <x v="2"/>
    <n v="207.69"/>
    <n v="249.97"/>
    <n v="1246.1399999999999"/>
    <n v="1499.82"/>
    <x v="8"/>
    <x v="0"/>
    <x v="0"/>
  </r>
  <r>
    <d v="2024-07-30T00:00:00"/>
    <x v="9"/>
    <n v="3"/>
    <x v="0"/>
    <x v="1"/>
    <n v="0"/>
    <x v="9"/>
    <x v="2"/>
    <x v="0"/>
    <n v="293.99"/>
    <n v="328.12"/>
    <n v="881.97"/>
    <n v="984.36"/>
    <x v="9"/>
    <x v="0"/>
    <x v="0"/>
  </r>
  <r>
    <d v="2024-07-31T00:00:00"/>
    <x v="10"/>
    <n v="7"/>
    <x v="2"/>
    <x v="0"/>
    <n v="0"/>
    <x v="10"/>
    <x v="2"/>
    <x v="1"/>
    <n v="142.11000000000001"/>
    <n v="177.49"/>
    <n v="994.7700000000001"/>
    <n v="1242.43"/>
    <x v="10"/>
    <x v="0"/>
    <x v="0"/>
  </r>
  <r>
    <d v="2024-08-01T00:00:00"/>
    <x v="11"/>
    <n v="5"/>
    <x v="2"/>
    <x v="0"/>
    <n v="0"/>
    <x v="11"/>
    <x v="1"/>
    <x v="2"/>
    <n v="128.83000000000001"/>
    <n v="152.04"/>
    <n v="644.15000000000009"/>
    <n v="760.19999999999993"/>
    <x v="11"/>
    <x v="1"/>
    <x v="0"/>
  </r>
  <r>
    <d v="2024-08-02T00:00:00"/>
    <x v="12"/>
    <n v="10"/>
    <x v="2"/>
    <x v="0"/>
    <n v="0"/>
    <x v="12"/>
    <x v="1"/>
    <x v="1"/>
    <n v="191.27"/>
    <n v="251.32"/>
    <n v="1912.7"/>
    <n v="2513.1999999999998"/>
    <x v="12"/>
    <x v="1"/>
    <x v="0"/>
  </r>
  <r>
    <d v="2024-08-03T00:00:00"/>
    <x v="13"/>
    <n v="10"/>
    <x v="0"/>
    <x v="0"/>
    <n v="0"/>
    <x v="13"/>
    <x v="0"/>
    <x v="0"/>
    <n v="389.06"/>
    <n v="450.82"/>
    <n v="3890.6"/>
    <n v="4508.2"/>
    <x v="13"/>
    <x v="1"/>
    <x v="0"/>
  </r>
  <r>
    <d v="2024-08-04T00:00:00"/>
    <x v="14"/>
    <n v="2"/>
    <x v="1"/>
    <x v="1"/>
    <n v="0"/>
    <x v="14"/>
    <x v="1"/>
    <x v="2"/>
    <n v="330.94"/>
    <n v="407.93"/>
    <n v="661.88"/>
    <n v="815.86"/>
    <x v="14"/>
    <x v="1"/>
    <x v="0"/>
  </r>
  <r>
    <d v="2024-08-05T00:00:00"/>
    <x v="15"/>
    <n v="3"/>
    <x v="0"/>
    <x v="0"/>
    <n v="0"/>
    <x v="15"/>
    <x v="2"/>
    <x v="1"/>
    <n v="96.6"/>
    <n v="125.57"/>
    <n v="289.79999999999995"/>
    <n v="376.71"/>
    <x v="15"/>
    <x v="1"/>
    <x v="0"/>
  </r>
  <r>
    <d v="2024-08-06T00:00:00"/>
    <x v="16"/>
    <n v="10"/>
    <x v="2"/>
    <x v="0"/>
    <n v="0"/>
    <x v="16"/>
    <x v="1"/>
    <x v="2"/>
    <n v="216.98"/>
    <n v="266.12"/>
    <n v="2169.7999999999997"/>
    <n v="2661.2"/>
    <x v="16"/>
    <x v="1"/>
    <x v="0"/>
  </r>
  <r>
    <d v="2024-08-07T00:00:00"/>
    <x v="17"/>
    <n v="7"/>
    <x v="0"/>
    <x v="0"/>
    <n v="0"/>
    <x v="17"/>
    <x v="1"/>
    <x v="1"/>
    <n v="265.57"/>
    <n v="386.27"/>
    <n v="1858.99"/>
    <n v="2703.89"/>
    <x v="17"/>
    <x v="1"/>
    <x v="0"/>
  </r>
  <r>
    <d v="2024-08-08T00:00:00"/>
    <x v="18"/>
    <n v="3"/>
    <x v="2"/>
    <x v="0"/>
    <n v="0"/>
    <x v="18"/>
    <x v="0"/>
    <x v="2"/>
    <n v="475.5"/>
    <n v="611.91999999999996"/>
    <n v="1426.5"/>
    <n v="1835.7599999999998"/>
    <x v="18"/>
    <x v="1"/>
    <x v="0"/>
  </r>
  <r>
    <d v="2024-08-09T00:00:00"/>
    <x v="19"/>
    <n v="9"/>
    <x v="1"/>
    <x v="1"/>
    <n v="0"/>
    <x v="19"/>
    <x v="2"/>
    <x v="1"/>
    <n v="189.14"/>
    <n v="258.01"/>
    <n v="1702.2599999999998"/>
    <n v="2322.09"/>
    <x v="19"/>
    <x v="1"/>
    <x v="0"/>
  </r>
  <r>
    <d v="2024-08-10T00:00:00"/>
    <x v="20"/>
    <n v="9"/>
    <x v="0"/>
    <x v="0"/>
    <n v="0"/>
    <x v="20"/>
    <x v="1"/>
    <x v="1"/>
    <n v="277.52999999999997"/>
    <n v="362.58"/>
    <n v="2497.7699999999995"/>
    <n v="3263.22"/>
    <x v="20"/>
    <x v="1"/>
    <x v="0"/>
  </r>
  <r>
    <d v="2024-08-11T00:00:00"/>
    <x v="21"/>
    <n v="4"/>
    <x v="2"/>
    <x v="1"/>
    <n v="0"/>
    <x v="21"/>
    <x v="1"/>
    <x v="0"/>
    <n v="164.63"/>
    <n v="225.84"/>
    <n v="658.52"/>
    <n v="903.36"/>
    <x v="21"/>
    <x v="1"/>
    <x v="0"/>
  </r>
  <r>
    <d v="2024-08-12T00:00:00"/>
    <x v="22"/>
    <n v="4"/>
    <x v="0"/>
    <x v="1"/>
    <n v="0"/>
    <x v="22"/>
    <x v="0"/>
    <x v="2"/>
    <n v="194.32"/>
    <n v="252.03"/>
    <n v="777.28"/>
    <n v="1008.12"/>
    <x v="22"/>
    <x v="1"/>
    <x v="0"/>
  </r>
  <r>
    <d v="2024-08-13T00:00:00"/>
    <x v="23"/>
    <n v="5"/>
    <x v="0"/>
    <x v="0"/>
    <n v="0"/>
    <x v="23"/>
    <x v="0"/>
    <x v="1"/>
    <n v="433.09"/>
    <n v="583.67999999999995"/>
    <n v="2165.4499999999998"/>
    <n v="2918.3999999999996"/>
    <x v="23"/>
    <x v="1"/>
    <x v="0"/>
  </r>
  <r>
    <d v="2025-08-14T00:00:00"/>
    <x v="24"/>
    <n v="1"/>
    <x v="0"/>
    <x v="1"/>
    <n v="0"/>
    <x v="24"/>
    <x v="1"/>
    <x v="0"/>
    <n v="151.9"/>
    <n v="213.89"/>
    <n v="151.9"/>
    <n v="213.89"/>
    <x v="24"/>
    <x v="1"/>
    <x v="1"/>
  </r>
  <r>
    <d v="2025-08-15T00:00:00"/>
    <x v="25"/>
    <n v="9"/>
    <x v="1"/>
    <x v="1"/>
    <n v="0"/>
    <x v="25"/>
    <x v="1"/>
    <x v="0"/>
    <n v="195.18"/>
    <n v="280.29000000000002"/>
    <n v="1756.6200000000001"/>
    <n v="2522.61"/>
    <x v="25"/>
    <x v="1"/>
    <x v="1"/>
  </r>
  <r>
    <d v="2025-08-16T00:00:00"/>
    <x v="26"/>
    <n v="5"/>
    <x v="2"/>
    <x v="1"/>
    <n v="0"/>
    <x v="26"/>
    <x v="2"/>
    <x v="0"/>
    <n v="194.12"/>
    <n v="229.04"/>
    <n v="970.6"/>
    <n v="1145.2"/>
    <x v="26"/>
    <x v="1"/>
    <x v="1"/>
  </r>
  <r>
    <d v="2025-08-17T00:00:00"/>
    <x v="27"/>
    <n v="8"/>
    <x v="2"/>
    <x v="0"/>
    <n v="0"/>
    <x v="27"/>
    <x v="2"/>
    <x v="0"/>
    <n v="466.21"/>
    <n v="632.08000000000004"/>
    <n v="3729.68"/>
    <n v="5056.6400000000003"/>
    <x v="27"/>
    <x v="1"/>
    <x v="1"/>
  </r>
  <r>
    <d v="2025-08-18T00:00:00"/>
    <x v="28"/>
    <n v="8"/>
    <x v="0"/>
    <x v="1"/>
    <n v="0"/>
    <x v="28"/>
    <x v="0"/>
    <x v="2"/>
    <n v="104.96"/>
    <n v="129.69"/>
    <n v="839.68"/>
    <n v="1037.52"/>
    <x v="28"/>
    <x v="1"/>
    <x v="1"/>
  </r>
  <r>
    <d v="2025-09-12T00:00:00"/>
    <x v="29"/>
    <n v="2"/>
    <x v="0"/>
    <x v="0"/>
    <n v="0"/>
    <x v="29"/>
    <x v="2"/>
    <x v="0"/>
    <n v="187.78"/>
    <n v="253.54"/>
    <n v="375.56"/>
    <n v="507.08"/>
    <x v="22"/>
    <x v="2"/>
    <x v="1"/>
  </r>
  <r>
    <d v="2025-09-13T00:00:00"/>
    <x v="30"/>
    <n v="3"/>
    <x v="1"/>
    <x v="1"/>
    <n v="0"/>
    <x v="30"/>
    <x v="2"/>
    <x v="1"/>
    <n v="495.11"/>
    <n v="562.36"/>
    <n v="1485.33"/>
    <n v="1687.08"/>
    <x v="23"/>
    <x v="2"/>
    <x v="1"/>
  </r>
  <r>
    <d v="2025-09-14T00:00:00"/>
    <x v="31"/>
    <n v="3"/>
    <x v="1"/>
    <x v="0"/>
    <n v="0"/>
    <x v="31"/>
    <x v="0"/>
    <x v="0"/>
    <n v="287.60000000000002"/>
    <n v="383.24"/>
    <n v="862.80000000000007"/>
    <n v="1149.72"/>
    <x v="24"/>
    <x v="2"/>
    <x v="1"/>
  </r>
  <r>
    <d v="2025-09-15T00:00:00"/>
    <x v="32"/>
    <n v="6"/>
    <x v="1"/>
    <x v="0"/>
    <n v="0"/>
    <x v="32"/>
    <x v="1"/>
    <x v="0"/>
    <n v="346.75"/>
    <n v="426.93"/>
    <n v="2080.5"/>
    <n v="2561.58"/>
    <x v="25"/>
    <x v="2"/>
    <x v="1"/>
  </r>
  <r>
    <d v="2025-09-16T00:00:00"/>
    <x v="33"/>
    <n v="7"/>
    <x v="0"/>
    <x v="1"/>
    <n v="0"/>
    <x v="33"/>
    <x v="1"/>
    <x v="2"/>
    <n v="419.42"/>
    <n v="575.53"/>
    <n v="2935.94"/>
    <n v="4028.71"/>
    <x v="26"/>
    <x v="2"/>
    <x v="1"/>
  </r>
  <r>
    <d v="2025-09-17T00:00:00"/>
    <x v="34"/>
    <n v="1"/>
    <x v="1"/>
    <x v="0"/>
    <n v="0"/>
    <x v="34"/>
    <x v="0"/>
    <x v="2"/>
    <n v="163.05000000000001"/>
    <n v="194.33"/>
    <n v="163.05000000000001"/>
    <n v="194.33"/>
    <x v="27"/>
    <x v="2"/>
    <x v="1"/>
  </r>
  <r>
    <d v="2025-09-18T00:00:00"/>
    <x v="35"/>
    <n v="1"/>
    <x v="0"/>
    <x v="0"/>
    <n v="0"/>
    <x v="35"/>
    <x v="0"/>
    <x v="1"/>
    <n v="115.3"/>
    <n v="134.49"/>
    <n v="115.3"/>
    <n v="134.49"/>
    <x v="28"/>
    <x v="2"/>
    <x v="1"/>
  </r>
  <r>
    <d v="2025-09-19T00:00:00"/>
    <x v="36"/>
    <n v="5"/>
    <x v="0"/>
    <x v="0"/>
    <n v="0"/>
    <x v="36"/>
    <x v="1"/>
    <x v="2"/>
    <n v="235.49"/>
    <n v="301.86"/>
    <n v="1177.45"/>
    <n v="1509.3000000000002"/>
    <x v="29"/>
    <x v="2"/>
    <x v="1"/>
  </r>
  <r>
    <d v="2025-09-20T00:00:00"/>
    <x v="37"/>
    <n v="10"/>
    <x v="2"/>
    <x v="1"/>
    <n v="0"/>
    <x v="37"/>
    <x v="1"/>
    <x v="1"/>
    <n v="381.58"/>
    <n v="444.52"/>
    <n v="3815.7999999999997"/>
    <n v="4445.2"/>
    <x v="30"/>
    <x v="2"/>
    <x v="1"/>
  </r>
  <r>
    <d v="2025-09-21T00:00:00"/>
    <x v="38"/>
    <n v="8"/>
    <x v="2"/>
    <x v="1"/>
    <n v="0"/>
    <x v="38"/>
    <x v="2"/>
    <x v="1"/>
    <n v="197.67"/>
    <n v="221.52"/>
    <n v="1581.36"/>
    <n v="1772.16"/>
    <x v="0"/>
    <x v="2"/>
    <x v="1"/>
  </r>
  <r>
    <d v="2025-10-15T00:00:00"/>
    <x v="39"/>
    <n v="9"/>
    <x v="2"/>
    <x v="0"/>
    <n v="0"/>
    <x v="39"/>
    <x v="1"/>
    <x v="0"/>
    <n v="136.19999999999999"/>
    <n v="152.84"/>
    <n v="1225.8"/>
    <n v="1375.56"/>
    <x v="25"/>
    <x v="3"/>
    <x v="1"/>
  </r>
  <r>
    <d v="2025-10-16T00:00:00"/>
    <x v="40"/>
    <n v="5"/>
    <x v="0"/>
    <x v="1"/>
    <n v="0"/>
    <x v="40"/>
    <x v="0"/>
    <x v="2"/>
    <n v="164.38"/>
    <n v="200.67"/>
    <n v="821.9"/>
    <n v="1003.3499999999999"/>
    <x v="26"/>
    <x v="3"/>
    <x v="1"/>
  </r>
  <r>
    <d v="2025-10-17T00:00:00"/>
    <x v="41"/>
    <n v="4"/>
    <x v="1"/>
    <x v="0"/>
    <n v="0"/>
    <x v="41"/>
    <x v="1"/>
    <x v="0"/>
    <n v="205.63"/>
    <n v="303.04000000000002"/>
    <n v="822.52"/>
    <n v="1212.1600000000001"/>
    <x v="27"/>
    <x v="3"/>
    <x v="1"/>
  </r>
  <r>
    <d v="2025-10-18T00:00:00"/>
    <x v="42"/>
    <n v="6"/>
    <x v="0"/>
    <x v="0"/>
    <n v="0"/>
    <x v="42"/>
    <x v="2"/>
    <x v="0"/>
    <n v="301.54000000000002"/>
    <n v="365.73"/>
    <n v="1809.2400000000002"/>
    <n v="2194.38"/>
    <x v="28"/>
    <x v="3"/>
    <x v="1"/>
  </r>
  <r>
    <d v="2025-10-19T00:00:00"/>
    <x v="43"/>
    <n v="1"/>
    <x v="2"/>
    <x v="1"/>
    <n v="0"/>
    <x v="43"/>
    <x v="1"/>
    <x v="2"/>
    <n v="84.79"/>
    <n v="114.51"/>
    <n v="84.79"/>
    <n v="114.51"/>
    <x v="29"/>
    <x v="3"/>
    <x v="1"/>
  </r>
  <r>
    <d v="2025-10-20T00:00:00"/>
    <x v="44"/>
    <n v="5"/>
    <x v="1"/>
    <x v="0"/>
    <n v="0"/>
    <x v="44"/>
    <x v="0"/>
    <x v="0"/>
    <n v="250.32"/>
    <n v="299.75"/>
    <n v="1251.5999999999999"/>
    <n v="1498.75"/>
    <x v="30"/>
    <x v="3"/>
    <x v="1"/>
  </r>
  <r>
    <d v="2025-10-21T00:00:00"/>
    <x v="45"/>
    <n v="9"/>
    <x v="0"/>
    <x v="0"/>
    <n v="0"/>
    <x v="45"/>
    <x v="1"/>
    <x v="1"/>
    <n v="424.88"/>
    <n v="561.29"/>
    <n v="3823.92"/>
    <n v="5051.6099999999997"/>
    <x v="0"/>
    <x v="3"/>
    <x v="1"/>
  </r>
  <r>
    <d v="2025-10-22T00:00:00"/>
    <x v="46"/>
    <n v="1"/>
    <x v="2"/>
    <x v="1"/>
    <n v="0"/>
    <x v="46"/>
    <x v="0"/>
    <x v="2"/>
    <n v="190.05"/>
    <n v="222.65"/>
    <n v="190.05"/>
    <n v="222.65"/>
    <x v="1"/>
    <x v="3"/>
    <x v="1"/>
  </r>
  <r>
    <d v="2025-10-23T00:00:00"/>
    <x v="47"/>
    <n v="6"/>
    <x v="2"/>
    <x v="1"/>
    <n v="0"/>
    <x v="47"/>
    <x v="2"/>
    <x v="1"/>
    <n v="455.15"/>
    <n v="650.92999999999995"/>
    <n v="2730.8999999999996"/>
    <n v="3905.58"/>
    <x v="2"/>
    <x v="3"/>
    <x v="1"/>
  </r>
  <r>
    <d v="2025-10-24T00:00:00"/>
    <x v="48"/>
    <n v="10"/>
    <x v="0"/>
    <x v="1"/>
    <n v="0"/>
    <x v="48"/>
    <x v="0"/>
    <x v="1"/>
    <n v="107.79"/>
    <n v="155.06"/>
    <n v="1077.9000000000001"/>
    <n v="1550.6"/>
    <x v="3"/>
    <x v="3"/>
    <x v="1"/>
  </r>
  <r>
    <d v="2025-10-25T00:00:00"/>
    <x v="49"/>
    <n v="7"/>
    <x v="1"/>
    <x v="0"/>
    <n v="0"/>
    <x v="49"/>
    <x v="0"/>
    <x v="0"/>
    <n v="490.89"/>
    <n v="710.99"/>
    <n v="3436.23"/>
    <n v="4976.93"/>
    <x v="4"/>
    <x v="3"/>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C049989-BDA5-4D74-AB65-78A7B461B010}" name="PaymentMode" cacheId="2"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9" rowHeaderCaption="Payment Mode">
  <location ref="AG3:AH5" firstHeaderRow="1" firstDataRow="1" firstDataCol="1"/>
  <pivotFields count="16">
    <pivotField numFmtId="164" showAll="0"/>
    <pivotField showAll="0"/>
    <pivotField showAll="0"/>
    <pivotField showAll="0">
      <items count="4">
        <item x="2"/>
        <item x="0"/>
        <item x="1"/>
        <item t="default"/>
      </items>
    </pivotField>
    <pivotField axis="axisRow" showAll="0">
      <items count="3">
        <item x="0"/>
        <item x="1"/>
        <item t="default"/>
      </items>
    </pivotField>
    <pivotField numFmtId="9" showAll="0"/>
    <pivotField showAll="0"/>
    <pivotField showAll="0"/>
    <pivotField showAll="0"/>
    <pivotField numFmtId="165" showAll="0"/>
    <pivotField numFmtId="165" showAll="0"/>
    <pivotField numFmtId="165" showAll="0"/>
    <pivotField dataField="1" numFmtId="165" showAll="0"/>
    <pivotField showAll="0"/>
    <pivotField showAll="0">
      <items count="10">
        <item m="1" x="4"/>
        <item m="1" x="5"/>
        <item m="1" x="6"/>
        <item m="1" x="7"/>
        <item m="1" x="8"/>
        <item x="0"/>
        <item x="1"/>
        <item x="2"/>
        <item x="3"/>
        <item t="default"/>
      </items>
    </pivotField>
    <pivotField showAll="0">
      <items count="3">
        <item x="0"/>
        <item x="1"/>
        <item t="default"/>
      </items>
    </pivotField>
  </pivotFields>
  <rowFields count="1">
    <field x="4"/>
  </rowFields>
  <rowItems count="2">
    <i>
      <x/>
    </i>
    <i>
      <x v="1"/>
    </i>
  </rowItems>
  <colItems count="1">
    <i/>
  </colItems>
  <dataFields count="1">
    <dataField name="Sum of Total Selling Value" fld="12" baseField="0" baseItem="0" numFmtId="165"/>
  </dataFields>
  <chartFormats count="9">
    <chartFormat chart="15" format="13" series="1">
      <pivotArea type="data" outline="0" fieldPosition="0">
        <references count="1">
          <reference field="4294967294" count="1" selected="0">
            <x v="0"/>
          </reference>
        </references>
      </pivotArea>
    </chartFormat>
    <chartFormat chart="15" format="14">
      <pivotArea type="data" outline="0" fieldPosition="0">
        <references count="2">
          <reference field="4294967294" count="1" selected="0">
            <x v="0"/>
          </reference>
          <reference field="4" count="1" selected="0">
            <x v="0"/>
          </reference>
        </references>
      </pivotArea>
    </chartFormat>
    <chartFormat chart="15" format="15">
      <pivotArea type="data" outline="0" fieldPosition="0">
        <references count="2">
          <reference field="4294967294" count="1" selected="0">
            <x v="0"/>
          </reference>
          <reference field="4" count="1" selected="0">
            <x v="1"/>
          </reference>
        </references>
      </pivotArea>
    </chartFormat>
    <chartFormat chart="16" format="16" series="1">
      <pivotArea type="data" outline="0" fieldPosition="0">
        <references count="1">
          <reference field="4294967294" count="1" selected="0">
            <x v="0"/>
          </reference>
        </references>
      </pivotArea>
    </chartFormat>
    <chartFormat chart="16" format="17">
      <pivotArea type="data" outline="0" fieldPosition="0">
        <references count="2">
          <reference field="4294967294" count="1" selected="0">
            <x v="0"/>
          </reference>
          <reference field="4" count="1" selected="0">
            <x v="0"/>
          </reference>
        </references>
      </pivotArea>
    </chartFormat>
    <chartFormat chart="16" format="18">
      <pivotArea type="data" outline="0" fieldPosition="0">
        <references count="2">
          <reference field="4294967294" count="1" selected="0">
            <x v="0"/>
          </reference>
          <reference field="4" count="1" selected="0">
            <x v="1"/>
          </reference>
        </references>
      </pivotArea>
    </chartFormat>
    <chartFormat chart="18" format="16" series="1">
      <pivotArea type="data" outline="0" fieldPosition="0">
        <references count="1">
          <reference field="4294967294" count="1" selected="0">
            <x v="0"/>
          </reference>
        </references>
      </pivotArea>
    </chartFormat>
    <chartFormat chart="18" format="17">
      <pivotArea type="data" outline="0" fieldPosition="0">
        <references count="2">
          <reference field="4294967294" count="1" selected="0">
            <x v="0"/>
          </reference>
          <reference field="4" count="1" selected="0">
            <x v="0"/>
          </reference>
        </references>
      </pivotArea>
    </chartFormat>
    <chartFormat chart="18" format="18">
      <pivotArea type="data" outline="0" fieldPosition="0">
        <references count="2">
          <reference field="4294967294" count="1" selected="0">
            <x v="0"/>
          </reference>
          <reference field="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EF31248-6C15-4140-ACC3-53341B50FB08}" name="ProductWise" cacheId="2"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rowHeaderCaption="Product">
  <location ref="K3:M53" firstHeaderRow="0" firstDataRow="1" firstDataCol="1"/>
  <pivotFields count="16">
    <pivotField numFmtId="164" showAll="0"/>
    <pivotField showAll="0" defaultSubtotal="0">
      <items count="50">
        <item x="15"/>
        <item x="16"/>
        <item x="5"/>
        <item x="6"/>
        <item x="0"/>
        <item x="10"/>
        <item x="1"/>
        <item x="7"/>
        <item x="12"/>
        <item x="2"/>
        <item x="3"/>
        <item x="4"/>
        <item x="8"/>
        <item x="9"/>
        <item x="11"/>
        <item x="13"/>
        <item x="17"/>
        <item x="19"/>
        <item x="21"/>
        <item x="22"/>
        <item x="25"/>
        <item x="28"/>
        <item x="31"/>
        <item x="34"/>
        <item x="37"/>
        <item x="40"/>
        <item x="43"/>
        <item x="46"/>
        <item x="48"/>
        <item x="23"/>
        <item x="26"/>
        <item x="29"/>
        <item x="32"/>
        <item x="35"/>
        <item x="38"/>
        <item x="41"/>
        <item x="44"/>
        <item x="47"/>
        <item x="49"/>
        <item x="14"/>
        <item x="18"/>
        <item x="20"/>
        <item x="24"/>
        <item x="27"/>
        <item x="30"/>
        <item x="33"/>
        <item x="36"/>
        <item x="39"/>
        <item x="42"/>
        <item x="45"/>
      </items>
    </pivotField>
    <pivotField dataField="1" showAll="0"/>
    <pivotField showAll="0">
      <items count="4">
        <item x="2"/>
        <item x="0"/>
        <item x="1"/>
        <item t="default"/>
      </items>
    </pivotField>
    <pivotField showAll="0">
      <items count="3">
        <item x="0"/>
        <item x="1"/>
        <item t="default"/>
      </items>
    </pivotField>
    <pivotField numFmtId="9" showAll="0"/>
    <pivotField axis="axisRow" showAll="0" defaultSubtotal="0">
      <items count="50">
        <item x="15"/>
        <item x="16"/>
        <item x="5"/>
        <item x="6"/>
        <item x="0"/>
        <item x="10"/>
        <item x="1"/>
        <item x="7"/>
        <item x="12"/>
        <item x="2"/>
        <item x="3"/>
        <item x="4"/>
        <item x="8"/>
        <item x="9"/>
        <item x="11"/>
        <item x="13"/>
        <item x="17"/>
        <item x="19"/>
        <item x="21"/>
        <item x="22"/>
        <item x="25"/>
        <item x="28"/>
        <item x="31"/>
        <item x="34"/>
        <item x="37"/>
        <item x="40"/>
        <item x="43"/>
        <item x="46"/>
        <item x="48"/>
        <item x="23"/>
        <item x="26"/>
        <item x="29"/>
        <item x="32"/>
        <item x="35"/>
        <item x="38"/>
        <item x="41"/>
        <item x="44"/>
        <item x="47"/>
        <item x="49"/>
        <item x="14"/>
        <item x="18"/>
        <item x="20"/>
        <item x="24"/>
        <item x="27"/>
        <item x="30"/>
        <item x="33"/>
        <item x="36"/>
        <item x="39"/>
        <item x="42"/>
        <item x="45"/>
      </items>
    </pivotField>
    <pivotField showAll="0"/>
    <pivotField showAll="0" defaultSubtotal="0">
      <items count="3">
        <item x="1"/>
        <item x="2"/>
        <item x="0"/>
      </items>
    </pivotField>
    <pivotField numFmtId="165" showAll="0"/>
    <pivotField numFmtId="165" showAll="0"/>
    <pivotField numFmtId="165" showAll="0"/>
    <pivotField dataField="1" numFmtId="165" showAll="0"/>
    <pivotField showAll="0"/>
    <pivotField showAll="0">
      <items count="10">
        <item m="1" x="4"/>
        <item m="1" x="5"/>
        <item m="1" x="6"/>
        <item m="1" x="7"/>
        <item m="1" x="8"/>
        <item x="0"/>
        <item x="1"/>
        <item x="2"/>
        <item x="3"/>
        <item t="default"/>
      </items>
    </pivotField>
    <pivotField showAll="0">
      <items count="3">
        <item x="0"/>
        <item x="1"/>
        <item t="default"/>
      </items>
    </pivotField>
  </pivotFields>
  <rowFields count="1">
    <field x="6"/>
  </rowFields>
  <rowItems count="50">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rowItems>
  <colFields count="1">
    <field x="-2"/>
  </colFields>
  <colItems count="2">
    <i>
      <x/>
    </i>
    <i i="1">
      <x v="1"/>
    </i>
  </colItems>
  <dataFields count="2">
    <dataField name="Sum of Total Selling Value" fld="12" baseField="0" baseItem="0" numFmtId="165"/>
    <dataField name="Sum of Quantity" fld="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10F1400-61D7-4E64-988E-B38B08026AC2}" name="Salestype" cacheId="2"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3" rowHeaderCaption="Sales Type">
  <location ref="AD3:AE6" firstHeaderRow="1" firstDataRow="1" firstDataCol="1"/>
  <pivotFields count="16">
    <pivotField numFmtId="164" showAll="0"/>
    <pivotField showAll="0"/>
    <pivotField showAll="0"/>
    <pivotField axis="axisRow" showAll="0">
      <items count="4">
        <item x="2"/>
        <item x="0"/>
        <item x="1"/>
        <item t="default"/>
      </items>
    </pivotField>
    <pivotField showAll="0">
      <items count="3">
        <item x="0"/>
        <item x="1"/>
        <item t="default"/>
      </items>
    </pivotField>
    <pivotField numFmtId="9" showAll="0"/>
    <pivotField showAll="0"/>
    <pivotField showAll="0"/>
    <pivotField showAll="0"/>
    <pivotField numFmtId="165" showAll="0"/>
    <pivotField numFmtId="165" showAll="0"/>
    <pivotField numFmtId="165" showAll="0"/>
    <pivotField dataField="1" numFmtId="165" showAll="0"/>
    <pivotField showAll="0"/>
    <pivotField showAll="0">
      <items count="10">
        <item m="1" x="4"/>
        <item m="1" x="5"/>
        <item m="1" x="6"/>
        <item m="1" x="7"/>
        <item m="1" x="8"/>
        <item x="0"/>
        <item x="1"/>
        <item x="2"/>
        <item x="3"/>
        <item t="default"/>
      </items>
    </pivotField>
    <pivotField showAll="0">
      <items count="3">
        <item x="0"/>
        <item x="1"/>
        <item t="default"/>
      </items>
    </pivotField>
  </pivotFields>
  <rowFields count="1">
    <field x="3"/>
  </rowFields>
  <rowItems count="3">
    <i>
      <x/>
    </i>
    <i>
      <x v="1"/>
    </i>
    <i>
      <x v="2"/>
    </i>
  </rowItems>
  <colItems count="1">
    <i/>
  </colItems>
  <dataFields count="1">
    <dataField name="Sum of Total Selling Value" fld="12" baseField="0" baseItem="0" numFmtId="165"/>
  </dataFields>
  <chartFormats count="4">
    <chartFormat chart="12" format="21" series="1">
      <pivotArea type="data" outline="0" fieldPosition="0">
        <references count="1">
          <reference field="4294967294" count="1" selected="0">
            <x v="0"/>
          </reference>
        </references>
      </pivotArea>
    </chartFormat>
    <chartFormat chart="12" format="22">
      <pivotArea type="data" outline="0" fieldPosition="0">
        <references count="2">
          <reference field="4294967294" count="1" selected="0">
            <x v="0"/>
          </reference>
          <reference field="3" count="1" selected="0">
            <x v="0"/>
          </reference>
        </references>
      </pivotArea>
    </chartFormat>
    <chartFormat chart="12" format="23">
      <pivotArea type="data" outline="0" fieldPosition="0">
        <references count="2">
          <reference field="4294967294" count="1" selected="0">
            <x v="0"/>
          </reference>
          <reference field="3" count="1" selected="0">
            <x v="1"/>
          </reference>
        </references>
      </pivotArea>
    </chartFormat>
    <chartFormat chart="12" format="24">
      <pivotArea type="data" outline="0" fieldPosition="0">
        <references count="2">
          <reference field="4294967294" count="1" selected="0">
            <x v="0"/>
          </reference>
          <reference field="3"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89855D1-E0B3-443E-A298-55DC2796504C}" name="CategoryWise" cacheId="2"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rowHeaderCaption="Category">
  <location ref="W3:X6" firstHeaderRow="1" firstDataRow="1" firstDataCol="1"/>
  <pivotFields count="16">
    <pivotField numFmtId="164" showAll="0"/>
    <pivotField showAll="0"/>
    <pivotField showAll="0"/>
    <pivotField showAll="0">
      <items count="4">
        <item x="2"/>
        <item x="0"/>
        <item x="1"/>
        <item t="default"/>
      </items>
    </pivotField>
    <pivotField showAll="0">
      <items count="3">
        <item x="0"/>
        <item x="1"/>
        <item t="default"/>
      </items>
    </pivotField>
    <pivotField numFmtId="9" showAll="0"/>
    <pivotField showAll="0"/>
    <pivotField axis="axisRow" showAll="0">
      <items count="4">
        <item x="1"/>
        <item x="0"/>
        <item x="2"/>
        <item t="default"/>
      </items>
    </pivotField>
    <pivotField showAll="0"/>
    <pivotField numFmtId="165" showAll="0"/>
    <pivotField numFmtId="165" showAll="0"/>
    <pivotField numFmtId="165" showAll="0"/>
    <pivotField dataField="1" numFmtId="165" showAll="0"/>
    <pivotField showAll="0"/>
    <pivotField showAll="0">
      <items count="10">
        <item m="1" x="4"/>
        <item m="1" x="5"/>
        <item m="1" x="6"/>
        <item m="1" x="7"/>
        <item m="1" x="8"/>
        <item x="0"/>
        <item x="1"/>
        <item x="2"/>
        <item x="3"/>
        <item t="default"/>
      </items>
    </pivotField>
    <pivotField showAll="0">
      <items count="3">
        <item x="0"/>
        <item x="1"/>
        <item t="default"/>
      </items>
    </pivotField>
  </pivotFields>
  <rowFields count="1">
    <field x="7"/>
  </rowFields>
  <rowItems count="3">
    <i>
      <x/>
    </i>
    <i>
      <x v="1"/>
    </i>
    <i>
      <x v="2"/>
    </i>
  </rowItems>
  <colItems count="1">
    <i/>
  </colItems>
  <dataFields count="1">
    <dataField name="Sum of Total Selling Value" fld="12" baseField="0" baseItem="0" numFmtId="165"/>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38AB236-110C-4442-A85B-E843B22B8B18}" name="Daily" cacheId="2"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7" rowHeaderCaption="Day">
  <location ref="A3:B34" firstHeaderRow="1" firstDataRow="1" firstDataCol="1"/>
  <pivotFields count="16">
    <pivotField numFmtId="164" showAll="0"/>
    <pivotField showAll="0"/>
    <pivotField showAll="0"/>
    <pivotField showAll="0">
      <items count="4">
        <item x="2"/>
        <item x="0"/>
        <item x="1"/>
        <item t="default"/>
      </items>
    </pivotField>
    <pivotField showAll="0">
      <items count="3">
        <item x="0"/>
        <item x="1"/>
        <item t="default"/>
      </items>
    </pivotField>
    <pivotField numFmtId="9" showAll="0"/>
    <pivotField showAll="0"/>
    <pivotField showAll="0"/>
    <pivotField showAll="0"/>
    <pivotField numFmtId="165" showAll="0"/>
    <pivotField numFmtId="165" showAll="0"/>
    <pivotField numFmtId="165" showAll="0"/>
    <pivotField dataField="1" numFmtId="165" showAll="0"/>
    <pivotField axis="axisRow" showAll="0">
      <items count="32">
        <item x="11"/>
        <item x="12"/>
        <item x="13"/>
        <item x="14"/>
        <item x="15"/>
        <item x="16"/>
        <item x="17"/>
        <item x="18"/>
        <item x="19"/>
        <item x="20"/>
        <item x="21"/>
        <item x="22"/>
        <item x="23"/>
        <item x="24"/>
        <item x="25"/>
        <item x="26"/>
        <item x="27"/>
        <item x="28"/>
        <item x="29"/>
        <item x="30"/>
        <item x="0"/>
        <item x="1"/>
        <item x="2"/>
        <item x="3"/>
        <item x="4"/>
        <item x="5"/>
        <item x="6"/>
        <item x="7"/>
        <item x="8"/>
        <item x="9"/>
        <item x="10"/>
        <item t="default"/>
      </items>
    </pivotField>
    <pivotField showAll="0">
      <items count="10">
        <item m="1" x="4"/>
        <item m="1" x="5"/>
        <item m="1" x="6"/>
        <item m="1" x="7"/>
        <item m="1" x="8"/>
        <item x="0"/>
        <item x="1"/>
        <item x="2"/>
        <item x="3"/>
        <item t="default"/>
      </items>
    </pivotField>
    <pivotField showAll="0">
      <items count="3">
        <item x="0"/>
        <item x="1"/>
        <item t="default"/>
      </items>
    </pivotField>
  </pivotFields>
  <rowFields count="1">
    <field x="13"/>
  </rowFields>
  <rowItems count="3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rowItems>
  <colItems count="1">
    <i/>
  </colItems>
  <dataFields count="1">
    <dataField name="Sum of Total Selling Value" fld="12" baseField="0" baseItem="0" numFmtId="165"/>
  </dataFields>
  <chartFormats count="1">
    <chartFormat chart="6"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6A7624C-3F8F-4C70-BAAD-B846E74A7628}" name="Monthly" cacheId="2"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rowHeaderCaption="Month">
  <location ref="G3:I7" firstHeaderRow="0" firstDataRow="1" firstDataCol="1"/>
  <pivotFields count="16">
    <pivotField numFmtId="164" showAll="0"/>
    <pivotField showAll="0"/>
    <pivotField showAll="0"/>
    <pivotField showAll="0">
      <items count="4">
        <item x="2"/>
        <item x="0"/>
        <item x="1"/>
        <item t="default"/>
      </items>
    </pivotField>
    <pivotField showAll="0">
      <items count="3">
        <item x="0"/>
        <item x="1"/>
        <item t="default"/>
      </items>
    </pivotField>
    <pivotField numFmtId="9" showAll="0"/>
    <pivotField showAll="0"/>
    <pivotField showAll="0"/>
    <pivotField showAll="0"/>
    <pivotField numFmtId="165" showAll="0"/>
    <pivotField numFmtId="165" showAll="0"/>
    <pivotField dataField="1" numFmtId="165" showAll="0"/>
    <pivotField dataField="1" numFmtId="165" showAll="0"/>
    <pivotField showAll="0"/>
    <pivotField axis="axisRow" showAll="0">
      <items count="10">
        <item m="1" x="4"/>
        <item m="1" x="5"/>
        <item m="1" x="6"/>
        <item m="1" x="7"/>
        <item m="1" x="8"/>
        <item x="0"/>
        <item x="1"/>
        <item x="2"/>
        <item x="3"/>
        <item t="default"/>
      </items>
    </pivotField>
    <pivotField showAll="0">
      <items count="3">
        <item x="0"/>
        <item x="1"/>
        <item t="default"/>
      </items>
    </pivotField>
  </pivotFields>
  <rowFields count="1">
    <field x="14"/>
  </rowFields>
  <rowItems count="4">
    <i>
      <x v="5"/>
    </i>
    <i>
      <x v="6"/>
    </i>
    <i>
      <x v="7"/>
    </i>
    <i>
      <x v="8"/>
    </i>
  </rowItems>
  <colFields count="1">
    <field x="-2"/>
  </colFields>
  <colItems count="2">
    <i>
      <x/>
    </i>
    <i i="1">
      <x v="1"/>
    </i>
  </colItems>
  <dataFields count="2">
    <dataField name="Sum of Total Buying Value" fld="11" baseField="0" baseItem="0" numFmtId="165"/>
    <dataField name="Sum of Total Selling Value" fld="12" baseField="0" baseItem="0" numFmtId="165"/>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469325C-F951-4302-B81A-D74B00B6B931}" name="Total sales"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D3:E4" firstHeaderRow="0" firstDataRow="1" firstDataCol="0"/>
  <pivotFields count="16">
    <pivotField numFmtId="164" showAll="0"/>
    <pivotField showAll="0"/>
    <pivotField showAll="0"/>
    <pivotField showAll="0">
      <items count="4">
        <item x="2"/>
        <item x="0"/>
        <item x="1"/>
        <item t="default"/>
      </items>
    </pivotField>
    <pivotField showAll="0">
      <items count="3">
        <item x="0"/>
        <item x="1"/>
        <item t="default"/>
      </items>
    </pivotField>
    <pivotField numFmtId="9" showAll="0"/>
    <pivotField showAll="0"/>
    <pivotField showAll="0"/>
    <pivotField showAll="0"/>
    <pivotField numFmtId="165" showAll="0"/>
    <pivotField numFmtId="165" showAll="0"/>
    <pivotField dataField="1" numFmtId="165" showAll="0"/>
    <pivotField dataField="1" numFmtId="165" showAll="0"/>
    <pivotField showAll="0"/>
    <pivotField showAll="0">
      <items count="10">
        <item m="1" x="4"/>
        <item m="1" x="5"/>
        <item m="1" x="6"/>
        <item m="1" x="7"/>
        <item m="1" x="8"/>
        <item x="0"/>
        <item x="1"/>
        <item x="2"/>
        <item x="3"/>
        <item t="default"/>
      </items>
    </pivotField>
    <pivotField showAll="0">
      <items count="3">
        <item x="0"/>
        <item x="1"/>
        <item t="default"/>
      </items>
    </pivotField>
  </pivotFields>
  <rowItems count="1">
    <i/>
  </rowItems>
  <colFields count="1">
    <field x="-2"/>
  </colFields>
  <colItems count="2">
    <i>
      <x/>
    </i>
    <i i="1">
      <x v="1"/>
    </i>
  </colItems>
  <dataFields count="2">
    <dataField name="Sum of Total Buying Value" fld="11" baseField="0" baseItem="0" numFmtId="165"/>
    <dataField name="Sum of Total Selling Value" fld="12" baseField="0" baseItem="0" numFmtId="165"/>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_Type" xr10:uid="{C8E5DAD7-907A-46EF-970A-16681F3D31A8}" sourceName="Sale_Type">
  <pivotTables>
    <pivotTable tabId="4" name="Daily"/>
    <pivotTable tabId="4" name="CategoryWise"/>
    <pivotTable tabId="4" name="PaymentMode"/>
    <pivotTable tabId="4" name="Total sales"/>
    <pivotTable tabId="4" name="Monthly"/>
    <pivotTable tabId="4" name="ProductWise"/>
  </pivotTables>
  <data>
    <tabular pivotCacheId="1880945768">
      <items count="3">
        <i x="2" s="1"/>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yment_Mode" xr10:uid="{792BAA6D-79D7-4541-86BE-0ECFDC77BCFE}" sourceName="Payment_Mode">
  <pivotTables>
    <pivotTable tabId="4" name="Daily"/>
    <pivotTable tabId="4" name="CategoryWise"/>
    <pivotTable tabId="4" name="Total sales"/>
    <pivotTable tabId="4" name="Monthly"/>
    <pivotTable tabId="4" name="ProductWise"/>
    <pivotTable tabId="4" name="Salestype"/>
  </pivotTables>
  <data>
    <tabular pivotCacheId="1880945768">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707D29D0-940B-455E-9D85-0A683B620996}" sourceName="Year">
  <pivotTables>
    <pivotTable tabId="4" name="Daily"/>
    <pivotTable tabId="4" name="CategoryWise"/>
    <pivotTable tabId="4" name="Monthly"/>
    <pivotTable tabId="4" name="PaymentMode"/>
    <pivotTable tabId="4" name="ProductWise"/>
    <pivotTable tabId="4" name="Salestype"/>
    <pivotTable tabId="4" name="Total sales"/>
  </pivotTables>
  <data>
    <tabular pivotCacheId="1880945768">
      <items count="2">
        <i x="0"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85EA61D7-68A0-4721-919B-222991384069}" sourceName="Month">
  <pivotTables>
    <pivotTable tabId="4" name="Daily"/>
    <pivotTable tabId="4" name="CategoryWise"/>
    <pivotTable tabId="4" name="PaymentMode"/>
    <pivotTable tabId="4" name="ProductWise"/>
    <pivotTable tabId="4" name="Salestype"/>
    <pivotTable tabId="4" name="Total sales"/>
  </pivotTables>
  <data>
    <tabular pivotCacheId="1880945768">
      <items count="9">
        <i x="0" s="1"/>
        <i x="1" s="1"/>
        <i x="2" s="1"/>
        <i x="3" s="1"/>
        <i x="4" s="1" nd="1"/>
        <i x="5" s="1" nd="1"/>
        <i x="6" s="1" nd="1"/>
        <i x="7" s="1" nd="1"/>
        <i x="8"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_Type" xr10:uid="{914C7F1C-C3A5-4335-AF52-81541639F064}" cache="Slicer_Sale_Type" caption="Sales Type" columnCount="3" style="SLICER" rowHeight="822960"/>
  <slicer name="Payment_Mode" xr10:uid="{494B887E-1437-4A46-8A3D-18A9552BBD12}" cache="Slicer_Payment_Mode" caption="Payment Mode" columnCount="2" style="SLICER" rowHeight="822960"/>
  <slicer name="Year" xr10:uid="{FF4141A2-B800-4652-8F5E-23891210EB9D}" cache="Slicer_Year" caption="Year" style="SLICER" rowHeight="457200"/>
  <slicer name="Month" xr10:uid="{366DE0DD-1492-42B6-B08F-5430494C222C}" cache="Slicer_Month" caption="Month" style="SLICER" rowHeight="109728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9176145-327E-4107-A16D-01CD94723E00}" name="Table1" displayName="Table1" ref="A1:P51" totalsRowShown="0" headerRowDxfId="10" headerRowBorderDxfId="9" tableBorderDxfId="8">
  <autoFilter ref="A1:P51" xr:uid="{89176145-327E-4107-A16D-01CD94723E00}"/>
  <sortState xmlns:xlrd2="http://schemas.microsoft.com/office/spreadsheetml/2017/richdata2" ref="A2:P51">
    <sortCondition ref="N1:N51"/>
  </sortState>
  <tableColumns count="16">
    <tableColumn id="1" xr3:uid="{E2A422B8-084E-4362-A126-A2F3D6B2B1BF}" name="Date" dataDxfId="7"/>
    <tableColumn id="2" xr3:uid="{58B4E888-86C7-4F10-BBFE-061B46FAD53F}" name="Product_ID"/>
    <tableColumn id="3" xr3:uid="{DA860E29-8B6F-48E6-A69E-435E80915EC6}" name="Quantity"/>
    <tableColumn id="4" xr3:uid="{833B30A1-999E-43E0-B671-3EB94591DD5D}" name="Sale_Type"/>
    <tableColumn id="5" xr3:uid="{7F2E8EDE-6C6D-4BEB-B1B6-B74B0D902853}" name="Payment_Mode"/>
    <tableColumn id="6" xr3:uid="{53D694BE-E4D9-41A4-963C-4C7A86F7743A}" name="Discount%"/>
    <tableColumn id="7" xr3:uid="{70F10B97-E59E-444E-A195-E3E286DEF274}" name="Product_No"/>
    <tableColumn id="8" xr3:uid="{479E8A4E-BC00-4D44-BD61-8E3F216B8ADA}" name="Category_No"/>
    <tableColumn id="9" xr3:uid="{14C93383-B309-47CF-8B1A-7D1F97573BCD}" name="UOM"/>
    <tableColumn id="10" xr3:uid="{608A93FC-E962-41E7-BE06-260EB0DA4B40}" name="Buying_Price" dataDxfId="6"/>
    <tableColumn id="11" xr3:uid="{6B5455AF-A759-42CB-8509-5DE2C6C02C8B}" name="Selling_Price" dataDxfId="5"/>
    <tableColumn id="12" xr3:uid="{06D30831-4C93-457E-93D9-295EEE91FD83}" name="Total Buying Value" dataDxfId="4">
      <calculatedColumnFormula>Table1[[#This Row],[Buying_Price]]*Table1[[#This Row],[Quantity]]</calculatedColumnFormula>
    </tableColumn>
    <tableColumn id="13" xr3:uid="{B0568AC5-1EE4-45F4-A8EF-06F3AC437300}" name="Total Selling Value" dataDxfId="3">
      <calculatedColumnFormula>Table1[[#This Row],[Selling_Price]]*Table1[[#This Row],[Quantity]]*(1-Table1[[#This Row],[Discount%]])</calculatedColumnFormula>
    </tableColumn>
    <tableColumn id="14" xr3:uid="{EA9E6BCF-1BA8-4574-BD0C-800A9F31ACDF}" name="Day" dataDxfId="2">
      <calculatedColumnFormula>DAY(Table1[[#This Row],[Date]])</calculatedColumnFormula>
    </tableColumn>
    <tableColumn id="15" xr3:uid="{2825960D-A9A7-40CC-B1B8-4B3D2B0A51ED}" name="Month" dataDxfId="1">
      <calculatedColumnFormula>TEXT(Table1[[#This Row],[Date]],"mmm")</calculatedColumnFormula>
    </tableColumn>
    <tableColumn id="16" xr3:uid="{D941E1B1-5793-433A-A298-C3ABEDB40AA8}" name="Year" dataDxfId="0">
      <calculatedColumnFormula>YEAR(Table1[[#This Row],[Date]])</calculatedColumnFormula>
    </tableColumn>
  </tableColumns>
  <tableStyleInfo name="TableStyleMedium9" showFirstColumn="0" showLastColumn="0" showRowStripes="1" showColumnStripes="0"/>
</table>
</file>

<file path=xl/theme/theme1.xml><?xml version="1.0" encoding="utf-8"?>
<a:theme xmlns:a="http://schemas.openxmlformats.org/drawingml/2006/main" name="Office Theme 2007 - 2010">
  <a:themeElements>
    <a:clrScheme name="Custom 3">
      <a:dk1>
        <a:srgbClr val="270F51"/>
      </a:dk1>
      <a:lt1>
        <a:srgbClr val="340EF0"/>
      </a:lt1>
      <a:dk2>
        <a:srgbClr val="0070C0"/>
      </a:dk2>
      <a:lt2>
        <a:srgbClr val="002060"/>
      </a:lt2>
      <a:accent1>
        <a:srgbClr val="42047A"/>
      </a:accent1>
      <a:accent2>
        <a:srgbClr val="0D0A42"/>
      </a:accent2>
      <a:accent3>
        <a:srgbClr val="2C2CD2"/>
      </a:accent3>
      <a:accent4>
        <a:srgbClr val="0149FD"/>
      </a:accent4>
      <a:accent5>
        <a:srgbClr val="002060"/>
      </a:accent5>
      <a:accent6>
        <a:srgbClr val="270F51"/>
      </a:accent6>
      <a:hlink>
        <a:srgbClr val="340EF0"/>
      </a:hlink>
      <a:folHlink>
        <a:srgbClr val="2C2CD2"/>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openxmlformats.org/officeDocument/2006/relationships/ctrlProp" Target="../ctrlProps/ctrlProp1.xml"/><Relationship Id="rId2" Type="http://schemas.openxmlformats.org/officeDocument/2006/relationships/vmlDrawing" Target="../drawings/vmlDrawing1.vml"/><Relationship Id="rId1" Type="http://schemas.openxmlformats.org/officeDocument/2006/relationships/drawing" Target="../drawings/drawing1.xml"/><Relationship Id="rId4" Type="http://schemas.microsoft.com/office/2007/relationships/slicer" Target="../slicers/slicer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0FBC95-6118-4E2D-B6F4-A5359327A4C2}">
  <dimension ref="A1:AH53"/>
  <sheetViews>
    <sheetView topLeftCell="B15" zoomScale="36" zoomScaleNormal="72" workbookViewId="0">
      <selection activeCell="E63" sqref="E63"/>
    </sheetView>
  </sheetViews>
  <sheetFormatPr defaultRowHeight="14.5" x14ac:dyDescent="0.35"/>
  <cols>
    <col min="1" max="1" width="7.26953125" bestFit="1" customWidth="1"/>
    <col min="2" max="2" width="23.1796875" bestFit="1" customWidth="1"/>
    <col min="3" max="3" width="22.54296875" bestFit="1" customWidth="1"/>
    <col min="4" max="4" width="23.453125" bestFit="1" customWidth="1"/>
    <col min="5" max="5" width="23.1796875" bestFit="1" customWidth="1"/>
    <col min="7" max="7" width="9.81640625" bestFit="1" customWidth="1"/>
    <col min="8" max="8" width="23.453125" bestFit="1" customWidth="1"/>
    <col min="9" max="9" width="23.1796875" bestFit="1" customWidth="1"/>
    <col min="10" max="10" width="13.81640625" customWidth="1"/>
    <col min="11" max="11" width="10.6328125" bestFit="1" customWidth="1"/>
    <col min="12" max="12" width="23.1796875" bestFit="1" customWidth="1"/>
    <col min="13" max="13" width="14.90625" bestFit="1" customWidth="1"/>
    <col min="14" max="14" width="9.90625" bestFit="1" customWidth="1"/>
    <col min="15" max="15" width="9.90625" customWidth="1"/>
    <col min="16" max="16" width="13.7265625" customWidth="1"/>
    <col min="17" max="17" width="23.08984375" style="3" bestFit="1" customWidth="1"/>
    <col min="18" max="18" width="7.54296875" bestFit="1" customWidth="1"/>
    <col min="19" max="19" width="12.453125" bestFit="1" customWidth="1"/>
    <col min="20" max="20" width="23.08984375" bestFit="1" customWidth="1"/>
    <col min="21" max="22" width="23.08984375" customWidth="1"/>
    <col min="23" max="23" width="11.54296875" bestFit="1" customWidth="1"/>
    <col min="24" max="24" width="23.1796875" bestFit="1" customWidth="1"/>
    <col min="25" max="25" width="23.90625" customWidth="1"/>
    <col min="26" max="26" width="6.1796875" bestFit="1" customWidth="1"/>
    <col min="27" max="27" width="11.7265625" bestFit="1" customWidth="1"/>
    <col min="28" max="28" width="12.453125" bestFit="1" customWidth="1"/>
    <col min="29" max="29" width="23.08984375" bestFit="1" customWidth="1"/>
    <col min="30" max="30" width="12.90625" bestFit="1" customWidth="1"/>
    <col min="31" max="31" width="23.1796875" bestFit="1" customWidth="1"/>
    <col min="32" max="32" width="22.54296875" bestFit="1" customWidth="1"/>
    <col min="33" max="33" width="17.1796875" bestFit="1" customWidth="1"/>
    <col min="34" max="34" width="23.1796875" bestFit="1" customWidth="1"/>
    <col min="35" max="35" width="13" bestFit="1" customWidth="1"/>
    <col min="36" max="36" width="22.54296875" bestFit="1" customWidth="1"/>
    <col min="37" max="37" width="13" bestFit="1" customWidth="1"/>
    <col min="38" max="38" width="22.54296875" bestFit="1" customWidth="1"/>
    <col min="39" max="39" width="17.81640625" bestFit="1" customWidth="1"/>
    <col min="40" max="40" width="27.36328125" bestFit="1" customWidth="1"/>
  </cols>
  <sheetData>
    <row r="1" spans="1:34" x14ac:dyDescent="0.35">
      <c r="P1" t="str">
        <f ca="1">VLOOKUP(1,O:R,2,)</f>
        <v>PRD044</v>
      </c>
      <c r="Q1" s="3">
        <f ca="1">VLOOKUP(1,O:R,3,)</f>
        <v>5056.6400000000003</v>
      </c>
      <c r="R1">
        <f ca="1">VLOOKUP(1,O:R,4,)</f>
        <v>8</v>
      </c>
      <c r="T1">
        <v>28</v>
      </c>
      <c r="U1">
        <f>COUNT(M:M)-9</f>
        <v>41</v>
      </c>
      <c r="V1">
        <f>MIN(T1:U1)</f>
        <v>28</v>
      </c>
    </row>
    <row r="2" spans="1:34" x14ac:dyDescent="0.35">
      <c r="AA2" t="str">
        <f ca="1">VLOOKUP(1,Z4:AB6,2,)</f>
        <v>CAT01</v>
      </c>
      <c r="AB2" s="3">
        <f ca="1">VLOOKUP(1,Z4:AB6,3,)</f>
        <v>41107.450000000004</v>
      </c>
    </row>
    <row r="3" spans="1:34" x14ac:dyDescent="0.35">
      <c r="A3" s="6" t="s">
        <v>123</v>
      </c>
      <c r="B3" t="s">
        <v>126</v>
      </c>
      <c r="D3" t="s">
        <v>127</v>
      </c>
      <c r="E3" t="s">
        <v>126</v>
      </c>
      <c r="G3" s="6" t="s">
        <v>125</v>
      </c>
      <c r="H3" t="s">
        <v>127</v>
      </c>
      <c r="I3" t="s">
        <v>126</v>
      </c>
      <c r="K3" s="6" t="s">
        <v>132</v>
      </c>
      <c r="L3" t="s">
        <v>126</v>
      </c>
      <c r="M3" t="s">
        <v>128</v>
      </c>
      <c r="O3" cm="1">
        <f t="array" aca="1" ref="O3:O52" ca="1">RANK(_xlfn.ANCHORARRAY(Q3),_xlfn.ANCHORARRAY(Q3))</f>
        <v>45</v>
      </c>
      <c r="P3" t="str" cm="1">
        <f t="array" aca="1" ref="P3:P52" ca="1">OFFSET(K3,1,0,COUNT(L:L))</f>
        <v>PRD001</v>
      </c>
      <c r="Q3" s="3" cm="1">
        <f t="array" aca="1" ref="Q3:Q52" ca="1">OFFSET(K3,1,1,COUNT(L:L))</f>
        <v>376.71</v>
      </c>
      <c r="R3" cm="1">
        <f t="array" aca="1" ref="R3:R52" ca="1">OFFSET(K3,1,2,COUNT(L:L))</f>
        <v>3</v>
      </c>
      <c r="T3" t="str" cm="1">
        <f t="array" aca="1" ref="T3:T12" ca="1">OFFSET(K3,V1,0,10)</f>
        <v>PRD028</v>
      </c>
      <c r="U3" s="3" cm="1">
        <f t="array" aca="1" ref="U3:U12" ca="1">OFFSET(K3,V1,1,10)</f>
        <v>222.65</v>
      </c>
      <c r="W3" s="6" t="s">
        <v>131</v>
      </c>
      <c r="X3" t="s">
        <v>126</v>
      </c>
      <c r="AD3" s="6" t="s">
        <v>130</v>
      </c>
      <c r="AE3" t="s">
        <v>126</v>
      </c>
      <c r="AG3" s="6" t="s">
        <v>129</v>
      </c>
      <c r="AH3" t="s">
        <v>126</v>
      </c>
    </row>
    <row r="4" spans="1:34" x14ac:dyDescent="0.35">
      <c r="A4" s="7">
        <v>1</v>
      </c>
      <c r="B4" s="5">
        <v>760.19999999999993</v>
      </c>
      <c r="D4" s="5">
        <v>74091.12</v>
      </c>
      <c r="E4" s="5">
        <v>95047.63</v>
      </c>
      <c r="G4" s="7" t="s">
        <v>133</v>
      </c>
      <c r="H4" s="5">
        <v>14119</v>
      </c>
      <c r="I4" s="5">
        <v>17385.830000000002</v>
      </c>
      <c r="K4" s="7" t="s">
        <v>63</v>
      </c>
      <c r="L4" s="5">
        <v>376.71</v>
      </c>
      <c r="M4">
        <v>3</v>
      </c>
      <c r="O4">
        <f ca="1"/>
        <v>13</v>
      </c>
      <c r="P4" t="str">
        <f ca="1"/>
        <v>PRD002</v>
      </c>
      <c r="Q4" s="3">
        <f ca="1"/>
        <v>2661.2</v>
      </c>
      <c r="R4">
        <f ca="1"/>
        <v>10</v>
      </c>
      <c r="T4" t="str">
        <f ca="1"/>
        <v>PRD029</v>
      </c>
      <c r="U4" s="3">
        <f ca="1"/>
        <v>1550.6</v>
      </c>
      <c r="W4" s="7" t="s">
        <v>114</v>
      </c>
      <c r="X4" s="5">
        <v>41107.450000000004</v>
      </c>
      <c r="Y4" s="5"/>
      <c r="Z4" cm="1">
        <f t="array" aca="1" ref="Z4:Z6" ca="1">RANK(_xlfn.ANCHORARRAY(AB4),_xlfn.ANCHORARRAY(AB4))</f>
        <v>1</v>
      </c>
      <c r="AA4" t="str" cm="1">
        <f t="array" aca="1" ref="AA4:AA6" ca="1">OFFSET(W3,1,0,COUNT(X3:X6))</f>
        <v>CAT01</v>
      </c>
      <c r="AB4" s="3" cm="1">
        <f t="array" aca="1" ref="AB4:AB6" ca="1">OFFSET(W3,1,1,COUNT(X3:X6))</f>
        <v>41107.450000000004</v>
      </c>
      <c r="AD4" s="7" t="s">
        <v>118</v>
      </c>
      <c r="AE4" s="5">
        <v>31851.160000000003</v>
      </c>
      <c r="AG4" s="7" t="s">
        <v>62</v>
      </c>
      <c r="AH4" s="5">
        <v>57260.810000000005</v>
      </c>
    </row>
    <row r="5" spans="1:34" x14ac:dyDescent="0.35">
      <c r="A5" s="7">
        <v>2</v>
      </c>
      <c r="B5" s="5">
        <v>2513.1999999999998</v>
      </c>
      <c r="G5" s="7" t="s">
        <v>134</v>
      </c>
      <c r="H5" s="5">
        <v>28104.18</v>
      </c>
      <c r="I5" s="5">
        <v>36566.07</v>
      </c>
      <c r="K5" s="7" t="s">
        <v>64</v>
      </c>
      <c r="L5" s="5">
        <v>2661.2</v>
      </c>
      <c r="M5">
        <v>10</v>
      </c>
      <c r="O5">
        <f ca="1"/>
        <v>43</v>
      </c>
      <c r="P5" t="str">
        <f ca="1"/>
        <v>PRD003</v>
      </c>
      <c r="Q5" s="3">
        <f ca="1"/>
        <v>471.48</v>
      </c>
      <c r="R5">
        <f ca="1"/>
        <v>4</v>
      </c>
      <c r="T5" t="str">
        <f ca="1"/>
        <v>PRD030</v>
      </c>
      <c r="U5" s="3">
        <f ca="1"/>
        <v>2918.3999999999996</v>
      </c>
      <c r="W5" s="7" t="s">
        <v>115</v>
      </c>
      <c r="X5" s="5">
        <v>26237.920000000002</v>
      </c>
      <c r="Y5" s="5"/>
      <c r="Z5" s="11">
        <f ca="1"/>
        <v>3</v>
      </c>
      <c r="AA5" t="str">
        <f ca="1"/>
        <v>CAT02</v>
      </c>
      <c r="AB5" s="3">
        <f ca="1"/>
        <v>26237.920000000002</v>
      </c>
      <c r="AD5" s="7" t="s">
        <v>61</v>
      </c>
      <c r="AE5" s="5">
        <v>40773.06</v>
      </c>
      <c r="AG5" s="7" t="s">
        <v>61</v>
      </c>
      <c r="AH5" s="5">
        <v>37786.82</v>
      </c>
    </row>
    <row r="6" spans="1:34" x14ac:dyDescent="0.35">
      <c r="A6" s="7">
        <v>3</v>
      </c>
      <c r="B6" s="5">
        <v>4508.2</v>
      </c>
      <c r="D6" t="s">
        <v>137</v>
      </c>
      <c r="E6" s="3">
        <f>GETPIVOTDATA("Sum of Total Selling Value",$D$3)</f>
        <v>95047.63</v>
      </c>
      <c r="G6" s="7" t="s">
        <v>135</v>
      </c>
      <c r="H6" s="5">
        <v>14593.090000000002</v>
      </c>
      <c r="I6" s="5">
        <v>17989.650000000001</v>
      </c>
      <c r="K6" s="7" t="s">
        <v>65</v>
      </c>
      <c r="L6" s="5">
        <v>471.48</v>
      </c>
      <c r="M6">
        <v>4</v>
      </c>
      <c r="O6">
        <f ca="1"/>
        <v>38</v>
      </c>
      <c r="P6" t="str">
        <f ca="1"/>
        <v>PRD004</v>
      </c>
      <c r="Q6" s="3">
        <f ca="1"/>
        <v>819.42</v>
      </c>
      <c r="R6">
        <f ca="1"/>
        <v>3</v>
      </c>
      <c r="T6" t="str">
        <f ca="1"/>
        <v>PRD031</v>
      </c>
      <c r="U6" s="3">
        <f ca="1"/>
        <v>1145.2</v>
      </c>
      <c r="W6" s="7" t="s">
        <v>113</v>
      </c>
      <c r="X6" s="5">
        <v>27702.260000000002</v>
      </c>
      <c r="Y6" s="5"/>
      <c r="Z6">
        <f ca="1"/>
        <v>2</v>
      </c>
      <c r="AA6" t="str">
        <f ca="1"/>
        <v>CAT03</v>
      </c>
      <c r="AB6" s="3">
        <f ca="1"/>
        <v>27702.260000000002</v>
      </c>
      <c r="AD6" s="7" t="s">
        <v>119</v>
      </c>
      <c r="AE6" s="5">
        <v>22423.41</v>
      </c>
    </row>
    <row r="7" spans="1:34" x14ac:dyDescent="0.35">
      <c r="A7" s="7">
        <v>4</v>
      </c>
      <c r="B7" s="5">
        <v>815.86</v>
      </c>
      <c r="D7" t="s">
        <v>138</v>
      </c>
      <c r="E7" s="3">
        <f>GETPIVOTDATA("Sum of Total Selling Value",$D$3)-GETPIVOTDATA("Sum of Total Buying Value",$D$3)</f>
        <v>20956.510000000009</v>
      </c>
      <c r="G7" s="7" t="s">
        <v>136</v>
      </c>
      <c r="H7" s="5">
        <v>17274.849999999999</v>
      </c>
      <c r="I7" s="5">
        <v>23106.079999999998</v>
      </c>
      <c r="K7" s="7" t="s">
        <v>66</v>
      </c>
      <c r="L7" s="5">
        <v>819.42</v>
      </c>
      <c r="M7">
        <v>3</v>
      </c>
      <c r="O7">
        <f ca="1"/>
        <v>8</v>
      </c>
      <c r="P7" t="str">
        <f ca="1"/>
        <v>PRD005</v>
      </c>
      <c r="Q7" s="3">
        <f ca="1"/>
        <v>3727.62</v>
      </c>
      <c r="R7">
        <f ca="1"/>
        <v>9</v>
      </c>
      <c r="T7" t="str">
        <f ca="1"/>
        <v>PRD032</v>
      </c>
      <c r="U7" s="3">
        <f ca="1"/>
        <v>507.08</v>
      </c>
    </row>
    <row r="8" spans="1:34" x14ac:dyDescent="0.35">
      <c r="A8" s="7">
        <v>5</v>
      </c>
      <c r="B8" s="5">
        <v>376.71</v>
      </c>
      <c r="D8" t="s">
        <v>139</v>
      </c>
      <c r="E8" s="2">
        <f>E7/GETPIVOTDATA("Sum of Total Buying Value",$D$3)</f>
        <v>0.28284779606516963</v>
      </c>
      <c r="K8" s="7" t="s">
        <v>67</v>
      </c>
      <c r="L8" s="5">
        <v>3727.62</v>
      </c>
      <c r="M8">
        <v>9</v>
      </c>
      <c r="O8">
        <f ca="1"/>
        <v>29</v>
      </c>
      <c r="P8" t="str">
        <f ca="1"/>
        <v>PRD006</v>
      </c>
      <c r="Q8" s="3">
        <f ca="1"/>
        <v>1242.43</v>
      </c>
      <c r="R8">
        <f ca="1"/>
        <v>7</v>
      </c>
      <c r="T8" t="str">
        <f ca="1"/>
        <v>PRD033</v>
      </c>
      <c r="U8" s="3">
        <f ca="1"/>
        <v>2561.58</v>
      </c>
    </row>
    <row r="9" spans="1:34" x14ac:dyDescent="0.35">
      <c r="A9" s="7">
        <v>6</v>
      </c>
      <c r="B9" s="5">
        <v>2661.2</v>
      </c>
      <c r="K9" s="7" t="s">
        <v>68</v>
      </c>
      <c r="L9" s="5">
        <v>1242.43</v>
      </c>
      <c r="M9">
        <v>7</v>
      </c>
      <c r="O9">
        <f ca="1"/>
        <v>14</v>
      </c>
      <c r="P9" t="str">
        <f ca="1"/>
        <v>PRD007</v>
      </c>
      <c r="Q9" s="3">
        <f ca="1"/>
        <v>2564.17</v>
      </c>
      <c r="R9">
        <f ca="1"/>
        <v>7</v>
      </c>
      <c r="T9" t="str">
        <f ca="1"/>
        <v>PRD034</v>
      </c>
      <c r="U9" s="3">
        <f ca="1"/>
        <v>134.49</v>
      </c>
    </row>
    <row r="10" spans="1:34" x14ac:dyDescent="0.35">
      <c r="A10" s="7">
        <v>7</v>
      </c>
      <c r="B10" s="5">
        <v>2703.89</v>
      </c>
      <c r="K10" s="7" t="s">
        <v>69</v>
      </c>
      <c r="L10" s="5">
        <v>2564.17</v>
      </c>
      <c r="M10">
        <v>7</v>
      </c>
      <c r="O10">
        <f ca="1"/>
        <v>40</v>
      </c>
      <c r="P10" t="str">
        <f ca="1"/>
        <v>PRD008</v>
      </c>
      <c r="Q10" s="3">
        <f ca="1"/>
        <v>763.28</v>
      </c>
      <c r="R10">
        <f ca="1"/>
        <v>4</v>
      </c>
      <c r="T10" t="str">
        <f ca="1"/>
        <v>PRD035</v>
      </c>
      <c r="U10" s="3">
        <f ca="1"/>
        <v>1772.16</v>
      </c>
    </row>
    <row r="11" spans="1:34" x14ac:dyDescent="0.35">
      <c r="A11" s="7">
        <v>8</v>
      </c>
      <c r="B11" s="5">
        <v>1835.7599999999998</v>
      </c>
      <c r="K11" s="7" t="s">
        <v>70</v>
      </c>
      <c r="L11" s="5">
        <v>763.28</v>
      </c>
      <c r="M11">
        <v>4</v>
      </c>
      <c r="O11">
        <f ca="1"/>
        <v>17</v>
      </c>
      <c r="P11" t="str">
        <f ca="1"/>
        <v>PRD009</v>
      </c>
      <c r="Q11" s="3">
        <f ca="1"/>
        <v>2513.1999999999998</v>
      </c>
      <c r="R11">
        <f ca="1"/>
        <v>10</v>
      </c>
      <c r="T11" t="str">
        <f ca="1"/>
        <v>PRD036</v>
      </c>
      <c r="U11" s="3">
        <f ca="1"/>
        <v>1212.1600000000001</v>
      </c>
    </row>
    <row r="12" spans="1:34" x14ac:dyDescent="0.35">
      <c r="A12" s="7">
        <v>9</v>
      </c>
      <c r="B12" s="5">
        <v>2322.09</v>
      </c>
      <c r="K12" s="7" t="s">
        <v>71</v>
      </c>
      <c r="L12" s="5">
        <v>2513.1999999999998</v>
      </c>
      <c r="M12">
        <v>10</v>
      </c>
      <c r="O12">
        <f ca="1"/>
        <v>44</v>
      </c>
      <c r="P12" t="str">
        <f ca="1"/>
        <v>PRD010</v>
      </c>
      <c r="Q12" s="3">
        <f ca="1"/>
        <v>399.78</v>
      </c>
      <c r="R12">
        <f ca="1"/>
        <v>6</v>
      </c>
      <c r="T12" t="str">
        <f ca="1"/>
        <v>PRD037</v>
      </c>
      <c r="U12" s="3">
        <f ca="1"/>
        <v>1498.75</v>
      </c>
    </row>
    <row r="13" spans="1:34" x14ac:dyDescent="0.35">
      <c r="A13" s="7">
        <v>10</v>
      </c>
      <c r="B13" s="5">
        <v>3263.22</v>
      </c>
      <c r="K13" s="7" t="s">
        <v>72</v>
      </c>
      <c r="L13" s="5">
        <v>399.78</v>
      </c>
      <c r="M13">
        <v>6</v>
      </c>
      <c r="O13">
        <f ca="1"/>
        <v>9</v>
      </c>
      <c r="P13" t="str">
        <f ca="1"/>
        <v>PRD011</v>
      </c>
      <c r="Q13" s="3">
        <f ca="1"/>
        <v>3426.03</v>
      </c>
      <c r="R13">
        <f ca="1"/>
        <v>9</v>
      </c>
    </row>
    <row r="14" spans="1:34" x14ac:dyDescent="0.35">
      <c r="A14" s="7">
        <v>11</v>
      </c>
      <c r="B14" s="5">
        <v>903.36</v>
      </c>
      <c r="K14" s="7" t="s">
        <v>73</v>
      </c>
      <c r="L14" s="5">
        <v>3426.03</v>
      </c>
      <c r="M14">
        <v>9</v>
      </c>
      <c r="O14">
        <f ca="1"/>
        <v>27</v>
      </c>
      <c r="P14" t="str">
        <f ca="1"/>
        <v>PRD012</v>
      </c>
      <c r="Q14" s="3">
        <f ca="1"/>
        <v>1487.44</v>
      </c>
      <c r="R14">
        <f ca="1"/>
        <v>4</v>
      </c>
    </row>
    <row r="15" spans="1:34" x14ac:dyDescent="0.35">
      <c r="A15" s="7">
        <v>12</v>
      </c>
      <c r="B15" s="5">
        <v>1515.2</v>
      </c>
      <c r="G15" s="10" t="s">
        <v>125</v>
      </c>
      <c r="H15" s="10" t="s">
        <v>140</v>
      </c>
      <c r="I15" s="10" t="s">
        <v>141</v>
      </c>
      <c r="J15" s="10" t="s">
        <v>139</v>
      </c>
      <c r="K15" s="7" t="s">
        <v>74</v>
      </c>
      <c r="L15" s="5">
        <v>1487.44</v>
      </c>
      <c r="M15">
        <v>4</v>
      </c>
      <c r="O15">
        <f ca="1"/>
        <v>25</v>
      </c>
      <c r="P15" t="str">
        <f ca="1"/>
        <v>PRD013</v>
      </c>
      <c r="Q15" s="3">
        <f ca="1"/>
        <v>1499.82</v>
      </c>
      <c r="R15">
        <f ca="1"/>
        <v>6</v>
      </c>
    </row>
    <row r="16" spans="1:34" x14ac:dyDescent="0.35">
      <c r="A16" s="7">
        <v>13</v>
      </c>
      <c r="B16" s="5">
        <v>4605.4799999999996</v>
      </c>
      <c r="G16" s="7" t="s">
        <v>133</v>
      </c>
      <c r="H16" s="3">
        <f>VLOOKUP(G16,G3:I7,3,)</f>
        <v>17385.830000000002</v>
      </c>
      <c r="I16" s="3">
        <f>GETPIVOTDATA("Sum of Total Selling Value",$G$3,"Month","Jul")-GETPIVOTDATA("Sum of Total Buying Value",$G$3,"Month","Jul")</f>
        <v>3266.8300000000017</v>
      </c>
      <c r="J16" s="2">
        <f>I16/GETPIVOTDATA("Sum of Total Buying Value",$G$3,"Month","Jul")</f>
        <v>0.23137828458106111</v>
      </c>
      <c r="K16" s="7" t="s">
        <v>75</v>
      </c>
      <c r="L16" s="5">
        <v>1499.82</v>
      </c>
      <c r="M16">
        <v>6</v>
      </c>
      <c r="O16">
        <f ca="1"/>
        <v>36</v>
      </c>
      <c r="P16" t="str">
        <f ca="1"/>
        <v>PRD014</v>
      </c>
      <c r="Q16" s="3">
        <f ca="1"/>
        <v>984.36</v>
      </c>
      <c r="R16">
        <f ca="1"/>
        <v>3</v>
      </c>
      <c r="X16" s="12"/>
    </row>
    <row r="17" spans="1:18" x14ac:dyDescent="0.35">
      <c r="A17" s="7">
        <v>14</v>
      </c>
      <c r="B17" s="5">
        <v>1363.6100000000001</v>
      </c>
      <c r="G17" s="7" t="s">
        <v>134</v>
      </c>
      <c r="H17" s="3">
        <f>VLOOKUP(G17,G4:I8,3,)</f>
        <v>36566.07</v>
      </c>
      <c r="I17" s="3">
        <f>GETPIVOTDATA("Sum of Total Selling Value",$G$3,"Month","Aug")-GETPIVOTDATA("Sum of Total Buying Value",$G$3,"Month","Aug")</f>
        <v>8461.89</v>
      </c>
      <c r="J17" s="2">
        <f>I17/GETPIVOTDATA("Sum of Total Buying Value",$G$3,"Month","Aug")</f>
        <v>0.30109008695503658</v>
      </c>
      <c r="K17" s="7" t="s">
        <v>76</v>
      </c>
      <c r="L17" s="5">
        <v>984.36</v>
      </c>
      <c r="M17">
        <v>3</v>
      </c>
      <c r="O17">
        <f ca="1"/>
        <v>41</v>
      </c>
      <c r="P17" t="str">
        <f ca="1"/>
        <v>PRD015</v>
      </c>
      <c r="Q17" s="3">
        <f ca="1"/>
        <v>760.19999999999993</v>
      </c>
      <c r="R17">
        <f ca="1"/>
        <v>5</v>
      </c>
    </row>
    <row r="18" spans="1:18" x14ac:dyDescent="0.35">
      <c r="A18" s="7">
        <v>15</v>
      </c>
      <c r="B18" s="5">
        <v>6459.75</v>
      </c>
      <c r="G18" s="7" t="s">
        <v>135</v>
      </c>
      <c r="H18" s="3">
        <f>VLOOKUP(G18,G5:I9,3,)</f>
        <v>17989.650000000001</v>
      </c>
      <c r="I18" s="3">
        <f>GETPIVOTDATA("Sum of Total Selling Value",$G$3,"Month","Sep")-GETPIVOTDATA("Sum of Total Buying Value",$G$3,"Month","Sep")</f>
        <v>3396.5599999999995</v>
      </c>
      <c r="J18" s="2">
        <f>I18/GETPIVOTDATA("Sum of Total Buying Value",$G$3,"Month","Sep")</f>
        <v>0.23275125418948275</v>
      </c>
      <c r="K18" s="7" t="s">
        <v>77</v>
      </c>
      <c r="L18" s="5">
        <v>760.19999999999993</v>
      </c>
      <c r="M18">
        <v>5</v>
      </c>
      <c r="O18">
        <f ca="1"/>
        <v>4</v>
      </c>
      <c r="P18" t="str">
        <f ca="1"/>
        <v>PRD016</v>
      </c>
      <c r="Q18" s="3">
        <f ca="1"/>
        <v>4508.2</v>
      </c>
      <c r="R18">
        <f ca="1"/>
        <v>10</v>
      </c>
    </row>
    <row r="19" spans="1:18" x14ac:dyDescent="0.35">
      <c r="A19" s="7">
        <v>16</v>
      </c>
      <c r="B19" s="5">
        <v>6177.26</v>
      </c>
      <c r="G19" s="7" t="s">
        <v>136</v>
      </c>
      <c r="H19" s="3">
        <f>VLOOKUP(G19,G6:I10,3,)</f>
        <v>23106.079999999998</v>
      </c>
      <c r="I19" s="3">
        <f>GETPIVOTDATA("Sum of Total Selling Value",$G$3,"Month","Oct")-GETPIVOTDATA("Sum of Total Buying Value",$G$3,"Month","Oct")</f>
        <v>5831.23</v>
      </c>
      <c r="J19" s="2">
        <f>I19/GETPIVOTDATA("Sum of Total Buying Value",$G$3,"Month","Oct")</f>
        <v>0.33755604245478255</v>
      </c>
      <c r="K19" s="7" t="s">
        <v>78</v>
      </c>
      <c r="L19" s="5">
        <v>4508.2</v>
      </c>
      <c r="M19">
        <v>10</v>
      </c>
      <c r="O19">
        <f ca="1"/>
        <v>12</v>
      </c>
      <c r="P19" t="str">
        <f ca="1"/>
        <v>PRD017</v>
      </c>
      <c r="Q19" s="3">
        <f ca="1"/>
        <v>2703.89</v>
      </c>
      <c r="R19">
        <f ca="1"/>
        <v>7</v>
      </c>
    </row>
    <row r="20" spans="1:18" x14ac:dyDescent="0.35">
      <c r="A20" s="7">
        <v>17</v>
      </c>
      <c r="B20" s="5">
        <v>6463.13</v>
      </c>
      <c r="K20" s="7" t="s">
        <v>79</v>
      </c>
      <c r="L20" s="5">
        <v>2703.89</v>
      </c>
      <c r="M20">
        <v>7</v>
      </c>
      <c r="O20">
        <f ca="1"/>
        <v>18</v>
      </c>
      <c r="P20" t="str">
        <f ca="1"/>
        <v>PRD018</v>
      </c>
      <c r="Q20" s="3">
        <f ca="1"/>
        <v>2322.09</v>
      </c>
      <c r="R20">
        <f ca="1"/>
        <v>9</v>
      </c>
    </row>
    <row r="21" spans="1:18" x14ac:dyDescent="0.35">
      <c r="A21" s="7">
        <v>18</v>
      </c>
      <c r="B21" s="5">
        <v>3366.3900000000003</v>
      </c>
      <c r="K21" s="7" t="s">
        <v>80</v>
      </c>
      <c r="L21" s="5">
        <v>2322.09</v>
      </c>
      <c r="M21">
        <v>9</v>
      </c>
      <c r="O21">
        <f ca="1"/>
        <v>37</v>
      </c>
      <c r="P21" t="str">
        <f ca="1"/>
        <v>PRD019</v>
      </c>
      <c r="Q21" s="3">
        <f ca="1"/>
        <v>903.36</v>
      </c>
      <c r="R21">
        <f ca="1"/>
        <v>4</v>
      </c>
    </row>
    <row r="22" spans="1:18" x14ac:dyDescent="0.35">
      <c r="A22" s="7">
        <v>19</v>
      </c>
      <c r="B22" s="5">
        <v>1623.8100000000002</v>
      </c>
      <c r="K22" s="7" t="s">
        <v>81</v>
      </c>
      <c r="L22" s="5">
        <v>903.36</v>
      </c>
      <c r="M22">
        <v>4</v>
      </c>
      <c r="O22">
        <f ca="1"/>
        <v>34</v>
      </c>
      <c r="P22" t="str">
        <f ca="1"/>
        <v>PRD020</v>
      </c>
      <c r="Q22" s="3">
        <f ca="1"/>
        <v>1008.12</v>
      </c>
      <c r="R22">
        <f ca="1"/>
        <v>4</v>
      </c>
    </row>
    <row r="23" spans="1:18" x14ac:dyDescent="0.35">
      <c r="A23" s="7">
        <v>20</v>
      </c>
      <c r="B23" s="5">
        <v>5943.95</v>
      </c>
      <c r="K23" s="7" t="s">
        <v>82</v>
      </c>
      <c r="L23" s="5">
        <v>1008.12</v>
      </c>
      <c r="M23">
        <v>4</v>
      </c>
      <c r="O23">
        <f ca="1"/>
        <v>16</v>
      </c>
      <c r="P23" t="str">
        <f ca="1"/>
        <v>PRD021</v>
      </c>
      <c r="Q23" s="3">
        <f ca="1"/>
        <v>2522.61</v>
      </c>
      <c r="R23">
        <f ca="1"/>
        <v>9</v>
      </c>
    </row>
    <row r="24" spans="1:18" x14ac:dyDescent="0.35">
      <c r="A24" s="7">
        <v>21</v>
      </c>
      <c r="B24" s="5">
        <v>10551.39</v>
      </c>
      <c r="K24" s="7" t="s">
        <v>83</v>
      </c>
      <c r="L24" s="5">
        <v>2522.61</v>
      </c>
      <c r="M24">
        <v>9</v>
      </c>
      <c r="O24">
        <f ca="1"/>
        <v>33</v>
      </c>
      <c r="P24" t="str">
        <f ca="1"/>
        <v>PRD022</v>
      </c>
      <c r="Q24" s="3">
        <f ca="1"/>
        <v>1037.52</v>
      </c>
      <c r="R24">
        <f ca="1"/>
        <v>8</v>
      </c>
    </row>
    <row r="25" spans="1:18" x14ac:dyDescent="0.35">
      <c r="A25" s="7">
        <v>22</v>
      </c>
      <c r="B25" s="5">
        <v>2786.82</v>
      </c>
      <c r="K25" s="7" t="s">
        <v>84</v>
      </c>
      <c r="L25" s="5">
        <v>1037.52</v>
      </c>
      <c r="M25">
        <v>8</v>
      </c>
      <c r="O25">
        <f ca="1"/>
        <v>31</v>
      </c>
      <c r="P25" t="str">
        <f ca="1"/>
        <v>PRD023</v>
      </c>
      <c r="Q25" s="3">
        <f ca="1"/>
        <v>1149.72</v>
      </c>
      <c r="R25">
        <f ca="1"/>
        <v>3</v>
      </c>
    </row>
    <row r="26" spans="1:18" x14ac:dyDescent="0.35">
      <c r="A26" s="7">
        <v>23</v>
      </c>
      <c r="B26" s="5">
        <v>4305.3599999999997</v>
      </c>
      <c r="K26" s="7" t="s">
        <v>85</v>
      </c>
      <c r="L26" s="5">
        <v>1149.72</v>
      </c>
      <c r="M26">
        <v>3</v>
      </c>
      <c r="O26">
        <f ca="1"/>
        <v>48</v>
      </c>
      <c r="P26" t="str">
        <f ca="1"/>
        <v>PRD024</v>
      </c>
      <c r="Q26" s="3">
        <f ca="1"/>
        <v>194.33</v>
      </c>
      <c r="R26">
        <f ca="1"/>
        <v>1</v>
      </c>
    </row>
    <row r="27" spans="1:18" x14ac:dyDescent="0.35">
      <c r="A27" s="7">
        <v>24</v>
      </c>
      <c r="B27" s="5">
        <v>4976.63</v>
      </c>
      <c r="K27" s="7" t="s">
        <v>86</v>
      </c>
      <c r="L27" s="5">
        <v>194.33</v>
      </c>
      <c r="M27">
        <v>1</v>
      </c>
      <c r="O27">
        <f ca="1"/>
        <v>5</v>
      </c>
      <c r="P27" t="str">
        <f ca="1"/>
        <v>PRD025</v>
      </c>
      <c r="Q27" s="3">
        <f ca="1"/>
        <v>4445.2</v>
      </c>
      <c r="R27">
        <f ca="1"/>
        <v>10</v>
      </c>
    </row>
    <row r="28" spans="1:18" x14ac:dyDescent="0.35">
      <c r="A28" s="7">
        <v>25</v>
      </c>
      <c r="B28" s="5">
        <v>6464.3700000000008</v>
      </c>
      <c r="K28" s="7" t="s">
        <v>87</v>
      </c>
      <c r="L28" s="5">
        <v>4445.2</v>
      </c>
      <c r="M28">
        <v>10</v>
      </c>
      <c r="O28">
        <f ca="1"/>
        <v>35</v>
      </c>
      <c r="P28" t="str">
        <f ca="1"/>
        <v>PRD026</v>
      </c>
      <c r="Q28" s="3">
        <f ca="1"/>
        <v>1003.3499999999999</v>
      </c>
      <c r="R28">
        <f ca="1"/>
        <v>5</v>
      </c>
    </row>
    <row r="29" spans="1:18" x14ac:dyDescent="0.35">
      <c r="A29" s="7">
        <v>26</v>
      </c>
      <c r="B29" s="5">
        <v>471.48</v>
      </c>
      <c r="K29" s="7" t="s">
        <v>88</v>
      </c>
      <c r="L29" s="5">
        <v>1003.3499999999999</v>
      </c>
      <c r="M29">
        <v>5</v>
      </c>
      <c r="O29">
        <f ca="1"/>
        <v>50</v>
      </c>
      <c r="P29" t="str">
        <f ca="1"/>
        <v>PRD027</v>
      </c>
      <c r="Q29" s="3">
        <f ca="1"/>
        <v>114.51</v>
      </c>
      <c r="R29">
        <f ca="1"/>
        <v>1</v>
      </c>
    </row>
    <row r="30" spans="1:18" x14ac:dyDescent="0.35">
      <c r="A30" s="7">
        <v>27</v>
      </c>
      <c r="B30" s="5">
        <v>819.42</v>
      </c>
      <c r="K30" s="7" t="s">
        <v>89</v>
      </c>
      <c r="L30" s="5">
        <v>114.51</v>
      </c>
      <c r="M30">
        <v>1</v>
      </c>
      <c r="O30">
        <f ca="1"/>
        <v>46</v>
      </c>
      <c r="P30" t="str">
        <f ca="1"/>
        <v>PRD028</v>
      </c>
      <c r="Q30" s="3">
        <f ca="1"/>
        <v>222.65</v>
      </c>
      <c r="R30">
        <f ca="1"/>
        <v>1</v>
      </c>
    </row>
    <row r="31" spans="1:18" x14ac:dyDescent="0.35">
      <c r="A31" s="7">
        <v>28</v>
      </c>
      <c r="B31" s="5">
        <v>763.28</v>
      </c>
      <c r="K31" s="7" t="s">
        <v>90</v>
      </c>
      <c r="L31" s="5">
        <v>222.65</v>
      </c>
      <c r="M31">
        <v>1</v>
      </c>
      <c r="O31">
        <f ca="1"/>
        <v>23</v>
      </c>
      <c r="P31" t="str">
        <f ca="1"/>
        <v>PRD029</v>
      </c>
      <c r="Q31" s="3">
        <f ca="1"/>
        <v>1550.6</v>
      </c>
      <c r="R31">
        <f ca="1"/>
        <v>10</v>
      </c>
    </row>
    <row r="32" spans="1:18" x14ac:dyDescent="0.35">
      <c r="A32" s="7">
        <v>29</v>
      </c>
      <c r="B32" s="5">
        <v>1499.82</v>
      </c>
      <c r="K32" s="7" t="s">
        <v>91</v>
      </c>
      <c r="L32" s="5">
        <v>1550.6</v>
      </c>
      <c r="M32">
        <v>10</v>
      </c>
      <c r="O32">
        <f ca="1"/>
        <v>11</v>
      </c>
      <c r="P32" t="str">
        <f ca="1"/>
        <v>PRD030</v>
      </c>
      <c r="Q32" s="3">
        <f ca="1"/>
        <v>2918.3999999999996</v>
      </c>
      <c r="R32">
        <f ca="1"/>
        <v>5</v>
      </c>
    </row>
    <row r="33" spans="1:18" x14ac:dyDescent="0.35">
      <c r="A33" s="7">
        <v>30</v>
      </c>
      <c r="B33" s="5">
        <v>984.36</v>
      </c>
      <c r="K33" s="7" t="s">
        <v>92</v>
      </c>
      <c r="L33" s="5">
        <v>2918.3999999999996</v>
      </c>
      <c r="M33">
        <v>5</v>
      </c>
      <c r="O33">
        <f ca="1"/>
        <v>32</v>
      </c>
      <c r="P33" t="str">
        <f ca="1"/>
        <v>PRD031</v>
      </c>
      <c r="Q33" s="3">
        <f ca="1"/>
        <v>1145.2</v>
      </c>
      <c r="R33">
        <f ca="1"/>
        <v>5</v>
      </c>
    </row>
    <row r="34" spans="1:18" x14ac:dyDescent="0.35">
      <c r="A34" s="7">
        <v>31</v>
      </c>
      <c r="B34" s="5">
        <v>1242.43</v>
      </c>
      <c r="K34" s="7" t="s">
        <v>93</v>
      </c>
      <c r="L34" s="5">
        <v>1145.2</v>
      </c>
      <c r="M34">
        <v>5</v>
      </c>
      <c r="O34">
        <f ca="1"/>
        <v>42</v>
      </c>
      <c r="P34" t="str">
        <f ca="1"/>
        <v>PRD032</v>
      </c>
      <c r="Q34" s="3">
        <f ca="1"/>
        <v>507.08</v>
      </c>
      <c r="R34">
        <f ca="1"/>
        <v>2</v>
      </c>
    </row>
    <row r="35" spans="1:18" x14ac:dyDescent="0.35">
      <c r="K35" s="7" t="s">
        <v>94</v>
      </c>
      <c r="L35" s="5">
        <v>507.08</v>
      </c>
      <c r="M35">
        <v>2</v>
      </c>
      <c r="O35">
        <f ca="1"/>
        <v>15</v>
      </c>
      <c r="P35" t="str">
        <f ca="1"/>
        <v>PRD033</v>
      </c>
      <c r="Q35" s="3">
        <f ca="1"/>
        <v>2561.58</v>
      </c>
      <c r="R35">
        <f ca="1"/>
        <v>6</v>
      </c>
    </row>
    <row r="36" spans="1:18" x14ac:dyDescent="0.35">
      <c r="K36" s="7" t="s">
        <v>95</v>
      </c>
      <c r="L36" s="5">
        <v>2561.58</v>
      </c>
      <c r="M36">
        <v>6</v>
      </c>
      <c r="O36">
        <f ca="1"/>
        <v>49</v>
      </c>
      <c r="P36" t="str">
        <f ca="1"/>
        <v>PRD034</v>
      </c>
      <c r="Q36" s="3">
        <f ca="1"/>
        <v>134.49</v>
      </c>
      <c r="R36">
        <f ca="1"/>
        <v>1</v>
      </c>
    </row>
    <row r="37" spans="1:18" x14ac:dyDescent="0.35">
      <c r="K37" s="7" t="s">
        <v>96</v>
      </c>
      <c r="L37" s="5">
        <v>134.49</v>
      </c>
      <c r="M37">
        <v>1</v>
      </c>
      <c r="O37">
        <f ca="1"/>
        <v>21</v>
      </c>
      <c r="P37" t="str">
        <f ca="1"/>
        <v>PRD035</v>
      </c>
      <c r="Q37" s="3">
        <f ca="1"/>
        <v>1772.16</v>
      </c>
      <c r="R37">
        <f ca="1"/>
        <v>8</v>
      </c>
    </row>
    <row r="38" spans="1:18" x14ac:dyDescent="0.35">
      <c r="K38" s="7" t="s">
        <v>97</v>
      </c>
      <c r="L38" s="5">
        <v>1772.16</v>
      </c>
      <c r="M38">
        <v>8</v>
      </c>
      <c r="O38">
        <f ca="1"/>
        <v>30</v>
      </c>
      <c r="P38" t="str">
        <f ca="1"/>
        <v>PRD036</v>
      </c>
      <c r="Q38" s="3">
        <f ca="1"/>
        <v>1212.1600000000001</v>
      </c>
      <c r="R38">
        <f ca="1"/>
        <v>4</v>
      </c>
    </row>
    <row r="39" spans="1:18" x14ac:dyDescent="0.35">
      <c r="K39" s="7" t="s">
        <v>98</v>
      </c>
      <c r="L39" s="5">
        <v>1212.1600000000001</v>
      </c>
      <c r="M39">
        <v>4</v>
      </c>
      <c r="O39">
        <f ca="1"/>
        <v>26</v>
      </c>
      <c r="P39" t="str">
        <f ca="1"/>
        <v>PRD037</v>
      </c>
      <c r="Q39" s="3">
        <f ca="1"/>
        <v>1498.75</v>
      </c>
      <c r="R39">
        <f ca="1"/>
        <v>5</v>
      </c>
    </row>
    <row r="40" spans="1:18" x14ac:dyDescent="0.35">
      <c r="K40" s="7" t="s">
        <v>99</v>
      </c>
      <c r="L40" s="5">
        <v>1498.75</v>
      </c>
      <c r="M40">
        <v>5</v>
      </c>
      <c r="O40">
        <f ca="1"/>
        <v>7</v>
      </c>
      <c r="P40" t="str">
        <f ca="1"/>
        <v>PRD038</v>
      </c>
      <c r="Q40" s="3">
        <f ca="1"/>
        <v>3905.58</v>
      </c>
      <c r="R40">
        <f ca="1"/>
        <v>6</v>
      </c>
    </row>
    <row r="41" spans="1:18" x14ac:dyDescent="0.35">
      <c r="K41" s="7" t="s">
        <v>100</v>
      </c>
      <c r="L41" s="5">
        <v>3905.58</v>
      </c>
      <c r="M41">
        <v>6</v>
      </c>
      <c r="O41">
        <f ca="1"/>
        <v>3</v>
      </c>
      <c r="P41" t="str">
        <f ca="1"/>
        <v>PRD039</v>
      </c>
      <c r="Q41" s="3">
        <f ca="1"/>
        <v>4976.93</v>
      </c>
      <c r="R41">
        <f ca="1"/>
        <v>7</v>
      </c>
    </row>
    <row r="42" spans="1:18" x14ac:dyDescent="0.35">
      <c r="K42" s="7" t="s">
        <v>101</v>
      </c>
      <c r="L42" s="5">
        <v>4976.93</v>
      </c>
      <c r="M42">
        <v>7</v>
      </c>
      <c r="O42">
        <f ca="1"/>
        <v>39</v>
      </c>
      <c r="P42" t="str">
        <f ca="1"/>
        <v>PRD040</v>
      </c>
      <c r="Q42" s="3">
        <f ca="1"/>
        <v>815.86</v>
      </c>
      <c r="R42">
        <f ca="1"/>
        <v>2</v>
      </c>
    </row>
    <row r="43" spans="1:18" x14ac:dyDescent="0.35">
      <c r="K43" s="7" t="s">
        <v>102</v>
      </c>
      <c r="L43" s="5">
        <v>815.86</v>
      </c>
      <c r="M43">
        <v>2</v>
      </c>
      <c r="O43">
        <f ca="1"/>
        <v>20</v>
      </c>
      <c r="P43" t="str">
        <f ca="1"/>
        <v>PRD041</v>
      </c>
      <c r="Q43" s="3">
        <f ca="1"/>
        <v>1835.7599999999998</v>
      </c>
      <c r="R43">
        <f ca="1"/>
        <v>3</v>
      </c>
    </row>
    <row r="44" spans="1:18" x14ac:dyDescent="0.35">
      <c r="K44" s="7" t="s">
        <v>103</v>
      </c>
      <c r="L44" s="5">
        <v>1835.7599999999998</v>
      </c>
      <c r="M44">
        <v>3</v>
      </c>
      <c r="O44">
        <f ca="1"/>
        <v>10</v>
      </c>
      <c r="P44" t="str">
        <f ca="1"/>
        <v>PRD042</v>
      </c>
      <c r="Q44" s="3">
        <f ca="1"/>
        <v>3263.22</v>
      </c>
      <c r="R44">
        <f ca="1"/>
        <v>9</v>
      </c>
    </row>
    <row r="45" spans="1:18" x14ac:dyDescent="0.35">
      <c r="K45" s="7" t="s">
        <v>104</v>
      </c>
      <c r="L45" s="5">
        <v>3263.22</v>
      </c>
      <c r="M45">
        <v>9</v>
      </c>
      <c r="O45">
        <f ca="1"/>
        <v>47</v>
      </c>
      <c r="P45" t="str">
        <f ca="1"/>
        <v>PRD043</v>
      </c>
      <c r="Q45" s="3">
        <f ca="1"/>
        <v>213.89</v>
      </c>
      <c r="R45">
        <f ca="1"/>
        <v>1</v>
      </c>
    </row>
    <row r="46" spans="1:18" x14ac:dyDescent="0.35">
      <c r="K46" s="7" t="s">
        <v>105</v>
      </c>
      <c r="L46" s="5">
        <v>213.89</v>
      </c>
      <c r="M46">
        <v>1</v>
      </c>
      <c r="O46">
        <f ca="1"/>
        <v>1</v>
      </c>
      <c r="P46" t="str">
        <f ca="1"/>
        <v>PRD044</v>
      </c>
      <c r="Q46" s="3">
        <f ca="1"/>
        <v>5056.6400000000003</v>
      </c>
      <c r="R46">
        <f ca="1"/>
        <v>8</v>
      </c>
    </row>
    <row r="47" spans="1:18" x14ac:dyDescent="0.35">
      <c r="K47" s="7" t="s">
        <v>106</v>
      </c>
      <c r="L47" s="5">
        <v>5056.6400000000003</v>
      </c>
      <c r="M47">
        <v>8</v>
      </c>
      <c r="O47">
        <f ca="1"/>
        <v>22</v>
      </c>
      <c r="P47" t="str">
        <f ca="1"/>
        <v>PRD045</v>
      </c>
      <c r="Q47" s="3">
        <f ca="1"/>
        <v>1687.08</v>
      </c>
      <c r="R47">
        <f ca="1"/>
        <v>3</v>
      </c>
    </row>
    <row r="48" spans="1:18" x14ac:dyDescent="0.35">
      <c r="K48" s="7" t="s">
        <v>107</v>
      </c>
      <c r="L48" s="5">
        <v>1687.08</v>
      </c>
      <c r="M48">
        <v>3</v>
      </c>
      <c r="O48">
        <f ca="1"/>
        <v>6</v>
      </c>
      <c r="P48" t="str">
        <f ca="1"/>
        <v>PRD046</v>
      </c>
      <c r="Q48" s="3">
        <f ca="1"/>
        <v>4028.71</v>
      </c>
      <c r="R48">
        <f ca="1"/>
        <v>7</v>
      </c>
    </row>
    <row r="49" spans="11:18" x14ac:dyDescent="0.35">
      <c r="K49" s="7" t="s">
        <v>108</v>
      </c>
      <c r="L49" s="5">
        <v>4028.71</v>
      </c>
      <c r="M49">
        <v>7</v>
      </c>
      <c r="O49">
        <f ca="1"/>
        <v>24</v>
      </c>
      <c r="P49" t="str">
        <f ca="1"/>
        <v>PRD047</v>
      </c>
      <c r="Q49" s="3">
        <f ca="1"/>
        <v>1509.3000000000002</v>
      </c>
      <c r="R49">
        <f ca="1"/>
        <v>5</v>
      </c>
    </row>
    <row r="50" spans="11:18" x14ac:dyDescent="0.35">
      <c r="K50" s="7" t="s">
        <v>109</v>
      </c>
      <c r="L50" s="5">
        <v>1509.3000000000002</v>
      </c>
      <c r="M50">
        <v>5</v>
      </c>
      <c r="O50">
        <f ca="1"/>
        <v>28</v>
      </c>
      <c r="P50" t="str">
        <f ca="1"/>
        <v>PRD048</v>
      </c>
      <c r="Q50" s="3">
        <f ca="1"/>
        <v>1375.56</v>
      </c>
      <c r="R50">
        <f ca="1"/>
        <v>9</v>
      </c>
    </row>
    <row r="51" spans="11:18" x14ac:dyDescent="0.35">
      <c r="K51" s="7" t="s">
        <v>110</v>
      </c>
      <c r="L51" s="5">
        <v>1375.56</v>
      </c>
      <c r="M51">
        <v>9</v>
      </c>
      <c r="O51">
        <f ca="1"/>
        <v>19</v>
      </c>
      <c r="P51" t="str">
        <f ca="1"/>
        <v>PRD049</v>
      </c>
      <c r="Q51" s="3">
        <f ca="1"/>
        <v>2194.38</v>
      </c>
      <c r="R51">
        <f ca="1"/>
        <v>6</v>
      </c>
    </row>
    <row r="52" spans="11:18" x14ac:dyDescent="0.35">
      <c r="K52" s="7" t="s">
        <v>111</v>
      </c>
      <c r="L52" s="5">
        <v>2194.38</v>
      </c>
      <c r="M52">
        <v>6</v>
      </c>
      <c r="O52">
        <f ca="1"/>
        <v>2</v>
      </c>
      <c r="P52" t="str">
        <f ca="1"/>
        <v>PRD050</v>
      </c>
      <c r="Q52" s="3">
        <f ca="1"/>
        <v>5051.6099999999997</v>
      </c>
      <c r="R52">
        <f ca="1"/>
        <v>9</v>
      </c>
    </row>
    <row r="53" spans="11:18" x14ac:dyDescent="0.35">
      <c r="K53" s="7" t="s">
        <v>112</v>
      </c>
      <c r="L53" s="5">
        <v>5051.6099999999997</v>
      </c>
      <c r="M53">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51"/>
  <sheetViews>
    <sheetView zoomScale="76" zoomScaleNormal="75" workbookViewId="0">
      <selection activeCell="G2" sqref="G2"/>
    </sheetView>
  </sheetViews>
  <sheetFormatPr defaultRowHeight="14.5" x14ac:dyDescent="0.35"/>
  <cols>
    <col min="1" max="1" width="14" style="8" customWidth="1"/>
    <col min="2" max="2" width="12.26953125" customWidth="1"/>
    <col min="3" max="3" width="10.1796875" customWidth="1"/>
    <col min="4" max="4" width="11.1796875" customWidth="1"/>
    <col min="5" max="5" width="16.1796875" customWidth="1"/>
    <col min="6" max="6" width="11.6328125" customWidth="1"/>
    <col min="7" max="7" width="12.81640625" customWidth="1"/>
    <col min="8" max="8" width="13.6328125" customWidth="1"/>
    <col min="10" max="10" width="13.453125" style="5" customWidth="1"/>
    <col min="11" max="11" width="13.1796875" style="5" customWidth="1"/>
    <col min="12" max="12" width="20.90625" style="5" bestFit="1" customWidth="1"/>
    <col min="13" max="13" width="20.6328125" style="5" bestFit="1" customWidth="1"/>
  </cols>
  <sheetData>
    <row r="1" spans="1:16" x14ac:dyDescent="0.35">
      <c r="A1" s="9" t="s">
        <v>0</v>
      </c>
      <c r="B1" s="1" t="s">
        <v>1</v>
      </c>
      <c r="C1" s="1" t="s">
        <v>2</v>
      </c>
      <c r="D1" s="1" t="s">
        <v>3</v>
      </c>
      <c r="E1" s="1" t="s">
        <v>4</v>
      </c>
      <c r="F1" s="1" t="s">
        <v>5</v>
      </c>
      <c r="G1" s="1" t="s">
        <v>6</v>
      </c>
      <c r="H1" s="1" t="s">
        <v>7</v>
      </c>
      <c r="I1" s="1" t="s">
        <v>8</v>
      </c>
      <c r="J1" s="4" t="s">
        <v>9</v>
      </c>
      <c r="K1" s="4" t="s">
        <v>10</v>
      </c>
      <c r="L1" s="4" t="s">
        <v>121</v>
      </c>
      <c r="M1" s="4" t="s">
        <v>122</v>
      </c>
      <c r="N1" s="1" t="s">
        <v>123</v>
      </c>
      <c r="O1" s="1" t="s">
        <v>125</v>
      </c>
      <c r="P1" s="1" t="s">
        <v>124</v>
      </c>
    </row>
    <row r="2" spans="1:16" x14ac:dyDescent="0.35">
      <c r="A2" s="8">
        <v>45494</v>
      </c>
      <c r="B2" t="s">
        <v>15</v>
      </c>
      <c r="C2">
        <v>9</v>
      </c>
      <c r="D2" t="s">
        <v>61</v>
      </c>
      <c r="E2" t="s">
        <v>62</v>
      </c>
      <c r="F2" s="2">
        <v>0</v>
      </c>
      <c r="G2" t="s">
        <v>67</v>
      </c>
      <c r="H2" t="s">
        <v>115</v>
      </c>
      <c r="I2" t="s">
        <v>117</v>
      </c>
      <c r="J2" s="5">
        <v>341.61</v>
      </c>
      <c r="K2" s="5">
        <v>414.18</v>
      </c>
      <c r="L2" s="5">
        <f>Table1[[#This Row],[Buying_Price]]*Table1[[#This Row],[Quantity]]</f>
        <v>3074.4900000000002</v>
      </c>
      <c r="M2" s="5">
        <f>Table1[[#This Row],[Selling_Price]]*Table1[[#This Row],[Quantity]]*(1-Table1[[#This Row],[Discount%]])</f>
        <v>3727.62</v>
      </c>
      <c r="N2">
        <f>DAY(Table1[[#This Row],[Date]])</f>
        <v>21</v>
      </c>
      <c r="O2" t="str">
        <f>TEXT(Table1[[#This Row],[Date]],"mmm")</f>
        <v>Jul</v>
      </c>
      <c r="P2">
        <f>YEAR(Table1[[#This Row],[Date]])</f>
        <v>2024</v>
      </c>
    </row>
    <row r="3" spans="1:16" x14ac:dyDescent="0.35">
      <c r="A3" s="8">
        <v>45495</v>
      </c>
      <c r="B3" t="s">
        <v>17</v>
      </c>
      <c r="C3">
        <v>7</v>
      </c>
      <c r="D3" t="s">
        <v>61</v>
      </c>
      <c r="E3" t="s">
        <v>62</v>
      </c>
      <c r="F3" s="2">
        <v>0</v>
      </c>
      <c r="G3" t="s">
        <v>69</v>
      </c>
      <c r="H3" t="s">
        <v>114</v>
      </c>
      <c r="I3" t="s">
        <v>120</v>
      </c>
      <c r="J3" s="5">
        <v>304.64</v>
      </c>
      <c r="K3" s="5">
        <v>366.31</v>
      </c>
      <c r="L3" s="5">
        <f>Table1[[#This Row],[Buying_Price]]*Table1[[#This Row],[Quantity]]</f>
        <v>2132.48</v>
      </c>
      <c r="M3" s="5">
        <f>Table1[[#This Row],[Selling_Price]]*Table1[[#This Row],[Quantity]]*(1-Table1[[#This Row],[Discount%]])</f>
        <v>2564.17</v>
      </c>
      <c r="N3">
        <f>DAY(Table1[[#This Row],[Date]])</f>
        <v>22</v>
      </c>
      <c r="O3" t="str">
        <f>TEXT(Table1[[#This Row],[Date]],"mmm")</f>
        <v>Jul</v>
      </c>
      <c r="P3">
        <f>YEAR(Table1[[#This Row],[Date]])</f>
        <v>2024</v>
      </c>
    </row>
    <row r="4" spans="1:16" x14ac:dyDescent="0.35">
      <c r="A4" s="8">
        <v>45496</v>
      </c>
      <c r="B4" t="s">
        <v>20</v>
      </c>
      <c r="C4">
        <v>6</v>
      </c>
      <c r="D4" t="s">
        <v>119</v>
      </c>
      <c r="E4" t="s">
        <v>61</v>
      </c>
      <c r="F4" s="2">
        <v>0</v>
      </c>
      <c r="G4" t="s">
        <v>72</v>
      </c>
      <c r="H4" t="s">
        <v>114</v>
      </c>
      <c r="I4" t="s">
        <v>120</v>
      </c>
      <c r="J4" s="5">
        <v>53.51</v>
      </c>
      <c r="K4" s="5">
        <v>66.63</v>
      </c>
      <c r="L4" s="5">
        <f>Table1[[#This Row],[Buying_Price]]*Table1[[#This Row],[Quantity]]</f>
        <v>321.06</v>
      </c>
      <c r="M4" s="5">
        <f>Table1[[#This Row],[Selling_Price]]*Table1[[#This Row],[Quantity]]*(1-Table1[[#This Row],[Discount%]])</f>
        <v>399.78</v>
      </c>
      <c r="N4">
        <f>DAY(Table1[[#This Row],[Date]])</f>
        <v>23</v>
      </c>
      <c r="O4" t="str">
        <f>TEXT(Table1[[#This Row],[Date]],"mmm")</f>
        <v>Jul</v>
      </c>
      <c r="P4">
        <f>YEAR(Table1[[#This Row],[Date]])</f>
        <v>2024</v>
      </c>
    </row>
    <row r="5" spans="1:16" x14ac:dyDescent="0.35">
      <c r="A5" s="8">
        <v>45497</v>
      </c>
      <c r="B5" t="s">
        <v>21</v>
      </c>
      <c r="C5">
        <v>9</v>
      </c>
      <c r="D5" t="s">
        <v>118</v>
      </c>
      <c r="E5" t="s">
        <v>61</v>
      </c>
      <c r="F5" s="2">
        <v>0</v>
      </c>
      <c r="G5" t="s">
        <v>73</v>
      </c>
      <c r="H5" t="s">
        <v>113</v>
      </c>
      <c r="I5" t="s">
        <v>117</v>
      </c>
      <c r="J5" s="5">
        <v>309.14</v>
      </c>
      <c r="K5" s="5">
        <v>380.67</v>
      </c>
      <c r="L5" s="5">
        <f>Table1[[#This Row],[Buying_Price]]*Table1[[#This Row],[Quantity]]</f>
        <v>2782.2599999999998</v>
      </c>
      <c r="M5" s="5">
        <f>Table1[[#This Row],[Selling_Price]]*Table1[[#This Row],[Quantity]]*(1-Table1[[#This Row],[Discount%]])</f>
        <v>3426.03</v>
      </c>
      <c r="N5">
        <f>DAY(Table1[[#This Row],[Date]])</f>
        <v>24</v>
      </c>
      <c r="O5" t="str">
        <f>TEXT(Table1[[#This Row],[Date]],"mmm")</f>
        <v>Jul</v>
      </c>
      <c r="P5">
        <f>YEAR(Table1[[#This Row],[Date]])</f>
        <v>2024</v>
      </c>
    </row>
    <row r="6" spans="1:16" x14ac:dyDescent="0.35">
      <c r="A6" s="8">
        <v>45498</v>
      </c>
      <c r="B6" t="s">
        <v>22</v>
      </c>
      <c r="C6">
        <v>4</v>
      </c>
      <c r="D6" t="s">
        <v>61</v>
      </c>
      <c r="E6" t="s">
        <v>61</v>
      </c>
      <c r="F6" s="2">
        <v>0</v>
      </c>
      <c r="G6" t="s">
        <v>74</v>
      </c>
      <c r="H6" t="s">
        <v>114</v>
      </c>
      <c r="I6" t="s">
        <v>117</v>
      </c>
      <c r="J6" s="5">
        <v>266.36</v>
      </c>
      <c r="K6" s="5">
        <v>371.86</v>
      </c>
      <c r="L6" s="5">
        <f>Table1[[#This Row],[Buying_Price]]*Table1[[#This Row],[Quantity]]</f>
        <v>1065.44</v>
      </c>
      <c r="M6" s="5">
        <f>Table1[[#This Row],[Selling_Price]]*Table1[[#This Row],[Quantity]]*(1-Table1[[#This Row],[Discount%]])</f>
        <v>1487.44</v>
      </c>
      <c r="N6">
        <f>DAY(Table1[[#This Row],[Date]])</f>
        <v>25</v>
      </c>
      <c r="O6" t="str">
        <f>TEXT(Table1[[#This Row],[Date]],"mmm")</f>
        <v>Jul</v>
      </c>
      <c r="P6">
        <f>YEAR(Table1[[#This Row],[Date]])</f>
        <v>2024</v>
      </c>
    </row>
    <row r="7" spans="1:16" x14ac:dyDescent="0.35">
      <c r="A7" s="8">
        <v>45499</v>
      </c>
      <c r="B7" t="s">
        <v>13</v>
      </c>
      <c r="C7">
        <v>4</v>
      </c>
      <c r="D7" t="s">
        <v>118</v>
      </c>
      <c r="E7" t="s">
        <v>61</v>
      </c>
      <c r="F7" s="2">
        <v>0</v>
      </c>
      <c r="G7" t="s">
        <v>65</v>
      </c>
      <c r="H7" t="s">
        <v>115</v>
      </c>
      <c r="I7" t="s">
        <v>120</v>
      </c>
      <c r="J7" s="5">
        <v>106.6</v>
      </c>
      <c r="K7" s="5">
        <v>117.87</v>
      </c>
      <c r="L7" s="5">
        <f>Table1[[#This Row],[Buying_Price]]*Table1[[#This Row],[Quantity]]</f>
        <v>426.4</v>
      </c>
      <c r="M7" s="5">
        <f>Table1[[#This Row],[Selling_Price]]*Table1[[#This Row],[Quantity]]*(1-Table1[[#This Row],[Discount%]])</f>
        <v>471.48</v>
      </c>
      <c r="N7">
        <f>DAY(Table1[[#This Row],[Date]])</f>
        <v>26</v>
      </c>
      <c r="O7" t="str">
        <f>TEXT(Table1[[#This Row],[Date]],"mmm")</f>
        <v>Jul</v>
      </c>
      <c r="P7">
        <f>YEAR(Table1[[#This Row],[Date]])</f>
        <v>2024</v>
      </c>
    </row>
    <row r="8" spans="1:16" x14ac:dyDescent="0.35">
      <c r="A8" s="8">
        <v>45500</v>
      </c>
      <c r="B8" t="s">
        <v>14</v>
      </c>
      <c r="C8">
        <v>3</v>
      </c>
      <c r="D8" t="s">
        <v>119</v>
      </c>
      <c r="E8" t="s">
        <v>61</v>
      </c>
      <c r="F8" s="2">
        <v>0</v>
      </c>
      <c r="G8" t="s">
        <v>66</v>
      </c>
      <c r="H8" t="s">
        <v>113</v>
      </c>
      <c r="I8" t="s">
        <v>116</v>
      </c>
      <c r="J8" s="5">
        <v>192.97</v>
      </c>
      <c r="K8" s="5">
        <v>273.14</v>
      </c>
      <c r="L8" s="5">
        <f>Table1[[#This Row],[Buying_Price]]*Table1[[#This Row],[Quantity]]</f>
        <v>578.91</v>
      </c>
      <c r="M8" s="5">
        <f>Table1[[#This Row],[Selling_Price]]*Table1[[#This Row],[Quantity]]*(1-Table1[[#This Row],[Discount%]])</f>
        <v>819.42</v>
      </c>
      <c r="N8">
        <f>DAY(Table1[[#This Row],[Date]])</f>
        <v>27</v>
      </c>
      <c r="O8" t="str">
        <f>TEXT(Table1[[#This Row],[Date]],"mmm")</f>
        <v>Jul</v>
      </c>
      <c r="P8">
        <f>YEAR(Table1[[#This Row],[Date]])</f>
        <v>2024</v>
      </c>
    </row>
    <row r="9" spans="1:16" x14ac:dyDescent="0.35">
      <c r="A9" s="8">
        <v>45501</v>
      </c>
      <c r="B9" t="s">
        <v>18</v>
      </c>
      <c r="C9">
        <v>4</v>
      </c>
      <c r="D9" t="s">
        <v>119</v>
      </c>
      <c r="E9" t="s">
        <v>62</v>
      </c>
      <c r="F9" s="2">
        <v>0</v>
      </c>
      <c r="G9" t="s">
        <v>70</v>
      </c>
      <c r="H9" t="s">
        <v>113</v>
      </c>
      <c r="I9" t="s">
        <v>116</v>
      </c>
      <c r="J9" s="5">
        <v>153.77000000000001</v>
      </c>
      <c r="K9" s="5">
        <v>190.82</v>
      </c>
      <c r="L9" s="5">
        <f>Table1[[#This Row],[Buying_Price]]*Table1[[#This Row],[Quantity]]</f>
        <v>615.08000000000004</v>
      </c>
      <c r="M9" s="5">
        <f>Table1[[#This Row],[Selling_Price]]*Table1[[#This Row],[Quantity]]*(1-Table1[[#This Row],[Discount%]])</f>
        <v>763.28</v>
      </c>
      <c r="N9">
        <f>DAY(Table1[[#This Row],[Date]])</f>
        <v>28</v>
      </c>
      <c r="O9" t="str">
        <f>TEXT(Table1[[#This Row],[Date]],"mmm")</f>
        <v>Jul</v>
      </c>
      <c r="P9">
        <f>YEAR(Table1[[#This Row],[Date]])</f>
        <v>2024</v>
      </c>
    </row>
    <row r="10" spans="1:16" x14ac:dyDescent="0.35">
      <c r="A10" s="8">
        <v>45502</v>
      </c>
      <c r="B10" t="s">
        <v>23</v>
      </c>
      <c r="C10">
        <v>6</v>
      </c>
      <c r="D10" t="s">
        <v>119</v>
      </c>
      <c r="E10" t="s">
        <v>61</v>
      </c>
      <c r="F10" s="2">
        <v>0</v>
      </c>
      <c r="G10" t="s">
        <v>75</v>
      </c>
      <c r="H10" t="s">
        <v>113</v>
      </c>
      <c r="I10" t="s">
        <v>116</v>
      </c>
      <c r="J10" s="5">
        <v>207.69</v>
      </c>
      <c r="K10" s="5">
        <v>249.97</v>
      </c>
      <c r="L10" s="5">
        <f>Table1[[#This Row],[Buying_Price]]*Table1[[#This Row],[Quantity]]</f>
        <v>1246.1399999999999</v>
      </c>
      <c r="M10" s="5">
        <f>Table1[[#This Row],[Selling_Price]]*Table1[[#This Row],[Quantity]]*(1-Table1[[#This Row],[Discount%]])</f>
        <v>1499.82</v>
      </c>
      <c r="N10">
        <f>DAY(Table1[[#This Row],[Date]])</f>
        <v>29</v>
      </c>
      <c r="O10" t="str">
        <f>TEXT(Table1[[#This Row],[Date]],"mmm")</f>
        <v>Jul</v>
      </c>
      <c r="P10">
        <f>YEAR(Table1[[#This Row],[Date]])</f>
        <v>2024</v>
      </c>
    </row>
    <row r="11" spans="1:16" x14ac:dyDescent="0.35">
      <c r="A11" s="8">
        <v>45503</v>
      </c>
      <c r="B11" t="s">
        <v>24</v>
      </c>
      <c r="C11">
        <v>3</v>
      </c>
      <c r="D11" t="s">
        <v>61</v>
      </c>
      <c r="E11" t="s">
        <v>61</v>
      </c>
      <c r="F11" s="2">
        <v>0</v>
      </c>
      <c r="G11" t="s">
        <v>76</v>
      </c>
      <c r="H11" t="s">
        <v>113</v>
      </c>
      <c r="I11" t="s">
        <v>117</v>
      </c>
      <c r="J11" s="5">
        <v>293.99</v>
      </c>
      <c r="K11" s="5">
        <v>328.12</v>
      </c>
      <c r="L11" s="5">
        <f>Table1[[#This Row],[Buying_Price]]*Table1[[#This Row],[Quantity]]</f>
        <v>881.97</v>
      </c>
      <c r="M11" s="5">
        <f>Table1[[#This Row],[Selling_Price]]*Table1[[#This Row],[Quantity]]*(1-Table1[[#This Row],[Discount%]])</f>
        <v>984.36</v>
      </c>
      <c r="N11">
        <f>DAY(Table1[[#This Row],[Date]])</f>
        <v>30</v>
      </c>
      <c r="O11" t="str">
        <f>TEXT(Table1[[#This Row],[Date]],"mmm")</f>
        <v>Jul</v>
      </c>
      <c r="P11">
        <f>YEAR(Table1[[#This Row],[Date]])</f>
        <v>2024</v>
      </c>
    </row>
    <row r="12" spans="1:16" x14ac:dyDescent="0.35">
      <c r="A12" s="8">
        <v>45504</v>
      </c>
      <c r="B12" t="s">
        <v>16</v>
      </c>
      <c r="C12">
        <v>7</v>
      </c>
      <c r="D12" t="s">
        <v>118</v>
      </c>
      <c r="E12" t="s">
        <v>62</v>
      </c>
      <c r="F12" s="2">
        <v>0</v>
      </c>
      <c r="G12" t="s">
        <v>68</v>
      </c>
      <c r="H12" t="s">
        <v>113</v>
      </c>
      <c r="I12" t="s">
        <v>120</v>
      </c>
      <c r="J12" s="5">
        <v>142.11000000000001</v>
      </c>
      <c r="K12" s="5">
        <v>177.49</v>
      </c>
      <c r="L12" s="5">
        <f>Table1[[#This Row],[Buying_Price]]*Table1[[#This Row],[Quantity]]</f>
        <v>994.7700000000001</v>
      </c>
      <c r="M12" s="5">
        <f>Table1[[#This Row],[Selling_Price]]*Table1[[#This Row],[Quantity]]*(1-Table1[[#This Row],[Discount%]])</f>
        <v>1242.43</v>
      </c>
      <c r="N12">
        <f>DAY(Table1[[#This Row],[Date]])</f>
        <v>31</v>
      </c>
      <c r="O12" t="str">
        <f>TEXT(Table1[[#This Row],[Date]],"mmm")</f>
        <v>Jul</v>
      </c>
      <c r="P12">
        <f>YEAR(Table1[[#This Row],[Date]])</f>
        <v>2024</v>
      </c>
    </row>
    <row r="13" spans="1:16" x14ac:dyDescent="0.35">
      <c r="A13" s="8">
        <v>45505</v>
      </c>
      <c r="B13" t="s">
        <v>25</v>
      </c>
      <c r="C13">
        <v>5</v>
      </c>
      <c r="D13" t="s">
        <v>118</v>
      </c>
      <c r="E13" t="s">
        <v>62</v>
      </c>
      <c r="F13" s="2">
        <v>0</v>
      </c>
      <c r="G13" t="s">
        <v>77</v>
      </c>
      <c r="H13" t="s">
        <v>114</v>
      </c>
      <c r="I13" t="s">
        <v>116</v>
      </c>
      <c r="J13" s="5">
        <v>128.83000000000001</v>
      </c>
      <c r="K13" s="5">
        <v>152.04</v>
      </c>
      <c r="L13" s="5">
        <f>Table1[[#This Row],[Buying_Price]]*Table1[[#This Row],[Quantity]]</f>
        <v>644.15000000000009</v>
      </c>
      <c r="M13" s="5">
        <f>Table1[[#This Row],[Selling_Price]]*Table1[[#This Row],[Quantity]]*(1-Table1[[#This Row],[Discount%]])</f>
        <v>760.19999999999993</v>
      </c>
      <c r="N13">
        <f>DAY(Table1[[#This Row],[Date]])</f>
        <v>1</v>
      </c>
      <c r="O13" t="str">
        <f>TEXT(Table1[[#This Row],[Date]],"mmm")</f>
        <v>Aug</v>
      </c>
      <c r="P13">
        <f>YEAR(Table1[[#This Row],[Date]])</f>
        <v>2024</v>
      </c>
    </row>
    <row r="14" spans="1:16" x14ac:dyDescent="0.35">
      <c r="A14" s="8">
        <v>45506</v>
      </c>
      <c r="B14" t="s">
        <v>19</v>
      </c>
      <c r="C14">
        <v>10</v>
      </c>
      <c r="D14" t="s">
        <v>118</v>
      </c>
      <c r="E14" t="s">
        <v>62</v>
      </c>
      <c r="F14" s="2">
        <v>0</v>
      </c>
      <c r="G14" t="s">
        <v>71</v>
      </c>
      <c r="H14" t="s">
        <v>114</v>
      </c>
      <c r="I14" t="s">
        <v>120</v>
      </c>
      <c r="J14" s="5">
        <v>191.27</v>
      </c>
      <c r="K14" s="5">
        <v>251.32</v>
      </c>
      <c r="L14" s="5">
        <f>Table1[[#This Row],[Buying_Price]]*Table1[[#This Row],[Quantity]]</f>
        <v>1912.7</v>
      </c>
      <c r="M14" s="5">
        <f>Table1[[#This Row],[Selling_Price]]*Table1[[#This Row],[Quantity]]*(1-Table1[[#This Row],[Discount%]])</f>
        <v>2513.1999999999998</v>
      </c>
      <c r="N14">
        <f>DAY(Table1[[#This Row],[Date]])</f>
        <v>2</v>
      </c>
      <c r="O14" t="str">
        <f>TEXT(Table1[[#This Row],[Date]],"mmm")</f>
        <v>Aug</v>
      </c>
      <c r="P14">
        <f>YEAR(Table1[[#This Row],[Date]])</f>
        <v>2024</v>
      </c>
    </row>
    <row r="15" spans="1:16" x14ac:dyDescent="0.35">
      <c r="A15" s="8">
        <v>45507</v>
      </c>
      <c r="B15" t="s">
        <v>26</v>
      </c>
      <c r="C15">
        <v>10</v>
      </c>
      <c r="D15" t="s">
        <v>61</v>
      </c>
      <c r="E15" t="s">
        <v>62</v>
      </c>
      <c r="F15" s="2">
        <v>0</v>
      </c>
      <c r="G15" t="s">
        <v>78</v>
      </c>
      <c r="H15" t="s">
        <v>115</v>
      </c>
      <c r="I15" t="s">
        <v>117</v>
      </c>
      <c r="J15" s="5">
        <v>389.06</v>
      </c>
      <c r="K15" s="5">
        <v>450.82</v>
      </c>
      <c r="L15" s="5">
        <f>Table1[[#This Row],[Buying_Price]]*Table1[[#This Row],[Quantity]]</f>
        <v>3890.6</v>
      </c>
      <c r="M15" s="5">
        <f>Table1[[#This Row],[Selling_Price]]*Table1[[#This Row],[Quantity]]*(1-Table1[[#This Row],[Discount%]])</f>
        <v>4508.2</v>
      </c>
      <c r="N15">
        <f>DAY(Table1[[#This Row],[Date]])</f>
        <v>3</v>
      </c>
      <c r="O15" t="str">
        <f>TEXT(Table1[[#This Row],[Date]],"mmm")</f>
        <v>Aug</v>
      </c>
      <c r="P15">
        <f>YEAR(Table1[[#This Row],[Date]])</f>
        <v>2024</v>
      </c>
    </row>
    <row r="16" spans="1:16" x14ac:dyDescent="0.35">
      <c r="A16" s="8">
        <v>45508</v>
      </c>
      <c r="B16" t="s">
        <v>50</v>
      </c>
      <c r="C16">
        <v>2</v>
      </c>
      <c r="D16" t="s">
        <v>119</v>
      </c>
      <c r="E16" t="s">
        <v>61</v>
      </c>
      <c r="F16" s="2">
        <v>0</v>
      </c>
      <c r="G16" t="s">
        <v>102</v>
      </c>
      <c r="H16" t="s">
        <v>114</v>
      </c>
      <c r="I16" t="s">
        <v>116</v>
      </c>
      <c r="J16" s="5">
        <v>330.94</v>
      </c>
      <c r="K16" s="5">
        <v>407.93</v>
      </c>
      <c r="L16" s="5">
        <f>Table1[[#This Row],[Buying_Price]]*Table1[[#This Row],[Quantity]]</f>
        <v>661.88</v>
      </c>
      <c r="M16" s="5">
        <f>Table1[[#This Row],[Selling_Price]]*Table1[[#This Row],[Quantity]]*(1-Table1[[#This Row],[Discount%]])</f>
        <v>815.86</v>
      </c>
      <c r="N16">
        <f>DAY(Table1[[#This Row],[Date]])</f>
        <v>4</v>
      </c>
      <c r="O16" t="str">
        <f>TEXT(Table1[[#This Row],[Date]],"mmm")</f>
        <v>Aug</v>
      </c>
      <c r="P16">
        <f>YEAR(Table1[[#This Row],[Date]])</f>
        <v>2024</v>
      </c>
    </row>
    <row r="17" spans="1:16" x14ac:dyDescent="0.35">
      <c r="A17" s="8">
        <v>45509</v>
      </c>
      <c r="B17" t="s">
        <v>11</v>
      </c>
      <c r="C17">
        <v>3</v>
      </c>
      <c r="D17" t="s">
        <v>61</v>
      </c>
      <c r="E17" t="s">
        <v>62</v>
      </c>
      <c r="F17" s="2">
        <v>0</v>
      </c>
      <c r="G17" t="s">
        <v>63</v>
      </c>
      <c r="H17" t="s">
        <v>113</v>
      </c>
      <c r="I17" t="s">
        <v>120</v>
      </c>
      <c r="J17" s="5">
        <v>96.6</v>
      </c>
      <c r="K17" s="5">
        <v>125.57</v>
      </c>
      <c r="L17" s="5">
        <f>Table1[[#This Row],[Buying_Price]]*Table1[[#This Row],[Quantity]]</f>
        <v>289.79999999999995</v>
      </c>
      <c r="M17" s="5">
        <f>Table1[[#This Row],[Selling_Price]]*Table1[[#This Row],[Quantity]]*(1-Table1[[#This Row],[Discount%]])</f>
        <v>376.71</v>
      </c>
      <c r="N17">
        <f>DAY(Table1[[#This Row],[Date]])</f>
        <v>5</v>
      </c>
      <c r="O17" t="str">
        <f>TEXT(Table1[[#This Row],[Date]],"mmm")</f>
        <v>Aug</v>
      </c>
      <c r="P17">
        <f>YEAR(Table1[[#This Row],[Date]])</f>
        <v>2024</v>
      </c>
    </row>
    <row r="18" spans="1:16" x14ac:dyDescent="0.35">
      <c r="A18" s="8">
        <v>45510</v>
      </c>
      <c r="B18" t="s">
        <v>12</v>
      </c>
      <c r="C18">
        <v>10</v>
      </c>
      <c r="D18" t="s">
        <v>118</v>
      </c>
      <c r="E18" t="s">
        <v>62</v>
      </c>
      <c r="F18" s="2">
        <v>0</v>
      </c>
      <c r="G18" t="s">
        <v>64</v>
      </c>
      <c r="H18" t="s">
        <v>114</v>
      </c>
      <c r="I18" t="s">
        <v>116</v>
      </c>
      <c r="J18" s="5">
        <v>216.98</v>
      </c>
      <c r="K18" s="5">
        <v>266.12</v>
      </c>
      <c r="L18" s="5">
        <f>Table1[[#This Row],[Buying_Price]]*Table1[[#This Row],[Quantity]]</f>
        <v>2169.7999999999997</v>
      </c>
      <c r="M18" s="5">
        <f>Table1[[#This Row],[Selling_Price]]*Table1[[#This Row],[Quantity]]*(1-Table1[[#This Row],[Discount%]])</f>
        <v>2661.2</v>
      </c>
      <c r="N18">
        <f>DAY(Table1[[#This Row],[Date]])</f>
        <v>6</v>
      </c>
      <c r="O18" t="str">
        <f>TEXT(Table1[[#This Row],[Date]],"mmm")</f>
        <v>Aug</v>
      </c>
      <c r="P18">
        <f>YEAR(Table1[[#This Row],[Date]])</f>
        <v>2024</v>
      </c>
    </row>
    <row r="19" spans="1:16" x14ac:dyDescent="0.35">
      <c r="A19" s="8">
        <v>45511</v>
      </c>
      <c r="B19" t="s">
        <v>27</v>
      </c>
      <c r="C19">
        <v>7</v>
      </c>
      <c r="D19" t="s">
        <v>61</v>
      </c>
      <c r="E19" t="s">
        <v>62</v>
      </c>
      <c r="F19" s="2">
        <v>0</v>
      </c>
      <c r="G19" t="s">
        <v>79</v>
      </c>
      <c r="H19" t="s">
        <v>114</v>
      </c>
      <c r="I19" t="s">
        <v>120</v>
      </c>
      <c r="J19" s="5">
        <v>265.57</v>
      </c>
      <c r="K19" s="5">
        <v>386.27</v>
      </c>
      <c r="L19" s="5">
        <f>Table1[[#This Row],[Buying_Price]]*Table1[[#This Row],[Quantity]]</f>
        <v>1858.99</v>
      </c>
      <c r="M19" s="5">
        <f>Table1[[#This Row],[Selling_Price]]*Table1[[#This Row],[Quantity]]*(1-Table1[[#This Row],[Discount%]])</f>
        <v>2703.89</v>
      </c>
      <c r="N19">
        <f>DAY(Table1[[#This Row],[Date]])</f>
        <v>7</v>
      </c>
      <c r="O19" t="str">
        <f>TEXT(Table1[[#This Row],[Date]],"mmm")</f>
        <v>Aug</v>
      </c>
      <c r="P19">
        <f>YEAR(Table1[[#This Row],[Date]])</f>
        <v>2024</v>
      </c>
    </row>
    <row r="20" spans="1:16" x14ac:dyDescent="0.35">
      <c r="A20" s="8">
        <v>45512</v>
      </c>
      <c r="B20" t="s">
        <v>51</v>
      </c>
      <c r="C20">
        <v>3</v>
      </c>
      <c r="D20" t="s">
        <v>118</v>
      </c>
      <c r="E20" t="s">
        <v>62</v>
      </c>
      <c r="F20" s="2">
        <v>0</v>
      </c>
      <c r="G20" t="s">
        <v>103</v>
      </c>
      <c r="H20" t="s">
        <v>115</v>
      </c>
      <c r="I20" t="s">
        <v>116</v>
      </c>
      <c r="J20" s="5">
        <v>475.5</v>
      </c>
      <c r="K20" s="5">
        <v>611.91999999999996</v>
      </c>
      <c r="L20" s="5">
        <f>Table1[[#This Row],[Buying_Price]]*Table1[[#This Row],[Quantity]]</f>
        <v>1426.5</v>
      </c>
      <c r="M20" s="5">
        <f>Table1[[#This Row],[Selling_Price]]*Table1[[#This Row],[Quantity]]*(1-Table1[[#This Row],[Discount%]])</f>
        <v>1835.7599999999998</v>
      </c>
      <c r="N20">
        <f>DAY(Table1[[#This Row],[Date]])</f>
        <v>8</v>
      </c>
      <c r="O20" t="str">
        <f>TEXT(Table1[[#This Row],[Date]],"mmm")</f>
        <v>Aug</v>
      </c>
      <c r="P20">
        <f>YEAR(Table1[[#This Row],[Date]])</f>
        <v>2024</v>
      </c>
    </row>
    <row r="21" spans="1:16" x14ac:dyDescent="0.35">
      <c r="A21" s="8">
        <v>45513</v>
      </c>
      <c r="B21" t="s">
        <v>28</v>
      </c>
      <c r="C21">
        <v>9</v>
      </c>
      <c r="D21" t="s">
        <v>119</v>
      </c>
      <c r="E21" t="s">
        <v>61</v>
      </c>
      <c r="F21" s="2">
        <v>0</v>
      </c>
      <c r="G21" t="s">
        <v>80</v>
      </c>
      <c r="H21" t="s">
        <v>113</v>
      </c>
      <c r="I21" t="s">
        <v>120</v>
      </c>
      <c r="J21" s="5">
        <v>189.14</v>
      </c>
      <c r="K21" s="5">
        <v>258.01</v>
      </c>
      <c r="L21" s="5">
        <f>Table1[[#This Row],[Buying_Price]]*Table1[[#This Row],[Quantity]]</f>
        <v>1702.2599999999998</v>
      </c>
      <c r="M21" s="5">
        <f>Table1[[#This Row],[Selling_Price]]*Table1[[#This Row],[Quantity]]*(1-Table1[[#This Row],[Discount%]])</f>
        <v>2322.09</v>
      </c>
      <c r="N21">
        <f>DAY(Table1[[#This Row],[Date]])</f>
        <v>9</v>
      </c>
      <c r="O21" t="str">
        <f>TEXT(Table1[[#This Row],[Date]],"mmm")</f>
        <v>Aug</v>
      </c>
      <c r="P21">
        <f>YEAR(Table1[[#This Row],[Date]])</f>
        <v>2024</v>
      </c>
    </row>
    <row r="22" spans="1:16" x14ac:dyDescent="0.35">
      <c r="A22" s="8">
        <v>45514</v>
      </c>
      <c r="B22" t="s">
        <v>52</v>
      </c>
      <c r="C22">
        <v>9</v>
      </c>
      <c r="D22" t="s">
        <v>61</v>
      </c>
      <c r="E22" t="s">
        <v>62</v>
      </c>
      <c r="F22" s="2">
        <v>0</v>
      </c>
      <c r="G22" t="s">
        <v>104</v>
      </c>
      <c r="H22" t="s">
        <v>114</v>
      </c>
      <c r="I22" t="s">
        <v>120</v>
      </c>
      <c r="J22" s="5">
        <v>277.52999999999997</v>
      </c>
      <c r="K22" s="5">
        <v>362.58</v>
      </c>
      <c r="L22" s="5">
        <f>Table1[[#This Row],[Buying_Price]]*Table1[[#This Row],[Quantity]]</f>
        <v>2497.7699999999995</v>
      </c>
      <c r="M22" s="5">
        <f>Table1[[#This Row],[Selling_Price]]*Table1[[#This Row],[Quantity]]*(1-Table1[[#This Row],[Discount%]])</f>
        <v>3263.22</v>
      </c>
      <c r="N22">
        <f>DAY(Table1[[#This Row],[Date]])</f>
        <v>10</v>
      </c>
      <c r="O22" t="str">
        <f>TEXT(Table1[[#This Row],[Date]],"mmm")</f>
        <v>Aug</v>
      </c>
      <c r="P22">
        <f>YEAR(Table1[[#This Row],[Date]])</f>
        <v>2024</v>
      </c>
    </row>
    <row r="23" spans="1:16" x14ac:dyDescent="0.35">
      <c r="A23" s="8">
        <v>45515</v>
      </c>
      <c r="B23" t="s">
        <v>29</v>
      </c>
      <c r="C23">
        <v>4</v>
      </c>
      <c r="D23" t="s">
        <v>118</v>
      </c>
      <c r="E23" t="s">
        <v>61</v>
      </c>
      <c r="F23" s="2">
        <v>0</v>
      </c>
      <c r="G23" t="s">
        <v>81</v>
      </c>
      <c r="H23" t="s">
        <v>114</v>
      </c>
      <c r="I23" t="s">
        <v>117</v>
      </c>
      <c r="J23" s="5">
        <v>164.63</v>
      </c>
      <c r="K23" s="5">
        <v>225.84</v>
      </c>
      <c r="L23" s="5">
        <f>Table1[[#This Row],[Buying_Price]]*Table1[[#This Row],[Quantity]]</f>
        <v>658.52</v>
      </c>
      <c r="M23" s="5">
        <f>Table1[[#This Row],[Selling_Price]]*Table1[[#This Row],[Quantity]]*(1-Table1[[#This Row],[Discount%]])</f>
        <v>903.36</v>
      </c>
      <c r="N23">
        <f>DAY(Table1[[#This Row],[Date]])</f>
        <v>11</v>
      </c>
      <c r="O23" t="str">
        <f>TEXT(Table1[[#This Row],[Date]],"mmm")</f>
        <v>Aug</v>
      </c>
      <c r="P23">
        <f>YEAR(Table1[[#This Row],[Date]])</f>
        <v>2024</v>
      </c>
    </row>
    <row r="24" spans="1:16" x14ac:dyDescent="0.35">
      <c r="A24" s="8">
        <v>45516</v>
      </c>
      <c r="B24" t="s">
        <v>30</v>
      </c>
      <c r="C24">
        <v>4</v>
      </c>
      <c r="D24" t="s">
        <v>61</v>
      </c>
      <c r="E24" t="s">
        <v>61</v>
      </c>
      <c r="F24" s="2">
        <v>0</v>
      </c>
      <c r="G24" t="s">
        <v>82</v>
      </c>
      <c r="H24" t="s">
        <v>115</v>
      </c>
      <c r="I24" t="s">
        <v>116</v>
      </c>
      <c r="J24" s="5">
        <v>194.32</v>
      </c>
      <c r="K24" s="5">
        <v>252.03</v>
      </c>
      <c r="L24" s="5">
        <f>Table1[[#This Row],[Buying_Price]]*Table1[[#This Row],[Quantity]]</f>
        <v>777.28</v>
      </c>
      <c r="M24" s="5">
        <f>Table1[[#This Row],[Selling_Price]]*Table1[[#This Row],[Quantity]]*(1-Table1[[#This Row],[Discount%]])</f>
        <v>1008.12</v>
      </c>
      <c r="N24">
        <f>DAY(Table1[[#This Row],[Date]])</f>
        <v>12</v>
      </c>
      <c r="O24" t="str">
        <f>TEXT(Table1[[#This Row],[Date]],"mmm")</f>
        <v>Aug</v>
      </c>
      <c r="P24">
        <f>YEAR(Table1[[#This Row],[Date]])</f>
        <v>2024</v>
      </c>
    </row>
    <row r="25" spans="1:16" x14ac:dyDescent="0.35">
      <c r="A25" s="8">
        <v>45517</v>
      </c>
      <c r="B25" t="s">
        <v>40</v>
      </c>
      <c r="C25">
        <v>5</v>
      </c>
      <c r="D25" t="s">
        <v>61</v>
      </c>
      <c r="E25" t="s">
        <v>62</v>
      </c>
      <c r="F25" s="2">
        <v>0</v>
      </c>
      <c r="G25" t="s">
        <v>92</v>
      </c>
      <c r="H25" t="s">
        <v>115</v>
      </c>
      <c r="I25" t="s">
        <v>120</v>
      </c>
      <c r="J25" s="5">
        <v>433.09</v>
      </c>
      <c r="K25" s="5">
        <v>583.67999999999995</v>
      </c>
      <c r="L25" s="5">
        <f>Table1[[#This Row],[Buying_Price]]*Table1[[#This Row],[Quantity]]</f>
        <v>2165.4499999999998</v>
      </c>
      <c r="M25" s="5">
        <f>Table1[[#This Row],[Selling_Price]]*Table1[[#This Row],[Quantity]]*(1-Table1[[#This Row],[Discount%]])</f>
        <v>2918.3999999999996</v>
      </c>
      <c r="N25">
        <f>DAY(Table1[[#This Row],[Date]])</f>
        <v>13</v>
      </c>
      <c r="O25" t="str">
        <f>TEXT(Table1[[#This Row],[Date]],"mmm")</f>
        <v>Aug</v>
      </c>
      <c r="P25">
        <f>YEAR(Table1[[#This Row],[Date]])</f>
        <v>2024</v>
      </c>
    </row>
    <row r="26" spans="1:16" x14ac:dyDescent="0.35">
      <c r="A26" s="8">
        <v>45883</v>
      </c>
      <c r="B26" t="s">
        <v>53</v>
      </c>
      <c r="C26">
        <v>1</v>
      </c>
      <c r="D26" t="s">
        <v>61</v>
      </c>
      <c r="E26" t="s">
        <v>61</v>
      </c>
      <c r="F26" s="2">
        <v>0</v>
      </c>
      <c r="G26" t="s">
        <v>105</v>
      </c>
      <c r="H26" t="s">
        <v>114</v>
      </c>
      <c r="I26" t="s">
        <v>117</v>
      </c>
      <c r="J26" s="5">
        <v>151.9</v>
      </c>
      <c r="K26" s="5">
        <v>213.89</v>
      </c>
      <c r="L26" s="5">
        <f>Table1[[#This Row],[Buying_Price]]*Table1[[#This Row],[Quantity]]</f>
        <v>151.9</v>
      </c>
      <c r="M26" s="5">
        <f>Table1[[#This Row],[Selling_Price]]*Table1[[#This Row],[Quantity]]*(1-Table1[[#This Row],[Discount%]])</f>
        <v>213.89</v>
      </c>
      <c r="N26">
        <f>DAY(Table1[[#This Row],[Date]])</f>
        <v>14</v>
      </c>
      <c r="O26" t="str">
        <f>TEXT(Table1[[#This Row],[Date]],"mmm")</f>
        <v>Aug</v>
      </c>
      <c r="P26">
        <f>YEAR(Table1[[#This Row],[Date]])</f>
        <v>2025</v>
      </c>
    </row>
    <row r="27" spans="1:16" x14ac:dyDescent="0.35">
      <c r="A27" s="8">
        <v>45884</v>
      </c>
      <c r="B27" t="s">
        <v>31</v>
      </c>
      <c r="C27">
        <v>9</v>
      </c>
      <c r="D27" t="s">
        <v>119</v>
      </c>
      <c r="E27" t="s">
        <v>61</v>
      </c>
      <c r="F27" s="2">
        <v>0</v>
      </c>
      <c r="G27" t="s">
        <v>83</v>
      </c>
      <c r="H27" t="s">
        <v>114</v>
      </c>
      <c r="I27" t="s">
        <v>117</v>
      </c>
      <c r="J27" s="5">
        <v>195.18</v>
      </c>
      <c r="K27" s="5">
        <v>280.29000000000002</v>
      </c>
      <c r="L27" s="5">
        <f>Table1[[#This Row],[Buying_Price]]*Table1[[#This Row],[Quantity]]</f>
        <v>1756.6200000000001</v>
      </c>
      <c r="M27" s="5">
        <f>Table1[[#This Row],[Selling_Price]]*Table1[[#This Row],[Quantity]]*(1-Table1[[#This Row],[Discount%]])</f>
        <v>2522.61</v>
      </c>
      <c r="N27">
        <f>DAY(Table1[[#This Row],[Date]])</f>
        <v>15</v>
      </c>
      <c r="O27" t="str">
        <f>TEXT(Table1[[#This Row],[Date]],"mmm")</f>
        <v>Aug</v>
      </c>
      <c r="P27">
        <f>YEAR(Table1[[#This Row],[Date]])</f>
        <v>2025</v>
      </c>
    </row>
    <row r="28" spans="1:16" x14ac:dyDescent="0.35">
      <c r="A28" s="8">
        <v>45885</v>
      </c>
      <c r="B28" t="s">
        <v>41</v>
      </c>
      <c r="C28">
        <v>5</v>
      </c>
      <c r="D28" t="s">
        <v>118</v>
      </c>
      <c r="E28" t="s">
        <v>61</v>
      </c>
      <c r="F28" s="2">
        <v>0</v>
      </c>
      <c r="G28" t="s">
        <v>93</v>
      </c>
      <c r="H28" t="s">
        <v>113</v>
      </c>
      <c r="I28" t="s">
        <v>117</v>
      </c>
      <c r="J28" s="5">
        <v>194.12</v>
      </c>
      <c r="K28" s="5">
        <v>229.04</v>
      </c>
      <c r="L28" s="5">
        <f>Table1[[#This Row],[Buying_Price]]*Table1[[#This Row],[Quantity]]</f>
        <v>970.6</v>
      </c>
      <c r="M28" s="5">
        <f>Table1[[#This Row],[Selling_Price]]*Table1[[#This Row],[Quantity]]*(1-Table1[[#This Row],[Discount%]])</f>
        <v>1145.2</v>
      </c>
      <c r="N28">
        <f>DAY(Table1[[#This Row],[Date]])</f>
        <v>16</v>
      </c>
      <c r="O28" t="str">
        <f>TEXT(Table1[[#This Row],[Date]],"mmm")</f>
        <v>Aug</v>
      </c>
      <c r="P28">
        <f>YEAR(Table1[[#This Row],[Date]])</f>
        <v>2025</v>
      </c>
    </row>
    <row r="29" spans="1:16" x14ac:dyDescent="0.35">
      <c r="A29" s="8">
        <v>45886</v>
      </c>
      <c r="B29" t="s">
        <v>54</v>
      </c>
      <c r="C29">
        <v>8</v>
      </c>
      <c r="D29" t="s">
        <v>118</v>
      </c>
      <c r="E29" t="s">
        <v>62</v>
      </c>
      <c r="F29" s="2">
        <v>0</v>
      </c>
      <c r="G29" t="s">
        <v>106</v>
      </c>
      <c r="H29" t="s">
        <v>113</v>
      </c>
      <c r="I29" t="s">
        <v>117</v>
      </c>
      <c r="J29" s="5">
        <v>466.21</v>
      </c>
      <c r="K29" s="5">
        <v>632.08000000000004</v>
      </c>
      <c r="L29" s="5">
        <f>Table1[[#This Row],[Buying_Price]]*Table1[[#This Row],[Quantity]]</f>
        <v>3729.68</v>
      </c>
      <c r="M29" s="5">
        <f>Table1[[#This Row],[Selling_Price]]*Table1[[#This Row],[Quantity]]*(1-Table1[[#This Row],[Discount%]])</f>
        <v>5056.6400000000003</v>
      </c>
      <c r="N29">
        <f>DAY(Table1[[#This Row],[Date]])</f>
        <v>17</v>
      </c>
      <c r="O29" t="str">
        <f>TEXT(Table1[[#This Row],[Date]],"mmm")</f>
        <v>Aug</v>
      </c>
      <c r="P29">
        <f>YEAR(Table1[[#This Row],[Date]])</f>
        <v>2025</v>
      </c>
    </row>
    <row r="30" spans="1:16" x14ac:dyDescent="0.35">
      <c r="A30" s="8">
        <v>45887</v>
      </c>
      <c r="B30" t="s">
        <v>32</v>
      </c>
      <c r="C30">
        <v>8</v>
      </c>
      <c r="D30" t="s">
        <v>61</v>
      </c>
      <c r="E30" t="s">
        <v>61</v>
      </c>
      <c r="F30" s="2">
        <v>0</v>
      </c>
      <c r="G30" t="s">
        <v>84</v>
      </c>
      <c r="H30" t="s">
        <v>115</v>
      </c>
      <c r="I30" t="s">
        <v>116</v>
      </c>
      <c r="J30" s="5">
        <v>104.96</v>
      </c>
      <c r="K30" s="5">
        <v>129.69</v>
      </c>
      <c r="L30" s="5">
        <f>Table1[[#This Row],[Buying_Price]]*Table1[[#This Row],[Quantity]]</f>
        <v>839.68</v>
      </c>
      <c r="M30" s="5">
        <f>Table1[[#This Row],[Selling_Price]]*Table1[[#This Row],[Quantity]]*(1-Table1[[#This Row],[Discount%]])</f>
        <v>1037.52</v>
      </c>
      <c r="N30">
        <f>DAY(Table1[[#This Row],[Date]])</f>
        <v>18</v>
      </c>
      <c r="O30" t="str">
        <f>TEXT(Table1[[#This Row],[Date]],"mmm")</f>
        <v>Aug</v>
      </c>
      <c r="P30">
        <f>YEAR(Table1[[#This Row],[Date]])</f>
        <v>2025</v>
      </c>
    </row>
    <row r="31" spans="1:16" x14ac:dyDescent="0.35">
      <c r="A31" s="8">
        <v>45912</v>
      </c>
      <c r="B31" t="s">
        <v>42</v>
      </c>
      <c r="C31">
        <v>2</v>
      </c>
      <c r="D31" t="s">
        <v>61</v>
      </c>
      <c r="E31" t="s">
        <v>62</v>
      </c>
      <c r="F31" s="2">
        <v>0</v>
      </c>
      <c r="G31" t="s">
        <v>94</v>
      </c>
      <c r="H31" t="s">
        <v>113</v>
      </c>
      <c r="I31" t="s">
        <v>117</v>
      </c>
      <c r="J31" s="5">
        <v>187.78</v>
      </c>
      <c r="K31" s="5">
        <v>253.54</v>
      </c>
      <c r="L31" s="5">
        <f>Table1[[#This Row],[Buying_Price]]*Table1[[#This Row],[Quantity]]</f>
        <v>375.56</v>
      </c>
      <c r="M31" s="5">
        <f>Table1[[#This Row],[Selling_Price]]*Table1[[#This Row],[Quantity]]*(1-Table1[[#This Row],[Discount%]])</f>
        <v>507.08</v>
      </c>
      <c r="N31">
        <f>DAY(Table1[[#This Row],[Date]])</f>
        <v>12</v>
      </c>
      <c r="O31" t="str">
        <f>TEXT(Table1[[#This Row],[Date]],"mmm")</f>
        <v>Sep</v>
      </c>
      <c r="P31">
        <f>YEAR(Table1[[#This Row],[Date]])</f>
        <v>2025</v>
      </c>
    </row>
    <row r="32" spans="1:16" x14ac:dyDescent="0.35">
      <c r="A32" s="8">
        <v>45913</v>
      </c>
      <c r="B32" t="s">
        <v>55</v>
      </c>
      <c r="C32">
        <v>3</v>
      </c>
      <c r="D32" t="s">
        <v>119</v>
      </c>
      <c r="E32" t="s">
        <v>61</v>
      </c>
      <c r="F32" s="2">
        <v>0</v>
      </c>
      <c r="G32" t="s">
        <v>107</v>
      </c>
      <c r="H32" t="s">
        <v>113</v>
      </c>
      <c r="I32" t="s">
        <v>120</v>
      </c>
      <c r="J32" s="5">
        <v>495.11</v>
      </c>
      <c r="K32" s="5">
        <v>562.36</v>
      </c>
      <c r="L32" s="5">
        <f>Table1[[#This Row],[Buying_Price]]*Table1[[#This Row],[Quantity]]</f>
        <v>1485.33</v>
      </c>
      <c r="M32" s="5">
        <f>Table1[[#This Row],[Selling_Price]]*Table1[[#This Row],[Quantity]]*(1-Table1[[#This Row],[Discount%]])</f>
        <v>1687.08</v>
      </c>
      <c r="N32">
        <f>DAY(Table1[[#This Row],[Date]])</f>
        <v>13</v>
      </c>
      <c r="O32" t="str">
        <f>TEXT(Table1[[#This Row],[Date]],"mmm")</f>
        <v>Sep</v>
      </c>
      <c r="P32">
        <f>YEAR(Table1[[#This Row],[Date]])</f>
        <v>2025</v>
      </c>
    </row>
    <row r="33" spans="1:16" x14ac:dyDescent="0.35">
      <c r="A33" s="8">
        <v>45914</v>
      </c>
      <c r="B33" t="s">
        <v>33</v>
      </c>
      <c r="C33">
        <v>3</v>
      </c>
      <c r="D33" t="s">
        <v>119</v>
      </c>
      <c r="E33" t="s">
        <v>62</v>
      </c>
      <c r="F33" s="2">
        <v>0</v>
      </c>
      <c r="G33" t="s">
        <v>85</v>
      </c>
      <c r="H33" t="s">
        <v>115</v>
      </c>
      <c r="I33" t="s">
        <v>117</v>
      </c>
      <c r="J33" s="5">
        <v>287.60000000000002</v>
      </c>
      <c r="K33" s="5">
        <v>383.24</v>
      </c>
      <c r="L33" s="5">
        <f>Table1[[#This Row],[Buying_Price]]*Table1[[#This Row],[Quantity]]</f>
        <v>862.80000000000007</v>
      </c>
      <c r="M33" s="5">
        <f>Table1[[#This Row],[Selling_Price]]*Table1[[#This Row],[Quantity]]*(1-Table1[[#This Row],[Discount%]])</f>
        <v>1149.72</v>
      </c>
      <c r="N33">
        <f>DAY(Table1[[#This Row],[Date]])</f>
        <v>14</v>
      </c>
      <c r="O33" t="str">
        <f>TEXT(Table1[[#This Row],[Date]],"mmm")</f>
        <v>Sep</v>
      </c>
      <c r="P33">
        <f>YEAR(Table1[[#This Row],[Date]])</f>
        <v>2025</v>
      </c>
    </row>
    <row r="34" spans="1:16" x14ac:dyDescent="0.35">
      <c r="A34" s="8">
        <v>45915</v>
      </c>
      <c r="B34" t="s">
        <v>43</v>
      </c>
      <c r="C34">
        <v>6</v>
      </c>
      <c r="D34" t="s">
        <v>119</v>
      </c>
      <c r="E34" t="s">
        <v>62</v>
      </c>
      <c r="F34" s="2">
        <v>0</v>
      </c>
      <c r="G34" t="s">
        <v>95</v>
      </c>
      <c r="H34" t="s">
        <v>114</v>
      </c>
      <c r="I34" t="s">
        <v>117</v>
      </c>
      <c r="J34" s="5">
        <v>346.75</v>
      </c>
      <c r="K34" s="5">
        <v>426.93</v>
      </c>
      <c r="L34" s="5">
        <f>Table1[[#This Row],[Buying_Price]]*Table1[[#This Row],[Quantity]]</f>
        <v>2080.5</v>
      </c>
      <c r="M34" s="5">
        <f>Table1[[#This Row],[Selling_Price]]*Table1[[#This Row],[Quantity]]*(1-Table1[[#This Row],[Discount%]])</f>
        <v>2561.58</v>
      </c>
      <c r="N34">
        <f>DAY(Table1[[#This Row],[Date]])</f>
        <v>15</v>
      </c>
      <c r="O34" t="str">
        <f>TEXT(Table1[[#This Row],[Date]],"mmm")</f>
        <v>Sep</v>
      </c>
      <c r="P34">
        <f>YEAR(Table1[[#This Row],[Date]])</f>
        <v>2025</v>
      </c>
    </row>
    <row r="35" spans="1:16" x14ac:dyDescent="0.35">
      <c r="A35" s="8">
        <v>45916</v>
      </c>
      <c r="B35" t="s">
        <v>56</v>
      </c>
      <c r="C35">
        <v>7</v>
      </c>
      <c r="D35" t="s">
        <v>61</v>
      </c>
      <c r="E35" t="s">
        <v>61</v>
      </c>
      <c r="F35" s="2">
        <v>0</v>
      </c>
      <c r="G35" t="s">
        <v>108</v>
      </c>
      <c r="H35" t="s">
        <v>114</v>
      </c>
      <c r="I35" t="s">
        <v>116</v>
      </c>
      <c r="J35" s="5">
        <v>419.42</v>
      </c>
      <c r="K35" s="5">
        <v>575.53</v>
      </c>
      <c r="L35" s="5">
        <f>Table1[[#This Row],[Buying_Price]]*Table1[[#This Row],[Quantity]]</f>
        <v>2935.94</v>
      </c>
      <c r="M35" s="5">
        <f>Table1[[#This Row],[Selling_Price]]*Table1[[#This Row],[Quantity]]*(1-Table1[[#This Row],[Discount%]])</f>
        <v>4028.71</v>
      </c>
      <c r="N35">
        <f>DAY(Table1[[#This Row],[Date]])</f>
        <v>16</v>
      </c>
      <c r="O35" t="str">
        <f>TEXT(Table1[[#This Row],[Date]],"mmm")</f>
        <v>Sep</v>
      </c>
      <c r="P35">
        <f>YEAR(Table1[[#This Row],[Date]])</f>
        <v>2025</v>
      </c>
    </row>
    <row r="36" spans="1:16" x14ac:dyDescent="0.35">
      <c r="A36" s="8">
        <v>45917</v>
      </c>
      <c r="B36" t="s">
        <v>34</v>
      </c>
      <c r="C36">
        <v>1</v>
      </c>
      <c r="D36" t="s">
        <v>119</v>
      </c>
      <c r="E36" t="s">
        <v>62</v>
      </c>
      <c r="F36" s="2">
        <v>0</v>
      </c>
      <c r="G36" t="s">
        <v>86</v>
      </c>
      <c r="H36" t="s">
        <v>115</v>
      </c>
      <c r="I36" t="s">
        <v>116</v>
      </c>
      <c r="J36" s="5">
        <v>163.05000000000001</v>
      </c>
      <c r="K36" s="5">
        <v>194.33</v>
      </c>
      <c r="L36" s="5">
        <f>Table1[[#This Row],[Buying_Price]]*Table1[[#This Row],[Quantity]]</f>
        <v>163.05000000000001</v>
      </c>
      <c r="M36" s="5">
        <f>Table1[[#This Row],[Selling_Price]]*Table1[[#This Row],[Quantity]]*(1-Table1[[#This Row],[Discount%]])</f>
        <v>194.33</v>
      </c>
      <c r="N36">
        <f>DAY(Table1[[#This Row],[Date]])</f>
        <v>17</v>
      </c>
      <c r="O36" t="str">
        <f>TEXT(Table1[[#This Row],[Date]],"mmm")</f>
        <v>Sep</v>
      </c>
      <c r="P36">
        <f>YEAR(Table1[[#This Row],[Date]])</f>
        <v>2025</v>
      </c>
    </row>
    <row r="37" spans="1:16" x14ac:dyDescent="0.35">
      <c r="A37" s="8">
        <v>45918</v>
      </c>
      <c r="B37" t="s">
        <v>44</v>
      </c>
      <c r="C37">
        <v>1</v>
      </c>
      <c r="D37" t="s">
        <v>61</v>
      </c>
      <c r="E37" t="s">
        <v>62</v>
      </c>
      <c r="F37" s="2">
        <v>0</v>
      </c>
      <c r="G37" t="s">
        <v>96</v>
      </c>
      <c r="H37" t="s">
        <v>115</v>
      </c>
      <c r="I37" t="s">
        <v>120</v>
      </c>
      <c r="J37" s="5">
        <v>115.3</v>
      </c>
      <c r="K37" s="5">
        <v>134.49</v>
      </c>
      <c r="L37" s="5">
        <f>Table1[[#This Row],[Buying_Price]]*Table1[[#This Row],[Quantity]]</f>
        <v>115.3</v>
      </c>
      <c r="M37" s="5">
        <f>Table1[[#This Row],[Selling_Price]]*Table1[[#This Row],[Quantity]]*(1-Table1[[#This Row],[Discount%]])</f>
        <v>134.49</v>
      </c>
      <c r="N37">
        <f>DAY(Table1[[#This Row],[Date]])</f>
        <v>18</v>
      </c>
      <c r="O37" t="str">
        <f>TEXT(Table1[[#This Row],[Date]],"mmm")</f>
        <v>Sep</v>
      </c>
      <c r="P37">
        <f>YEAR(Table1[[#This Row],[Date]])</f>
        <v>2025</v>
      </c>
    </row>
    <row r="38" spans="1:16" x14ac:dyDescent="0.35">
      <c r="A38" s="8">
        <v>45919</v>
      </c>
      <c r="B38" t="s">
        <v>57</v>
      </c>
      <c r="C38">
        <v>5</v>
      </c>
      <c r="D38" t="s">
        <v>61</v>
      </c>
      <c r="E38" t="s">
        <v>62</v>
      </c>
      <c r="F38" s="2">
        <v>0</v>
      </c>
      <c r="G38" t="s">
        <v>109</v>
      </c>
      <c r="H38" t="s">
        <v>114</v>
      </c>
      <c r="I38" t="s">
        <v>116</v>
      </c>
      <c r="J38" s="5">
        <v>235.49</v>
      </c>
      <c r="K38" s="5">
        <v>301.86</v>
      </c>
      <c r="L38" s="5">
        <f>Table1[[#This Row],[Buying_Price]]*Table1[[#This Row],[Quantity]]</f>
        <v>1177.45</v>
      </c>
      <c r="M38" s="5">
        <f>Table1[[#This Row],[Selling_Price]]*Table1[[#This Row],[Quantity]]*(1-Table1[[#This Row],[Discount%]])</f>
        <v>1509.3000000000002</v>
      </c>
      <c r="N38">
        <f>DAY(Table1[[#This Row],[Date]])</f>
        <v>19</v>
      </c>
      <c r="O38" t="str">
        <f>TEXT(Table1[[#This Row],[Date]],"mmm")</f>
        <v>Sep</v>
      </c>
      <c r="P38">
        <f>YEAR(Table1[[#This Row],[Date]])</f>
        <v>2025</v>
      </c>
    </row>
    <row r="39" spans="1:16" x14ac:dyDescent="0.35">
      <c r="A39" s="8">
        <v>45920</v>
      </c>
      <c r="B39" t="s">
        <v>35</v>
      </c>
      <c r="C39">
        <v>10</v>
      </c>
      <c r="D39" t="s">
        <v>118</v>
      </c>
      <c r="E39" t="s">
        <v>61</v>
      </c>
      <c r="F39" s="2">
        <v>0</v>
      </c>
      <c r="G39" t="s">
        <v>87</v>
      </c>
      <c r="H39" t="s">
        <v>114</v>
      </c>
      <c r="I39" t="s">
        <v>120</v>
      </c>
      <c r="J39" s="5">
        <v>381.58</v>
      </c>
      <c r="K39" s="5">
        <v>444.52</v>
      </c>
      <c r="L39" s="5">
        <f>Table1[[#This Row],[Buying_Price]]*Table1[[#This Row],[Quantity]]</f>
        <v>3815.7999999999997</v>
      </c>
      <c r="M39" s="5">
        <f>Table1[[#This Row],[Selling_Price]]*Table1[[#This Row],[Quantity]]*(1-Table1[[#This Row],[Discount%]])</f>
        <v>4445.2</v>
      </c>
      <c r="N39">
        <f>DAY(Table1[[#This Row],[Date]])</f>
        <v>20</v>
      </c>
      <c r="O39" t="str">
        <f>TEXT(Table1[[#This Row],[Date]],"mmm")</f>
        <v>Sep</v>
      </c>
      <c r="P39">
        <f>YEAR(Table1[[#This Row],[Date]])</f>
        <v>2025</v>
      </c>
    </row>
    <row r="40" spans="1:16" x14ac:dyDescent="0.35">
      <c r="A40" s="8">
        <v>45921</v>
      </c>
      <c r="B40" t="s">
        <v>45</v>
      </c>
      <c r="C40">
        <v>8</v>
      </c>
      <c r="D40" t="s">
        <v>118</v>
      </c>
      <c r="E40" t="s">
        <v>61</v>
      </c>
      <c r="F40" s="2">
        <v>0</v>
      </c>
      <c r="G40" t="s">
        <v>97</v>
      </c>
      <c r="H40" t="s">
        <v>113</v>
      </c>
      <c r="I40" t="s">
        <v>120</v>
      </c>
      <c r="J40" s="5">
        <v>197.67</v>
      </c>
      <c r="K40" s="5">
        <v>221.52</v>
      </c>
      <c r="L40" s="5">
        <f>Table1[[#This Row],[Buying_Price]]*Table1[[#This Row],[Quantity]]</f>
        <v>1581.36</v>
      </c>
      <c r="M40" s="5">
        <f>Table1[[#This Row],[Selling_Price]]*Table1[[#This Row],[Quantity]]*(1-Table1[[#This Row],[Discount%]])</f>
        <v>1772.16</v>
      </c>
      <c r="N40">
        <f>DAY(Table1[[#This Row],[Date]])</f>
        <v>21</v>
      </c>
      <c r="O40" t="str">
        <f>TEXT(Table1[[#This Row],[Date]],"mmm")</f>
        <v>Sep</v>
      </c>
      <c r="P40">
        <f>YEAR(Table1[[#This Row],[Date]])</f>
        <v>2025</v>
      </c>
    </row>
    <row r="41" spans="1:16" x14ac:dyDescent="0.35">
      <c r="A41" s="8">
        <v>45945</v>
      </c>
      <c r="B41" t="s">
        <v>58</v>
      </c>
      <c r="C41">
        <v>9</v>
      </c>
      <c r="D41" t="s">
        <v>118</v>
      </c>
      <c r="E41" t="s">
        <v>62</v>
      </c>
      <c r="F41" s="2">
        <v>0</v>
      </c>
      <c r="G41" t="s">
        <v>110</v>
      </c>
      <c r="H41" t="s">
        <v>114</v>
      </c>
      <c r="I41" t="s">
        <v>117</v>
      </c>
      <c r="J41" s="5">
        <v>136.19999999999999</v>
      </c>
      <c r="K41" s="5">
        <v>152.84</v>
      </c>
      <c r="L41" s="5">
        <f>Table1[[#This Row],[Buying_Price]]*Table1[[#This Row],[Quantity]]</f>
        <v>1225.8</v>
      </c>
      <c r="M41" s="5">
        <f>Table1[[#This Row],[Selling_Price]]*Table1[[#This Row],[Quantity]]*(1-Table1[[#This Row],[Discount%]])</f>
        <v>1375.56</v>
      </c>
      <c r="N41">
        <f>DAY(Table1[[#This Row],[Date]])</f>
        <v>15</v>
      </c>
      <c r="O41" t="str">
        <f>TEXT(Table1[[#This Row],[Date]],"mmm")</f>
        <v>Oct</v>
      </c>
      <c r="P41">
        <f>YEAR(Table1[[#This Row],[Date]])</f>
        <v>2025</v>
      </c>
    </row>
    <row r="42" spans="1:16" x14ac:dyDescent="0.35">
      <c r="A42" s="8">
        <v>45946</v>
      </c>
      <c r="B42" t="s">
        <v>36</v>
      </c>
      <c r="C42">
        <v>5</v>
      </c>
      <c r="D42" t="s">
        <v>61</v>
      </c>
      <c r="E42" t="s">
        <v>61</v>
      </c>
      <c r="F42" s="2">
        <v>0</v>
      </c>
      <c r="G42" t="s">
        <v>88</v>
      </c>
      <c r="H42" t="s">
        <v>115</v>
      </c>
      <c r="I42" t="s">
        <v>116</v>
      </c>
      <c r="J42" s="5">
        <v>164.38</v>
      </c>
      <c r="K42" s="5">
        <v>200.67</v>
      </c>
      <c r="L42" s="5">
        <f>Table1[[#This Row],[Buying_Price]]*Table1[[#This Row],[Quantity]]</f>
        <v>821.9</v>
      </c>
      <c r="M42" s="5">
        <f>Table1[[#This Row],[Selling_Price]]*Table1[[#This Row],[Quantity]]*(1-Table1[[#This Row],[Discount%]])</f>
        <v>1003.3499999999999</v>
      </c>
      <c r="N42">
        <f>DAY(Table1[[#This Row],[Date]])</f>
        <v>16</v>
      </c>
      <c r="O42" t="str">
        <f>TEXT(Table1[[#This Row],[Date]],"mmm")</f>
        <v>Oct</v>
      </c>
      <c r="P42">
        <f>YEAR(Table1[[#This Row],[Date]])</f>
        <v>2025</v>
      </c>
    </row>
    <row r="43" spans="1:16" x14ac:dyDescent="0.35">
      <c r="A43" s="8">
        <v>45947</v>
      </c>
      <c r="B43" t="s">
        <v>46</v>
      </c>
      <c r="C43">
        <v>4</v>
      </c>
      <c r="D43" t="s">
        <v>119</v>
      </c>
      <c r="E43" t="s">
        <v>62</v>
      </c>
      <c r="F43" s="2">
        <v>0</v>
      </c>
      <c r="G43" t="s">
        <v>98</v>
      </c>
      <c r="H43" t="s">
        <v>114</v>
      </c>
      <c r="I43" t="s">
        <v>117</v>
      </c>
      <c r="J43" s="5">
        <v>205.63</v>
      </c>
      <c r="K43" s="5">
        <v>303.04000000000002</v>
      </c>
      <c r="L43" s="5">
        <f>Table1[[#This Row],[Buying_Price]]*Table1[[#This Row],[Quantity]]</f>
        <v>822.52</v>
      </c>
      <c r="M43" s="5">
        <f>Table1[[#This Row],[Selling_Price]]*Table1[[#This Row],[Quantity]]*(1-Table1[[#This Row],[Discount%]])</f>
        <v>1212.1600000000001</v>
      </c>
      <c r="N43">
        <f>DAY(Table1[[#This Row],[Date]])</f>
        <v>17</v>
      </c>
      <c r="O43" t="str">
        <f>TEXT(Table1[[#This Row],[Date]],"mmm")</f>
        <v>Oct</v>
      </c>
      <c r="P43">
        <f>YEAR(Table1[[#This Row],[Date]])</f>
        <v>2025</v>
      </c>
    </row>
    <row r="44" spans="1:16" x14ac:dyDescent="0.35">
      <c r="A44" s="8">
        <v>45948</v>
      </c>
      <c r="B44" t="s">
        <v>59</v>
      </c>
      <c r="C44">
        <v>6</v>
      </c>
      <c r="D44" t="s">
        <v>61</v>
      </c>
      <c r="E44" t="s">
        <v>62</v>
      </c>
      <c r="F44" s="2">
        <v>0</v>
      </c>
      <c r="G44" t="s">
        <v>111</v>
      </c>
      <c r="H44" t="s">
        <v>113</v>
      </c>
      <c r="I44" t="s">
        <v>117</v>
      </c>
      <c r="J44" s="5">
        <v>301.54000000000002</v>
      </c>
      <c r="K44" s="5">
        <v>365.73</v>
      </c>
      <c r="L44" s="5">
        <f>Table1[[#This Row],[Buying_Price]]*Table1[[#This Row],[Quantity]]</f>
        <v>1809.2400000000002</v>
      </c>
      <c r="M44" s="5">
        <f>Table1[[#This Row],[Selling_Price]]*Table1[[#This Row],[Quantity]]*(1-Table1[[#This Row],[Discount%]])</f>
        <v>2194.38</v>
      </c>
      <c r="N44">
        <f>DAY(Table1[[#This Row],[Date]])</f>
        <v>18</v>
      </c>
      <c r="O44" t="str">
        <f>TEXT(Table1[[#This Row],[Date]],"mmm")</f>
        <v>Oct</v>
      </c>
      <c r="P44">
        <f>YEAR(Table1[[#This Row],[Date]])</f>
        <v>2025</v>
      </c>
    </row>
    <row r="45" spans="1:16" x14ac:dyDescent="0.35">
      <c r="A45" s="8">
        <v>45949</v>
      </c>
      <c r="B45" t="s">
        <v>37</v>
      </c>
      <c r="C45">
        <v>1</v>
      </c>
      <c r="D45" t="s">
        <v>118</v>
      </c>
      <c r="E45" t="s">
        <v>61</v>
      </c>
      <c r="F45" s="2">
        <v>0</v>
      </c>
      <c r="G45" t="s">
        <v>89</v>
      </c>
      <c r="H45" t="s">
        <v>114</v>
      </c>
      <c r="I45" t="s">
        <v>116</v>
      </c>
      <c r="J45" s="5">
        <v>84.79</v>
      </c>
      <c r="K45" s="5">
        <v>114.51</v>
      </c>
      <c r="L45" s="5">
        <f>Table1[[#This Row],[Buying_Price]]*Table1[[#This Row],[Quantity]]</f>
        <v>84.79</v>
      </c>
      <c r="M45" s="5">
        <f>Table1[[#This Row],[Selling_Price]]*Table1[[#This Row],[Quantity]]*(1-Table1[[#This Row],[Discount%]])</f>
        <v>114.51</v>
      </c>
      <c r="N45">
        <f>DAY(Table1[[#This Row],[Date]])</f>
        <v>19</v>
      </c>
      <c r="O45" t="str">
        <f>TEXT(Table1[[#This Row],[Date]],"mmm")</f>
        <v>Oct</v>
      </c>
      <c r="P45">
        <f>YEAR(Table1[[#This Row],[Date]])</f>
        <v>2025</v>
      </c>
    </row>
    <row r="46" spans="1:16" x14ac:dyDescent="0.35">
      <c r="A46" s="8">
        <v>45950</v>
      </c>
      <c r="B46" t="s">
        <v>47</v>
      </c>
      <c r="C46">
        <v>5</v>
      </c>
      <c r="D46" t="s">
        <v>119</v>
      </c>
      <c r="E46" t="s">
        <v>62</v>
      </c>
      <c r="F46" s="2">
        <v>0</v>
      </c>
      <c r="G46" t="s">
        <v>99</v>
      </c>
      <c r="H46" t="s">
        <v>115</v>
      </c>
      <c r="I46" t="s">
        <v>117</v>
      </c>
      <c r="J46" s="5">
        <v>250.32</v>
      </c>
      <c r="K46" s="5">
        <v>299.75</v>
      </c>
      <c r="L46" s="5">
        <f>Table1[[#This Row],[Buying_Price]]*Table1[[#This Row],[Quantity]]</f>
        <v>1251.5999999999999</v>
      </c>
      <c r="M46" s="5">
        <f>Table1[[#This Row],[Selling_Price]]*Table1[[#This Row],[Quantity]]*(1-Table1[[#This Row],[Discount%]])</f>
        <v>1498.75</v>
      </c>
      <c r="N46">
        <f>DAY(Table1[[#This Row],[Date]])</f>
        <v>20</v>
      </c>
      <c r="O46" t="str">
        <f>TEXT(Table1[[#This Row],[Date]],"mmm")</f>
        <v>Oct</v>
      </c>
      <c r="P46">
        <f>YEAR(Table1[[#This Row],[Date]])</f>
        <v>2025</v>
      </c>
    </row>
    <row r="47" spans="1:16" x14ac:dyDescent="0.35">
      <c r="A47" s="8">
        <v>45951</v>
      </c>
      <c r="B47" t="s">
        <v>60</v>
      </c>
      <c r="C47">
        <v>9</v>
      </c>
      <c r="D47" t="s">
        <v>61</v>
      </c>
      <c r="E47" t="s">
        <v>62</v>
      </c>
      <c r="F47" s="2">
        <v>0</v>
      </c>
      <c r="G47" t="s">
        <v>112</v>
      </c>
      <c r="H47" t="s">
        <v>114</v>
      </c>
      <c r="I47" t="s">
        <v>120</v>
      </c>
      <c r="J47" s="5">
        <v>424.88</v>
      </c>
      <c r="K47" s="5">
        <v>561.29</v>
      </c>
      <c r="L47" s="5">
        <f>Table1[[#This Row],[Buying_Price]]*Table1[[#This Row],[Quantity]]</f>
        <v>3823.92</v>
      </c>
      <c r="M47" s="5">
        <f>Table1[[#This Row],[Selling_Price]]*Table1[[#This Row],[Quantity]]*(1-Table1[[#This Row],[Discount%]])</f>
        <v>5051.6099999999997</v>
      </c>
      <c r="N47">
        <f>DAY(Table1[[#This Row],[Date]])</f>
        <v>21</v>
      </c>
      <c r="O47" t="str">
        <f>TEXT(Table1[[#This Row],[Date]],"mmm")</f>
        <v>Oct</v>
      </c>
      <c r="P47">
        <f>YEAR(Table1[[#This Row],[Date]])</f>
        <v>2025</v>
      </c>
    </row>
    <row r="48" spans="1:16" x14ac:dyDescent="0.35">
      <c r="A48" s="8">
        <v>45952</v>
      </c>
      <c r="B48" t="s">
        <v>38</v>
      </c>
      <c r="C48">
        <v>1</v>
      </c>
      <c r="D48" t="s">
        <v>118</v>
      </c>
      <c r="E48" t="s">
        <v>61</v>
      </c>
      <c r="F48" s="2">
        <v>0</v>
      </c>
      <c r="G48" t="s">
        <v>90</v>
      </c>
      <c r="H48" t="s">
        <v>115</v>
      </c>
      <c r="I48" t="s">
        <v>116</v>
      </c>
      <c r="J48" s="5">
        <v>190.05</v>
      </c>
      <c r="K48" s="5">
        <v>222.65</v>
      </c>
      <c r="L48" s="5">
        <f>Table1[[#This Row],[Buying_Price]]*Table1[[#This Row],[Quantity]]</f>
        <v>190.05</v>
      </c>
      <c r="M48" s="5">
        <f>Table1[[#This Row],[Selling_Price]]*Table1[[#This Row],[Quantity]]*(1-Table1[[#This Row],[Discount%]])</f>
        <v>222.65</v>
      </c>
      <c r="N48">
        <f>DAY(Table1[[#This Row],[Date]])</f>
        <v>22</v>
      </c>
      <c r="O48" t="str">
        <f>TEXT(Table1[[#This Row],[Date]],"mmm")</f>
        <v>Oct</v>
      </c>
      <c r="P48">
        <f>YEAR(Table1[[#This Row],[Date]])</f>
        <v>2025</v>
      </c>
    </row>
    <row r="49" spans="1:16" x14ac:dyDescent="0.35">
      <c r="A49" s="8">
        <v>45953</v>
      </c>
      <c r="B49" t="s">
        <v>48</v>
      </c>
      <c r="C49">
        <v>6</v>
      </c>
      <c r="D49" t="s">
        <v>118</v>
      </c>
      <c r="E49" t="s">
        <v>61</v>
      </c>
      <c r="F49" s="2">
        <v>0</v>
      </c>
      <c r="G49" t="s">
        <v>100</v>
      </c>
      <c r="H49" t="s">
        <v>113</v>
      </c>
      <c r="I49" t="s">
        <v>120</v>
      </c>
      <c r="J49" s="5">
        <v>455.15</v>
      </c>
      <c r="K49" s="5">
        <v>650.92999999999995</v>
      </c>
      <c r="L49" s="5">
        <f>Table1[[#This Row],[Buying_Price]]*Table1[[#This Row],[Quantity]]</f>
        <v>2730.8999999999996</v>
      </c>
      <c r="M49" s="5">
        <f>Table1[[#This Row],[Selling_Price]]*Table1[[#This Row],[Quantity]]*(1-Table1[[#This Row],[Discount%]])</f>
        <v>3905.58</v>
      </c>
      <c r="N49">
        <f>DAY(Table1[[#This Row],[Date]])</f>
        <v>23</v>
      </c>
      <c r="O49" t="str">
        <f>TEXT(Table1[[#This Row],[Date]],"mmm")</f>
        <v>Oct</v>
      </c>
      <c r="P49">
        <f>YEAR(Table1[[#This Row],[Date]])</f>
        <v>2025</v>
      </c>
    </row>
    <row r="50" spans="1:16" x14ac:dyDescent="0.35">
      <c r="A50" s="8">
        <v>45954</v>
      </c>
      <c r="B50" t="s">
        <v>39</v>
      </c>
      <c r="C50">
        <v>10</v>
      </c>
      <c r="D50" t="s">
        <v>61</v>
      </c>
      <c r="E50" t="s">
        <v>61</v>
      </c>
      <c r="F50" s="2">
        <v>0</v>
      </c>
      <c r="G50" t="s">
        <v>91</v>
      </c>
      <c r="H50" t="s">
        <v>115</v>
      </c>
      <c r="I50" t="s">
        <v>120</v>
      </c>
      <c r="J50" s="5">
        <v>107.79</v>
      </c>
      <c r="K50" s="5">
        <v>155.06</v>
      </c>
      <c r="L50" s="5">
        <f>Table1[[#This Row],[Buying_Price]]*Table1[[#This Row],[Quantity]]</f>
        <v>1077.9000000000001</v>
      </c>
      <c r="M50" s="5">
        <f>Table1[[#This Row],[Selling_Price]]*Table1[[#This Row],[Quantity]]*(1-Table1[[#This Row],[Discount%]])</f>
        <v>1550.6</v>
      </c>
      <c r="N50">
        <f>DAY(Table1[[#This Row],[Date]])</f>
        <v>24</v>
      </c>
      <c r="O50" t="str">
        <f>TEXT(Table1[[#This Row],[Date]],"mmm")</f>
        <v>Oct</v>
      </c>
      <c r="P50">
        <f>YEAR(Table1[[#This Row],[Date]])</f>
        <v>2025</v>
      </c>
    </row>
    <row r="51" spans="1:16" x14ac:dyDescent="0.35">
      <c r="A51" s="8">
        <v>45955</v>
      </c>
      <c r="B51" t="s">
        <v>49</v>
      </c>
      <c r="C51">
        <v>7</v>
      </c>
      <c r="D51" t="s">
        <v>119</v>
      </c>
      <c r="E51" t="s">
        <v>62</v>
      </c>
      <c r="F51" s="2">
        <v>0</v>
      </c>
      <c r="G51" t="s">
        <v>101</v>
      </c>
      <c r="H51" t="s">
        <v>115</v>
      </c>
      <c r="I51" t="s">
        <v>117</v>
      </c>
      <c r="J51" s="5">
        <v>490.89</v>
      </c>
      <c r="K51" s="5">
        <v>710.99</v>
      </c>
      <c r="L51" s="5">
        <f>Table1[[#This Row],[Buying_Price]]*Table1[[#This Row],[Quantity]]</f>
        <v>3436.23</v>
      </c>
      <c r="M51" s="5">
        <f>Table1[[#This Row],[Selling_Price]]*Table1[[#This Row],[Quantity]]*(1-Table1[[#This Row],[Discount%]])</f>
        <v>4976.93</v>
      </c>
      <c r="N51">
        <f>DAY(Table1[[#This Row],[Date]])</f>
        <v>25</v>
      </c>
      <c r="O51" t="str">
        <f>TEXT(Table1[[#This Row],[Date]],"mmm")</f>
        <v>Oct</v>
      </c>
      <c r="P51">
        <f>YEAR(Table1[[#This Row],[Date]])</f>
        <v>2025</v>
      </c>
    </row>
  </sheetData>
  <phoneticPr fontId="3" type="noConversion"/>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6D714F-5987-4FC8-86E6-9670C078424E}">
  <dimension ref="A1"/>
  <sheetViews>
    <sheetView tabSelected="1" zoomScale="26" zoomScaleNormal="55" workbookViewId="0">
      <selection activeCell="BA16" sqref="BA16"/>
    </sheetView>
  </sheetViews>
  <sheetFormatPr defaultRowHeight="14.5" x14ac:dyDescent="0.35"/>
  <cols>
    <col min="39" max="39" width="8.7265625" customWidth="1"/>
  </cols>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5122" r:id="rId3" name="Scroll Bar 2">
              <controlPr defaultSize="0" autoPict="0">
                <anchor moveWithCells="1">
                  <from>
                    <xdr:col>13</xdr:col>
                    <xdr:colOff>44450</xdr:colOff>
                    <xdr:row>29</xdr:row>
                    <xdr:rowOff>146050</xdr:rowOff>
                  </from>
                  <to>
                    <xdr:col>13</xdr:col>
                    <xdr:colOff>381000</xdr:colOff>
                    <xdr:row>45</xdr:row>
                    <xdr:rowOff>0</xdr:rowOff>
                  </to>
                </anchor>
              </controlPr>
            </control>
          </mc:Choice>
        </mc:AlternateContent>
      </controls>
    </mc:Choice>
  </mc:AlternateContent>
  <extLst>
    <ext xmlns:x14="http://schemas.microsoft.com/office/spreadsheetml/2009/9/main" uri="{A8765BA9-456A-4dab-B4F3-ACF838C121DE}">
      <x14:slicerList>
        <x14:slicer r:id="rId4"/>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calculations</vt:lpstr>
      <vt:lpstr>input</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Kashaf Afzal</cp:lastModifiedBy>
  <dcterms:created xsi:type="dcterms:W3CDTF">2025-06-10T10:31:10Z</dcterms:created>
  <dcterms:modified xsi:type="dcterms:W3CDTF">2025-07-12T10:35:44Z</dcterms:modified>
</cp:coreProperties>
</file>