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ecae56f5147ae1/Analytical/Clientes/emejias/2022/emejias_julio_2022/"/>
    </mc:Choice>
  </mc:AlternateContent>
  <xr:revisionPtr revIDLastSave="293" documentId="8_{6FB196C1-13A9-44D7-AA90-0418FDD12CDE}" xr6:coauthVersionLast="47" xr6:coauthVersionMax="47" xr10:uidLastSave="{4F9EA81E-BDAA-4E10-B3EE-5DF00D19C0ED}"/>
  <bookViews>
    <workbookView xWindow="-98" yWindow="-98" windowWidth="19396" windowHeight="11596" tabRatio="794" firstSheet="3" activeTab="5" xr2:uid="{B315FEDE-2772-4EB8-A9D6-98732FD3C892}"/>
  </bookViews>
  <sheets>
    <sheet name="fenoles frap dpph los lagos" sheetId="9" r:id="rId1"/>
    <sheet name="fenoles frap dpph" sheetId="1" r:id="rId2"/>
    <sheet name="origen botanico LOS RIOS" sheetId="2" r:id="rId3"/>
    <sheet name="Consolidado_variable_long" sheetId="3" r:id="rId4"/>
    <sheet name="Consolidado_variable_wide" sheetId="8" r:id="rId5"/>
    <sheet name="Mieles Proyect PAI (Los Lagos)" sheetId="10" r:id="rId6"/>
    <sheet name="Consolidado_origen_botanico" sheetId="7" r:id="rId7"/>
  </sheets>
  <definedNames>
    <definedName name="_xlnm._FilterDatabase" localSheetId="6" hidden="1">Consolidado_origen_botanico!$A$1:$G$191</definedName>
    <definedName name="_xlnm._FilterDatabase" localSheetId="4" hidden="1">Consolidado_variable_wide!$A$1:$G$46</definedName>
    <definedName name="_xlnm._FilterDatabase" localSheetId="1" hidden="1">'fenoles frap dpph'!$L$1:$P$136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3" i="10" l="1"/>
  <c r="E412" i="10"/>
  <c r="D412" i="10"/>
  <c r="G412" i="10" s="1"/>
  <c r="E411" i="10"/>
  <c r="D411" i="10"/>
  <c r="E410" i="10"/>
  <c r="D410" i="10"/>
  <c r="G410" i="10" s="1"/>
  <c r="E409" i="10"/>
  <c r="D409" i="10"/>
  <c r="E408" i="10"/>
  <c r="D408" i="10"/>
  <c r="G408" i="10" s="1"/>
  <c r="E407" i="10"/>
  <c r="D407" i="10"/>
  <c r="E406" i="10"/>
  <c r="D406" i="10"/>
  <c r="G406" i="10" s="1"/>
  <c r="E405" i="10"/>
  <c r="D405" i="10"/>
  <c r="E404" i="10"/>
  <c r="D404" i="10"/>
  <c r="G404" i="10" s="1"/>
  <c r="E403" i="10"/>
  <c r="D403" i="10"/>
  <c r="E402" i="10"/>
  <c r="D402" i="10"/>
  <c r="G402" i="10" s="1"/>
  <c r="C377" i="10"/>
  <c r="D376" i="10"/>
  <c r="E376" i="10" s="1"/>
  <c r="G376" i="10" s="1"/>
  <c r="D375" i="10"/>
  <c r="F374" i="10"/>
  <c r="D374" i="10"/>
  <c r="E374" i="10" s="1"/>
  <c r="G374" i="10" s="1"/>
  <c r="D373" i="10"/>
  <c r="D372" i="10"/>
  <c r="E372" i="10" s="1"/>
  <c r="G372" i="10" s="1"/>
  <c r="D371" i="10"/>
  <c r="C339" i="10"/>
  <c r="D338" i="10"/>
  <c r="D337" i="10"/>
  <c r="D336" i="10"/>
  <c r="D335" i="10"/>
  <c r="D334" i="10"/>
  <c r="D333" i="10"/>
  <c r="D332" i="10"/>
  <c r="D331" i="10"/>
  <c r="D330" i="10"/>
  <c r="D329" i="10"/>
  <c r="D328" i="10"/>
  <c r="D327" i="10"/>
  <c r="E327" i="10" s="1"/>
  <c r="C295" i="10"/>
  <c r="D294" i="10"/>
  <c r="D293" i="10"/>
  <c r="D292" i="10"/>
  <c r="D291" i="10"/>
  <c r="D290" i="10"/>
  <c r="D289" i="10"/>
  <c r="D288" i="10"/>
  <c r="D287" i="10"/>
  <c r="D286" i="10"/>
  <c r="D285" i="10"/>
  <c r="C260" i="10"/>
  <c r="E259" i="10"/>
  <c r="D259" i="10"/>
  <c r="G259" i="10" s="1"/>
  <c r="E258" i="10"/>
  <c r="D258" i="10"/>
  <c r="E257" i="10"/>
  <c r="D257" i="10"/>
  <c r="G257" i="10" s="1"/>
  <c r="E256" i="10"/>
  <c r="D256" i="10"/>
  <c r="E255" i="10"/>
  <c r="D255" i="10"/>
  <c r="G255" i="10" s="1"/>
  <c r="C214" i="10"/>
  <c r="D213" i="10"/>
  <c r="E213" i="10" s="1"/>
  <c r="G213" i="10" s="1"/>
  <c r="D212" i="10"/>
  <c r="D211" i="10"/>
  <c r="E211" i="10" s="1"/>
  <c r="G211" i="10" s="1"/>
  <c r="D210" i="10"/>
  <c r="D209" i="10"/>
  <c r="E209" i="10" s="1"/>
  <c r="G209" i="10" s="1"/>
  <c r="D208" i="10"/>
  <c r="F207" i="10"/>
  <c r="D207" i="10"/>
  <c r="E207" i="10" s="1"/>
  <c r="G207" i="10" s="1"/>
  <c r="D206" i="10"/>
  <c r="F205" i="10"/>
  <c r="D205" i="10"/>
  <c r="E205" i="10" s="1"/>
  <c r="G205" i="10" s="1"/>
  <c r="D204" i="10"/>
  <c r="F203" i="10"/>
  <c r="D203" i="10"/>
  <c r="E203" i="10" s="1"/>
  <c r="G203" i="10" s="1"/>
  <c r="D202" i="10"/>
  <c r="D201" i="10"/>
  <c r="E201" i="10" s="1"/>
  <c r="G201" i="10" s="1"/>
  <c r="D200" i="10"/>
  <c r="D199" i="10"/>
  <c r="E199" i="10" s="1"/>
  <c r="G199" i="10" s="1"/>
  <c r="D198" i="10"/>
  <c r="D197" i="10"/>
  <c r="E197" i="10" s="1"/>
  <c r="G197" i="10" s="1"/>
  <c r="D196" i="10"/>
  <c r="D195" i="10"/>
  <c r="E195" i="10" s="1"/>
  <c r="G195" i="10" s="1"/>
  <c r="D194" i="10"/>
  <c r="D193" i="10"/>
  <c r="E193" i="10" s="1"/>
  <c r="G193" i="10" s="1"/>
  <c r="D192" i="10"/>
  <c r="C165" i="10"/>
  <c r="D164" i="10"/>
  <c r="D163" i="10"/>
  <c r="D162" i="10"/>
  <c r="D161" i="10"/>
  <c r="D160" i="10"/>
  <c r="D159" i="10"/>
  <c r="D158" i="10"/>
  <c r="D157" i="10"/>
  <c r="E157" i="10" s="1"/>
  <c r="C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C65" i="10"/>
  <c r="E64" i="10"/>
  <c r="D64" i="10"/>
  <c r="G64" i="10" s="1"/>
  <c r="E63" i="10"/>
  <c r="D63" i="10"/>
  <c r="E62" i="10"/>
  <c r="D62" i="10"/>
  <c r="G62" i="10" s="1"/>
  <c r="E61" i="10"/>
  <c r="D61" i="10"/>
  <c r="E60" i="10"/>
  <c r="D60" i="10"/>
  <c r="G60" i="10" s="1"/>
  <c r="E59" i="10"/>
  <c r="D59" i="10"/>
  <c r="E58" i="10"/>
  <c r="D58" i="10"/>
  <c r="G58" i="10" s="1"/>
  <c r="E57" i="10"/>
  <c r="D57" i="10"/>
  <c r="E56" i="10"/>
  <c r="D56" i="10"/>
  <c r="G56" i="10" s="1"/>
  <c r="E55" i="10"/>
  <c r="D55" i="10"/>
  <c r="E54" i="10"/>
  <c r="D54" i="10"/>
  <c r="G54" i="10" s="1"/>
  <c r="E53" i="10"/>
  <c r="D53" i="10"/>
  <c r="C19" i="10"/>
  <c r="D18" i="10"/>
  <c r="F17" i="10"/>
  <c r="D17" i="10"/>
  <c r="E17" i="10" s="1"/>
  <c r="G17" i="10" s="1"/>
  <c r="D16" i="10"/>
  <c r="D15" i="10"/>
  <c r="E15" i="10" s="1"/>
  <c r="G15" i="10" s="1"/>
  <c r="D14" i="10"/>
  <c r="D13" i="10"/>
  <c r="E13" i="10" s="1"/>
  <c r="G13" i="10" s="1"/>
  <c r="D12" i="10"/>
  <c r="F11" i="10"/>
  <c r="D11" i="10"/>
  <c r="E11" i="10" s="1"/>
  <c r="G11" i="10" s="1"/>
  <c r="D10" i="10"/>
  <c r="F9" i="10"/>
  <c r="D9" i="10"/>
  <c r="E9" i="10" s="1"/>
  <c r="G9" i="10" s="1"/>
  <c r="D8" i="10"/>
  <c r="F7" i="10"/>
  <c r="D7" i="10"/>
  <c r="E7" i="10" s="1"/>
  <c r="G7" i="10" s="1"/>
  <c r="D6" i="10"/>
  <c r="D5" i="10"/>
  <c r="E5" i="10" s="1"/>
  <c r="G5" i="10" s="1"/>
  <c r="F5" i="2"/>
  <c r="C649" i="2"/>
  <c r="D648" i="2"/>
  <c r="D647" i="2"/>
  <c r="D646" i="2"/>
  <c r="E646" i="2" s="1"/>
  <c r="D645" i="2"/>
  <c r="E645" i="2" s="1"/>
  <c r="F645" i="2" s="1"/>
  <c r="D644" i="2"/>
  <c r="D643" i="2"/>
  <c r="D642" i="2"/>
  <c r="D641" i="2"/>
  <c r="D640" i="2"/>
  <c r="E640" i="2" s="1"/>
  <c r="C609" i="2"/>
  <c r="D608" i="2"/>
  <c r="E608" i="2" s="1"/>
  <c r="G608" i="2" s="1"/>
  <c r="D607" i="2"/>
  <c r="E607" i="2" s="1"/>
  <c r="G607" i="2" s="1"/>
  <c r="D606" i="2"/>
  <c r="E606" i="2" s="1"/>
  <c r="D605" i="2"/>
  <c r="E605" i="2" s="1"/>
  <c r="D604" i="2"/>
  <c r="D603" i="2"/>
  <c r="E603" i="2" s="1"/>
  <c r="E602" i="2"/>
  <c r="D602" i="2"/>
  <c r="D601" i="2"/>
  <c r="E601" i="2" s="1"/>
  <c r="D600" i="2"/>
  <c r="E600" i="2" s="1"/>
  <c r="G600" i="2" s="1"/>
  <c r="D599" i="2"/>
  <c r="E599" i="2" s="1"/>
  <c r="D598" i="2"/>
  <c r="D597" i="2"/>
  <c r="E597" i="2" s="1"/>
  <c r="C572" i="2"/>
  <c r="D571" i="2"/>
  <c r="D570" i="2"/>
  <c r="D569" i="2"/>
  <c r="D568" i="2"/>
  <c r="E568" i="2" s="1"/>
  <c r="G568" i="2" s="1"/>
  <c r="D567" i="2"/>
  <c r="E566" i="2"/>
  <c r="G566" i="2" s="1"/>
  <c r="D566" i="2"/>
  <c r="D565" i="2"/>
  <c r="C540" i="2"/>
  <c r="D539" i="2"/>
  <c r="E539" i="2" s="1"/>
  <c r="G539" i="2" s="1"/>
  <c r="D538" i="2"/>
  <c r="E537" i="2"/>
  <c r="G537" i="2" s="1"/>
  <c r="D537" i="2"/>
  <c r="D536" i="2"/>
  <c r="D535" i="2"/>
  <c r="D534" i="2"/>
  <c r="C505" i="2"/>
  <c r="D504" i="2"/>
  <c r="E503" i="2"/>
  <c r="G503" i="2" s="1"/>
  <c r="D503" i="2"/>
  <c r="D502" i="2"/>
  <c r="E502" i="2" s="1"/>
  <c r="F502" i="2" s="1"/>
  <c r="D501" i="2"/>
  <c r="D500" i="2"/>
  <c r="D499" i="2"/>
  <c r="D498" i="2"/>
  <c r="E498" i="2" s="1"/>
  <c r="F498" i="2" s="1"/>
  <c r="D497" i="2"/>
  <c r="E497" i="2" s="1"/>
  <c r="D496" i="2"/>
  <c r="C461" i="2"/>
  <c r="D460" i="2"/>
  <c r="D459" i="2"/>
  <c r="E459" i="2" s="1"/>
  <c r="F459" i="2" s="1"/>
  <c r="D458" i="2"/>
  <c r="D457" i="2"/>
  <c r="E457" i="2" s="1"/>
  <c r="D456" i="2"/>
  <c r="D455" i="2"/>
  <c r="E455" i="2" s="1"/>
  <c r="D454" i="2"/>
  <c r="E454" i="2" s="1"/>
  <c r="G454" i="2" s="1"/>
  <c r="D453" i="2"/>
  <c r="E453" i="2" s="1"/>
  <c r="D452" i="2"/>
  <c r="D451" i="2"/>
  <c r="E451" i="2" s="1"/>
  <c r="F451" i="2" s="1"/>
  <c r="D450" i="2"/>
  <c r="D449" i="2"/>
  <c r="E449" i="2" s="1"/>
  <c r="D448" i="2"/>
  <c r="D447" i="2"/>
  <c r="E447" i="2" s="1"/>
  <c r="D446" i="2"/>
  <c r="E446" i="2" s="1"/>
  <c r="G446" i="2" s="1"/>
  <c r="C420" i="2"/>
  <c r="D419" i="2"/>
  <c r="D418" i="2"/>
  <c r="E418" i="2" s="1"/>
  <c r="G418" i="2" s="1"/>
  <c r="D417" i="2"/>
  <c r="D416" i="2"/>
  <c r="E416" i="2" s="1"/>
  <c r="F416" i="2" s="1"/>
  <c r="D415" i="2"/>
  <c r="D414" i="2"/>
  <c r="C374" i="2"/>
  <c r="D373" i="2"/>
  <c r="D372" i="2"/>
  <c r="D371" i="2"/>
  <c r="E371" i="2" s="1"/>
  <c r="G371" i="2" s="1"/>
  <c r="D370" i="2"/>
  <c r="D369" i="2"/>
  <c r="D368" i="2"/>
  <c r="D367" i="2"/>
  <c r="D366" i="2"/>
  <c r="D365" i="2"/>
  <c r="D364" i="2"/>
  <c r="D363" i="2"/>
  <c r="E363" i="2" s="1"/>
  <c r="G363" i="2" s="1"/>
  <c r="D362" i="2"/>
  <c r="D361" i="2"/>
  <c r="D360" i="2"/>
  <c r="D359" i="2"/>
  <c r="D358" i="2"/>
  <c r="D357" i="2"/>
  <c r="C313" i="2"/>
  <c r="D312" i="2"/>
  <c r="D311" i="2"/>
  <c r="E311" i="2" s="1"/>
  <c r="D310" i="2"/>
  <c r="E310" i="2" s="1"/>
  <c r="D309" i="2"/>
  <c r="D308" i="2"/>
  <c r="D307" i="2"/>
  <c r="D306" i="2"/>
  <c r="E306" i="2" s="1"/>
  <c r="D305" i="2"/>
  <c r="E305" i="2" s="1"/>
  <c r="F305" i="2" s="1"/>
  <c r="D304" i="2"/>
  <c r="D303" i="2"/>
  <c r="E303" i="2" s="1"/>
  <c r="D302" i="2"/>
  <c r="E302" i="2" s="1"/>
  <c r="F302" i="2" s="1"/>
  <c r="D301" i="2"/>
  <c r="E301" i="2" s="1"/>
  <c r="D300" i="2"/>
  <c r="D299" i="2"/>
  <c r="E299" i="2" s="1"/>
  <c r="D298" i="2"/>
  <c r="E298" i="2" s="1"/>
  <c r="F298" i="2" s="1"/>
  <c r="E297" i="2"/>
  <c r="F297" i="2" s="1"/>
  <c r="D297" i="2"/>
  <c r="D296" i="2"/>
  <c r="D295" i="2"/>
  <c r="D294" i="2"/>
  <c r="E294" i="2" s="1"/>
  <c r="E293" i="2"/>
  <c r="F293" i="2" s="1"/>
  <c r="D293" i="2"/>
  <c r="G293" i="2" s="1"/>
  <c r="D292" i="2"/>
  <c r="D291" i="2"/>
  <c r="D290" i="2"/>
  <c r="D289" i="2"/>
  <c r="D288" i="2"/>
  <c r="D287" i="2"/>
  <c r="E287" i="2" s="1"/>
  <c r="C246" i="2"/>
  <c r="E245" i="2"/>
  <c r="G245" i="2" s="1"/>
  <c r="D245" i="2"/>
  <c r="D244" i="2"/>
  <c r="D243" i="2"/>
  <c r="D242" i="2"/>
  <c r="E242" i="2" s="1"/>
  <c r="D241" i="2"/>
  <c r="D240" i="2"/>
  <c r="D239" i="2"/>
  <c r="E239" i="2" s="1"/>
  <c r="G239" i="2" s="1"/>
  <c r="D238" i="2"/>
  <c r="D237" i="2"/>
  <c r="E237" i="2" s="1"/>
  <c r="G237" i="2" s="1"/>
  <c r="D236" i="2"/>
  <c r="E236" i="2" s="1"/>
  <c r="G236" i="2" s="1"/>
  <c r="D235" i="2"/>
  <c r="D234" i="2"/>
  <c r="D233" i="2"/>
  <c r="D232" i="2"/>
  <c r="D231" i="2"/>
  <c r="E231" i="2" s="1"/>
  <c r="G231" i="2" s="1"/>
  <c r="E230" i="2"/>
  <c r="G230" i="2" s="1"/>
  <c r="D230" i="2"/>
  <c r="D229" i="2"/>
  <c r="D228" i="2"/>
  <c r="D227" i="2"/>
  <c r="E227" i="2" s="1"/>
  <c r="G227" i="2" s="1"/>
  <c r="D226" i="2"/>
  <c r="E225" i="2"/>
  <c r="G225" i="2" s="1"/>
  <c r="D225" i="2"/>
  <c r="C184" i="2"/>
  <c r="D183" i="2"/>
  <c r="D182" i="2"/>
  <c r="E182" i="2" s="1"/>
  <c r="F182" i="2" s="1"/>
  <c r="D181" i="2"/>
  <c r="D180" i="2"/>
  <c r="E180" i="2" s="1"/>
  <c r="F180" i="2" s="1"/>
  <c r="D179" i="2"/>
  <c r="D178" i="2"/>
  <c r="E178" i="2" s="1"/>
  <c r="F178" i="2" s="1"/>
  <c r="D177" i="2"/>
  <c r="D176" i="2"/>
  <c r="E176" i="2" s="1"/>
  <c r="F176" i="2" s="1"/>
  <c r="D175" i="2"/>
  <c r="D174" i="2"/>
  <c r="E174" i="2" s="1"/>
  <c r="F174" i="2" s="1"/>
  <c r="D173" i="2"/>
  <c r="D172" i="2"/>
  <c r="E172" i="2" s="1"/>
  <c r="F172" i="2" s="1"/>
  <c r="D171" i="2"/>
  <c r="D170" i="2"/>
  <c r="E170" i="2" s="1"/>
  <c r="F170" i="2" s="1"/>
  <c r="D169" i="2"/>
  <c r="D168" i="2"/>
  <c r="E168" i="2" s="1"/>
  <c r="F168" i="2" s="1"/>
  <c r="D167" i="2"/>
  <c r="D166" i="2"/>
  <c r="E166" i="2" s="1"/>
  <c r="F166" i="2" s="1"/>
  <c r="D165" i="2"/>
  <c r="D164" i="2"/>
  <c r="E164" i="2" s="1"/>
  <c r="F164" i="2" s="1"/>
  <c r="D163" i="2"/>
  <c r="C132" i="2"/>
  <c r="E131" i="2"/>
  <c r="D131" i="2"/>
  <c r="E130" i="2"/>
  <c r="F130" i="2" s="1"/>
  <c r="D130" i="2"/>
  <c r="D129" i="2"/>
  <c r="D128" i="2"/>
  <c r="E127" i="2"/>
  <c r="D127" i="2"/>
  <c r="D126" i="2"/>
  <c r="E126" i="2" s="1"/>
  <c r="F126" i="2" s="1"/>
  <c r="D125" i="2"/>
  <c r="D124" i="2"/>
  <c r="D123" i="2"/>
  <c r="E122" i="2"/>
  <c r="F122" i="2" s="1"/>
  <c r="D122" i="2"/>
  <c r="D121" i="2"/>
  <c r="D120" i="2"/>
  <c r="E119" i="2"/>
  <c r="G119" i="2" s="1"/>
  <c r="D119" i="2"/>
  <c r="E118" i="2"/>
  <c r="F118" i="2" s="1"/>
  <c r="D118" i="2"/>
  <c r="C93" i="2"/>
  <c r="D92" i="2"/>
  <c r="E91" i="2"/>
  <c r="G91" i="2" s="1"/>
  <c r="D91" i="2"/>
  <c r="F91" i="2" s="1"/>
  <c r="D90" i="2"/>
  <c r="E89" i="2"/>
  <c r="G89" i="2" s="1"/>
  <c r="D89" i="2"/>
  <c r="D88" i="2"/>
  <c r="C61" i="2"/>
  <c r="D60" i="2"/>
  <c r="E60" i="2" s="1"/>
  <c r="G60" i="2" s="1"/>
  <c r="D59" i="2"/>
  <c r="E59" i="2" s="1"/>
  <c r="D58" i="2"/>
  <c r="E58" i="2" s="1"/>
  <c r="G58" i="2" s="1"/>
  <c r="D57" i="2"/>
  <c r="D56" i="2"/>
  <c r="E56" i="2" s="1"/>
  <c r="G56" i="2" s="1"/>
  <c r="D55" i="2"/>
  <c r="E54" i="2"/>
  <c r="G54" i="2" s="1"/>
  <c r="D54" i="2"/>
  <c r="C20" i="2"/>
  <c r="D19" i="2"/>
  <c r="E19" i="2" s="1"/>
  <c r="F19" i="2" s="1"/>
  <c r="D18" i="2"/>
  <c r="D17" i="2"/>
  <c r="E17" i="2" s="1"/>
  <c r="F17" i="2" s="1"/>
  <c r="D16" i="2"/>
  <c r="D15" i="2"/>
  <c r="E15" i="2" s="1"/>
  <c r="F15" i="2" s="1"/>
  <c r="D14" i="2"/>
  <c r="D13" i="2"/>
  <c r="E13" i="2" s="1"/>
  <c r="F13" i="2" s="1"/>
  <c r="D12" i="2"/>
  <c r="D11" i="2"/>
  <c r="E11" i="2" s="1"/>
  <c r="F11" i="2" s="1"/>
  <c r="D10" i="2"/>
  <c r="D9" i="2"/>
  <c r="E9" i="2" s="1"/>
  <c r="F9" i="2" s="1"/>
  <c r="D8" i="2"/>
  <c r="D7" i="2"/>
  <c r="E7" i="2" s="1"/>
  <c r="F7" i="2" s="1"/>
  <c r="D6" i="2"/>
  <c r="D5" i="2"/>
  <c r="E5" i="2" s="1"/>
  <c r="F409" i="10" l="1"/>
  <c r="G409" i="10"/>
  <c r="F15" i="10"/>
  <c r="G103" i="10"/>
  <c r="G111" i="10"/>
  <c r="F195" i="10"/>
  <c r="F211" i="10"/>
  <c r="G256" i="10"/>
  <c r="F256" i="10"/>
  <c r="F285" i="10"/>
  <c r="G285" i="10"/>
  <c r="E285" i="10"/>
  <c r="E293" i="10"/>
  <c r="F293" i="10" s="1"/>
  <c r="G293" i="10"/>
  <c r="F372" i="10"/>
  <c r="E110" i="10"/>
  <c r="F110" i="10" s="1"/>
  <c r="G110" i="10"/>
  <c r="G405" i="10"/>
  <c r="F405" i="10"/>
  <c r="F5" i="10"/>
  <c r="E96" i="10"/>
  <c r="G96" i="10"/>
  <c r="F96" i="10"/>
  <c r="F104" i="10"/>
  <c r="E104" i="10"/>
  <c r="G104" i="10"/>
  <c r="F112" i="10"/>
  <c r="E112" i="10"/>
  <c r="G112" i="10" s="1"/>
  <c r="G196" i="10"/>
  <c r="F201" i="10"/>
  <c r="E94" i="10"/>
  <c r="G94" i="10" s="1"/>
  <c r="F94" i="10"/>
  <c r="F202" i="10"/>
  <c r="E287" i="10"/>
  <c r="G287" i="10" s="1"/>
  <c r="E102" i="10"/>
  <c r="F102" i="10" s="1"/>
  <c r="G102" i="10"/>
  <c r="G55" i="10"/>
  <c r="F55" i="10"/>
  <c r="F59" i="10"/>
  <c r="G59" i="10"/>
  <c r="G63" i="10"/>
  <c r="F63" i="10"/>
  <c r="E98" i="10"/>
  <c r="F98" i="10" s="1"/>
  <c r="E106" i="10"/>
  <c r="G106" i="10" s="1"/>
  <c r="F106" i="10"/>
  <c r="E114" i="10"/>
  <c r="F114" i="10" s="1"/>
  <c r="G114" i="10"/>
  <c r="F197" i="10"/>
  <c r="F213" i="10"/>
  <c r="F403" i="10"/>
  <c r="G403" i="10"/>
  <c r="F407" i="10"/>
  <c r="G407" i="10"/>
  <c r="F411" i="10"/>
  <c r="G411" i="10"/>
  <c r="G61" i="10"/>
  <c r="F61" i="10"/>
  <c r="G292" i="10"/>
  <c r="G18" i="10"/>
  <c r="G258" i="10"/>
  <c r="F258" i="10"/>
  <c r="E289" i="10"/>
  <c r="F289" i="10" s="1"/>
  <c r="G333" i="10"/>
  <c r="F57" i="10"/>
  <c r="G57" i="10"/>
  <c r="G8" i="10"/>
  <c r="F13" i="10"/>
  <c r="E100" i="10"/>
  <c r="F100" i="10" s="1"/>
  <c r="G100" i="10"/>
  <c r="E108" i="10"/>
  <c r="G108" i="10" s="1"/>
  <c r="F193" i="10"/>
  <c r="F209" i="10"/>
  <c r="F53" i="10"/>
  <c r="G53" i="10"/>
  <c r="F199" i="10"/>
  <c r="G210" i="10"/>
  <c r="E291" i="10"/>
  <c r="F291" i="10" s="1"/>
  <c r="F376" i="10"/>
  <c r="E159" i="10"/>
  <c r="G159" i="10" s="1"/>
  <c r="E329" i="10"/>
  <c r="G329" i="10" s="1"/>
  <c r="E331" i="10"/>
  <c r="G331" i="10" s="1"/>
  <c r="E333" i="10"/>
  <c r="E335" i="10"/>
  <c r="G335" i="10" s="1"/>
  <c r="E337" i="10"/>
  <c r="G337" i="10" s="1"/>
  <c r="E6" i="10"/>
  <c r="F6" i="10" s="1"/>
  <c r="E8" i="10"/>
  <c r="E10" i="10"/>
  <c r="F10" i="10" s="1"/>
  <c r="E12" i="10"/>
  <c r="G12" i="10" s="1"/>
  <c r="E14" i="10"/>
  <c r="F14" i="10" s="1"/>
  <c r="E16" i="10"/>
  <c r="F16" i="10" s="1"/>
  <c r="E18" i="10"/>
  <c r="F18" i="10" s="1"/>
  <c r="F157" i="10"/>
  <c r="F163" i="10"/>
  <c r="E192" i="10"/>
  <c r="G192" i="10" s="1"/>
  <c r="E194" i="10"/>
  <c r="F194" i="10" s="1"/>
  <c r="E196" i="10"/>
  <c r="E198" i="10"/>
  <c r="G198" i="10" s="1"/>
  <c r="E200" i="10"/>
  <c r="F200" i="10" s="1"/>
  <c r="E202" i="10"/>
  <c r="E204" i="10"/>
  <c r="G204" i="10" s="1"/>
  <c r="E206" i="10"/>
  <c r="G206" i="10" s="1"/>
  <c r="E208" i="10"/>
  <c r="G208" i="10" s="1"/>
  <c r="E210" i="10"/>
  <c r="E212" i="10"/>
  <c r="G212" i="10" s="1"/>
  <c r="F327" i="10"/>
  <c r="F333" i="10"/>
  <c r="F335" i="10"/>
  <c r="F337" i="10"/>
  <c r="E371" i="10"/>
  <c r="F371" i="10" s="1"/>
  <c r="E373" i="10"/>
  <c r="G373" i="10" s="1"/>
  <c r="E375" i="10"/>
  <c r="F375" i="10" s="1"/>
  <c r="E161" i="10"/>
  <c r="G161" i="10" s="1"/>
  <c r="F8" i="10"/>
  <c r="F204" i="10"/>
  <c r="G327" i="10"/>
  <c r="F373" i="10"/>
  <c r="G157" i="10"/>
  <c r="F196" i="10"/>
  <c r="F206" i="10"/>
  <c r="F208" i="10"/>
  <c r="F210" i="10"/>
  <c r="F212" i="10"/>
  <c r="G6" i="10"/>
  <c r="G16" i="10"/>
  <c r="F54" i="10"/>
  <c r="F56" i="10"/>
  <c r="F58" i="10"/>
  <c r="F60" i="10"/>
  <c r="F62" i="10"/>
  <c r="F64" i="10"/>
  <c r="E95" i="10"/>
  <c r="G95" i="10" s="1"/>
  <c r="E97" i="10"/>
  <c r="G97" i="10" s="1"/>
  <c r="E99" i="10"/>
  <c r="G99" i="10" s="1"/>
  <c r="E101" i="10"/>
  <c r="G101" i="10" s="1"/>
  <c r="E103" i="10"/>
  <c r="E105" i="10"/>
  <c r="G105" i="10" s="1"/>
  <c r="E107" i="10"/>
  <c r="G107" i="10" s="1"/>
  <c r="E109" i="10"/>
  <c r="G109" i="10" s="1"/>
  <c r="E111" i="10"/>
  <c r="E113" i="10"/>
  <c r="F113" i="10" s="1"/>
  <c r="E115" i="10"/>
  <c r="G115" i="10" s="1"/>
  <c r="G194" i="10"/>
  <c r="G202" i="10"/>
  <c r="F255" i="10"/>
  <c r="F257" i="10"/>
  <c r="F259" i="10"/>
  <c r="E286" i="10"/>
  <c r="F286" i="10" s="1"/>
  <c r="E288" i="10"/>
  <c r="F288" i="10" s="1"/>
  <c r="E290" i="10"/>
  <c r="G290" i="10" s="1"/>
  <c r="E292" i="10"/>
  <c r="E294" i="10"/>
  <c r="G294" i="10" s="1"/>
  <c r="G375" i="10"/>
  <c r="F402" i="10"/>
  <c r="F404" i="10"/>
  <c r="F406" i="10"/>
  <c r="F408" i="10"/>
  <c r="F410" i="10"/>
  <c r="F412" i="10"/>
  <c r="F95" i="10"/>
  <c r="F103" i="10"/>
  <c r="F105" i="10"/>
  <c r="F107" i="10"/>
  <c r="F109" i="10"/>
  <c r="F111" i="10"/>
  <c r="E158" i="10"/>
  <c r="G158" i="10" s="1"/>
  <c r="E160" i="10"/>
  <c r="G160" i="10" s="1"/>
  <c r="E162" i="10"/>
  <c r="G162" i="10" s="1"/>
  <c r="E164" i="10"/>
  <c r="G164" i="10" s="1"/>
  <c r="F290" i="10"/>
  <c r="F292" i="10"/>
  <c r="E328" i="10"/>
  <c r="G328" i="10" s="1"/>
  <c r="E330" i="10"/>
  <c r="G330" i="10" s="1"/>
  <c r="E332" i="10"/>
  <c r="G332" i="10" s="1"/>
  <c r="E334" i="10"/>
  <c r="G334" i="10" s="1"/>
  <c r="E336" i="10"/>
  <c r="G336" i="10" s="1"/>
  <c r="E338" i="10"/>
  <c r="G338" i="10" s="1"/>
  <c r="E163" i="10"/>
  <c r="G163" i="10" s="1"/>
  <c r="G299" i="2"/>
  <c r="F299" i="2"/>
  <c r="G291" i="2"/>
  <c r="G501" i="2"/>
  <c r="F287" i="2"/>
  <c r="G287" i="2"/>
  <c r="G295" i="2"/>
  <c r="G303" i="2"/>
  <c r="F303" i="2"/>
  <c r="G311" i="2"/>
  <c r="F311" i="2"/>
  <c r="G233" i="2"/>
  <c r="G497" i="2"/>
  <c r="F497" i="2"/>
  <c r="G644" i="2"/>
  <c r="F129" i="2"/>
  <c r="F89" i="2"/>
  <c r="F123" i="2"/>
  <c r="E129" i="2"/>
  <c r="F245" i="2"/>
  <c r="G297" i="2"/>
  <c r="F503" i="2"/>
  <c r="F537" i="2"/>
  <c r="E123" i="2"/>
  <c r="G129" i="2"/>
  <c r="E235" i="2"/>
  <c r="F235" i="2" s="1"/>
  <c r="F291" i="2"/>
  <c r="E309" i="2"/>
  <c r="F309" i="2" s="1"/>
  <c r="F418" i="2"/>
  <c r="E501" i="2"/>
  <c r="F640" i="2"/>
  <c r="F646" i="2"/>
  <c r="E291" i="2"/>
  <c r="E120" i="2"/>
  <c r="F120" i="2" s="1"/>
  <c r="G123" i="2"/>
  <c r="F127" i="2"/>
  <c r="G130" i="2"/>
  <c r="E243" i="2"/>
  <c r="F243" i="2" s="1"/>
  <c r="E295" i="2"/>
  <c r="F501" i="2"/>
  <c r="E535" i="2"/>
  <c r="F535" i="2" s="1"/>
  <c r="G640" i="2"/>
  <c r="E644" i="2"/>
  <c r="G646" i="2"/>
  <c r="G124" i="2"/>
  <c r="E229" i="2"/>
  <c r="G229" i="2" s="1"/>
  <c r="E289" i="2"/>
  <c r="G289" i="2" s="1"/>
  <c r="F295" i="2"/>
  <c r="G570" i="2"/>
  <c r="F644" i="2"/>
  <c r="G118" i="2"/>
  <c r="E121" i="2"/>
  <c r="G121" i="2" s="1"/>
  <c r="E124" i="2"/>
  <c r="F124" i="2" s="1"/>
  <c r="G127" i="2"/>
  <c r="F131" i="2"/>
  <c r="E233" i="2"/>
  <c r="F233" i="2" s="1"/>
  <c r="E241" i="2"/>
  <c r="F241" i="2" s="1"/>
  <c r="F289" i="2"/>
  <c r="E307" i="2"/>
  <c r="F307" i="2" s="1"/>
  <c r="E499" i="2"/>
  <c r="G499" i="2" s="1"/>
  <c r="E570" i="2"/>
  <c r="G126" i="2"/>
  <c r="E642" i="2"/>
  <c r="G642" i="2" s="1"/>
  <c r="E648" i="2"/>
  <c r="G648" i="2" s="1"/>
  <c r="F119" i="2"/>
  <c r="G122" i="2"/>
  <c r="E125" i="2"/>
  <c r="G125" i="2" s="1"/>
  <c r="E128" i="2"/>
  <c r="F128" i="2" s="1"/>
  <c r="G131" i="2"/>
  <c r="G59" i="2"/>
  <c r="F59" i="2"/>
  <c r="G88" i="2"/>
  <c r="E288" i="2"/>
  <c r="G288" i="2" s="1"/>
  <c r="E367" i="2"/>
  <c r="G367" i="2" s="1"/>
  <c r="E450" i="2"/>
  <c r="G450" i="2" s="1"/>
  <c r="G5" i="2"/>
  <c r="G7" i="2"/>
  <c r="G9" i="2"/>
  <c r="G11" i="2"/>
  <c r="G13" i="2"/>
  <c r="G15" i="2"/>
  <c r="G17" i="2"/>
  <c r="G19" i="2"/>
  <c r="F54" i="2"/>
  <c r="F56" i="2"/>
  <c r="F58" i="2"/>
  <c r="F60" i="2"/>
  <c r="E88" i="2"/>
  <c r="E90" i="2"/>
  <c r="G90" i="2" s="1"/>
  <c r="E92" i="2"/>
  <c r="G92" i="2" s="1"/>
  <c r="G164" i="2"/>
  <c r="G166" i="2"/>
  <c r="G168" i="2"/>
  <c r="G170" i="2"/>
  <c r="G172" i="2"/>
  <c r="G174" i="2"/>
  <c r="G176" i="2"/>
  <c r="G178" i="2"/>
  <c r="G180" i="2"/>
  <c r="G182" i="2"/>
  <c r="F231" i="2"/>
  <c r="F236" i="2"/>
  <c r="E238" i="2"/>
  <c r="F238" i="2" s="1"/>
  <c r="G301" i="2"/>
  <c r="F301" i="2"/>
  <c r="F367" i="2"/>
  <c r="E373" i="2"/>
  <c r="G373" i="2" s="1"/>
  <c r="E414" i="2"/>
  <c r="G414" i="2" s="1"/>
  <c r="E419" i="2"/>
  <c r="G419" i="2" s="1"/>
  <c r="F450" i="2"/>
  <c r="E456" i="2"/>
  <c r="G456" i="2" s="1"/>
  <c r="G606" i="2"/>
  <c r="F606" i="2"/>
  <c r="E361" i="2"/>
  <c r="G361" i="2" s="1"/>
  <c r="F88" i="2"/>
  <c r="E292" i="2"/>
  <c r="F292" i="2" s="1"/>
  <c r="E308" i="2"/>
  <c r="G308" i="2" s="1"/>
  <c r="E362" i="2"/>
  <c r="F362" i="2" s="1"/>
  <c r="E415" i="2"/>
  <c r="F415" i="2" s="1"/>
  <c r="G415" i="2"/>
  <c r="F457" i="2"/>
  <c r="G457" i="2"/>
  <c r="E643" i="2"/>
  <c r="G643" i="2" s="1"/>
  <c r="E6" i="2"/>
  <c r="G6" i="2" s="1"/>
  <c r="E8" i="2"/>
  <c r="F8" i="2" s="1"/>
  <c r="E10" i="2"/>
  <c r="G10" i="2" s="1"/>
  <c r="E12" i="2"/>
  <c r="G12" i="2" s="1"/>
  <c r="E14" i="2"/>
  <c r="G14" i="2" s="1"/>
  <c r="E16" i="2"/>
  <c r="G16" i="2" s="1"/>
  <c r="E18" i="2"/>
  <c r="G18" i="2" s="1"/>
  <c r="E163" i="2"/>
  <c r="G163" i="2" s="1"/>
  <c r="E165" i="2"/>
  <c r="G165" i="2" s="1"/>
  <c r="E167" i="2"/>
  <c r="G167" i="2" s="1"/>
  <c r="E169" i="2"/>
  <c r="F169" i="2" s="1"/>
  <c r="E171" i="2"/>
  <c r="G171" i="2" s="1"/>
  <c r="E173" i="2"/>
  <c r="G173" i="2" s="1"/>
  <c r="E175" i="2"/>
  <c r="G175" i="2" s="1"/>
  <c r="E177" i="2"/>
  <c r="G177" i="2" s="1"/>
  <c r="E179" i="2"/>
  <c r="G179" i="2" s="1"/>
  <c r="E181" i="2"/>
  <c r="G181" i="2" s="1"/>
  <c r="E183" i="2"/>
  <c r="G183" i="2" s="1"/>
  <c r="F227" i="2"/>
  <c r="E234" i="2"/>
  <c r="F234" i="2" s="1"/>
  <c r="E244" i="2"/>
  <c r="G244" i="2" s="1"/>
  <c r="G305" i="2"/>
  <c r="G357" i="2"/>
  <c r="E357" i="2"/>
  <c r="F357" i="2" s="1"/>
  <c r="E369" i="2"/>
  <c r="G369" i="2" s="1"/>
  <c r="E452" i="2"/>
  <c r="G452" i="2" s="1"/>
  <c r="E458" i="2"/>
  <c r="G458" i="2" s="1"/>
  <c r="G372" i="2"/>
  <c r="E372" i="2"/>
  <c r="F372" i="2" s="1"/>
  <c r="F455" i="2"/>
  <c r="G455" i="2"/>
  <c r="E500" i="2"/>
  <c r="F500" i="2" s="1"/>
  <c r="E565" i="2"/>
  <c r="F565" i="2" s="1"/>
  <c r="G605" i="2"/>
  <c r="F605" i="2"/>
  <c r="F6" i="2"/>
  <c r="F10" i="2"/>
  <c r="F12" i="2"/>
  <c r="F14" i="2"/>
  <c r="F16" i="2"/>
  <c r="E55" i="2"/>
  <c r="G55" i="2" s="1"/>
  <c r="E57" i="2"/>
  <c r="G57" i="2" s="1"/>
  <c r="F167" i="2"/>
  <c r="F171" i="2"/>
  <c r="F173" i="2"/>
  <c r="F175" i="2"/>
  <c r="F177" i="2"/>
  <c r="F183" i="2"/>
  <c r="F225" i="2"/>
  <c r="F230" i="2"/>
  <c r="E232" i="2"/>
  <c r="F232" i="2" s="1"/>
  <c r="G234" i="2"/>
  <c r="F239" i="2"/>
  <c r="G242" i="2"/>
  <c r="F242" i="2"/>
  <c r="E296" i="2"/>
  <c r="F296" i="2" s="1"/>
  <c r="E312" i="2"/>
  <c r="F312" i="2" s="1"/>
  <c r="E358" i="2"/>
  <c r="G358" i="2" s="1"/>
  <c r="F363" i="2"/>
  <c r="F369" i="2"/>
  <c r="F446" i="2"/>
  <c r="F452" i="2"/>
  <c r="F608" i="2"/>
  <c r="G232" i="2"/>
  <c r="G290" i="2"/>
  <c r="E290" i="2"/>
  <c r="F290" i="2" s="1"/>
  <c r="E359" i="2"/>
  <c r="F359" i="2" s="1"/>
  <c r="F364" i="2"/>
  <c r="E364" i="2"/>
  <c r="G364" i="2" s="1"/>
  <c r="E370" i="2"/>
  <c r="G370" i="2" s="1"/>
  <c r="G416" i="2"/>
  <c r="F447" i="2"/>
  <c r="G447" i="2"/>
  <c r="F453" i="2"/>
  <c r="G453" i="2"/>
  <c r="E496" i="2"/>
  <c r="F496" i="2" s="1"/>
  <c r="F568" i="2"/>
  <c r="G602" i="2"/>
  <c r="F602" i="2"/>
  <c r="F226" i="2"/>
  <c r="E228" i="2"/>
  <c r="F228" i="2" s="1"/>
  <c r="F237" i="2"/>
  <c r="E300" i="2"/>
  <c r="G300" i="2" s="1"/>
  <c r="E365" i="2"/>
  <c r="G365" i="2" s="1"/>
  <c r="G448" i="2"/>
  <c r="E448" i="2"/>
  <c r="F448" i="2" s="1"/>
  <c r="E460" i="2"/>
  <c r="G460" i="2" s="1"/>
  <c r="E226" i="2"/>
  <c r="G226" i="2" s="1"/>
  <c r="E240" i="2"/>
  <c r="F240" i="2" s="1"/>
  <c r="E366" i="2"/>
  <c r="G366" i="2" s="1"/>
  <c r="F371" i="2"/>
  <c r="F449" i="2"/>
  <c r="G449" i="2"/>
  <c r="F454" i="2"/>
  <c r="G298" i="2"/>
  <c r="G498" i="2"/>
  <c r="G599" i="2"/>
  <c r="F599" i="2"/>
  <c r="E569" i="2"/>
  <c r="F569" i="2" s="1"/>
  <c r="G569" i="2"/>
  <c r="E641" i="2"/>
  <c r="F641" i="2" s="1"/>
  <c r="G294" i="2"/>
  <c r="G310" i="2"/>
  <c r="E538" i="2"/>
  <c r="G538" i="2" s="1"/>
  <c r="F566" i="2"/>
  <c r="G603" i="2"/>
  <c r="F603" i="2"/>
  <c r="G597" i="2"/>
  <c r="F597" i="2"/>
  <c r="F600" i="2"/>
  <c r="F294" i="2"/>
  <c r="G306" i="2"/>
  <c r="F310" i="2"/>
  <c r="E417" i="2"/>
  <c r="F417" i="2" s="1"/>
  <c r="E536" i="2"/>
  <c r="G536" i="2" s="1"/>
  <c r="E567" i="2"/>
  <c r="F567" i="2" s="1"/>
  <c r="G567" i="2"/>
  <c r="F570" i="2"/>
  <c r="E604" i="2"/>
  <c r="G604" i="2" s="1"/>
  <c r="G360" i="2"/>
  <c r="F539" i="2"/>
  <c r="E598" i="2"/>
  <c r="G598" i="2" s="1"/>
  <c r="G601" i="2"/>
  <c r="F601" i="2"/>
  <c r="F604" i="2"/>
  <c r="G302" i="2"/>
  <c r="E304" i="2"/>
  <c r="F304" i="2" s="1"/>
  <c r="F306" i="2"/>
  <c r="E360" i="2"/>
  <c r="F360" i="2" s="1"/>
  <c r="E368" i="2"/>
  <c r="G368" i="2" s="1"/>
  <c r="G451" i="2"/>
  <c r="G459" i="2"/>
  <c r="G502" i="2"/>
  <c r="E504" i="2"/>
  <c r="F504" i="2" s="1"/>
  <c r="E534" i="2"/>
  <c r="G534" i="2" s="1"/>
  <c r="E571" i="2"/>
  <c r="G571" i="2" s="1"/>
  <c r="G645" i="2"/>
  <c r="E647" i="2"/>
  <c r="F647" i="2" s="1"/>
  <c r="F607" i="2"/>
  <c r="F160" i="10" l="1"/>
  <c r="F294" i="10"/>
  <c r="F101" i="10"/>
  <c r="G14" i="10"/>
  <c r="F198" i="10"/>
  <c r="F161" i="10"/>
  <c r="F334" i="10"/>
  <c r="F108" i="10"/>
  <c r="F338" i="10"/>
  <c r="G113" i="10"/>
  <c r="F115" i="10"/>
  <c r="F99" i="10"/>
  <c r="G10" i="10"/>
  <c r="F331" i="10"/>
  <c r="F159" i="10"/>
  <c r="G371" i="10"/>
  <c r="G288" i="10"/>
  <c r="F336" i="10"/>
  <c r="F97" i="10"/>
  <c r="F192" i="10"/>
  <c r="F329" i="10"/>
  <c r="F332" i="10"/>
  <c r="G291" i="10"/>
  <c r="F328" i="10"/>
  <c r="F287" i="10"/>
  <c r="G286" i="10"/>
  <c r="F330" i="10"/>
  <c r="G200" i="10"/>
  <c r="F12" i="10"/>
  <c r="G289" i="10"/>
  <c r="G98" i="10"/>
  <c r="F162" i="10"/>
  <c r="F164" i="10"/>
  <c r="F158" i="10"/>
  <c r="F300" i="2"/>
  <c r="F499" i="2"/>
  <c r="F419" i="2"/>
  <c r="F121" i="2"/>
  <c r="G120" i="2"/>
  <c r="G238" i="2"/>
  <c r="G496" i="2"/>
  <c r="G641" i="2"/>
  <c r="G292" i="2"/>
  <c r="F229" i="2"/>
  <c r="F642" i="2"/>
  <c r="G304" i="2"/>
  <c r="F460" i="2"/>
  <c r="G240" i="2"/>
  <c r="G296" i="2"/>
  <c r="F165" i="2"/>
  <c r="G362" i="2"/>
  <c r="G128" i="2"/>
  <c r="G309" i="2"/>
  <c r="F648" i="2"/>
  <c r="G243" i="2"/>
  <c r="F181" i="2"/>
  <c r="F163" i="2"/>
  <c r="F92" i="2"/>
  <c r="F125" i="2"/>
  <c r="G535" i="2"/>
  <c r="G417" i="2"/>
  <c r="F458" i="2"/>
  <c r="F179" i="2"/>
  <c r="F18" i="2"/>
  <c r="G565" i="2"/>
  <c r="F90" i="2"/>
  <c r="G241" i="2"/>
  <c r="G307" i="2"/>
  <c r="G235" i="2"/>
  <c r="G359" i="2"/>
  <c r="F358" i="2"/>
  <c r="G169" i="2"/>
  <c r="F571" i="2"/>
  <c r="F534" i="2"/>
  <c r="F365" i="2"/>
  <c r="F414" i="2"/>
  <c r="F598" i="2"/>
  <c r="F370" i="2"/>
  <c r="F643" i="2"/>
  <c r="F456" i="2"/>
  <c r="F55" i="2"/>
  <c r="F538" i="2"/>
  <c r="F366" i="2"/>
  <c r="G312" i="2"/>
  <c r="F308" i="2"/>
  <c r="F244" i="2"/>
  <c r="G647" i="2"/>
  <c r="G228" i="2"/>
  <c r="F373" i="2"/>
  <c r="F288" i="2"/>
  <c r="F57" i="2"/>
  <c r="G8" i="2"/>
  <c r="F368" i="2"/>
  <c r="F536" i="2"/>
  <c r="F361" i="2"/>
  <c r="G504" i="2"/>
  <c r="G500" i="2"/>
</calcChain>
</file>

<file path=xl/sharedStrings.xml><?xml version="1.0" encoding="utf-8"?>
<sst xmlns="http://schemas.openxmlformats.org/spreadsheetml/2006/main" count="3702" uniqueCount="243">
  <si>
    <t>FENOLES</t>
  </si>
  <si>
    <t>FRAP</t>
  </si>
  <si>
    <t>DPPH</t>
  </si>
  <si>
    <t>Muestra</t>
  </si>
  <si>
    <t>mg/g</t>
  </si>
  <si>
    <t>mM Fe</t>
  </si>
  <si>
    <t>mg eq ac asc/K de miel</t>
  </si>
  <si>
    <t>M17 SI</t>
  </si>
  <si>
    <t>M17 BAJA</t>
  </si>
  <si>
    <t>M17 MEDIA</t>
  </si>
  <si>
    <t>M18 SI</t>
  </si>
  <si>
    <t>M18 BAJA</t>
  </si>
  <si>
    <t>M18 MEDIA</t>
  </si>
  <si>
    <t>M19 SI</t>
  </si>
  <si>
    <t>M19 BAJA</t>
  </si>
  <si>
    <t>M19 MEDIA</t>
  </si>
  <si>
    <t>M20 SI</t>
  </si>
  <si>
    <t>M20 BAJA</t>
  </si>
  <si>
    <t>M20 MEDIA</t>
  </si>
  <si>
    <t>M21 SI</t>
  </si>
  <si>
    <t>M21 BAJA</t>
  </si>
  <si>
    <t>M21 MEDIA</t>
  </si>
  <si>
    <t>M22 SI</t>
  </si>
  <si>
    <t>M22 BAJA</t>
  </si>
  <si>
    <t>M22 MEDIA</t>
  </si>
  <si>
    <t>M23 SI</t>
  </si>
  <si>
    <t>M23 BAJA</t>
  </si>
  <si>
    <t>M23 MEDIA</t>
  </si>
  <si>
    <t>M24 SI</t>
  </si>
  <si>
    <t>M24 BAJA</t>
  </si>
  <si>
    <t>M24 MEDIA</t>
  </si>
  <si>
    <t>M25 SI</t>
  </si>
  <si>
    <t>M25 BAJA</t>
  </si>
  <si>
    <t>M40 MEDIA</t>
  </si>
  <si>
    <t>M25 MEDIA</t>
  </si>
  <si>
    <t>M26 SI</t>
  </si>
  <si>
    <t>M26 BAJA</t>
  </si>
  <si>
    <t>M26 MEDIA</t>
  </si>
  <si>
    <t>M27 SI</t>
  </si>
  <si>
    <t>M27 BAJA</t>
  </si>
  <si>
    <t>M27 MEDIA</t>
  </si>
  <si>
    <t>M28 SI</t>
  </si>
  <si>
    <t>M28 BAJA</t>
  </si>
  <si>
    <t>M28 MEDIA</t>
  </si>
  <si>
    <t>M29 SI</t>
  </si>
  <si>
    <t>M29 BAJA</t>
  </si>
  <si>
    <t>M29 MEDIA</t>
  </si>
  <si>
    <t>M30 SI</t>
  </si>
  <si>
    <t>M30 BAJA</t>
  </si>
  <si>
    <t>M30 MEDIA</t>
  </si>
  <si>
    <t>M31 SI</t>
  </si>
  <si>
    <t>M31 BAJA</t>
  </si>
  <si>
    <t>M31 MEDIA</t>
  </si>
  <si>
    <t>CERTIFICACIÓN ORIGEN BOTÁNICO</t>
  </si>
  <si>
    <t>MUESTRA MIEL LRPAI M17 F20</t>
  </si>
  <si>
    <t>Rango con 95% de confianza</t>
  </si>
  <si>
    <t>Especie</t>
  </si>
  <si>
    <t>Nombre común</t>
  </si>
  <si>
    <t>n° granos</t>
  </si>
  <si>
    <t>Porcentaje</t>
  </si>
  <si>
    <t>EMV</t>
  </si>
  <si>
    <t>Min</t>
  </si>
  <si>
    <t>Max</t>
  </si>
  <si>
    <t>Euphorbiaceae</t>
  </si>
  <si>
    <t>Tepualia stipularis</t>
  </si>
  <si>
    <t>Tepu, tepú</t>
  </si>
  <si>
    <t>Brassica/Raphanus</t>
  </si>
  <si>
    <t>Lomatia sp.</t>
  </si>
  <si>
    <t>Aextoxicon punctatum</t>
  </si>
  <si>
    <t>Olivillo</t>
  </si>
  <si>
    <t>NN</t>
  </si>
  <si>
    <t>Cissus striata</t>
  </si>
  <si>
    <t>Pilpil voqui</t>
  </si>
  <si>
    <t>Hypochaeris/Taraxacum</t>
  </si>
  <si>
    <t>Salix sp.</t>
  </si>
  <si>
    <t>Aristotelia/Crinodendron</t>
  </si>
  <si>
    <t>Amomyrtus sp.</t>
  </si>
  <si>
    <t>Luma/Myrceugenia</t>
  </si>
  <si>
    <t>Buddleja/Castanea</t>
  </si>
  <si>
    <t>Lotus pedunculatus</t>
  </si>
  <si>
    <t>Lotera, alfalfa chilota</t>
  </si>
  <si>
    <t>Caldcluva paniculata</t>
  </si>
  <si>
    <t>Tiaca, triaca</t>
  </si>
  <si>
    <t>Total</t>
  </si>
  <si>
    <t>Arrayán</t>
  </si>
  <si>
    <t>MUESTRA MIEL LRPAI M18 M20</t>
  </si>
  <si>
    <t>Trifolium sp.</t>
  </si>
  <si>
    <t>Amomyrtus luma</t>
  </si>
  <si>
    <t>Luma</t>
  </si>
  <si>
    <t>Luma apiculata</t>
  </si>
  <si>
    <t>Eucryphia cordifolia</t>
  </si>
  <si>
    <t>Ulmo, muermo</t>
  </si>
  <si>
    <t>MUESTRA MIEL LRPAI M19 M20</t>
  </si>
  <si>
    <t>Gevuina avellana</t>
  </si>
  <si>
    <t>Avellano, gevüín</t>
  </si>
  <si>
    <t>MUESTRA MIEL LRPAI M20 E20</t>
  </si>
  <si>
    <t>Medicago sp.</t>
  </si>
  <si>
    <t>Weinmannia trichosperma</t>
  </si>
  <si>
    <t>Tineo, tenío</t>
  </si>
  <si>
    <t>Caldcluvia paniculata</t>
  </si>
  <si>
    <t>MUESTRA MIEL LRPAI M21 E20</t>
  </si>
  <si>
    <t>Poaceae</t>
  </si>
  <si>
    <t>Melilotus sp.</t>
  </si>
  <si>
    <t>Encelia/Madia</t>
  </si>
  <si>
    <t>Veronica/Anagallis</t>
  </si>
  <si>
    <t>Rhamnaceae</t>
  </si>
  <si>
    <t>Trifolium repens</t>
  </si>
  <si>
    <t>Trébol blanco</t>
  </si>
  <si>
    <t>Rubus sp.</t>
  </si>
  <si>
    <t>Galega/Robinia</t>
  </si>
  <si>
    <t>MUESTRA MIEL LRPAI M22 A20</t>
  </si>
  <si>
    <t>Anthemis/Chamomilla</t>
  </si>
  <si>
    <t>Triterix sp.</t>
  </si>
  <si>
    <t>Rosaceae</t>
  </si>
  <si>
    <t>Trifolium pratense</t>
  </si>
  <si>
    <t>Trébol rosado</t>
  </si>
  <si>
    <t>Ericaceae</t>
  </si>
  <si>
    <t>Azara/Escallonia</t>
  </si>
  <si>
    <t>Caldcluvia/Eucryphia</t>
  </si>
  <si>
    <t>MUESTRA MIEL LRPAI M23 A20</t>
  </si>
  <si>
    <t>Apiaceae</t>
  </si>
  <si>
    <t>Carduus/Cirsium</t>
  </si>
  <si>
    <t>Oldenlandia sp.</t>
  </si>
  <si>
    <t>MUESTRA MIEL LRPAI M24 A20</t>
  </si>
  <si>
    <t>Nothofagus tipo obliqua</t>
  </si>
  <si>
    <t>MUESTRA MIEL LRPAI M25 E20</t>
  </si>
  <si>
    <t>MUESTRA MIEL LRPAI M26 E20</t>
  </si>
  <si>
    <t>Nothofagus tipo dombeyi</t>
  </si>
  <si>
    <t>Verbenaceae</t>
  </si>
  <si>
    <t>MUESTRA MIEL LRPAI M27 E20</t>
  </si>
  <si>
    <t>Plantago sp.</t>
  </si>
  <si>
    <t>MUESTRA MIEL LRPAI M28 D19</t>
  </si>
  <si>
    <t>MUESTRA MIEL LRPAI M29 E20</t>
  </si>
  <si>
    <t>Rumex acetosella</t>
  </si>
  <si>
    <t>Vinagrillo</t>
  </si>
  <si>
    <t>Cryptocarya alba</t>
  </si>
  <si>
    <t>Peumo</t>
  </si>
  <si>
    <t>MUESTRA MIEL LRPAI M30 E20</t>
  </si>
  <si>
    <t>MUESTRA MIEL LRPAI M31 D19</t>
  </si>
  <si>
    <t>Analito</t>
  </si>
  <si>
    <t>Radiacion</t>
  </si>
  <si>
    <t>Fenoles</t>
  </si>
  <si>
    <t>M17</t>
  </si>
  <si>
    <t>SI</t>
  </si>
  <si>
    <t>Concentracion</t>
  </si>
  <si>
    <t>BAJA</t>
  </si>
  <si>
    <t>MEDIA</t>
  </si>
  <si>
    <t>M18</t>
  </si>
  <si>
    <t>M19</t>
  </si>
  <si>
    <t>M20</t>
  </si>
  <si>
    <t>M21</t>
  </si>
  <si>
    <t>M22</t>
  </si>
  <si>
    <t>M23</t>
  </si>
  <si>
    <t>M24</t>
  </si>
  <si>
    <t>M25</t>
  </si>
  <si>
    <t>M40</t>
  </si>
  <si>
    <t>M26</t>
  </si>
  <si>
    <t>M27</t>
  </si>
  <si>
    <t>M28</t>
  </si>
  <si>
    <t>M29</t>
  </si>
  <si>
    <t>M30</t>
  </si>
  <si>
    <t>M31</t>
  </si>
  <si>
    <t>Localizacion</t>
  </si>
  <si>
    <t>Los Rios</t>
  </si>
  <si>
    <t>Nombre_comun</t>
  </si>
  <si>
    <t>N_granos</t>
  </si>
  <si>
    <t>Cluster</t>
  </si>
  <si>
    <t>M32 SI</t>
  </si>
  <si>
    <t>M32 BAJA</t>
  </si>
  <si>
    <t>M32 MEDIA</t>
  </si>
  <si>
    <t>M33 SI</t>
  </si>
  <si>
    <t>M33 BAJA</t>
  </si>
  <si>
    <t>M33 MEDIA</t>
  </si>
  <si>
    <t>M34 SI</t>
  </si>
  <si>
    <t>no detecta</t>
  </si>
  <si>
    <t>M34 BAJA</t>
  </si>
  <si>
    <t>M34 MEDIA</t>
  </si>
  <si>
    <t>M35 SI</t>
  </si>
  <si>
    <t>M35 BAJA</t>
  </si>
  <si>
    <t>M35 MEDIA</t>
  </si>
  <si>
    <t>M36 SI</t>
  </si>
  <si>
    <t>M36 BAJA</t>
  </si>
  <si>
    <t>M36 MEDIA</t>
  </si>
  <si>
    <t>M37 SI</t>
  </si>
  <si>
    <t>M37 BAJA</t>
  </si>
  <si>
    <t>M37 MEDIA</t>
  </si>
  <si>
    <t>M38 SI</t>
  </si>
  <si>
    <t>M38 BAJA</t>
  </si>
  <si>
    <t>M38 MEDIA</t>
  </si>
  <si>
    <t>M39 SI</t>
  </si>
  <si>
    <t>M39 BAJA</t>
  </si>
  <si>
    <t>M39 MEDIA</t>
  </si>
  <si>
    <t>M40 SI</t>
  </si>
  <si>
    <t>M40 BAJA</t>
  </si>
  <si>
    <t>M41 SI</t>
  </si>
  <si>
    <t>M41 BAJA</t>
  </si>
  <si>
    <t>M41 MEDIA</t>
  </si>
  <si>
    <t>MUESTRA MIEL LLPAI M32 F20</t>
  </si>
  <si>
    <t>Veronica/Anagalis</t>
  </si>
  <si>
    <t>Chenopodiaceae</t>
  </si>
  <si>
    <t>MUESTRA MIEL LLPAI M33 E20</t>
  </si>
  <si>
    <t>Blepharocalyx cruckshanksii</t>
  </si>
  <si>
    <t>Temu</t>
  </si>
  <si>
    <t>Tristerix sp.</t>
  </si>
  <si>
    <t>MUESTRA MIEL LLPAI M34 E20</t>
  </si>
  <si>
    <t>Pinus sp.</t>
  </si>
  <si>
    <t>Embothrium coccineum</t>
  </si>
  <si>
    <t>Notro</t>
  </si>
  <si>
    <t>Myosostis sp.</t>
  </si>
  <si>
    <t>Echium vulgare</t>
  </si>
  <si>
    <t>Hiera azul</t>
  </si>
  <si>
    <t>Tecophilaeae</t>
  </si>
  <si>
    <t>MUESTRA MIEL LLPAI M35 E20</t>
  </si>
  <si>
    <t>MUESTRA MIEL LLPAI M36 M20</t>
  </si>
  <si>
    <t>Mutisia sp.</t>
  </si>
  <si>
    <t>Avellano, gevuín</t>
  </si>
  <si>
    <t>NN tipo Schinus</t>
  </si>
  <si>
    <t>MUESTRA MIEL LLPAI M37 M20</t>
  </si>
  <si>
    <t>MUESTRA MIEL LLPAI M38 E20</t>
  </si>
  <si>
    <t>Hypochaeris/Taraxaum</t>
  </si>
  <si>
    <t>Crinodendron patagua</t>
  </si>
  <si>
    <t>Patagua</t>
  </si>
  <si>
    <t>Brassica sp.</t>
  </si>
  <si>
    <t>Tepu</t>
  </si>
  <si>
    <t>MUESTRA MIEL LLPAI M39 M20</t>
  </si>
  <si>
    <t>Hosackia subpinnata</t>
  </si>
  <si>
    <t>Azara sp.</t>
  </si>
  <si>
    <t>MUESTRA MIEL LLPAI M40 M20</t>
  </si>
  <si>
    <t>Budleja/Castanea</t>
  </si>
  <si>
    <t>MUESTRA MIEL LLPAI M41 J20</t>
  </si>
  <si>
    <t>Hierba azul</t>
  </si>
  <si>
    <t>Arrayán, palo colorado</t>
  </si>
  <si>
    <t>Eucryphia cordifola</t>
  </si>
  <si>
    <t>Los Lagos</t>
  </si>
  <si>
    <t>M32</t>
  </si>
  <si>
    <t>M33</t>
  </si>
  <si>
    <t>M34</t>
  </si>
  <si>
    <t>M35</t>
  </si>
  <si>
    <t>M36</t>
  </si>
  <si>
    <t>M37</t>
  </si>
  <si>
    <t>M38</t>
  </si>
  <si>
    <t>M39</t>
  </si>
  <si>
    <t>M41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</si>
</sst>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0"/>
      <name val="Arial"/>
      <family val="2"/>
    </font>
    <font>
      <sz val="10"/>
      <name val="Arial"/>
      <family val="2"/>
    </font>
    <font>
      <b/>
      <sz val="10"/>
      <name val="Calibri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9" xfId="0" applyFont="1" applyBorder="1"/>
    <xf numFmtId="0" fontId="2" fillId="0" borderId="10" xfId="0" applyFont="1" applyBorder="1"/>
    <xf numFmtId="164" fontId="2" fillId="0" borderId="10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0" fontId="2" fillId="0" borderId="4" xfId="0" applyFont="1" applyBorder="1"/>
    <xf numFmtId="164" fontId="2" fillId="0" borderId="5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/>
    <xf numFmtId="0" fontId="3" fillId="0" borderId="11" xfId="0" applyFont="1" applyBorder="1"/>
    <xf numFmtId="0" fontId="3" fillId="0" borderId="11" xfId="0" applyFont="1" applyBorder="1" applyAlignment="1">
      <alignment horizontal="center"/>
    </xf>
    <xf numFmtId="0" fontId="3" fillId="0" borderId="11" xfId="0" quotePrefix="1" applyFont="1" applyBorder="1" applyAlignment="1">
      <alignment horizontal="center"/>
    </xf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1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2" borderId="11" xfId="0" applyFont="1" applyFill="1" applyBorder="1"/>
    <xf numFmtId="0" fontId="1" fillId="2" borderId="11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164" fontId="4" fillId="2" borderId="11" xfId="0" applyNumberFormat="1" applyFont="1" applyFill="1" applyBorder="1" applyAlignment="1">
      <alignment horizontal="center"/>
    </xf>
    <xf numFmtId="164" fontId="5" fillId="2" borderId="11" xfId="0" applyNumberFormat="1" applyFont="1" applyFill="1" applyBorder="1" applyAlignment="1">
      <alignment horizontal="center"/>
    </xf>
    <xf numFmtId="0" fontId="8" fillId="0" borderId="1" xfId="0" applyFont="1" applyBorder="1"/>
    <xf numFmtId="2" fontId="8" fillId="0" borderId="7" xfId="0" applyNumberFormat="1" applyFont="1" applyBorder="1" applyAlignment="1">
      <alignment horizontal="center"/>
    </xf>
    <xf numFmtId="0" fontId="8" fillId="0" borderId="3" xfId="0" applyFont="1" applyBorder="1"/>
    <xf numFmtId="0" fontId="8" fillId="0" borderId="7" xfId="0" applyFont="1" applyBorder="1"/>
    <xf numFmtId="2" fontId="8" fillId="0" borderId="2" xfId="0" applyNumberFormat="1" applyFont="1" applyBorder="1" applyAlignment="1">
      <alignment horizontal="center"/>
    </xf>
    <xf numFmtId="0" fontId="8" fillId="0" borderId="9" xfId="0" applyFont="1" applyBorder="1"/>
    <xf numFmtId="2" fontId="8" fillId="0" borderId="12" xfId="0" applyNumberFormat="1" applyFont="1" applyBorder="1" applyAlignment="1">
      <alignment horizontal="center"/>
    </xf>
    <xf numFmtId="0" fontId="8" fillId="0" borderId="0" xfId="0" applyFont="1"/>
    <xf numFmtId="0" fontId="8" fillId="0" borderId="12" xfId="0" applyFont="1" applyBorder="1"/>
    <xf numFmtId="2" fontId="8" fillId="0" borderId="10" xfId="0" applyNumberFormat="1" applyFont="1" applyBorder="1" applyAlignment="1">
      <alignment horizontal="center"/>
    </xf>
    <xf numFmtId="0" fontId="8" fillId="0" borderId="4" xfId="0" applyFont="1" applyBorder="1"/>
    <xf numFmtId="2" fontId="8" fillId="0" borderId="8" xfId="0" applyNumberFormat="1" applyFont="1" applyBorder="1" applyAlignment="1">
      <alignment horizontal="center"/>
    </xf>
    <xf numFmtId="0" fontId="8" fillId="0" borderId="6" xfId="0" applyFont="1" applyBorder="1"/>
    <xf numFmtId="0" fontId="8" fillId="0" borderId="8" xfId="0" applyFont="1" applyBorder="1"/>
    <xf numFmtId="2" fontId="8" fillId="0" borderId="5" xfId="0" applyNumberFormat="1" applyFont="1" applyBorder="1" applyAlignment="1">
      <alignment horizontal="center"/>
    </xf>
    <xf numFmtId="0" fontId="6" fillId="3" borderId="11" xfId="0" applyFont="1" applyFill="1" applyBorder="1"/>
    <xf numFmtId="0" fontId="1" fillId="3" borderId="11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164" fontId="4" fillId="3" borderId="11" xfId="0" applyNumberFormat="1" applyFont="1" applyFill="1" applyBorder="1" applyAlignment="1">
      <alignment horizontal="center"/>
    </xf>
    <xf numFmtId="164" fontId="5" fillId="3" borderId="11" xfId="0" applyNumberFormat="1" applyFont="1" applyFill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/>
              <a:t>CERTIFICACIÓN ORIGEN BOTÁNICO.
MUESTRA MIEL LRPAI M20 E20</a:t>
            </a:r>
          </a:p>
        </c:rich>
      </c:tx>
      <c:layout>
        <c:manualLayout>
          <c:xMode val="edge"/>
          <c:yMode val="edge"/>
          <c:x val="0.29058854407904894"/>
          <c:y val="4.6814293844337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2470619113787247"/>
          <c:y val="0.13960706368014678"/>
          <c:w val="0.62235355874633325"/>
          <c:h val="0.7334780158952622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'origen botanico LOS RIOS'!$E$118:$E$131</c:f>
                <c:numCache>
                  <c:formatCode>General</c:formatCode>
                  <c:ptCount val="14"/>
                  <c:pt idx="0">
                    <c:v>0.26220718156906153</c:v>
                  </c:pt>
                  <c:pt idx="1">
                    <c:v>0.26220718156906153</c:v>
                  </c:pt>
                  <c:pt idx="2">
                    <c:v>0.26220718156906153</c:v>
                  </c:pt>
                  <c:pt idx="3">
                    <c:v>0.3705683321495794</c:v>
                  </c:pt>
                  <c:pt idx="4">
                    <c:v>0.3705683321495794</c:v>
                  </c:pt>
                  <c:pt idx="5">
                    <c:v>0.45354696358501917</c:v>
                  </c:pt>
                  <c:pt idx="6">
                    <c:v>0.58473908448584866</c:v>
                  </c:pt>
                  <c:pt idx="7">
                    <c:v>0.78239236597358042</c:v>
                  </c:pt>
                  <c:pt idx="8">
                    <c:v>0.93776684644508335</c:v>
                  </c:pt>
                  <c:pt idx="9">
                    <c:v>0.97250350175686251</c:v>
                  </c:pt>
                  <c:pt idx="10">
                    <c:v>1.0997024316031896</c:v>
                  </c:pt>
                  <c:pt idx="11">
                    <c:v>1.7921590919922115</c:v>
                  </c:pt>
                  <c:pt idx="12">
                    <c:v>1.8250267849367068</c:v>
                  </c:pt>
                  <c:pt idx="13">
                    <c:v>3.0128982526549937</c:v>
                  </c:pt>
                </c:numCache>
              </c:numRef>
            </c:plus>
            <c:minus>
              <c:numRef>
                <c:f>'origen botanico LOS RIOS'!$E$118:$E$131</c:f>
                <c:numCache>
                  <c:formatCode>General</c:formatCode>
                  <c:ptCount val="14"/>
                  <c:pt idx="0">
                    <c:v>0.26220718156906153</c:v>
                  </c:pt>
                  <c:pt idx="1">
                    <c:v>0.26220718156906153</c:v>
                  </c:pt>
                  <c:pt idx="2">
                    <c:v>0.26220718156906153</c:v>
                  </c:pt>
                  <c:pt idx="3">
                    <c:v>0.3705683321495794</c:v>
                  </c:pt>
                  <c:pt idx="4">
                    <c:v>0.3705683321495794</c:v>
                  </c:pt>
                  <c:pt idx="5">
                    <c:v>0.45354696358501917</c:v>
                  </c:pt>
                  <c:pt idx="6">
                    <c:v>0.58473908448584866</c:v>
                  </c:pt>
                  <c:pt idx="7">
                    <c:v>0.78239236597358042</c:v>
                  </c:pt>
                  <c:pt idx="8">
                    <c:v>0.93776684644508335</c:v>
                  </c:pt>
                  <c:pt idx="9">
                    <c:v>0.97250350175686251</c:v>
                  </c:pt>
                  <c:pt idx="10">
                    <c:v>1.0997024316031896</c:v>
                  </c:pt>
                  <c:pt idx="11">
                    <c:v>1.7921590919922115</c:v>
                  </c:pt>
                  <c:pt idx="12">
                    <c:v>1.8250267849367068</c:v>
                  </c:pt>
                  <c:pt idx="13">
                    <c:v>3.0128982526549937</c:v>
                  </c:pt>
                </c:numCache>
              </c:numRef>
            </c:minus>
            <c:spPr>
              <a:ln w="254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'origen botanico LOS RIOS'!$A$118:$A$131</c:f>
              <c:strCache>
                <c:ptCount val="14"/>
                <c:pt idx="0">
                  <c:v>Medicago sp.</c:v>
                </c:pt>
                <c:pt idx="1">
                  <c:v>Trifolium sp.</c:v>
                </c:pt>
                <c:pt idx="2">
                  <c:v>NN</c:v>
                </c:pt>
                <c:pt idx="3">
                  <c:v>Lomatia sp.</c:v>
                </c:pt>
                <c:pt idx="4">
                  <c:v>Salix sp.</c:v>
                </c:pt>
                <c:pt idx="5">
                  <c:v>Weinmannia trichosperma</c:v>
                </c:pt>
                <c:pt idx="6">
                  <c:v>Amomyrtus sp.</c:v>
                </c:pt>
                <c:pt idx="7">
                  <c:v>Cissus striata</c:v>
                </c:pt>
                <c:pt idx="8">
                  <c:v>Buddleja/Castanea</c:v>
                </c:pt>
                <c:pt idx="9">
                  <c:v>Aristotelia/Crinodendron</c:v>
                </c:pt>
                <c:pt idx="10">
                  <c:v>Hypochaeris/Taraxacum</c:v>
                </c:pt>
                <c:pt idx="11">
                  <c:v>Luma/Myrceugenia</c:v>
                </c:pt>
                <c:pt idx="12">
                  <c:v>Lotus pedunculatus</c:v>
                </c:pt>
                <c:pt idx="13">
                  <c:v>Caldcluvia paniculata</c:v>
                </c:pt>
              </c:strCache>
            </c:strRef>
          </c:cat>
          <c:val>
            <c:numRef>
              <c:f>'origen botanico LOS RIOS'!$D$118:$D$131</c:f>
              <c:numCache>
                <c:formatCode>0.000</c:formatCode>
                <c:ptCount val="14"/>
                <c:pt idx="0">
                  <c:v>0.13386880856760375</c:v>
                </c:pt>
                <c:pt idx="1">
                  <c:v>0.13386880856760375</c:v>
                </c:pt>
                <c:pt idx="2">
                  <c:v>0.13386880856760375</c:v>
                </c:pt>
                <c:pt idx="3">
                  <c:v>0.2677376171352075</c:v>
                </c:pt>
                <c:pt idx="4">
                  <c:v>0.2677376171352075</c:v>
                </c:pt>
                <c:pt idx="5">
                  <c:v>0.40160642570281119</c:v>
                </c:pt>
                <c:pt idx="6">
                  <c:v>0.66934404283801874</c:v>
                </c:pt>
                <c:pt idx="7">
                  <c:v>1.2048192771084338</c:v>
                </c:pt>
                <c:pt idx="8">
                  <c:v>1.7402945113788488</c:v>
                </c:pt>
                <c:pt idx="9">
                  <c:v>1.8741633199464525</c:v>
                </c:pt>
                <c:pt idx="10">
                  <c:v>2.4096385542168677</c:v>
                </c:pt>
                <c:pt idx="11">
                  <c:v>6.6934404283801872</c:v>
                </c:pt>
                <c:pt idx="12">
                  <c:v>6.9611780455153953</c:v>
                </c:pt>
                <c:pt idx="13">
                  <c:v>77.108433734939766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0-4D6E-87C2-3A757D9DF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698000"/>
        <c:axId val="1"/>
      </c:barChart>
      <c:catAx>
        <c:axId val="930698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Porcentaje</a:t>
                </a:r>
              </a:p>
            </c:rich>
          </c:tx>
          <c:layout>
            <c:manualLayout>
              <c:xMode val="edge"/>
              <c:yMode val="edge"/>
              <c:x val="0.57647120580515665"/>
              <c:y val="0.931031578172469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930698000"/>
        <c:crosses val="autoZero"/>
        <c:crossBetween val="between"/>
        <c:majorUnit val="2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/>
              <a:t>CERTIFICACIÓN ORIGEN BOTÁNICO.
MUESTRA MIEL LRPAI M26 E20</a:t>
            </a:r>
          </a:p>
        </c:rich>
      </c:tx>
      <c:layout>
        <c:manualLayout>
          <c:xMode val="edge"/>
          <c:yMode val="edge"/>
          <c:x val="0.29451011270649996"/>
          <c:y val="4.02530194342491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2470619113787247"/>
          <c:y val="0.12014960883023662"/>
          <c:w val="0.62235355874633325"/>
          <c:h val="0.7576350728062315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'origen botanico LOS RIOS'!$E$446:$E$460</c:f>
                <c:numCache>
                  <c:formatCode>General</c:formatCode>
                  <c:ptCount val="15"/>
                  <c:pt idx="0">
                    <c:v>0.27090512692037622</c:v>
                  </c:pt>
                  <c:pt idx="1">
                    <c:v>0.27090512692037622</c:v>
                  </c:pt>
                  <c:pt idx="2">
                    <c:v>0.38285229570481805</c:v>
                  </c:pt>
                  <c:pt idx="3">
                    <c:v>0.38285229570481805</c:v>
                  </c:pt>
                  <c:pt idx="4">
                    <c:v>0.46857110197291607</c:v>
                  </c:pt>
                  <c:pt idx="5">
                    <c:v>0.46857110197291607</c:v>
                  </c:pt>
                  <c:pt idx="6">
                    <c:v>0.54068343753506587</c:v>
                  </c:pt>
                  <c:pt idx="7">
                    <c:v>0.54068343753506587</c:v>
                  </c:pt>
                  <c:pt idx="8">
                    <c:v>0.60408193681678424</c:v>
                  </c:pt>
                  <c:pt idx="9">
                    <c:v>0.66127762543039237</c:v>
                  </c:pt>
                  <c:pt idx="10">
                    <c:v>0.76251192458663719</c:v>
                  </c:pt>
                  <c:pt idx="11">
                    <c:v>0.93126664631363565</c:v>
                  </c:pt>
                  <c:pt idx="12">
                    <c:v>1.1357413464007391</c:v>
                  </c:pt>
                  <c:pt idx="13">
                    <c:v>3.3581231667871752</c:v>
                  </c:pt>
                  <c:pt idx="14">
                    <c:v>3.5726590536055172</c:v>
                  </c:pt>
                </c:numCache>
              </c:numRef>
            </c:plus>
            <c:minus>
              <c:numRef>
                <c:f>'origen botanico LOS RIOS'!$E$446:$E$460</c:f>
                <c:numCache>
                  <c:formatCode>General</c:formatCode>
                  <c:ptCount val="15"/>
                  <c:pt idx="0">
                    <c:v>0.27090512692037622</c:v>
                  </c:pt>
                  <c:pt idx="1">
                    <c:v>0.27090512692037622</c:v>
                  </c:pt>
                  <c:pt idx="2">
                    <c:v>0.38285229570481805</c:v>
                  </c:pt>
                  <c:pt idx="3">
                    <c:v>0.38285229570481805</c:v>
                  </c:pt>
                  <c:pt idx="4">
                    <c:v>0.46857110197291607</c:v>
                  </c:pt>
                  <c:pt idx="5">
                    <c:v>0.46857110197291607</c:v>
                  </c:pt>
                  <c:pt idx="6">
                    <c:v>0.54068343753506587</c:v>
                  </c:pt>
                  <c:pt idx="7">
                    <c:v>0.54068343753506587</c:v>
                  </c:pt>
                  <c:pt idx="8">
                    <c:v>0.60408193681678424</c:v>
                  </c:pt>
                  <c:pt idx="9">
                    <c:v>0.66127762543039237</c:v>
                  </c:pt>
                  <c:pt idx="10">
                    <c:v>0.76251192458663719</c:v>
                  </c:pt>
                  <c:pt idx="11">
                    <c:v>0.93126664631363565</c:v>
                  </c:pt>
                  <c:pt idx="12">
                    <c:v>1.1357413464007391</c:v>
                  </c:pt>
                  <c:pt idx="13">
                    <c:v>3.3581231667871752</c:v>
                  </c:pt>
                  <c:pt idx="14">
                    <c:v>3.5726590536055172</c:v>
                  </c:pt>
                </c:numCache>
              </c:numRef>
            </c:minus>
            <c:spPr>
              <a:ln w="254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'origen botanico LOS RIOS'!$A$446:$A$460</c:f>
              <c:strCache>
                <c:ptCount val="15"/>
                <c:pt idx="0">
                  <c:v>Nothofagus tipo dombeyi</c:v>
                </c:pt>
                <c:pt idx="1">
                  <c:v>Verbenaceae</c:v>
                </c:pt>
                <c:pt idx="2">
                  <c:v>Luma/Myrceugenia</c:v>
                </c:pt>
                <c:pt idx="3">
                  <c:v>Lomatia sp.</c:v>
                </c:pt>
                <c:pt idx="4">
                  <c:v>Lotus pedunculatus</c:v>
                </c:pt>
                <c:pt idx="5">
                  <c:v>Buddleja/Castanea</c:v>
                </c:pt>
                <c:pt idx="6">
                  <c:v>Melilotus sp.</c:v>
                </c:pt>
                <c:pt idx="7">
                  <c:v>Trifolium repens</c:v>
                </c:pt>
                <c:pt idx="8">
                  <c:v>Aristotelia/Crinodendron</c:v>
                </c:pt>
                <c:pt idx="9">
                  <c:v>Cissus striata</c:v>
                </c:pt>
                <c:pt idx="10">
                  <c:v>Salix sp.</c:v>
                </c:pt>
                <c:pt idx="11">
                  <c:v>Hypochaeris/Taraxacum</c:v>
                </c:pt>
                <c:pt idx="12">
                  <c:v>Trifolium pratense</c:v>
                </c:pt>
                <c:pt idx="13">
                  <c:v>Caldcluvia paniculata</c:v>
                </c:pt>
                <c:pt idx="14">
                  <c:v>Weinmannia trichosperma</c:v>
                </c:pt>
              </c:strCache>
            </c:strRef>
          </c:cat>
          <c:val>
            <c:numRef>
              <c:f>'origen botanico LOS RIOS'!$D$446:$D$460</c:f>
              <c:numCache>
                <c:formatCode>0.000</c:formatCode>
                <c:ptCount val="15"/>
                <c:pt idx="0">
                  <c:v>0.13831258644536654</c:v>
                </c:pt>
                <c:pt idx="1">
                  <c:v>0.13831258644536654</c:v>
                </c:pt>
                <c:pt idx="2">
                  <c:v>0.27662517289073307</c:v>
                </c:pt>
                <c:pt idx="3">
                  <c:v>0.27662517289073307</c:v>
                </c:pt>
                <c:pt idx="4">
                  <c:v>0.41493775933609961</c:v>
                </c:pt>
                <c:pt idx="5">
                  <c:v>0.41493775933609961</c:v>
                </c:pt>
                <c:pt idx="6">
                  <c:v>0.55325034578146615</c:v>
                </c:pt>
                <c:pt idx="7">
                  <c:v>0.55325034578146615</c:v>
                </c:pt>
                <c:pt idx="8">
                  <c:v>0.69156293222683263</c:v>
                </c:pt>
                <c:pt idx="9">
                  <c:v>0.82987551867219922</c:v>
                </c:pt>
                <c:pt idx="10">
                  <c:v>1.1065006915629323</c:v>
                </c:pt>
                <c:pt idx="11">
                  <c:v>1.6597510373443984</c:v>
                </c:pt>
                <c:pt idx="12">
                  <c:v>2.4896265560165975</c:v>
                </c:pt>
                <c:pt idx="13">
                  <c:v>30.567081604426004</c:v>
                </c:pt>
                <c:pt idx="14">
                  <c:v>59.889349930843707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1-4E0B-AF98-6AEE1F035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7060832"/>
        <c:axId val="1"/>
      </c:barChart>
      <c:catAx>
        <c:axId val="807060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Porcentaje</a:t>
                </a:r>
              </a:p>
            </c:rich>
          </c:tx>
          <c:layout>
            <c:manualLayout>
              <c:xMode val="edge"/>
              <c:yMode val="edge"/>
              <c:x val="0.5705888528639802"/>
              <c:y val="0.9309444572714559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807060832"/>
        <c:crosses val="autoZero"/>
        <c:crossBetween val="between"/>
        <c:majorUnit val="2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/>
              <a:t>CERTIFICACIÓN ORIGEN BOTÁNICO.
MUESTRA MIEL LRPAI M27 E20</a:t>
            </a:r>
          </a:p>
        </c:rich>
      </c:tx>
      <c:layout>
        <c:manualLayout>
          <c:xMode val="edge"/>
          <c:yMode val="edge"/>
          <c:x val="0.29647089702022544"/>
          <c:y val="4.94484568739252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2470619113787247"/>
          <c:y val="0.15923015657525569"/>
          <c:w val="0.62235355874633325"/>
          <c:h val="0.6817730111322292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'origen botanico LOS RIOS'!$E$496:$E$504</c:f>
                <c:numCache>
                  <c:formatCode>General</c:formatCode>
                  <c:ptCount val="9"/>
                  <c:pt idx="0">
                    <c:v>0.29900812905271129</c:v>
                  </c:pt>
                  <c:pt idx="1">
                    <c:v>0.29900812905271129</c:v>
                  </c:pt>
                  <c:pt idx="2">
                    <c:v>0.42253793919542032</c:v>
                  </c:pt>
                  <c:pt idx="3">
                    <c:v>0.42253793919542032</c:v>
                  </c:pt>
                  <c:pt idx="4">
                    <c:v>0.42253793919542032</c:v>
                  </c:pt>
                  <c:pt idx="5">
                    <c:v>0.59664308463289306</c:v>
                  </c:pt>
                  <c:pt idx="6">
                    <c:v>1.1076107290751473</c:v>
                  </c:pt>
                  <c:pt idx="7">
                    <c:v>1.9170836563679141</c:v>
                  </c:pt>
                  <c:pt idx="8">
                    <c:v>2.3660345080352614</c:v>
                  </c:pt>
                </c:numCache>
              </c:numRef>
            </c:plus>
            <c:minus>
              <c:numRef>
                <c:f>'origen botanico LOS RIOS'!$E$496:$E$504</c:f>
                <c:numCache>
                  <c:formatCode>General</c:formatCode>
                  <c:ptCount val="9"/>
                  <c:pt idx="0">
                    <c:v>0.29900812905271129</c:v>
                  </c:pt>
                  <c:pt idx="1">
                    <c:v>0.29900812905271129</c:v>
                  </c:pt>
                  <c:pt idx="2">
                    <c:v>0.42253793919542032</c:v>
                  </c:pt>
                  <c:pt idx="3">
                    <c:v>0.42253793919542032</c:v>
                  </c:pt>
                  <c:pt idx="4">
                    <c:v>0.42253793919542032</c:v>
                  </c:pt>
                  <c:pt idx="5">
                    <c:v>0.59664308463289306</c:v>
                  </c:pt>
                  <c:pt idx="6">
                    <c:v>1.1076107290751473</c:v>
                  </c:pt>
                  <c:pt idx="7">
                    <c:v>1.9170836563679141</c:v>
                  </c:pt>
                  <c:pt idx="8">
                    <c:v>2.3660345080352614</c:v>
                  </c:pt>
                </c:numCache>
              </c:numRef>
            </c:minus>
            <c:spPr>
              <a:ln w="254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'origen botanico LOS RIOS'!$A$496:$A$504</c:f>
              <c:strCache>
                <c:ptCount val="9"/>
                <c:pt idx="0">
                  <c:v>Salix sp.</c:v>
                </c:pt>
                <c:pt idx="1">
                  <c:v>Plantago sp.</c:v>
                </c:pt>
                <c:pt idx="2">
                  <c:v>Luma/Myrceugenia</c:v>
                </c:pt>
                <c:pt idx="3">
                  <c:v>Cissus striata</c:v>
                </c:pt>
                <c:pt idx="4">
                  <c:v>Hypochaeris/Taraxacum</c:v>
                </c:pt>
                <c:pt idx="5">
                  <c:v>Nothofagus tipo dombeyi</c:v>
                </c:pt>
                <c:pt idx="6">
                  <c:v>Aristotelia/Crinodendron</c:v>
                </c:pt>
                <c:pt idx="7">
                  <c:v>Caldcluvia paniculata</c:v>
                </c:pt>
                <c:pt idx="8">
                  <c:v>Weinmannia trichosperma</c:v>
                </c:pt>
              </c:strCache>
            </c:strRef>
          </c:cat>
          <c:val>
            <c:numRef>
              <c:f>'origen botanico LOS RIOS'!$D$496:$D$504</c:f>
              <c:numCache>
                <c:formatCode>0.000</c:formatCode>
                <c:ptCount val="9"/>
                <c:pt idx="0">
                  <c:v>0.15267175572519084</c:v>
                </c:pt>
                <c:pt idx="1">
                  <c:v>0.15267175572519084</c:v>
                </c:pt>
                <c:pt idx="2">
                  <c:v>0.30534351145038169</c:v>
                </c:pt>
                <c:pt idx="3">
                  <c:v>0.30534351145038169</c:v>
                </c:pt>
                <c:pt idx="4">
                  <c:v>0.30534351145038169</c:v>
                </c:pt>
                <c:pt idx="5">
                  <c:v>0.61068702290076338</c:v>
                </c:pt>
                <c:pt idx="6">
                  <c:v>2.1374045801526718</c:v>
                </c:pt>
                <c:pt idx="7">
                  <c:v>6.7175572519083975</c:v>
                </c:pt>
                <c:pt idx="8">
                  <c:v>89.312977099236647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0-4FD5-BA1D-355E1966B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7062080"/>
        <c:axId val="1"/>
      </c:barChart>
      <c:catAx>
        <c:axId val="807062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Porcentaje</a:t>
                </a:r>
              </a:p>
            </c:rich>
          </c:tx>
          <c:layout>
            <c:manualLayout>
              <c:xMode val="edge"/>
              <c:yMode val="edge"/>
              <c:x val="0.5705888528639802"/>
              <c:y val="0.910254683681781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807062080"/>
        <c:crosses val="autoZero"/>
        <c:crossBetween val="between"/>
        <c:majorUnit val="2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/>
              <a:t>CERTIFICACIÓN ORIGEN BOTÁNICO.
MUESTRA MIEL LRPAI M28 D19</a:t>
            </a:r>
          </a:p>
        </c:rich>
      </c:tx>
      <c:layout>
        <c:manualLayout>
          <c:xMode val="edge"/>
          <c:yMode val="edge"/>
          <c:x val="0.29647089702022544"/>
          <c:y val="6.11238284356311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2470619113787247"/>
          <c:y val="0.20983106476016875"/>
          <c:w val="0.62235355874633325"/>
          <c:h val="0.5917591737109919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'origen botanico LOS RIOS'!$E$534:$E$539</c:f>
                <c:numCache>
                  <c:formatCode>General</c:formatCode>
                  <c:ptCount val="6"/>
                  <c:pt idx="0">
                    <c:v>0.28344157048858537</c:v>
                  </c:pt>
                  <c:pt idx="1">
                    <c:v>0.40055633902901755</c:v>
                  </c:pt>
                  <c:pt idx="2">
                    <c:v>0.40055633902901755</c:v>
                  </c:pt>
                  <c:pt idx="3">
                    <c:v>0.49022318444345403</c:v>
                  </c:pt>
                  <c:pt idx="4">
                    <c:v>2.3056715574138358</c:v>
                  </c:pt>
                  <c:pt idx="5">
                    <c:v>2.4113184704130863</c:v>
                  </c:pt>
                </c:numCache>
              </c:numRef>
            </c:plus>
            <c:minus>
              <c:numRef>
                <c:f>'origen botanico LOS RIOS'!$E$534:$E$539</c:f>
                <c:numCache>
                  <c:formatCode>General</c:formatCode>
                  <c:ptCount val="6"/>
                  <c:pt idx="0">
                    <c:v>0.28344157048858537</c:v>
                  </c:pt>
                  <c:pt idx="1">
                    <c:v>0.40055633902901755</c:v>
                  </c:pt>
                  <c:pt idx="2">
                    <c:v>0.40055633902901755</c:v>
                  </c:pt>
                  <c:pt idx="3">
                    <c:v>0.49022318444345403</c:v>
                  </c:pt>
                  <c:pt idx="4">
                    <c:v>2.3056715574138358</c:v>
                  </c:pt>
                  <c:pt idx="5">
                    <c:v>2.4113184704130863</c:v>
                  </c:pt>
                </c:numCache>
              </c:numRef>
            </c:minus>
            <c:spPr>
              <a:ln w="254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'origen botanico LOS RIOS'!$A$534:$A$539</c:f>
              <c:strCache>
                <c:ptCount val="6"/>
                <c:pt idx="0">
                  <c:v>Salix sp.</c:v>
                </c:pt>
                <c:pt idx="1">
                  <c:v>Trifolium repens</c:v>
                </c:pt>
                <c:pt idx="2">
                  <c:v>Caldcluvia paniculata</c:v>
                </c:pt>
                <c:pt idx="3">
                  <c:v>Lotus pedunculatus</c:v>
                </c:pt>
                <c:pt idx="4">
                  <c:v>Aristotelia/Crinodendron</c:v>
                </c:pt>
                <c:pt idx="5">
                  <c:v>Weinmannia trichosperma</c:v>
                </c:pt>
              </c:strCache>
            </c:strRef>
          </c:cat>
          <c:val>
            <c:numRef>
              <c:f>'origen botanico LOS RIOS'!$D$534:$D$539</c:f>
              <c:numCache>
                <c:formatCode>0.000</c:formatCode>
                <c:ptCount val="6"/>
                <c:pt idx="0">
                  <c:v>0.14471780028943559</c:v>
                </c:pt>
                <c:pt idx="1">
                  <c:v>0.28943560057887119</c:v>
                </c:pt>
                <c:pt idx="2">
                  <c:v>0.28943560057887119</c:v>
                </c:pt>
                <c:pt idx="3">
                  <c:v>0.43415340086830684</c:v>
                </c:pt>
                <c:pt idx="4">
                  <c:v>10.709117221418236</c:v>
                </c:pt>
                <c:pt idx="5">
                  <c:v>88.133140376266283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A-499E-B318-3F30B4938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3061520"/>
        <c:axId val="1"/>
      </c:barChart>
      <c:catAx>
        <c:axId val="933061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Porcentaje</a:t>
                </a:r>
              </a:p>
            </c:rich>
          </c:tx>
          <c:layout>
            <c:manualLayout>
              <c:xMode val="edge"/>
              <c:yMode val="edge"/>
              <c:x val="0.5705888528639802"/>
              <c:y val="0.8927414721145846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933061520"/>
        <c:crosses val="autoZero"/>
        <c:crossBetween val="between"/>
        <c:majorUnit val="2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/>
              <a:t>CERTIFICACIÓN ORIGEN BOTÁNICO.
MUESTRA MIEL LRPAI M29 E20</a:t>
            </a:r>
          </a:p>
        </c:rich>
      </c:tx>
      <c:layout>
        <c:manualLayout>
          <c:xMode val="edge"/>
          <c:yMode val="edge"/>
          <c:x val="0.29647089702022544"/>
          <c:y val="6.112387300659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2470619113787247"/>
          <c:y val="0.20983106476016875"/>
          <c:w val="0.62235355874633325"/>
          <c:h val="0.5917591737109919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'origen botanico LOS RIOS'!$E$565:$E$571</c:f>
                <c:numCache>
                  <c:formatCode>General</c:formatCode>
                  <c:ptCount val="7"/>
                  <c:pt idx="0">
                    <c:v>0.29363271117246109</c:v>
                  </c:pt>
                  <c:pt idx="1">
                    <c:v>0.29363271117246109</c:v>
                  </c:pt>
                  <c:pt idx="2">
                    <c:v>0.41494748910475621</c:v>
                  </c:pt>
                  <c:pt idx="3">
                    <c:v>0.50782255654072261</c:v>
                  </c:pt>
                  <c:pt idx="4">
                    <c:v>0.71654533912612106</c:v>
                  </c:pt>
                  <c:pt idx="5">
                    <c:v>1.1612288206599362</c:v>
                  </c:pt>
                  <c:pt idx="6">
                    <c:v>1.5476639221191186</c:v>
                  </c:pt>
                </c:numCache>
              </c:numRef>
            </c:plus>
            <c:minus>
              <c:numRef>
                <c:f>'origen botanico LOS RIOS'!$E$565:$E$571</c:f>
                <c:numCache>
                  <c:formatCode>General</c:formatCode>
                  <c:ptCount val="7"/>
                  <c:pt idx="0">
                    <c:v>0.29363271117246109</c:v>
                  </c:pt>
                  <c:pt idx="1">
                    <c:v>0.29363271117246109</c:v>
                  </c:pt>
                  <c:pt idx="2">
                    <c:v>0.41494748910475621</c:v>
                  </c:pt>
                  <c:pt idx="3">
                    <c:v>0.50782255654072261</c:v>
                  </c:pt>
                  <c:pt idx="4">
                    <c:v>0.71654533912612106</c:v>
                  </c:pt>
                  <c:pt idx="5">
                    <c:v>1.1612288206599362</c:v>
                  </c:pt>
                  <c:pt idx="6">
                    <c:v>1.5476639221191186</c:v>
                  </c:pt>
                </c:numCache>
              </c:numRef>
            </c:minus>
            <c:spPr>
              <a:ln w="254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'origen botanico LOS RIOS'!$A$565:$A$571</c:f>
              <c:strCache>
                <c:ptCount val="7"/>
                <c:pt idx="0">
                  <c:v>Nothofagus tipo dombeyi</c:v>
                </c:pt>
                <c:pt idx="1">
                  <c:v>Rumex acetosella</c:v>
                </c:pt>
                <c:pt idx="2">
                  <c:v>Luma/Myrceugenia</c:v>
                </c:pt>
                <c:pt idx="3">
                  <c:v>Cryptocarya alba</c:v>
                </c:pt>
                <c:pt idx="4">
                  <c:v>Cissus striata</c:v>
                </c:pt>
                <c:pt idx="5">
                  <c:v>Aristotelia/Crinodendron</c:v>
                </c:pt>
                <c:pt idx="6">
                  <c:v>Weinmannia trichosperma</c:v>
                </c:pt>
              </c:strCache>
            </c:strRef>
          </c:cat>
          <c:val>
            <c:numRef>
              <c:f>'origen botanico LOS RIOS'!$D$565:$D$571</c:f>
              <c:numCache>
                <c:formatCode>0.000</c:formatCode>
                <c:ptCount val="7"/>
                <c:pt idx="0">
                  <c:v>0.14992503748125938</c:v>
                </c:pt>
                <c:pt idx="1">
                  <c:v>0.14992503748125938</c:v>
                </c:pt>
                <c:pt idx="2">
                  <c:v>0.29985007496251875</c:v>
                </c:pt>
                <c:pt idx="3">
                  <c:v>0.4497751124437781</c:v>
                </c:pt>
                <c:pt idx="4">
                  <c:v>0.8995502248875562</c:v>
                </c:pt>
                <c:pt idx="5">
                  <c:v>2.39880059970015</c:v>
                </c:pt>
                <c:pt idx="6">
                  <c:v>95.652173913043484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B-4EAD-A800-2C5144BAA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3054448"/>
        <c:axId val="1"/>
      </c:barChart>
      <c:catAx>
        <c:axId val="933054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Porcentaje</a:t>
                </a:r>
              </a:p>
            </c:rich>
          </c:tx>
          <c:layout>
            <c:manualLayout>
              <c:xMode val="edge"/>
              <c:yMode val="edge"/>
              <c:x val="0.5705888528639802"/>
              <c:y val="0.89274143219450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933054448"/>
        <c:crosses val="autoZero"/>
        <c:crossBetween val="between"/>
        <c:majorUnit val="2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/>
              <a:t>CERTIFICACIÓN ORIGEN BOTÁNICO.
MUESTRA MIEL LRPAI M30 E20</a:t>
            </a:r>
          </a:p>
        </c:rich>
      </c:tx>
      <c:layout>
        <c:manualLayout>
          <c:xMode val="edge"/>
          <c:yMode val="edge"/>
          <c:x val="0.29647089702022544"/>
          <c:y val="4.91559970774262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2470619113787247"/>
          <c:y val="0.14501835526373155"/>
          <c:w val="0.62235355874633325"/>
          <c:h val="0.7138767376300184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'origen botanico LOS RIOS'!$E$597:$E$608</c:f>
                <c:numCache>
                  <c:formatCode>General</c:formatCode>
                  <c:ptCount val="12"/>
                  <c:pt idx="0">
                    <c:v>0.32157473620123855</c:v>
                  </c:pt>
                  <c:pt idx="1">
                    <c:v>0.45440120645658921</c:v>
                  </c:pt>
                  <c:pt idx="2">
                    <c:v>0.45440120645658921</c:v>
                  </c:pt>
                  <c:pt idx="3">
                    <c:v>0.55606693517860151</c:v>
                  </c:pt>
                  <c:pt idx="4">
                    <c:v>0.55606693517860151</c:v>
                  </c:pt>
                  <c:pt idx="5">
                    <c:v>0.64156079281082457</c:v>
                  </c:pt>
                  <c:pt idx="6">
                    <c:v>0.64156079281082457</c:v>
                  </c:pt>
                  <c:pt idx="7">
                    <c:v>0.71669372806561937</c:v>
                  </c:pt>
                  <c:pt idx="8">
                    <c:v>0.78444845804459939</c:v>
                  </c:pt>
                  <c:pt idx="9">
                    <c:v>1.7980358393471634</c:v>
                  </c:pt>
                  <c:pt idx="10">
                    <c:v>3.7576494777840805</c:v>
                  </c:pt>
                  <c:pt idx="11">
                    <c:v>3.9440801410456809</c:v>
                  </c:pt>
                </c:numCache>
              </c:numRef>
            </c:plus>
            <c:minus>
              <c:numRef>
                <c:f>'origen botanico LOS RIOS'!$E$597:$E$608</c:f>
                <c:numCache>
                  <c:formatCode>General</c:formatCode>
                  <c:ptCount val="12"/>
                  <c:pt idx="0">
                    <c:v>0.32157473620123855</c:v>
                  </c:pt>
                  <c:pt idx="1">
                    <c:v>0.45440120645658921</c:v>
                  </c:pt>
                  <c:pt idx="2">
                    <c:v>0.45440120645658921</c:v>
                  </c:pt>
                  <c:pt idx="3">
                    <c:v>0.55606693517860151</c:v>
                  </c:pt>
                  <c:pt idx="4">
                    <c:v>0.55606693517860151</c:v>
                  </c:pt>
                  <c:pt idx="5">
                    <c:v>0.64156079281082457</c:v>
                  </c:pt>
                  <c:pt idx="6">
                    <c:v>0.64156079281082457</c:v>
                  </c:pt>
                  <c:pt idx="7">
                    <c:v>0.71669372806561937</c:v>
                  </c:pt>
                  <c:pt idx="8">
                    <c:v>0.78444845804459939</c:v>
                  </c:pt>
                  <c:pt idx="9">
                    <c:v>1.7980358393471634</c:v>
                  </c:pt>
                  <c:pt idx="10">
                    <c:v>3.7576494777840805</c:v>
                  </c:pt>
                  <c:pt idx="11">
                    <c:v>3.9440801410456809</c:v>
                  </c:pt>
                </c:numCache>
              </c:numRef>
            </c:minus>
            <c:spPr>
              <a:ln w="254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'origen botanico LOS RIOS'!$A$597:$A$608</c:f>
              <c:strCache>
                <c:ptCount val="12"/>
                <c:pt idx="0">
                  <c:v>Buddleja/Castanea</c:v>
                </c:pt>
                <c:pt idx="1">
                  <c:v>Lotus pedunculatus</c:v>
                </c:pt>
                <c:pt idx="2">
                  <c:v>Plantago sp.</c:v>
                </c:pt>
                <c:pt idx="3">
                  <c:v>Nothofagus tipo dombeyi</c:v>
                </c:pt>
                <c:pt idx="4">
                  <c:v>Cissus striata</c:v>
                </c:pt>
                <c:pt idx="5">
                  <c:v>NN</c:v>
                </c:pt>
                <c:pt idx="6">
                  <c:v>Hypochaeris/Taraxacum</c:v>
                </c:pt>
                <c:pt idx="7">
                  <c:v>Trifolium repens</c:v>
                </c:pt>
                <c:pt idx="8">
                  <c:v>Aristotelia/Crinodendron</c:v>
                </c:pt>
                <c:pt idx="9">
                  <c:v>Salix sp.</c:v>
                </c:pt>
                <c:pt idx="10">
                  <c:v>Caldcluvia paniculata</c:v>
                </c:pt>
                <c:pt idx="11">
                  <c:v>Weinmannia trichosperma</c:v>
                </c:pt>
              </c:strCache>
            </c:strRef>
          </c:cat>
          <c:val>
            <c:numRef>
              <c:f>'origen botanico LOS RIOS'!$D$597:$D$608</c:f>
              <c:numCache>
                <c:formatCode>0.000</c:formatCode>
                <c:ptCount val="12"/>
                <c:pt idx="0">
                  <c:v>0.16420361247947454</c:v>
                </c:pt>
                <c:pt idx="1">
                  <c:v>0.32840722495894908</c:v>
                </c:pt>
                <c:pt idx="2">
                  <c:v>0.32840722495894908</c:v>
                </c:pt>
                <c:pt idx="3">
                  <c:v>0.49261083743842365</c:v>
                </c:pt>
                <c:pt idx="4">
                  <c:v>0.49261083743842365</c:v>
                </c:pt>
                <c:pt idx="5">
                  <c:v>0.65681444991789817</c:v>
                </c:pt>
                <c:pt idx="6">
                  <c:v>0.65681444991789817</c:v>
                </c:pt>
                <c:pt idx="7">
                  <c:v>0.82101806239737274</c:v>
                </c:pt>
                <c:pt idx="8">
                  <c:v>0.98522167487684731</c:v>
                </c:pt>
                <c:pt idx="9">
                  <c:v>5.4187192118226601</c:v>
                </c:pt>
                <c:pt idx="10">
                  <c:v>33.825944170771756</c:v>
                </c:pt>
                <c:pt idx="11">
                  <c:v>55.829228243021348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A-4800-A766-6FF76B66D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3055696"/>
        <c:axId val="1"/>
      </c:barChart>
      <c:catAx>
        <c:axId val="933055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Porcentaje</a:t>
                </a:r>
              </a:p>
            </c:rich>
          </c:tx>
          <c:layout>
            <c:manualLayout>
              <c:xMode val="edge"/>
              <c:yMode val="edge"/>
              <c:x val="0.57254963717770568"/>
              <c:y val="0.9238561353665917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933055696"/>
        <c:crosses val="autoZero"/>
        <c:crossBetween val="between"/>
        <c:majorUnit val="2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/>
              <a:t>CERTIFICACIÓN ORIGEN BOTÁNICO.
MUESTRA MIEL LRPAI M31 D19</a:t>
            </a:r>
          </a:p>
        </c:rich>
      </c:tx>
      <c:layout>
        <c:manualLayout>
          <c:xMode val="edge"/>
          <c:yMode val="edge"/>
          <c:x val="0.29647089702022544"/>
          <c:y val="4.91559170646997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2470619113787247"/>
          <c:y val="0.1625736947943405"/>
          <c:w val="0.62235355874633325"/>
          <c:h val="0.668811171643434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'origen botanico LOS RIOS'!$E$640:$E$648</c:f>
                <c:numCache>
                  <c:formatCode>General</c:formatCode>
                  <c:ptCount val="9"/>
                  <c:pt idx="0">
                    <c:v>0.26941561631748678</c:v>
                  </c:pt>
                  <c:pt idx="1">
                    <c:v>0.26941561631748678</c:v>
                  </c:pt>
                  <c:pt idx="2">
                    <c:v>0.38074872366889984</c:v>
                  </c:pt>
                  <c:pt idx="3">
                    <c:v>0.38074872366889984</c:v>
                  </c:pt>
                  <c:pt idx="4">
                    <c:v>1.0333324822435019</c:v>
                  </c:pt>
                  <c:pt idx="5">
                    <c:v>1.217492944077071</c:v>
                  </c:pt>
                  <c:pt idx="6">
                    <c:v>1.3498954641082386</c:v>
                  </c:pt>
                  <c:pt idx="7">
                    <c:v>2.4167694997191509</c:v>
                  </c:pt>
                  <c:pt idx="8">
                    <c:v>3.0116602428937616</c:v>
                  </c:pt>
                </c:numCache>
              </c:numRef>
            </c:plus>
            <c:minus>
              <c:numRef>
                <c:f>'origen botanico LOS RIOS'!$E$640:$E$648</c:f>
                <c:numCache>
                  <c:formatCode>General</c:formatCode>
                  <c:ptCount val="9"/>
                  <c:pt idx="0">
                    <c:v>0.26941561631748678</c:v>
                  </c:pt>
                  <c:pt idx="1">
                    <c:v>0.26941561631748678</c:v>
                  </c:pt>
                  <c:pt idx="2">
                    <c:v>0.38074872366889984</c:v>
                  </c:pt>
                  <c:pt idx="3">
                    <c:v>0.38074872366889984</c:v>
                  </c:pt>
                  <c:pt idx="4">
                    <c:v>1.0333324822435019</c:v>
                  </c:pt>
                  <c:pt idx="5">
                    <c:v>1.217492944077071</c:v>
                  </c:pt>
                  <c:pt idx="6">
                    <c:v>1.3498954641082386</c:v>
                  </c:pt>
                  <c:pt idx="7">
                    <c:v>2.4167694997191509</c:v>
                  </c:pt>
                  <c:pt idx="8">
                    <c:v>3.0116602428937616</c:v>
                  </c:pt>
                </c:numCache>
              </c:numRef>
            </c:minus>
            <c:spPr>
              <a:ln w="254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'origen botanico LOS RIOS'!$A$640:$A$648</c:f>
              <c:strCache>
                <c:ptCount val="9"/>
                <c:pt idx="0">
                  <c:v>Aextoxicon punctatum</c:v>
                </c:pt>
                <c:pt idx="1">
                  <c:v>Hypochaeris/Taraxacum</c:v>
                </c:pt>
                <c:pt idx="2">
                  <c:v>Galega/Robinia</c:v>
                </c:pt>
                <c:pt idx="3">
                  <c:v>Trifolium repens</c:v>
                </c:pt>
                <c:pt idx="4">
                  <c:v>Aristotelia/Crinodendron</c:v>
                </c:pt>
                <c:pt idx="5">
                  <c:v>Cissus striata</c:v>
                </c:pt>
                <c:pt idx="6">
                  <c:v>Salix sp.</c:v>
                </c:pt>
                <c:pt idx="7">
                  <c:v>Caldcluvia paniculata</c:v>
                </c:pt>
                <c:pt idx="8">
                  <c:v>Weinmannia trichosperma</c:v>
                </c:pt>
              </c:strCache>
            </c:strRef>
          </c:cat>
          <c:val>
            <c:numRef>
              <c:f>'origen botanico LOS RIOS'!$D$640:$D$648</c:f>
              <c:numCache>
                <c:formatCode>0.000</c:formatCode>
                <c:ptCount val="9"/>
                <c:pt idx="0">
                  <c:v>0.13755158184319119</c:v>
                </c:pt>
                <c:pt idx="1">
                  <c:v>0.13755158184319119</c:v>
                </c:pt>
                <c:pt idx="2">
                  <c:v>0.27510316368638238</c:v>
                </c:pt>
                <c:pt idx="3">
                  <c:v>0.27510316368638238</c:v>
                </c:pt>
                <c:pt idx="4">
                  <c:v>2.0632737276478679</c:v>
                </c:pt>
                <c:pt idx="5">
                  <c:v>2.8885832187070153</c:v>
                </c:pt>
                <c:pt idx="6">
                  <c:v>3.5763411279229711</c:v>
                </c:pt>
                <c:pt idx="7">
                  <c:v>12.65474552957359</c:v>
                </c:pt>
                <c:pt idx="8">
                  <c:v>77.991746905089414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0-4C36-9F76-0B53D9AD1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3056112"/>
        <c:axId val="1"/>
      </c:barChart>
      <c:catAx>
        <c:axId val="933056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Porcentaje</a:t>
                </a:r>
              </a:p>
            </c:rich>
          </c:tx>
          <c:layout>
            <c:manualLayout>
              <c:xMode val="edge"/>
              <c:yMode val="edge"/>
              <c:x val="0.57254963717770568"/>
              <c:y val="0.898638383750862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933056112"/>
        <c:crosses val="autoZero"/>
        <c:crossBetween val="between"/>
        <c:majorUnit val="2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/>
              <a:t>CERTIFICACIÓN ORIGEN BOTÁNICO.
MUESTRA MIEL LRPAI M33 E20</a:t>
            </a:r>
          </a:p>
        </c:rich>
      </c:tx>
      <c:layout>
        <c:manualLayout>
          <c:xMode val="edge"/>
          <c:yMode val="edge"/>
          <c:x val="0.29058854407904894"/>
          <c:y val="4.68142614473548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6784344603983327"/>
          <c:y val="0.13960706368014678"/>
          <c:w val="0.5792163038443725"/>
          <c:h val="0.7334780158952622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'Mieles Proyect PAI (Los Lagos)'!$E$53:$E$64</c:f>
                <c:numCache>
                  <c:formatCode>General</c:formatCode>
                  <c:ptCount val="12"/>
                  <c:pt idx="0">
                    <c:v>0.28019992780373848</c:v>
                  </c:pt>
                  <c:pt idx="1">
                    <c:v>0.3959785806493058</c:v>
                  </c:pt>
                  <c:pt idx="2">
                    <c:v>0.3959785806493058</c:v>
                  </c:pt>
                  <c:pt idx="3">
                    <c:v>0.4846247108592952</c:v>
                  </c:pt>
                  <c:pt idx="4">
                    <c:v>0.4846247108592952</c:v>
                  </c:pt>
                  <c:pt idx="5">
                    <c:v>0.68388416855948275</c:v>
                  </c:pt>
                  <c:pt idx="6">
                    <c:v>0.68388416855948275</c:v>
                  </c:pt>
                  <c:pt idx="7">
                    <c:v>1.235919523447246</c:v>
                  </c:pt>
                  <c:pt idx="8">
                    <c:v>1.526192749067431</c:v>
                  </c:pt>
                  <c:pt idx="9">
                    <c:v>1.96243147829651</c:v>
                  </c:pt>
                  <c:pt idx="10">
                    <c:v>3.1481318150444877</c:v>
                  </c:pt>
                  <c:pt idx="11">
                    <c:v>3.6561915287567213</c:v>
                  </c:pt>
                </c:numCache>
              </c:numRef>
            </c:plus>
            <c:minus>
              <c:numRef>
                <c:f>'Mieles Proyect PAI (Los Lagos)'!$E$53:$E$64</c:f>
                <c:numCache>
                  <c:formatCode>General</c:formatCode>
                  <c:ptCount val="12"/>
                  <c:pt idx="0">
                    <c:v>0.28019992780373848</c:v>
                  </c:pt>
                  <c:pt idx="1">
                    <c:v>0.3959785806493058</c:v>
                  </c:pt>
                  <c:pt idx="2">
                    <c:v>0.3959785806493058</c:v>
                  </c:pt>
                  <c:pt idx="3">
                    <c:v>0.4846247108592952</c:v>
                  </c:pt>
                  <c:pt idx="4">
                    <c:v>0.4846247108592952</c:v>
                  </c:pt>
                  <c:pt idx="5">
                    <c:v>0.68388416855948275</c:v>
                  </c:pt>
                  <c:pt idx="6">
                    <c:v>0.68388416855948275</c:v>
                  </c:pt>
                  <c:pt idx="7">
                    <c:v>1.235919523447246</c:v>
                  </c:pt>
                  <c:pt idx="8">
                    <c:v>1.526192749067431</c:v>
                  </c:pt>
                  <c:pt idx="9">
                    <c:v>1.96243147829651</c:v>
                  </c:pt>
                  <c:pt idx="10">
                    <c:v>3.1481318150444877</c:v>
                  </c:pt>
                  <c:pt idx="11">
                    <c:v>3.6561915287567213</c:v>
                  </c:pt>
                </c:numCache>
              </c:numRef>
            </c:minus>
            <c:spPr>
              <a:ln w="254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'Mieles Proyect PAI (Los Lagos)'!$A$53:$A$64</c:f>
              <c:strCache>
                <c:ptCount val="12"/>
                <c:pt idx="0">
                  <c:v>Apiaceae</c:v>
                </c:pt>
                <c:pt idx="1">
                  <c:v>Galega/Robinia</c:v>
                </c:pt>
                <c:pt idx="2">
                  <c:v>Blepharocalyx cruckshanksii</c:v>
                </c:pt>
                <c:pt idx="3">
                  <c:v>NN</c:v>
                </c:pt>
                <c:pt idx="4">
                  <c:v>Tristerix sp.</c:v>
                </c:pt>
                <c:pt idx="5">
                  <c:v>Weinmannia trichosperma</c:v>
                </c:pt>
                <c:pt idx="6">
                  <c:v>Hypochaeris/Taraxacum</c:v>
                </c:pt>
                <c:pt idx="7">
                  <c:v>Luma/Myrceugenia</c:v>
                </c:pt>
                <c:pt idx="8">
                  <c:v>Trifolium repens</c:v>
                </c:pt>
                <c:pt idx="9">
                  <c:v>Caldcluvia paniculata</c:v>
                </c:pt>
                <c:pt idx="10">
                  <c:v>Lotus pedunculatus</c:v>
                </c:pt>
                <c:pt idx="11">
                  <c:v>Tepualia stipularis</c:v>
                </c:pt>
              </c:strCache>
            </c:strRef>
          </c:cat>
          <c:val>
            <c:numRef>
              <c:f>'Mieles Proyect PAI (Los Lagos)'!$D$53:$D$64</c:f>
              <c:numCache>
                <c:formatCode>0.000</c:formatCode>
                <c:ptCount val="12"/>
                <c:pt idx="0">
                  <c:v>0.14306151645207438</c:v>
                </c:pt>
                <c:pt idx="1">
                  <c:v>0.28612303290414876</c:v>
                </c:pt>
                <c:pt idx="2">
                  <c:v>0.28612303290414876</c:v>
                </c:pt>
                <c:pt idx="3">
                  <c:v>0.42918454935622319</c:v>
                </c:pt>
                <c:pt idx="4">
                  <c:v>0.42918454935622319</c:v>
                </c:pt>
                <c:pt idx="5">
                  <c:v>0.85836909871244638</c:v>
                </c:pt>
                <c:pt idx="6">
                  <c:v>0.85836909871244638</c:v>
                </c:pt>
                <c:pt idx="7">
                  <c:v>2.8612303290414878</c:v>
                </c:pt>
                <c:pt idx="8">
                  <c:v>4.4349070100143066</c:v>
                </c:pt>
                <c:pt idx="9">
                  <c:v>7.5822603719599426</c:v>
                </c:pt>
                <c:pt idx="10">
                  <c:v>23.605150214592275</c:v>
                </c:pt>
                <c:pt idx="11">
                  <c:v>58.226037195994273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B-469A-ACE4-CF8D39848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7693584"/>
        <c:axId val="1"/>
      </c:barChart>
      <c:catAx>
        <c:axId val="1177693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Porcentaje</a:t>
                </a:r>
              </a:p>
            </c:rich>
          </c:tx>
          <c:layout>
            <c:manualLayout>
              <c:xMode val="edge"/>
              <c:yMode val="edge"/>
              <c:x val="0.57647120580515665"/>
              <c:y val="0.931031505447993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177693584"/>
        <c:crosses val="autoZero"/>
        <c:crossBetween val="between"/>
        <c:majorUnit val="2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/>
              <a:t>CERTIFICACIÓN ORIGEN BOTÁNICO
MUESTRA MIEL LLPAI M32F20 </a:t>
            </a:r>
          </a:p>
        </c:rich>
      </c:tx>
      <c:layout>
        <c:manualLayout>
          <c:xMode val="edge"/>
          <c:yMode val="edge"/>
          <c:x val="0.30603568340084653"/>
          <c:y val="4.578714537038618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3699877110736881"/>
          <c:y val="0.13536692275813703"/>
          <c:w val="0.61287120901794778"/>
          <c:h val="0.74658301189072018"/>
        </c:manualLayout>
      </c:layout>
      <c:barChart>
        <c:barDir val="bar"/>
        <c:grouping val="clustered"/>
        <c:varyColors val="0"/>
        <c:ser>
          <c:idx val="0"/>
          <c:order val="0"/>
          <c:spPr>
            <a:ln>
              <a:solidFill>
                <a:srgbClr val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'Mieles Proyect PAI (Los Lagos)'!$E$5:$E$18</c:f>
                <c:numCache>
                  <c:formatCode>General</c:formatCode>
                  <c:ptCount val="14"/>
                  <c:pt idx="0">
                    <c:v>0.30553362591268046</c:v>
                  </c:pt>
                  <c:pt idx="1">
                    <c:v>0.30553362591268046</c:v>
                  </c:pt>
                  <c:pt idx="2">
                    <c:v>0.30553362591268046</c:v>
                  </c:pt>
                  <c:pt idx="3">
                    <c:v>0.4317520954059621</c:v>
                  </c:pt>
                  <c:pt idx="4">
                    <c:v>0.52837224186388509</c:v>
                  </c:pt>
                  <c:pt idx="5">
                    <c:v>0.52837224186388509</c:v>
                  </c:pt>
                  <c:pt idx="6">
                    <c:v>0.60963338066237494</c:v>
                  </c:pt>
                  <c:pt idx="7">
                    <c:v>0.91085410711966974</c:v>
                  </c:pt>
                  <c:pt idx="8">
                    <c:v>1.0053925074504593</c:v>
                  </c:pt>
                  <c:pt idx="9">
                    <c:v>1.4987506604854601</c:v>
                  </c:pt>
                  <c:pt idx="10">
                    <c:v>2.0949811561619689</c:v>
                  </c:pt>
                  <c:pt idx="11">
                    <c:v>2.5585590884333516</c:v>
                  </c:pt>
                  <c:pt idx="12">
                    <c:v>2.9602388934248527</c:v>
                  </c:pt>
                  <c:pt idx="13">
                    <c:v>3.8662380034998334</c:v>
                  </c:pt>
                </c:numCache>
              </c:numRef>
            </c:plus>
            <c:minus>
              <c:numRef>
                <c:f>'Mieles Proyect PAI (Los Lagos)'!$E$5:$E$18</c:f>
                <c:numCache>
                  <c:formatCode>General</c:formatCode>
                  <c:ptCount val="14"/>
                  <c:pt idx="0">
                    <c:v>0.30553362591268046</c:v>
                  </c:pt>
                  <c:pt idx="1">
                    <c:v>0.30553362591268046</c:v>
                  </c:pt>
                  <c:pt idx="2">
                    <c:v>0.30553362591268046</c:v>
                  </c:pt>
                  <c:pt idx="3">
                    <c:v>0.4317520954059621</c:v>
                  </c:pt>
                  <c:pt idx="4">
                    <c:v>0.52837224186388509</c:v>
                  </c:pt>
                  <c:pt idx="5">
                    <c:v>0.52837224186388509</c:v>
                  </c:pt>
                  <c:pt idx="6">
                    <c:v>0.60963338066237494</c:v>
                  </c:pt>
                  <c:pt idx="7">
                    <c:v>0.91085410711966974</c:v>
                  </c:pt>
                  <c:pt idx="8">
                    <c:v>1.0053925074504593</c:v>
                  </c:pt>
                  <c:pt idx="9">
                    <c:v>1.4987506604854601</c:v>
                  </c:pt>
                  <c:pt idx="10">
                    <c:v>2.0949811561619689</c:v>
                  </c:pt>
                  <c:pt idx="11">
                    <c:v>2.5585590884333516</c:v>
                  </c:pt>
                  <c:pt idx="12">
                    <c:v>2.9602388934248527</c:v>
                  </c:pt>
                  <c:pt idx="13">
                    <c:v>3.8662380034998334</c:v>
                  </c:pt>
                </c:numCache>
              </c:numRef>
            </c:minus>
            <c:spPr>
              <a:ln w="25400"/>
            </c:spPr>
          </c:errBars>
          <c:cat>
            <c:strRef>
              <c:f>'Mieles Proyect PAI (Los Lagos)'!$A$5:$A$18</c:f>
              <c:strCache>
                <c:ptCount val="14"/>
                <c:pt idx="0">
                  <c:v>Veronica/Anagalis</c:v>
                </c:pt>
                <c:pt idx="1">
                  <c:v>Chenopodiaceae</c:v>
                </c:pt>
                <c:pt idx="2">
                  <c:v>Poaceae</c:v>
                </c:pt>
                <c:pt idx="3">
                  <c:v>Carduus/Cirsium</c:v>
                </c:pt>
                <c:pt idx="4">
                  <c:v>NN</c:v>
                </c:pt>
                <c:pt idx="5">
                  <c:v>Buddleja/Castanea</c:v>
                </c:pt>
                <c:pt idx="6">
                  <c:v>Hypochaeris/Taraxacum</c:v>
                </c:pt>
                <c:pt idx="7">
                  <c:v>Aristotelia/Crinodendron</c:v>
                </c:pt>
                <c:pt idx="8">
                  <c:v>Luma/Myrceugenia</c:v>
                </c:pt>
                <c:pt idx="9">
                  <c:v>Trifolium repens</c:v>
                </c:pt>
                <c:pt idx="10">
                  <c:v>Caldcluva paniculata</c:v>
                </c:pt>
                <c:pt idx="11">
                  <c:v>Weinmannia trichosperma</c:v>
                </c:pt>
                <c:pt idx="12">
                  <c:v>Lotus pedunculatus</c:v>
                </c:pt>
                <c:pt idx="13">
                  <c:v>Tepualia stipularis</c:v>
                </c:pt>
              </c:strCache>
            </c:strRef>
          </c:cat>
          <c:val>
            <c:numRef>
              <c:f>'Mieles Proyect PAI (Los Lagos)'!$D$5:$D$18</c:f>
              <c:numCache>
                <c:formatCode>0.000</c:formatCode>
                <c:ptCount val="14"/>
                <c:pt idx="0">
                  <c:v>0.15600624024960999</c:v>
                </c:pt>
                <c:pt idx="1">
                  <c:v>0.15600624024960999</c:v>
                </c:pt>
                <c:pt idx="2">
                  <c:v>0.15600624024960999</c:v>
                </c:pt>
                <c:pt idx="3">
                  <c:v>0.31201248049921998</c:v>
                </c:pt>
                <c:pt idx="4">
                  <c:v>0.46801872074883</c:v>
                </c:pt>
                <c:pt idx="5">
                  <c:v>0.46801872074883</c:v>
                </c:pt>
                <c:pt idx="6">
                  <c:v>0.62402496099843996</c:v>
                </c:pt>
                <c:pt idx="7">
                  <c:v>1.40405616224649</c:v>
                </c:pt>
                <c:pt idx="8">
                  <c:v>1.7160686427457099</c:v>
                </c:pt>
                <c:pt idx="9">
                  <c:v>3.9001560062402496</c:v>
                </c:pt>
                <c:pt idx="10">
                  <c:v>7.9563182527301084</c:v>
                </c:pt>
                <c:pt idx="11">
                  <c:v>12.480499219968799</c:v>
                </c:pt>
                <c:pt idx="12">
                  <c:v>17.784711388455538</c:v>
                </c:pt>
                <c:pt idx="13">
                  <c:v>52.418096723868956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3-4F79-91A1-4783C3AB4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7696080"/>
        <c:axId val="1"/>
      </c:barChart>
      <c:catAx>
        <c:axId val="1177696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2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Porcentaje</a:t>
                </a:r>
              </a:p>
            </c:rich>
          </c:tx>
          <c:layout>
            <c:manualLayout>
              <c:xMode val="edge"/>
              <c:yMode val="edge"/>
              <c:x val="0.54386782577033366"/>
              <c:y val="0.93331440267363541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177696080"/>
        <c:crosses val="autoZero"/>
        <c:crossBetween val="between"/>
        <c:majorUnit val="20"/>
      </c:valAx>
      <c:spPr>
        <a:ln>
          <a:solidFill>
            <a:srgbClr val="000000"/>
          </a:solidFill>
        </a:ln>
      </c:spPr>
    </c:plotArea>
    <c:plotVisOnly val="1"/>
    <c:dispBlanksAs val="gap"/>
    <c:showDLblsOverMax val="0"/>
  </c:chart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/>
              <a:t>CERTIFICACIÓN ORIGEN BOTÁNICO.
MUESTRA MIEL LLPAI M34 E20</a:t>
            </a:r>
          </a:p>
        </c:rich>
      </c:tx>
      <c:layout>
        <c:manualLayout>
          <c:xMode val="edge"/>
          <c:yMode val="edge"/>
          <c:x val="0.29843168133395093"/>
          <c:y val="3.26978918487417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2470619113787247"/>
          <c:y val="9.3693707559424508E-2"/>
          <c:w val="0.62235355874633325"/>
          <c:h val="0.82239374593422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'Mieles Proyect PAI (Los Lagos)'!$E$94:$E$115</c:f>
                <c:numCache>
                  <c:formatCode>General</c:formatCode>
                  <c:ptCount val="22"/>
                  <c:pt idx="0">
                    <c:v>0.27940106964572259</c:v>
                  </c:pt>
                  <c:pt idx="1">
                    <c:v>0.27940106964572259</c:v>
                  </c:pt>
                  <c:pt idx="2">
                    <c:v>0.27940106964572259</c:v>
                  </c:pt>
                  <c:pt idx="3">
                    <c:v>0.27940106964572259</c:v>
                  </c:pt>
                  <c:pt idx="4">
                    <c:v>0.27940106964572259</c:v>
                  </c:pt>
                  <c:pt idx="5">
                    <c:v>0.3948504434618344</c:v>
                  </c:pt>
                  <c:pt idx="6">
                    <c:v>0.3948504434618344</c:v>
                  </c:pt>
                  <c:pt idx="7">
                    <c:v>0.48324501544092535</c:v>
                  </c:pt>
                  <c:pt idx="8">
                    <c:v>0.68194142363544386</c:v>
                  </c:pt>
                  <c:pt idx="9">
                    <c:v>0.68194142363544386</c:v>
                  </c:pt>
                  <c:pt idx="10">
                    <c:v>0.83339971260152668</c:v>
                  </c:pt>
                  <c:pt idx="11">
                    <c:v>0.92002564334489367</c:v>
                  </c:pt>
                  <c:pt idx="12">
                    <c:v>1.0356700821504157</c:v>
                  </c:pt>
                  <c:pt idx="13">
                    <c:v>1.0712398790522393</c:v>
                  </c:pt>
                  <c:pt idx="14">
                    <c:v>1.1055651021744142</c:v>
                  </c:pt>
                  <c:pt idx="15">
                    <c:v>1.3728478146091789</c:v>
                  </c:pt>
                  <c:pt idx="16">
                    <c:v>1.3989996466718138</c:v>
                  </c:pt>
                  <c:pt idx="17">
                    <c:v>1.5219391633360579</c:v>
                  </c:pt>
                  <c:pt idx="18">
                    <c:v>1.6762068338010196</c:v>
                  </c:pt>
                  <c:pt idx="19">
                    <c:v>2.4646188105865563</c:v>
                  </c:pt>
                  <c:pt idx="20">
                    <c:v>2.5996528443461555</c:v>
                  </c:pt>
                  <c:pt idx="21">
                    <c:v>3.6658016615439784</c:v>
                  </c:pt>
                </c:numCache>
              </c:numRef>
            </c:plus>
            <c:minus>
              <c:numRef>
                <c:f>'Mieles Proyect PAI (Los Lagos)'!$E$94:$E$115</c:f>
                <c:numCache>
                  <c:formatCode>General</c:formatCode>
                  <c:ptCount val="22"/>
                  <c:pt idx="0">
                    <c:v>0.27940106964572259</c:v>
                  </c:pt>
                  <c:pt idx="1">
                    <c:v>0.27940106964572259</c:v>
                  </c:pt>
                  <c:pt idx="2">
                    <c:v>0.27940106964572259</c:v>
                  </c:pt>
                  <c:pt idx="3">
                    <c:v>0.27940106964572259</c:v>
                  </c:pt>
                  <c:pt idx="4">
                    <c:v>0.27940106964572259</c:v>
                  </c:pt>
                  <c:pt idx="5">
                    <c:v>0.3948504434618344</c:v>
                  </c:pt>
                  <c:pt idx="6">
                    <c:v>0.3948504434618344</c:v>
                  </c:pt>
                  <c:pt idx="7">
                    <c:v>0.48324501544092535</c:v>
                  </c:pt>
                  <c:pt idx="8">
                    <c:v>0.68194142363544386</c:v>
                  </c:pt>
                  <c:pt idx="9">
                    <c:v>0.68194142363544386</c:v>
                  </c:pt>
                  <c:pt idx="10">
                    <c:v>0.83339971260152668</c:v>
                  </c:pt>
                  <c:pt idx="11">
                    <c:v>0.92002564334489367</c:v>
                  </c:pt>
                  <c:pt idx="12">
                    <c:v>1.0356700821504157</c:v>
                  </c:pt>
                  <c:pt idx="13">
                    <c:v>1.0712398790522393</c:v>
                  </c:pt>
                  <c:pt idx="14">
                    <c:v>1.1055651021744142</c:v>
                  </c:pt>
                  <c:pt idx="15">
                    <c:v>1.3728478146091789</c:v>
                  </c:pt>
                  <c:pt idx="16">
                    <c:v>1.3989996466718138</c:v>
                  </c:pt>
                  <c:pt idx="17">
                    <c:v>1.5219391633360579</c:v>
                  </c:pt>
                  <c:pt idx="18">
                    <c:v>1.6762068338010196</c:v>
                  </c:pt>
                  <c:pt idx="19">
                    <c:v>2.4646188105865563</c:v>
                  </c:pt>
                  <c:pt idx="20">
                    <c:v>2.5996528443461555</c:v>
                  </c:pt>
                  <c:pt idx="21">
                    <c:v>3.6658016615439784</c:v>
                  </c:pt>
                </c:numCache>
              </c:numRef>
            </c:minus>
            <c:spPr>
              <a:ln w="254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'Mieles Proyect PAI (Los Lagos)'!$A$94:$A$115</c:f>
              <c:strCache>
                <c:ptCount val="22"/>
                <c:pt idx="0">
                  <c:v>Poaceae</c:v>
                </c:pt>
                <c:pt idx="1">
                  <c:v>Pinus sp.</c:v>
                </c:pt>
                <c:pt idx="2">
                  <c:v>Plantago sp.</c:v>
                </c:pt>
                <c:pt idx="3">
                  <c:v>Embothrium coccineum</c:v>
                </c:pt>
                <c:pt idx="4">
                  <c:v>NN</c:v>
                </c:pt>
                <c:pt idx="5">
                  <c:v>Amomyrtus sp.</c:v>
                </c:pt>
                <c:pt idx="6">
                  <c:v>Myosostis sp.</c:v>
                </c:pt>
                <c:pt idx="7">
                  <c:v>Echium vulgare</c:v>
                </c:pt>
                <c:pt idx="8">
                  <c:v>Tecophilaeae</c:v>
                </c:pt>
                <c:pt idx="9">
                  <c:v>Salix sp.</c:v>
                </c:pt>
                <c:pt idx="10">
                  <c:v>Lotus pedunculatus</c:v>
                </c:pt>
                <c:pt idx="11">
                  <c:v>Caldcluvia paniculata</c:v>
                </c:pt>
                <c:pt idx="12">
                  <c:v>Luma/Myrceugenia</c:v>
                </c:pt>
                <c:pt idx="13">
                  <c:v>Rosaceae</c:v>
                </c:pt>
                <c:pt idx="14">
                  <c:v>Galega/Robinia</c:v>
                </c:pt>
                <c:pt idx="15">
                  <c:v>Buddleja/Castanea</c:v>
                </c:pt>
                <c:pt idx="16">
                  <c:v>Weinmannia trichosperma</c:v>
                </c:pt>
                <c:pt idx="17">
                  <c:v>Trifolium pratense</c:v>
                </c:pt>
                <c:pt idx="18">
                  <c:v>Tepualia stipularis</c:v>
                </c:pt>
                <c:pt idx="19">
                  <c:v>Lomatia sp.</c:v>
                </c:pt>
                <c:pt idx="20">
                  <c:v>Medicago sp.</c:v>
                </c:pt>
                <c:pt idx="21">
                  <c:v>Trifolium repens</c:v>
                </c:pt>
              </c:strCache>
            </c:strRef>
          </c:cat>
          <c:val>
            <c:numRef>
              <c:f>'Mieles Proyect PAI (Los Lagos)'!$D$94:$D$115</c:f>
              <c:numCache>
                <c:formatCode>0.000</c:formatCode>
                <c:ptCount val="22"/>
                <c:pt idx="0">
                  <c:v>0.14265335235378032</c:v>
                </c:pt>
                <c:pt idx="1">
                  <c:v>0.14265335235378032</c:v>
                </c:pt>
                <c:pt idx="2">
                  <c:v>0.14265335235378032</c:v>
                </c:pt>
                <c:pt idx="3">
                  <c:v>0.14265335235378032</c:v>
                </c:pt>
                <c:pt idx="4">
                  <c:v>0.14265335235378032</c:v>
                </c:pt>
                <c:pt idx="5">
                  <c:v>0.28530670470756064</c:v>
                </c:pt>
                <c:pt idx="6">
                  <c:v>0.28530670470756064</c:v>
                </c:pt>
                <c:pt idx="7">
                  <c:v>0.42796005706134094</c:v>
                </c:pt>
                <c:pt idx="8">
                  <c:v>0.85592011412268187</c:v>
                </c:pt>
                <c:pt idx="9">
                  <c:v>0.85592011412268187</c:v>
                </c:pt>
                <c:pt idx="10">
                  <c:v>1.2838801711840229</c:v>
                </c:pt>
                <c:pt idx="11">
                  <c:v>1.5691868758915835</c:v>
                </c:pt>
                <c:pt idx="12">
                  <c:v>1.9971469329529243</c:v>
                </c:pt>
                <c:pt idx="13">
                  <c:v>2.1398002853067046</c:v>
                </c:pt>
                <c:pt idx="14">
                  <c:v>2.2824536376604851</c:v>
                </c:pt>
                <c:pt idx="15">
                  <c:v>3.566333808844508</c:v>
                </c:pt>
                <c:pt idx="16">
                  <c:v>3.7089871611982885</c:v>
                </c:pt>
                <c:pt idx="17">
                  <c:v>4.4222539229671902</c:v>
                </c:pt>
                <c:pt idx="18">
                  <c:v>5.4208273894436516</c:v>
                </c:pt>
                <c:pt idx="19">
                  <c:v>12.696148359486447</c:v>
                </c:pt>
                <c:pt idx="20">
                  <c:v>14.407988587731813</c:v>
                </c:pt>
                <c:pt idx="21">
                  <c:v>43.081312410841655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C-491B-B976-6FF2C7384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7695248"/>
        <c:axId val="1"/>
      </c:barChart>
      <c:catAx>
        <c:axId val="1177695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Porcentaje</a:t>
                </a:r>
              </a:p>
            </c:rich>
          </c:tx>
          <c:layout>
            <c:manualLayout>
              <c:xMode val="edge"/>
              <c:yMode val="edge"/>
              <c:x val="0.57647120580515665"/>
              <c:y val="0.9505780845025334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177695248"/>
        <c:crosses val="autoZero"/>
        <c:crossBetween val="between"/>
        <c:majorUnit val="2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/>
              <a:t>CERTIFICACIÓN ORIGEN BOTÁNICO.
MUESTRA MIEL LLPAI M35 E20</a:t>
            </a:r>
          </a:p>
        </c:rich>
      </c:tx>
      <c:layout>
        <c:manualLayout>
          <c:xMode val="edge"/>
          <c:yMode val="edge"/>
          <c:x val="0.29843168133395093"/>
          <c:y val="5.78362093878536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2470619113787247"/>
          <c:y val="0.19573461122789515"/>
          <c:w val="0.62235355874633325"/>
          <c:h val="0.6396333376879925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'Mieles Proyect PAI (Los Lagos)'!$E$157:$E$164</c:f>
                <c:numCache>
                  <c:formatCode>General</c:formatCode>
                  <c:ptCount val="8"/>
                  <c:pt idx="0">
                    <c:v>0.30084393934100806</c:v>
                  </c:pt>
                  <c:pt idx="1">
                    <c:v>0.42513017814095577</c:v>
                  </c:pt>
                  <c:pt idx="2">
                    <c:v>0.42513017814095577</c:v>
                  </c:pt>
                  <c:pt idx="3">
                    <c:v>0.52027471357335253</c:v>
                  </c:pt>
                  <c:pt idx="4">
                    <c:v>0.60029776235734533</c:v>
                  </c:pt>
                  <c:pt idx="5">
                    <c:v>1.4761883019703053</c:v>
                  </c:pt>
                  <c:pt idx="6">
                    <c:v>1.5042196967050401</c:v>
                  </c:pt>
                  <c:pt idx="7">
                    <c:v>2.2711380127256708</c:v>
                  </c:pt>
                </c:numCache>
              </c:numRef>
            </c:plus>
            <c:minus>
              <c:numRef>
                <c:f>'Mieles Proyect PAI (Los Lagos)'!$E$157:$E$164</c:f>
                <c:numCache>
                  <c:formatCode>General</c:formatCode>
                  <c:ptCount val="8"/>
                  <c:pt idx="0">
                    <c:v>0.30084393934100806</c:v>
                  </c:pt>
                  <c:pt idx="1">
                    <c:v>0.42513017814095577</c:v>
                  </c:pt>
                  <c:pt idx="2">
                    <c:v>0.42513017814095577</c:v>
                  </c:pt>
                  <c:pt idx="3">
                    <c:v>0.52027471357335253</c:v>
                  </c:pt>
                  <c:pt idx="4">
                    <c:v>0.60029776235734533</c:v>
                  </c:pt>
                  <c:pt idx="5">
                    <c:v>1.4761883019703053</c:v>
                  </c:pt>
                  <c:pt idx="6">
                    <c:v>1.5042196967050401</c:v>
                  </c:pt>
                  <c:pt idx="7">
                    <c:v>2.2711380127256708</c:v>
                  </c:pt>
                </c:numCache>
              </c:numRef>
            </c:minus>
            <c:spPr>
              <a:ln w="254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'Mieles Proyect PAI (Los Lagos)'!$A$157:$A$164</c:f>
              <c:strCache>
                <c:ptCount val="8"/>
                <c:pt idx="0">
                  <c:v>Melilotus sp.</c:v>
                </c:pt>
                <c:pt idx="1">
                  <c:v>NN</c:v>
                </c:pt>
                <c:pt idx="2">
                  <c:v>Amomyrtus sp.</c:v>
                </c:pt>
                <c:pt idx="3">
                  <c:v>Trifolium sp.</c:v>
                </c:pt>
                <c:pt idx="4">
                  <c:v>Luma/Myrceugenia</c:v>
                </c:pt>
                <c:pt idx="5">
                  <c:v>Tepualia stipularis</c:v>
                </c:pt>
                <c:pt idx="6">
                  <c:v>Lotus pedunculatus</c:v>
                </c:pt>
                <c:pt idx="7">
                  <c:v>Caldcluvia paniculata</c:v>
                </c:pt>
              </c:strCache>
            </c:strRef>
          </c:cat>
          <c:val>
            <c:numRef>
              <c:f>'Mieles Proyect PAI (Los Lagos)'!$D$157:$D$164</c:f>
              <c:numCache>
                <c:formatCode>0.000</c:formatCode>
                <c:ptCount val="8"/>
                <c:pt idx="0">
                  <c:v>0.15360983102918588</c:v>
                </c:pt>
                <c:pt idx="1">
                  <c:v>0.30721966205837176</c:v>
                </c:pt>
                <c:pt idx="2">
                  <c:v>0.30721966205837176</c:v>
                </c:pt>
                <c:pt idx="3">
                  <c:v>0.46082949308755761</c:v>
                </c:pt>
                <c:pt idx="4">
                  <c:v>0.61443932411674351</c:v>
                </c:pt>
                <c:pt idx="5">
                  <c:v>3.8402457757296471</c:v>
                </c:pt>
                <c:pt idx="6">
                  <c:v>3.9938556067588324</c:v>
                </c:pt>
                <c:pt idx="7">
                  <c:v>90.322580645161281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7-4AAB-B96F-BDC75DF83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0046896"/>
        <c:axId val="1"/>
      </c:barChart>
      <c:catAx>
        <c:axId val="1280046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Porcentaje</a:t>
                </a:r>
              </a:p>
            </c:rich>
          </c:tx>
          <c:layout>
            <c:manualLayout>
              <c:xMode val="edge"/>
              <c:yMode val="edge"/>
              <c:x val="0.56862806855025472"/>
              <c:y val="0.9076582621742418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280046896"/>
        <c:crosses val="autoZero"/>
        <c:crossBetween val="between"/>
        <c:majorUnit val="2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/>
              <a:t>CERTIFICACIÓN ORIGEN BOTÁNICO.
MUESTRA MIEL LRPAI M18 M</a:t>
            </a:r>
          </a:p>
        </c:rich>
      </c:tx>
      <c:layout>
        <c:manualLayout>
          <c:xMode val="edge"/>
          <c:yMode val="edge"/>
          <c:x val="0.30410890112724348"/>
          <c:y val="5.25348102673606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763460925765781"/>
          <c:y val="0.18810086682427107"/>
          <c:w val="0.68223537086765884"/>
          <c:h val="0.62550978409022751"/>
        </c:manualLayout>
      </c:layout>
      <c:barChart>
        <c:barDir val="bar"/>
        <c:grouping val="clustered"/>
        <c:varyColors val="0"/>
        <c:ser>
          <c:idx val="0"/>
          <c:order val="0"/>
          <c:spPr>
            <a:ln>
              <a:solidFill>
                <a:srgbClr val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'origen botanico LOS RIOS'!$E$54:$E$60</c:f>
                <c:numCache>
                  <c:formatCode>General</c:formatCode>
                  <c:ptCount val="7"/>
                  <c:pt idx="0">
                    <c:v>0.30793372851072204</c:v>
                  </c:pt>
                  <c:pt idx="1">
                    <c:v>0.43514101923440235</c:v>
                  </c:pt>
                  <c:pt idx="2">
                    <c:v>0.53251626866934143</c:v>
                  </c:pt>
                  <c:pt idx="3">
                    <c:v>0.53251626866934143</c:v>
                  </c:pt>
                  <c:pt idx="4">
                    <c:v>0.75130503232505763</c:v>
                  </c:pt>
                  <c:pt idx="5">
                    <c:v>0.96684657808503782</c:v>
                  </c:pt>
                  <c:pt idx="6">
                    <c:v>1.5102922969611514</c:v>
                  </c:pt>
                </c:numCache>
              </c:numRef>
            </c:plus>
            <c:minus>
              <c:numRef>
                <c:f>'origen botanico LOS RIOS'!$E$54:$E$60</c:f>
                <c:numCache>
                  <c:formatCode>General</c:formatCode>
                  <c:ptCount val="7"/>
                  <c:pt idx="0">
                    <c:v>0.30793372851072204</c:v>
                  </c:pt>
                  <c:pt idx="1">
                    <c:v>0.43514101923440235</c:v>
                  </c:pt>
                  <c:pt idx="2">
                    <c:v>0.53251626866934143</c:v>
                  </c:pt>
                  <c:pt idx="3">
                    <c:v>0.53251626866934143</c:v>
                  </c:pt>
                  <c:pt idx="4">
                    <c:v>0.75130503232505763</c:v>
                  </c:pt>
                  <c:pt idx="5">
                    <c:v>0.96684657808503782</c:v>
                  </c:pt>
                  <c:pt idx="6">
                    <c:v>1.5102922969611514</c:v>
                  </c:pt>
                </c:numCache>
              </c:numRef>
            </c:minus>
            <c:spPr>
              <a:ln w="25400"/>
            </c:spPr>
          </c:errBars>
          <c:cat>
            <c:strRef>
              <c:f>'origen botanico LOS RIOS'!$A$54:$A$60</c:f>
              <c:strCache>
                <c:ptCount val="7"/>
                <c:pt idx="0">
                  <c:v>Trifolium sp.</c:v>
                </c:pt>
                <c:pt idx="1">
                  <c:v>Amomyrtus luma</c:v>
                </c:pt>
                <c:pt idx="2">
                  <c:v>Luma apiculata</c:v>
                </c:pt>
                <c:pt idx="3">
                  <c:v>Salix sp.</c:v>
                </c:pt>
                <c:pt idx="4">
                  <c:v>Buddleja/Castanea</c:v>
                </c:pt>
                <c:pt idx="5">
                  <c:v>Lotus pedunculatus</c:v>
                </c:pt>
                <c:pt idx="6">
                  <c:v>Eucryphia cordifolia</c:v>
                </c:pt>
              </c:strCache>
            </c:strRef>
          </c:cat>
          <c:val>
            <c:numRef>
              <c:f>'origen botanico LOS RIOS'!$D$54:$D$60</c:f>
              <c:numCache>
                <c:formatCode>0.000</c:formatCode>
                <c:ptCount val="7"/>
                <c:pt idx="0">
                  <c:v>0.15723270440251574</c:v>
                </c:pt>
                <c:pt idx="1">
                  <c:v>0.31446540880503149</c:v>
                </c:pt>
                <c:pt idx="2">
                  <c:v>0.47169811320754718</c:v>
                </c:pt>
                <c:pt idx="3">
                  <c:v>0.47169811320754718</c:v>
                </c:pt>
                <c:pt idx="4">
                  <c:v>0.94339622641509435</c:v>
                </c:pt>
                <c:pt idx="5">
                  <c:v>1.5723270440251573</c:v>
                </c:pt>
                <c:pt idx="6">
                  <c:v>96.069182389937097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5-4FF4-96C3-A54B94732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692592"/>
        <c:axId val="1"/>
      </c:barChart>
      <c:catAx>
        <c:axId val="930692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2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Porcentaje</a:t>
                </a:r>
              </a:p>
            </c:rich>
          </c:tx>
          <c:layout>
            <c:manualLayout>
              <c:xMode val="edge"/>
              <c:yMode val="edge"/>
              <c:x val="0.53616069667592126"/>
              <c:y val="0.89281573913430312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930692592"/>
        <c:crosses val="autoZero"/>
        <c:crossBetween val="between"/>
        <c:majorUnit val="20"/>
      </c:valAx>
      <c:spPr>
        <a:ln>
          <a:solidFill>
            <a:srgbClr val="000000"/>
          </a:solidFill>
        </a:ln>
      </c:spPr>
    </c:plotArea>
    <c:plotVisOnly val="1"/>
    <c:dispBlanksAs val="gap"/>
    <c:showDLblsOverMax val="0"/>
  </c:chart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/>
              <a:t>CERTIFICACIÓN ORIGEN BOTÁNICO.
MUESTRA MIEL LLPAI M36 M20</a:t>
            </a:r>
          </a:p>
        </c:rich>
      </c:tx>
      <c:layout>
        <c:manualLayout>
          <c:xMode val="edge"/>
          <c:yMode val="edge"/>
          <c:x val="0.29451011270649996"/>
          <c:y val="2.78983623467114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6784344603983327"/>
          <c:y val="9.3513803018059491E-2"/>
          <c:w val="0.5792163038443725"/>
          <c:h val="0.8148209397453003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'Mieles Proyect PAI (Los Lagos)'!$E$192:$E$213</c:f>
                <c:numCache>
                  <c:formatCode>General</c:formatCode>
                  <c:ptCount val="22"/>
                  <c:pt idx="0">
                    <c:v>0.28929865617095651</c:v>
                  </c:pt>
                  <c:pt idx="1">
                    <c:v>0.28929865617095651</c:v>
                  </c:pt>
                  <c:pt idx="2">
                    <c:v>0.28929865617095651</c:v>
                  </c:pt>
                  <c:pt idx="3">
                    <c:v>0.28929865617095651</c:v>
                  </c:pt>
                  <c:pt idx="4">
                    <c:v>0.28929865617095651</c:v>
                  </c:pt>
                  <c:pt idx="5">
                    <c:v>0.40882736012983589</c:v>
                  </c:pt>
                  <c:pt idx="6">
                    <c:v>0.40882736012983589</c:v>
                  </c:pt>
                  <c:pt idx="7">
                    <c:v>0.40882736012983589</c:v>
                  </c:pt>
                  <c:pt idx="8">
                    <c:v>0.50033817941990744</c:v>
                  </c:pt>
                  <c:pt idx="9">
                    <c:v>0.50033817941990744</c:v>
                  </c:pt>
                  <c:pt idx="10">
                    <c:v>0.50033817941990744</c:v>
                  </c:pt>
                  <c:pt idx="11">
                    <c:v>0.50033817941990744</c:v>
                  </c:pt>
                  <c:pt idx="12">
                    <c:v>0.50033817941990744</c:v>
                  </c:pt>
                  <c:pt idx="13">
                    <c:v>0.57731201498480189</c:v>
                  </c:pt>
                  <c:pt idx="14">
                    <c:v>0.57731201498480189</c:v>
                  </c:pt>
                  <c:pt idx="15">
                    <c:v>0.81401258758635253</c:v>
                  </c:pt>
                  <c:pt idx="16">
                    <c:v>1.2118588204214296</c:v>
                  </c:pt>
                  <c:pt idx="17">
                    <c:v>1.3059743142907474</c:v>
                  </c:pt>
                  <c:pt idx="18">
                    <c:v>1.5501932304128527</c:v>
                  </c:pt>
                  <c:pt idx="19">
                    <c:v>1.7761219445863909</c:v>
                  </c:pt>
                  <c:pt idx="20">
                    <c:v>2.9137110202821179</c:v>
                  </c:pt>
                  <c:pt idx="21">
                    <c:v>3.6995801602339267</c:v>
                  </c:pt>
                </c:numCache>
              </c:numRef>
            </c:plus>
            <c:minus>
              <c:numRef>
                <c:f>'Mieles Proyect PAI (Los Lagos)'!$E$192:$E$213</c:f>
                <c:numCache>
                  <c:formatCode>General</c:formatCode>
                  <c:ptCount val="22"/>
                  <c:pt idx="0">
                    <c:v>0.28929865617095651</c:v>
                  </c:pt>
                  <c:pt idx="1">
                    <c:v>0.28929865617095651</c:v>
                  </c:pt>
                  <c:pt idx="2">
                    <c:v>0.28929865617095651</c:v>
                  </c:pt>
                  <c:pt idx="3">
                    <c:v>0.28929865617095651</c:v>
                  </c:pt>
                  <c:pt idx="4">
                    <c:v>0.28929865617095651</c:v>
                  </c:pt>
                  <c:pt idx="5">
                    <c:v>0.40882736012983589</c:v>
                  </c:pt>
                  <c:pt idx="6">
                    <c:v>0.40882736012983589</c:v>
                  </c:pt>
                  <c:pt idx="7">
                    <c:v>0.40882736012983589</c:v>
                  </c:pt>
                  <c:pt idx="8">
                    <c:v>0.50033817941990744</c:v>
                  </c:pt>
                  <c:pt idx="9">
                    <c:v>0.50033817941990744</c:v>
                  </c:pt>
                  <c:pt idx="10">
                    <c:v>0.50033817941990744</c:v>
                  </c:pt>
                  <c:pt idx="11">
                    <c:v>0.50033817941990744</c:v>
                  </c:pt>
                  <c:pt idx="12">
                    <c:v>0.50033817941990744</c:v>
                  </c:pt>
                  <c:pt idx="13">
                    <c:v>0.57731201498480189</c:v>
                  </c:pt>
                  <c:pt idx="14">
                    <c:v>0.57731201498480189</c:v>
                  </c:pt>
                  <c:pt idx="15">
                    <c:v>0.81401258758635253</c:v>
                  </c:pt>
                  <c:pt idx="16">
                    <c:v>1.2118588204214296</c:v>
                  </c:pt>
                  <c:pt idx="17">
                    <c:v>1.3059743142907474</c:v>
                  </c:pt>
                  <c:pt idx="18">
                    <c:v>1.5501932304128527</c:v>
                  </c:pt>
                  <c:pt idx="19">
                    <c:v>1.7761219445863909</c:v>
                  </c:pt>
                  <c:pt idx="20">
                    <c:v>2.9137110202821179</c:v>
                  </c:pt>
                  <c:pt idx="21">
                    <c:v>3.6995801602339267</c:v>
                  </c:pt>
                </c:numCache>
              </c:numRef>
            </c:minus>
            <c:spPr>
              <a:ln w="254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'Mieles Proyect PAI (Los Lagos)'!$A$192:$A$213</c:f>
              <c:strCache>
                <c:ptCount val="22"/>
                <c:pt idx="0">
                  <c:v>Poaceae</c:v>
                </c:pt>
                <c:pt idx="1">
                  <c:v>Carduus/Cirsium</c:v>
                </c:pt>
                <c:pt idx="2">
                  <c:v>Nothofagus tipo dombeyi</c:v>
                </c:pt>
                <c:pt idx="3">
                  <c:v>Mutisia sp.</c:v>
                </c:pt>
                <c:pt idx="4">
                  <c:v>Aristotelia/Crinodendron</c:v>
                </c:pt>
                <c:pt idx="5">
                  <c:v>Medicago sp.</c:v>
                </c:pt>
                <c:pt idx="6">
                  <c:v>Veronica/Anagallis</c:v>
                </c:pt>
                <c:pt idx="7">
                  <c:v>Brassica/Raphanus</c:v>
                </c:pt>
                <c:pt idx="8">
                  <c:v>Apiaceae</c:v>
                </c:pt>
                <c:pt idx="9">
                  <c:v>NN</c:v>
                </c:pt>
                <c:pt idx="10">
                  <c:v>Blepharocalyx cruckshanksii</c:v>
                </c:pt>
                <c:pt idx="11">
                  <c:v>Buddleja/Castanea</c:v>
                </c:pt>
                <c:pt idx="12">
                  <c:v>Eucryphia cordifolia</c:v>
                </c:pt>
                <c:pt idx="13">
                  <c:v>Hypochaeris/Taraxacum</c:v>
                </c:pt>
                <c:pt idx="14">
                  <c:v>Azara/Escallonia</c:v>
                </c:pt>
                <c:pt idx="15">
                  <c:v>Weinmannia trichosperma</c:v>
                </c:pt>
                <c:pt idx="16">
                  <c:v>Gevuina avellana</c:v>
                </c:pt>
                <c:pt idx="17">
                  <c:v>Lotus pedunculatus</c:v>
                </c:pt>
                <c:pt idx="18">
                  <c:v>Trifolium pratense</c:v>
                </c:pt>
                <c:pt idx="19">
                  <c:v>NN tipo Schinus</c:v>
                </c:pt>
                <c:pt idx="20">
                  <c:v>Trifolium repens</c:v>
                </c:pt>
                <c:pt idx="21">
                  <c:v>Luma apiculata</c:v>
                </c:pt>
              </c:strCache>
            </c:strRef>
          </c:cat>
          <c:val>
            <c:numRef>
              <c:f>'Mieles Proyect PAI (Los Lagos)'!$D$192:$D$213</c:f>
              <c:numCache>
                <c:formatCode>0.000</c:formatCode>
                <c:ptCount val="22"/>
                <c:pt idx="0">
                  <c:v>0.14771048744460857</c:v>
                </c:pt>
                <c:pt idx="1">
                  <c:v>0.14771048744460857</c:v>
                </c:pt>
                <c:pt idx="2">
                  <c:v>0.14771048744460857</c:v>
                </c:pt>
                <c:pt idx="3">
                  <c:v>0.14771048744460857</c:v>
                </c:pt>
                <c:pt idx="4">
                  <c:v>0.14771048744460857</c:v>
                </c:pt>
                <c:pt idx="5">
                  <c:v>0.29542097488921715</c:v>
                </c:pt>
                <c:pt idx="6">
                  <c:v>0.29542097488921715</c:v>
                </c:pt>
                <c:pt idx="7">
                  <c:v>0.29542097488921715</c:v>
                </c:pt>
                <c:pt idx="8">
                  <c:v>0.44313146233382572</c:v>
                </c:pt>
                <c:pt idx="9">
                  <c:v>0.44313146233382572</c:v>
                </c:pt>
                <c:pt idx="10">
                  <c:v>0.44313146233382572</c:v>
                </c:pt>
                <c:pt idx="11">
                  <c:v>0.44313146233382572</c:v>
                </c:pt>
                <c:pt idx="12">
                  <c:v>0.44313146233382572</c:v>
                </c:pt>
                <c:pt idx="13">
                  <c:v>0.59084194977843429</c:v>
                </c:pt>
                <c:pt idx="14">
                  <c:v>0.59084194977843429</c:v>
                </c:pt>
                <c:pt idx="15">
                  <c:v>1.1816838995568686</c:v>
                </c:pt>
                <c:pt idx="16">
                  <c:v>2.6587887740029541</c:v>
                </c:pt>
                <c:pt idx="17">
                  <c:v>3.1019202363367802</c:v>
                </c:pt>
                <c:pt idx="18">
                  <c:v>4.431314623338257</c:v>
                </c:pt>
                <c:pt idx="19">
                  <c:v>5.9084194977843421</c:v>
                </c:pt>
                <c:pt idx="20">
                  <c:v>18.316100443131461</c:v>
                </c:pt>
                <c:pt idx="21">
                  <c:v>59.379615952732642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E-4D0E-A018-50D45D0B7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1854128"/>
        <c:axId val="1"/>
      </c:barChart>
      <c:catAx>
        <c:axId val="1171854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Porcentaje</a:t>
                </a:r>
              </a:p>
            </c:rich>
          </c:tx>
          <c:layout>
            <c:manualLayout>
              <c:xMode val="edge"/>
              <c:yMode val="edge"/>
              <c:x val="0.57647120580515665"/>
              <c:y val="0.9499133461539263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171854128"/>
        <c:crosses val="autoZero"/>
        <c:crossBetween val="between"/>
        <c:majorUnit val="2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/>
              <a:t>CERTIFICACIÓN ORIGEN BOTÁNICO.
MUESTRA MIEL LLPAI M37 M20</a:t>
            </a:r>
          </a:p>
        </c:rich>
      </c:tx>
      <c:layout>
        <c:manualLayout>
          <c:xMode val="edge"/>
          <c:yMode val="edge"/>
          <c:x val="0.29843168133395093"/>
          <c:y val="6.5144258097681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3058854407904892"/>
          <c:y val="0.21130754307885427"/>
          <c:w val="0.6164712058051568"/>
          <c:h val="0.5826228460572863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'Mieles Proyect PAI (Los Lagos)'!$E$255:$E$259</c:f>
                <c:numCache>
                  <c:formatCode>General</c:formatCode>
                  <c:ptCount val="5"/>
                  <c:pt idx="0">
                    <c:v>0.29900812905271129</c:v>
                  </c:pt>
                  <c:pt idx="1">
                    <c:v>0.42253793919542032</c:v>
                  </c:pt>
                  <c:pt idx="2">
                    <c:v>1.4388463579949067</c:v>
                  </c:pt>
                  <c:pt idx="3">
                    <c:v>1.5491979279823915</c:v>
                  </c:pt>
                  <c:pt idx="4">
                    <c:v>2.1239832685155711</c:v>
                  </c:pt>
                </c:numCache>
              </c:numRef>
            </c:plus>
            <c:minus>
              <c:numRef>
                <c:f>'Mieles Proyect PAI (Los Lagos)'!$E$255:$E$259</c:f>
                <c:numCache>
                  <c:formatCode>General</c:formatCode>
                  <c:ptCount val="5"/>
                  <c:pt idx="0">
                    <c:v>0.29900812905271129</c:v>
                  </c:pt>
                  <c:pt idx="1">
                    <c:v>0.42253793919542032</c:v>
                  </c:pt>
                  <c:pt idx="2">
                    <c:v>1.4388463579949067</c:v>
                  </c:pt>
                  <c:pt idx="3">
                    <c:v>1.5491979279823915</c:v>
                  </c:pt>
                  <c:pt idx="4">
                    <c:v>2.1239832685155711</c:v>
                  </c:pt>
                </c:numCache>
              </c:numRef>
            </c:minus>
            <c:spPr>
              <a:ln w="254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'Mieles Proyect PAI (Los Lagos)'!$A$255:$A$259</c:f>
              <c:strCache>
                <c:ptCount val="5"/>
                <c:pt idx="0">
                  <c:v>Hypochaeris/Taraxacum</c:v>
                </c:pt>
                <c:pt idx="1">
                  <c:v>Weinmannia trichosperma</c:v>
                </c:pt>
                <c:pt idx="2">
                  <c:v>Lotus pedunculatus</c:v>
                </c:pt>
                <c:pt idx="3">
                  <c:v>Tepualia stipularis</c:v>
                </c:pt>
                <c:pt idx="4">
                  <c:v>Eucryphia cordifolia</c:v>
                </c:pt>
              </c:strCache>
            </c:strRef>
          </c:cat>
          <c:val>
            <c:numRef>
              <c:f>'Mieles Proyect PAI (Los Lagos)'!$D$255:$D$259</c:f>
              <c:numCache>
                <c:formatCode>0.000</c:formatCode>
                <c:ptCount val="5"/>
                <c:pt idx="0">
                  <c:v>0.15267175572519084</c:v>
                </c:pt>
                <c:pt idx="1">
                  <c:v>0.30534351145038169</c:v>
                </c:pt>
                <c:pt idx="2">
                  <c:v>3.6641221374045805</c:v>
                </c:pt>
                <c:pt idx="3">
                  <c:v>4.2748091603053435</c:v>
                </c:pt>
                <c:pt idx="4">
                  <c:v>91.603053435114504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5-451E-B5F2-0C2804402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1854960"/>
        <c:axId val="1"/>
      </c:barChart>
      <c:catAx>
        <c:axId val="1171854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Porcentaje</a:t>
                </a:r>
              </a:p>
            </c:rich>
          </c:tx>
          <c:layout>
            <c:manualLayout>
              <c:xMode val="edge"/>
              <c:yMode val="edge"/>
              <c:x val="0.5705888528639802"/>
              <c:y val="0.8870961045123596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171854960"/>
        <c:crosses val="autoZero"/>
        <c:crossBetween val="between"/>
        <c:majorUnit val="2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/>
              <a:t>CERTIFICACIÓN ORIGEN BOTÁNICO.
MUESTRA MIEL LLPAI M40 M20</a:t>
            </a:r>
          </a:p>
        </c:rich>
      </c:tx>
      <c:layout>
        <c:manualLayout>
          <c:xMode val="edge"/>
          <c:yMode val="edge"/>
          <c:x val="0.29647089702022544"/>
          <c:y val="6.11238284356311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2470619113787247"/>
          <c:y val="0.20983106476016875"/>
          <c:w val="0.62235355874633325"/>
          <c:h val="0.5917591737109919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'Mieles Proyect PAI (Los Lagos)'!$E$371:$E$376</c:f>
                <c:numCache>
                  <c:formatCode>General</c:formatCode>
                  <c:ptCount val="6"/>
                  <c:pt idx="0">
                    <c:v>0.30364031485134302</c:v>
                  </c:pt>
                  <c:pt idx="1">
                    <c:v>0.30364031485134302</c:v>
                  </c:pt>
                  <c:pt idx="2">
                    <c:v>0.42907872721697049</c:v>
                  </c:pt>
                  <c:pt idx="3">
                    <c:v>0.74087092869101434</c:v>
                  </c:pt>
                  <c:pt idx="4">
                    <c:v>0.99921160859859859</c:v>
                  </c:pt>
                  <c:pt idx="5">
                    <c:v>1.3696778785986048</c:v>
                  </c:pt>
                </c:numCache>
              </c:numRef>
            </c:plus>
            <c:minus>
              <c:numRef>
                <c:f>'Mieles Proyect PAI (Los Lagos)'!$E$371:$E$376</c:f>
                <c:numCache>
                  <c:formatCode>General</c:formatCode>
                  <c:ptCount val="6"/>
                  <c:pt idx="0">
                    <c:v>0.30364031485134302</c:v>
                  </c:pt>
                  <c:pt idx="1">
                    <c:v>0.30364031485134302</c:v>
                  </c:pt>
                  <c:pt idx="2">
                    <c:v>0.42907872721697049</c:v>
                  </c:pt>
                  <c:pt idx="3">
                    <c:v>0.74087092869101434</c:v>
                  </c:pt>
                  <c:pt idx="4">
                    <c:v>0.99921160859859859</c:v>
                  </c:pt>
                  <c:pt idx="5">
                    <c:v>1.3696778785986048</c:v>
                  </c:pt>
                </c:numCache>
              </c:numRef>
            </c:minus>
            <c:spPr>
              <a:ln w="254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'Mieles Proyect PAI (Los Lagos)'!$A$371:$A$376</c:f>
              <c:strCache>
                <c:ptCount val="6"/>
                <c:pt idx="0">
                  <c:v>NN</c:v>
                </c:pt>
                <c:pt idx="1">
                  <c:v>Budleja/Castanea</c:v>
                </c:pt>
                <c:pt idx="2">
                  <c:v>Lotus pedunculatus</c:v>
                </c:pt>
                <c:pt idx="3">
                  <c:v>Tepualia stipularis</c:v>
                </c:pt>
                <c:pt idx="4">
                  <c:v>Weinmannia trichosperma</c:v>
                </c:pt>
                <c:pt idx="5">
                  <c:v>Eucryphia cordifolia</c:v>
                </c:pt>
              </c:strCache>
            </c:strRef>
          </c:cat>
          <c:val>
            <c:numRef>
              <c:f>'Mieles Proyect PAI (Los Lagos)'!$D$371:$D$376</c:f>
              <c:numCache>
                <c:formatCode>0.000</c:formatCode>
                <c:ptCount val="6"/>
                <c:pt idx="0">
                  <c:v>0.15503875968992248</c:v>
                </c:pt>
                <c:pt idx="1">
                  <c:v>0.15503875968992248</c:v>
                </c:pt>
                <c:pt idx="2">
                  <c:v>0.31007751937984496</c:v>
                </c:pt>
                <c:pt idx="3">
                  <c:v>0.93023255813953487</c:v>
                </c:pt>
                <c:pt idx="4">
                  <c:v>1.7054263565891472</c:v>
                </c:pt>
                <c:pt idx="5">
                  <c:v>96.744186046511629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4-4CBA-91B0-CD4F171E7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1853296"/>
        <c:axId val="1"/>
      </c:barChart>
      <c:catAx>
        <c:axId val="1171853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Porcentaje</a:t>
                </a:r>
              </a:p>
            </c:rich>
          </c:tx>
          <c:layout>
            <c:manualLayout>
              <c:xMode val="edge"/>
              <c:yMode val="edge"/>
              <c:x val="0.5705888528639802"/>
              <c:y val="0.8927414721145846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171853296"/>
        <c:crosses val="autoZero"/>
        <c:crossBetween val="between"/>
        <c:majorUnit val="2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/>
              <a:t>CERTIFICACIÓN ORIGEN BOTÁNICO.
MUESTRA MIEL LLPAI M41 J20</a:t>
            </a:r>
          </a:p>
        </c:rich>
      </c:tx>
      <c:layout>
        <c:manualLayout>
          <c:xMode val="edge"/>
          <c:yMode val="edge"/>
          <c:x val="0.29451011270649996"/>
          <c:y val="4.70542774208709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3254932839277446"/>
          <c:y val="0.14712014245382002"/>
          <c:w val="0.61451042149143131"/>
          <c:h val="0.7117749467949545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'Mieles Proyect PAI (Los Lagos)'!$E$402:$E$412</c:f>
                <c:numCache>
                  <c:formatCode>General</c:formatCode>
                  <c:ptCount val="11"/>
                  <c:pt idx="0">
                    <c:v>0.30939197548426856</c:v>
                  </c:pt>
                  <c:pt idx="1">
                    <c:v>0.30939197548426856</c:v>
                  </c:pt>
                  <c:pt idx="2">
                    <c:v>0.30939197548426856</c:v>
                  </c:pt>
                  <c:pt idx="3">
                    <c:v>0.30939197548426856</c:v>
                  </c:pt>
                  <c:pt idx="4">
                    <c:v>0.437200030710934</c:v>
                  </c:pt>
                  <c:pt idx="5">
                    <c:v>0.437200030710934</c:v>
                  </c:pt>
                  <c:pt idx="6">
                    <c:v>0.437200030710934</c:v>
                  </c:pt>
                  <c:pt idx="7">
                    <c:v>0.53503403357052914</c:v>
                  </c:pt>
                  <c:pt idx="8">
                    <c:v>0.68962870526504505</c:v>
                  </c:pt>
                  <c:pt idx="9">
                    <c:v>0.81467932134947141</c:v>
                  </c:pt>
                  <c:pt idx="10">
                    <c:v>1.5173029433863874</c:v>
                  </c:pt>
                </c:numCache>
              </c:numRef>
            </c:plus>
            <c:minus>
              <c:numRef>
                <c:f>'Mieles Proyect PAI (Los Lagos)'!$E$402:$E$412</c:f>
                <c:numCache>
                  <c:formatCode>General</c:formatCode>
                  <c:ptCount val="11"/>
                  <c:pt idx="0">
                    <c:v>0.30939197548426856</c:v>
                  </c:pt>
                  <c:pt idx="1">
                    <c:v>0.30939197548426856</c:v>
                  </c:pt>
                  <c:pt idx="2">
                    <c:v>0.30939197548426856</c:v>
                  </c:pt>
                  <c:pt idx="3">
                    <c:v>0.30939197548426856</c:v>
                  </c:pt>
                  <c:pt idx="4">
                    <c:v>0.437200030710934</c:v>
                  </c:pt>
                  <c:pt idx="5">
                    <c:v>0.437200030710934</c:v>
                  </c:pt>
                  <c:pt idx="6">
                    <c:v>0.437200030710934</c:v>
                  </c:pt>
                  <c:pt idx="7">
                    <c:v>0.53503403357052914</c:v>
                  </c:pt>
                  <c:pt idx="8">
                    <c:v>0.68962870526504505</c:v>
                  </c:pt>
                  <c:pt idx="9">
                    <c:v>0.81467932134947141</c:v>
                  </c:pt>
                  <c:pt idx="10">
                    <c:v>1.5173029433863874</c:v>
                  </c:pt>
                </c:numCache>
              </c:numRef>
            </c:minus>
            <c:spPr>
              <a:ln w="254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'Mieles Proyect PAI (Los Lagos)'!$A$402:$A$412</c:f>
              <c:strCache>
                <c:ptCount val="11"/>
                <c:pt idx="0">
                  <c:v>Melilotus sp.</c:v>
                </c:pt>
                <c:pt idx="1">
                  <c:v>Apiaceae</c:v>
                </c:pt>
                <c:pt idx="2">
                  <c:v>Echium vulgare</c:v>
                </c:pt>
                <c:pt idx="3">
                  <c:v>Weinmannia trichosperma</c:v>
                </c:pt>
                <c:pt idx="4">
                  <c:v>Brassica/Raphanus</c:v>
                </c:pt>
                <c:pt idx="5">
                  <c:v>NN</c:v>
                </c:pt>
                <c:pt idx="6">
                  <c:v>Hypochaeris/Taraxacum</c:v>
                </c:pt>
                <c:pt idx="7">
                  <c:v>Luma apiculata</c:v>
                </c:pt>
                <c:pt idx="8">
                  <c:v>Trifolium pratense</c:v>
                </c:pt>
                <c:pt idx="9">
                  <c:v>Lotus pedunculatus</c:v>
                </c:pt>
                <c:pt idx="10">
                  <c:v>Eucryphia cordifola</c:v>
                </c:pt>
              </c:strCache>
            </c:strRef>
          </c:cat>
          <c:val>
            <c:numRef>
              <c:f>'Mieles Proyect PAI (Los Lagos)'!$D$402:$D$412</c:f>
              <c:numCache>
                <c:formatCode>0.000</c:formatCode>
                <c:ptCount val="11"/>
                <c:pt idx="0">
                  <c:v>0.15797788309636651</c:v>
                </c:pt>
                <c:pt idx="1">
                  <c:v>0.15797788309636651</c:v>
                </c:pt>
                <c:pt idx="2">
                  <c:v>0.15797788309636651</c:v>
                </c:pt>
                <c:pt idx="3">
                  <c:v>0.15797788309636651</c:v>
                </c:pt>
                <c:pt idx="4">
                  <c:v>0.31595576619273302</c:v>
                </c:pt>
                <c:pt idx="5">
                  <c:v>0.31595576619273302</c:v>
                </c:pt>
                <c:pt idx="6">
                  <c:v>0.31595576619273302</c:v>
                </c:pt>
                <c:pt idx="7">
                  <c:v>0.47393364928909953</c:v>
                </c:pt>
                <c:pt idx="8">
                  <c:v>0.78988941548183245</c:v>
                </c:pt>
                <c:pt idx="9">
                  <c:v>1.1058451816745656</c:v>
                </c:pt>
                <c:pt idx="10">
                  <c:v>96.050552922590839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E-4B45-8E93-8D725FCF8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1853712"/>
        <c:axId val="1"/>
      </c:barChart>
      <c:catAx>
        <c:axId val="1171853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Porcentaje</a:t>
                </a:r>
              </a:p>
            </c:rich>
          </c:tx>
          <c:layout>
            <c:manualLayout>
              <c:xMode val="edge"/>
              <c:yMode val="edge"/>
              <c:x val="0.57647120580515665"/>
              <c:y val="0.9175510454005355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171853712"/>
        <c:crosses val="autoZero"/>
        <c:crossBetween val="between"/>
        <c:majorUnit val="2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/>
              <a:t>CERTIFICACIÓN ORIGEN BOTÁNICO.
MUESTRA MIEL LLPAI M38 E20</a:t>
            </a:r>
          </a:p>
        </c:rich>
      </c:tx>
      <c:layout>
        <c:manualLayout>
          <c:xMode val="edge"/>
          <c:yMode val="edge"/>
          <c:x val="0.29843168133395093"/>
          <c:y val="5.2486129107279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3058854407904892"/>
          <c:y val="0.15856490248845478"/>
          <c:w val="0.6164712058051568"/>
          <c:h val="0.6859983720389382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'Mieles Proyect PAI (Los Lagos)'!$E$285:$E$294</c:f>
                <c:numCache>
                  <c:formatCode>General</c:formatCode>
                  <c:ptCount val="10"/>
                  <c:pt idx="0">
                    <c:v>0.26081153642474569</c:v>
                  </c:pt>
                  <c:pt idx="1">
                    <c:v>0.26081153642474569</c:v>
                  </c:pt>
                  <c:pt idx="2">
                    <c:v>0.36859723454070237</c:v>
                  </c:pt>
                  <c:pt idx="3">
                    <c:v>0.45113611176279311</c:v>
                  </c:pt>
                  <c:pt idx="4">
                    <c:v>0.45113611176279311</c:v>
                  </c:pt>
                  <c:pt idx="5">
                    <c:v>0.5205787813659235</c:v>
                  </c:pt>
                  <c:pt idx="6">
                    <c:v>0.6872767520466917</c:v>
                  </c:pt>
                  <c:pt idx="7">
                    <c:v>0.89682768838900351</c:v>
                  </c:pt>
                  <c:pt idx="8">
                    <c:v>0.89682768838900351</c:v>
                  </c:pt>
                  <c:pt idx="9">
                    <c:v>1.6974804190521726</c:v>
                  </c:pt>
                </c:numCache>
              </c:numRef>
            </c:plus>
            <c:minus>
              <c:numRef>
                <c:f>'Mieles Proyect PAI (Los Lagos)'!$E$285:$E$294</c:f>
                <c:numCache>
                  <c:formatCode>General</c:formatCode>
                  <c:ptCount val="10"/>
                  <c:pt idx="0">
                    <c:v>0.26081153642474569</c:v>
                  </c:pt>
                  <c:pt idx="1">
                    <c:v>0.26081153642474569</c:v>
                  </c:pt>
                  <c:pt idx="2">
                    <c:v>0.36859723454070237</c:v>
                  </c:pt>
                  <c:pt idx="3">
                    <c:v>0.45113611176279311</c:v>
                  </c:pt>
                  <c:pt idx="4">
                    <c:v>0.45113611176279311</c:v>
                  </c:pt>
                  <c:pt idx="5">
                    <c:v>0.5205787813659235</c:v>
                  </c:pt>
                  <c:pt idx="6">
                    <c:v>0.6872767520466917</c:v>
                  </c:pt>
                  <c:pt idx="7">
                    <c:v>0.89682768838900351</c:v>
                  </c:pt>
                  <c:pt idx="8">
                    <c:v>0.89682768838900351</c:v>
                  </c:pt>
                  <c:pt idx="9">
                    <c:v>1.6974804190521726</c:v>
                  </c:pt>
                </c:numCache>
              </c:numRef>
            </c:minus>
            <c:spPr>
              <a:ln w="254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'Mieles Proyect PAI (Los Lagos)'!$A$285:$A$294</c:f>
              <c:strCache>
                <c:ptCount val="10"/>
                <c:pt idx="0">
                  <c:v>Medicago sp.</c:v>
                </c:pt>
                <c:pt idx="1">
                  <c:v>Hypochaeris/Taraxaum</c:v>
                </c:pt>
                <c:pt idx="2">
                  <c:v>Crinodendron patagua</c:v>
                </c:pt>
                <c:pt idx="3">
                  <c:v>Brassica sp.</c:v>
                </c:pt>
                <c:pt idx="4">
                  <c:v>Galega/Robinia</c:v>
                </c:pt>
                <c:pt idx="5">
                  <c:v>Gevuina avellana</c:v>
                </c:pt>
                <c:pt idx="6">
                  <c:v>Lotus pedunculatus</c:v>
                </c:pt>
                <c:pt idx="7">
                  <c:v>Luma/Myrceugenia</c:v>
                </c:pt>
                <c:pt idx="8">
                  <c:v>Tepualia stipularis</c:v>
                </c:pt>
                <c:pt idx="9">
                  <c:v>Caldcluvia paniculata</c:v>
                </c:pt>
              </c:strCache>
            </c:strRef>
          </c:cat>
          <c:val>
            <c:numRef>
              <c:f>'Mieles Proyect PAI (Los Lagos)'!$D$285:$D$294</c:f>
              <c:numCache>
                <c:formatCode>0.000</c:formatCode>
                <c:ptCount val="10"/>
                <c:pt idx="0">
                  <c:v>0.13315579227696406</c:v>
                </c:pt>
                <c:pt idx="1">
                  <c:v>0.13315579227696406</c:v>
                </c:pt>
                <c:pt idx="2">
                  <c:v>0.26631158455392812</c:v>
                </c:pt>
                <c:pt idx="3">
                  <c:v>0.39946737683089217</c:v>
                </c:pt>
                <c:pt idx="4">
                  <c:v>0.39946737683089217</c:v>
                </c:pt>
                <c:pt idx="5">
                  <c:v>0.53262316910785623</c:v>
                </c:pt>
                <c:pt idx="6">
                  <c:v>0.9320905459387484</c:v>
                </c:pt>
                <c:pt idx="7">
                  <c:v>1.5978695073235687</c:v>
                </c:pt>
                <c:pt idx="8">
                  <c:v>1.5978695073235687</c:v>
                </c:pt>
                <c:pt idx="9">
                  <c:v>94.007989347536608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5-44FF-9859-F4AA63535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8988736"/>
        <c:axId val="1"/>
      </c:barChart>
      <c:catAx>
        <c:axId val="1178988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Porcentaje</a:t>
                </a:r>
              </a:p>
            </c:rich>
          </c:tx>
          <c:layout>
            <c:manualLayout>
              <c:xMode val="edge"/>
              <c:yMode val="edge"/>
              <c:x val="0.57647120580515665"/>
              <c:y val="0.9060835908169706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178988736"/>
        <c:crosses val="autoZero"/>
        <c:crossBetween val="between"/>
        <c:majorUnit val="2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/>
              <a:t>CERTIFICACIÓN ORIGEN BOTÁNICO.
MUESTRA MIEL LLPAI M39 M20</a:t>
            </a:r>
          </a:p>
        </c:rich>
      </c:tx>
      <c:layout>
        <c:manualLayout>
          <c:xMode val="edge"/>
          <c:yMode val="edge"/>
          <c:x val="0.30235324996140189"/>
          <c:y val="4.85919984301027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3058854407904892"/>
          <c:y val="0.14493554836019329"/>
          <c:w val="0.6164712058051568"/>
          <c:h val="0.7152039333284273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'Mieles Proyect PAI (Los Lagos)'!$E$327:$E$338</c:f>
                <c:numCache>
                  <c:formatCode>General</c:formatCode>
                  <c:ptCount val="12"/>
                  <c:pt idx="0">
                    <c:v>0.31895818540566223</c:v>
                  </c:pt>
                  <c:pt idx="1">
                    <c:v>0.31895818540566223</c:v>
                  </c:pt>
                  <c:pt idx="2">
                    <c:v>0.31895818540566223</c:v>
                  </c:pt>
                  <c:pt idx="3">
                    <c:v>0.31895818540566223</c:v>
                  </c:pt>
                  <c:pt idx="4">
                    <c:v>0.31895818540566223</c:v>
                  </c:pt>
                  <c:pt idx="5">
                    <c:v>0.45070691732072798</c:v>
                  </c:pt>
                  <c:pt idx="6">
                    <c:v>0.55154981991697005</c:v>
                  </c:pt>
                  <c:pt idx="7">
                    <c:v>0.63635348637870981</c:v>
                  </c:pt>
                  <c:pt idx="8">
                    <c:v>0.83974394337278557</c:v>
                  </c:pt>
                  <c:pt idx="9">
                    <c:v>1.2601263643545102</c:v>
                  </c:pt>
                  <c:pt idx="10">
                    <c:v>1.5928645673712083</c:v>
                  </c:pt>
                  <c:pt idx="11">
                    <c:v>2.400211923183504</c:v>
                  </c:pt>
                </c:numCache>
              </c:numRef>
            </c:plus>
            <c:minus>
              <c:numRef>
                <c:f>'Mieles Proyect PAI (Los Lagos)'!$E$327:$E$338</c:f>
                <c:numCache>
                  <c:formatCode>General</c:formatCode>
                  <c:ptCount val="12"/>
                  <c:pt idx="0">
                    <c:v>0.31895818540566223</c:v>
                  </c:pt>
                  <c:pt idx="1">
                    <c:v>0.31895818540566223</c:v>
                  </c:pt>
                  <c:pt idx="2">
                    <c:v>0.31895818540566223</c:v>
                  </c:pt>
                  <c:pt idx="3">
                    <c:v>0.31895818540566223</c:v>
                  </c:pt>
                  <c:pt idx="4">
                    <c:v>0.31895818540566223</c:v>
                  </c:pt>
                  <c:pt idx="5">
                    <c:v>0.45070691732072798</c:v>
                  </c:pt>
                  <c:pt idx="6">
                    <c:v>0.55154981991697005</c:v>
                  </c:pt>
                  <c:pt idx="7">
                    <c:v>0.63635348637870981</c:v>
                  </c:pt>
                  <c:pt idx="8">
                    <c:v>0.83974394337278557</c:v>
                  </c:pt>
                  <c:pt idx="9">
                    <c:v>1.2601263643545102</c:v>
                  </c:pt>
                  <c:pt idx="10">
                    <c:v>1.5928645673712083</c:v>
                  </c:pt>
                  <c:pt idx="11">
                    <c:v>2.400211923183504</c:v>
                  </c:pt>
                </c:numCache>
              </c:numRef>
            </c:minus>
            <c:spPr>
              <a:ln w="254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'Mieles Proyect PAI (Los Lagos)'!$A$327:$A$338</c:f>
              <c:strCache>
                <c:ptCount val="12"/>
                <c:pt idx="0">
                  <c:v>Medicago sp.</c:v>
                </c:pt>
                <c:pt idx="1">
                  <c:v>Hosackia subpinnata</c:v>
                </c:pt>
                <c:pt idx="2">
                  <c:v>NN</c:v>
                </c:pt>
                <c:pt idx="3">
                  <c:v>Azara sp.</c:v>
                </c:pt>
                <c:pt idx="4">
                  <c:v>Galega/Robinia</c:v>
                </c:pt>
                <c:pt idx="5">
                  <c:v>Amomyrtus luma</c:v>
                </c:pt>
                <c:pt idx="6">
                  <c:v>Hypochaeris/Taraxaum</c:v>
                </c:pt>
                <c:pt idx="7">
                  <c:v>Lotus pedunculatus</c:v>
                </c:pt>
                <c:pt idx="8">
                  <c:v>Luma/Myrceugenia</c:v>
                </c:pt>
                <c:pt idx="9">
                  <c:v>Weinmannia trichosperma</c:v>
                </c:pt>
                <c:pt idx="10">
                  <c:v>Tepualia stipularis</c:v>
                </c:pt>
                <c:pt idx="11">
                  <c:v>Eucryphia cordifolia</c:v>
                </c:pt>
              </c:strCache>
            </c:strRef>
          </c:cat>
          <c:val>
            <c:numRef>
              <c:f>'Mieles Proyect PAI (Los Lagos)'!$D$327:$D$338</c:f>
              <c:numCache>
                <c:formatCode>0.000</c:formatCode>
                <c:ptCount val="12"/>
                <c:pt idx="0">
                  <c:v>0.16286644951140067</c:v>
                </c:pt>
                <c:pt idx="1">
                  <c:v>0.16286644951140067</c:v>
                </c:pt>
                <c:pt idx="2">
                  <c:v>0.16286644951140067</c:v>
                </c:pt>
                <c:pt idx="3">
                  <c:v>0.16286644951140067</c:v>
                </c:pt>
                <c:pt idx="4">
                  <c:v>0.16286644951140067</c:v>
                </c:pt>
                <c:pt idx="5">
                  <c:v>0.32573289902280134</c:v>
                </c:pt>
                <c:pt idx="6">
                  <c:v>0.48859934853420189</c:v>
                </c:pt>
                <c:pt idx="7">
                  <c:v>0.65146579804560267</c:v>
                </c:pt>
                <c:pt idx="8">
                  <c:v>1.1400651465798046</c:v>
                </c:pt>
                <c:pt idx="9">
                  <c:v>2.6058631921824107</c:v>
                </c:pt>
                <c:pt idx="10">
                  <c:v>4.234527687296417</c:v>
                </c:pt>
                <c:pt idx="11">
                  <c:v>89.739413680781752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E-4F29-8A5F-E810869DD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8991232"/>
        <c:axId val="1"/>
      </c:barChart>
      <c:catAx>
        <c:axId val="1178991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Porcentaje</a:t>
                </a:r>
              </a:p>
            </c:rich>
          </c:tx>
          <c:layout>
            <c:manualLayout>
              <c:xMode val="edge"/>
              <c:yMode val="edge"/>
              <c:x val="0.57843199011888213"/>
              <c:y val="0.9236070228370986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178991232"/>
        <c:crosses val="autoZero"/>
        <c:crossBetween val="between"/>
        <c:majorUnit val="2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/>
              <a:t>CERTIFICACIÓN ORIGEN BOTÁNICO.
MUESTRA MIEL LRPAI M19 M20</a:t>
            </a:r>
          </a:p>
        </c:rich>
      </c:tx>
      <c:layout>
        <c:manualLayout>
          <c:xMode val="edge"/>
          <c:yMode val="edge"/>
          <c:x val="0.30603568340084653"/>
          <c:y val="6.462372786405651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460956108810094"/>
          <c:y val="0.22520599104216449"/>
          <c:w val="0.65526041903721577"/>
          <c:h val="0.54046068868257136"/>
        </c:manualLayout>
      </c:layout>
      <c:barChart>
        <c:barDir val="bar"/>
        <c:grouping val="clustered"/>
        <c:varyColors val="0"/>
        <c:ser>
          <c:idx val="0"/>
          <c:order val="0"/>
          <c:spPr>
            <a:ln>
              <a:solidFill>
                <a:srgbClr val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'origen botanico LOS RIOS'!$E$54:$E$60</c:f>
                <c:numCache>
                  <c:formatCode>General</c:formatCode>
                  <c:ptCount val="7"/>
                  <c:pt idx="0">
                    <c:v>0.30793372851072204</c:v>
                  </c:pt>
                  <c:pt idx="1">
                    <c:v>0.43514101923440235</c:v>
                  </c:pt>
                  <c:pt idx="2">
                    <c:v>0.53251626866934143</c:v>
                  </c:pt>
                  <c:pt idx="3">
                    <c:v>0.53251626866934143</c:v>
                  </c:pt>
                  <c:pt idx="4">
                    <c:v>0.75130503232505763</c:v>
                  </c:pt>
                  <c:pt idx="5">
                    <c:v>0.96684657808503782</c:v>
                  </c:pt>
                  <c:pt idx="6">
                    <c:v>1.5102922969611514</c:v>
                  </c:pt>
                </c:numCache>
              </c:numRef>
            </c:plus>
            <c:minus>
              <c:numRef>
                <c:f>'origen botanico LOS RIOS'!$E$54:$E$60</c:f>
                <c:numCache>
                  <c:formatCode>General</c:formatCode>
                  <c:ptCount val="7"/>
                  <c:pt idx="0">
                    <c:v>0.30793372851072204</c:v>
                  </c:pt>
                  <c:pt idx="1">
                    <c:v>0.43514101923440235</c:v>
                  </c:pt>
                  <c:pt idx="2">
                    <c:v>0.53251626866934143</c:v>
                  </c:pt>
                  <c:pt idx="3">
                    <c:v>0.53251626866934143</c:v>
                  </c:pt>
                  <c:pt idx="4">
                    <c:v>0.75130503232505763</c:v>
                  </c:pt>
                  <c:pt idx="5">
                    <c:v>0.96684657808503782</c:v>
                  </c:pt>
                  <c:pt idx="6">
                    <c:v>1.5102922969611514</c:v>
                  </c:pt>
                </c:numCache>
              </c:numRef>
            </c:minus>
            <c:spPr>
              <a:ln w="25400"/>
            </c:spPr>
          </c:errBars>
          <c:cat>
            <c:strRef>
              <c:f>'origen botanico LOS RIOS'!$A$88:$A$92</c:f>
              <c:strCache>
                <c:ptCount val="5"/>
                <c:pt idx="0">
                  <c:v>Hypochaeris/Taraxacum</c:v>
                </c:pt>
                <c:pt idx="1">
                  <c:v>Lotus pedunculatus</c:v>
                </c:pt>
                <c:pt idx="2">
                  <c:v>Luma apiculata</c:v>
                </c:pt>
                <c:pt idx="3">
                  <c:v>Gevuina avellana</c:v>
                </c:pt>
                <c:pt idx="4">
                  <c:v>Eucryphia cordifolia</c:v>
                </c:pt>
              </c:strCache>
            </c:strRef>
          </c:cat>
          <c:val>
            <c:numRef>
              <c:f>'origen botanico LOS RIOS'!$D$88:$D$92</c:f>
              <c:numCache>
                <c:formatCode>0.000</c:formatCode>
                <c:ptCount val="5"/>
                <c:pt idx="0">
                  <c:v>0.40322580645161288</c:v>
                </c:pt>
                <c:pt idx="1">
                  <c:v>0.40322580645161288</c:v>
                </c:pt>
                <c:pt idx="2">
                  <c:v>1.0752688172043012</c:v>
                </c:pt>
                <c:pt idx="3">
                  <c:v>1.2096774193548387</c:v>
                </c:pt>
                <c:pt idx="4">
                  <c:v>96.908602150537632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B-4BD0-96B5-E0DB74EEB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5158736"/>
        <c:axId val="1"/>
      </c:barChart>
      <c:catAx>
        <c:axId val="935158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2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Porcentaje</a:t>
                </a:r>
              </a:p>
            </c:rich>
          </c:tx>
          <c:layout>
            <c:manualLayout>
              <c:xMode val="edge"/>
              <c:yMode val="edge"/>
              <c:x val="0.55928208395915835"/>
              <c:y val="0.86737055595323309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935158736"/>
        <c:crosses val="autoZero"/>
        <c:crossBetween val="between"/>
        <c:majorUnit val="20"/>
      </c:valAx>
      <c:spPr>
        <a:ln>
          <a:solidFill>
            <a:srgbClr val="000000"/>
          </a:solidFill>
        </a:ln>
      </c:spPr>
    </c:plotArea>
    <c:plotVisOnly val="1"/>
    <c:dispBlanksAs val="gap"/>
    <c:showDLblsOverMax val="0"/>
  </c:chart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/>
              <a:t>CERTIFICACIÓN ORIGEN BOTÁNICO.
MUESTRA MIEL LRPAI M17 </a:t>
            </a:r>
          </a:p>
        </c:rich>
      </c:tx>
      <c:layout>
        <c:manualLayout>
          <c:xMode val="edge"/>
          <c:yMode val="edge"/>
          <c:x val="0.31181603022165577"/>
          <c:y val="2.853379740575906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1002381927692563"/>
          <c:y val="0.13536692275813703"/>
          <c:w val="0.63984616084839108"/>
          <c:h val="0.74658301189072018"/>
        </c:manualLayout>
      </c:layout>
      <c:barChart>
        <c:barDir val="bar"/>
        <c:grouping val="clustered"/>
        <c:varyColors val="0"/>
        <c:ser>
          <c:idx val="0"/>
          <c:order val="0"/>
          <c:spPr>
            <a:ln>
              <a:solidFill>
                <a:srgbClr val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'origen botanico LOS RIOS'!$E$5:$E$19</c:f>
                <c:numCache>
                  <c:formatCode>General</c:formatCode>
                  <c:ptCount val="15"/>
                  <c:pt idx="0">
                    <c:v>0.31740859404795796</c:v>
                  </c:pt>
                  <c:pt idx="1">
                    <c:v>0.44851903700398088</c:v>
                  </c:pt>
                  <c:pt idx="2">
                    <c:v>0.44851903700398088</c:v>
                  </c:pt>
                  <c:pt idx="3">
                    <c:v>0.63326948033665675</c:v>
                  </c:pt>
                  <c:pt idx="4">
                    <c:v>0.83568433784054974</c:v>
                  </c:pt>
                  <c:pt idx="5">
                    <c:v>0.89265155347163827</c:v>
                  </c:pt>
                  <c:pt idx="6">
                    <c:v>0.94602229081699518</c:v>
                  </c:pt>
                  <c:pt idx="7">
                    <c:v>0.99637465289614713</c:v>
                  </c:pt>
                  <c:pt idx="8">
                    <c:v>0.99637465289614713</c:v>
                  </c:pt>
                  <c:pt idx="9">
                    <c:v>1.0896741180593441</c:v>
                  </c:pt>
                  <c:pt idx="10">
                    <c:v>1.7497711332594226</c:v>
                  </c:pt>
                  <c:pt idx="11">
                    <c:v>2.1335387407485538</c:v>
                  </c:pt>
                  <c:pt idx="12">
                    <c:v>2.4549749859721057</c:v>
                  </c:pt>
                  <c:pt idx="13">
                    <c:v>3.485774996169531</c:v>
                  </c:pt>
                  <c:pt idx="14">
                    <c:v>3.8468444112209457</c:v>
                  </c:pt>
                </c:numCache>
              </c:numRef>
            </c:plus>
            <c:minus>
              <c:numRef>
                <c:f>'origen botanico LOS RIOS'!$E$5:$E$19</c:f>
                <c:numCache>
                  <c:formatCode>General</c:formatCode>
                  <c:ptCount val="15"/>
                  <c:pt idx="0">
                    <c:v>0.31740859404795796</c:v>
                  </c:pt>
                  <c:pt idx="1">
                    <c:v>0.44851903700398088</c:v>
                  </c:pt>
                  <c:pt idx="2">
                    <c:v>0.44851903700398088</c:v>
                  </c:pt>
                  <c:pt idx="3">
                    <c:v>0.63326948033665675</c:v>
                  </c:pt>
                  <c:pt idx="4">
                    <c:v>0.83568433784054974</c:v>
                  </c:pt>
                  <c:pt idx="5">
                    <c:v>0.89265155347163827</c:v>
                  </c:pt>
                  <c:pt idx="6">
                    <c:v>0.94602229081699518</c:v>
                  </c:pt>
                  <c:pt idx="7">
                    <c:v>0.99637465289614713</c:v>
                  </c:pt>
                  <c:pt idx="8">
                    <c:v>0.99637465289614713</c:v>
                  </c:pt>
                  <c:pt idx="9">
                    <c:v>1.0896741180593441</c:v>
                  </c:pt>
                  <c:pt idx="10">
                    <c:v>1.7497711332594226</c:v>
                  </c:pt>
                  <c:pt idx="11">
                    <c:v>2.1335387407485538</c:v>
                  </c:pt>
                  <c:pt idx="12">
                    <c:v>2.4549749859721057</c:v>
                  </c:pt>
                  <c:pt idx="13">
                    <c:v>3.485774996169531</c:v>
                  </c:pt>
                  <c:pt idx="14">
                    <c:v>3.8468444112209457</c:v>
                  </c:pt>
                </c:numCache>
              </c:numRef>
            </c:minus>
            <c:spPr>
              <a:ln w="25400"/>
            </c:spPr>
          </c:errBars>
          <c:cat>
            <c:strRef>
              <c:f>'origen botanico LOS RIOS'!$A$5:$A$19</c:f>
              <c:strCache>
                <c:ptCount val="15"/>
                <c:pt idx="0">
                  <c:v>Euphorbiaceae</c:v>
                </c:pt>
                <c:pt idx="1">
                  <c:v>Tepualia stipularis</c:v>
                </c:pt>
                <c:pt idx="2">
                  <c:v>Brassica/Raphanus</c:v>
                </c:pt>
                <c:pt idx="3">
                  <c:v>Lomatia sp.</c:v>
                </c:pt>
                <c:pt idx="4">
                  <c:v>Aextoxicon punctatum</c:v>
                </c:pt>
                <c:pt idx="5">
                  <c:v>NN</c:v>
                </c:pt>
                <c:pt idx="6">
                  <c:v>Cissus striata</c:v>
                </c:pt>
                <c:pt idx="7">
                  <c:v>Hypochaeris/Taraxacum</c:v>
                </c:pt>
                <c:pt idx="8">
                  <c:v>Salix sp.</c:v>
                </c:pt>
                <c:pt idx="9">
                  <c:v>Aristotelia/Crinodendron</c:v>
                </c:pt>
                <c:pt idx="10">
                  <c:v>Amomyrtus sp.</c:v>
                </c:pt>
                <c:pt idx="11">
                  <c:v>Luma/Myrceugenia</c:v>
                </c:pt>
                <c:pt idx="12">
                  <c:v>Buddleja/Castanea</c:v>
                </c:pt>
                <c:pt idx="13">
                  <c:v>Lotus pedunculatus</c:v>
                </c:pt>
                <c:pt idx="14">
                  <c:v>Caldcluva paniculata</c:v>
                </c:pt>
              </c:strCache>
            </c:strRef>
          </c:cat>
          <c:val>
            <c:numRef>
              <c:f>'origen botanico LOS RIOS'!$D$5:$D$19</c:f>
              <c:numCache>
                <c:formatCode>0.000</c:formatCode>
                <c:ptCount val="15"/>
                <c:pt idx="0">
                  <c:v>0.16207455429497569</c:v>
                </c:pt>
                <c:pt idx="1">
                  <c:v>0.32414910858995138</c:v>
                </c:pt>
                <c:pt idx="2">
                  <c:v>0.32414910858995138</c:v>
                </c:pt>
                <c:pt idx="3">
                  <c:v>0.64829821717990277</c:v>
                </c:pt>
                <c:pt idx="4">
                  <c:v>1.1345218800648298</c:v>
                </c:pt>
                <c:pt idx="5">
                  <c:v>1.2965964343598055</c:v>
                </c:pt>
                <c:pt idx="6">
                  <c:v>1.4586709886547813</c:v>
                </c:pt>
                <c:pt idx="7">
                  <c:v>1.6207455429497568</c:v>
                </c:pt>
                <c:pt idx="8">
                  <c:v>1.6207455429497568</c:v>
                </c:pt>
                <c:pt idx="9">
                  <c:v>1.9448946515397085</c:v>
                </c:pt>
                <c:pt idx="10">
                  <c:v>5.1863857374392222</c:v>
                </c:pt>
                <c:pt idx="11">
                  <c:v>7.9416531604538081</c:v>
                </c:pt>
                <c:pt idx="12">
                  <c:v>10.858995137763371</c:v>
                </c:pt>
                <c:pt idx="13">
                  <c:v>26.580226904376016</c:v>
                </c:pt>
                <c:pt idx="14">
                  <c:v>38.897893030794165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3-4B52-B0D5-4160FE46B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5160400"/>
        <c:axId val="1"/>
      </c:barChart>
      <c:catAx>
        <c:axId val="935160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2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Porcentaje</a:t>
                </a:r>
              </a:p>
            </c:rich>
          </c:tx>
          <c:layout>
            <c:manualLayout>
              <c:xMode val="edge"/>
              <c:yMode val="edge"/>
              <c:x val="0.54386782577033366"/>
              <c:y val="0.93331431397162301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935160400"/>
        <c:crosses val="autoZero"/>
        <c:crossBetween val="between"/>
        <c:majorUnit val="20"/>
      </c:valAx>
      <c:spPr>
        <a:ln>
          <a:solidFill>
            <a:srgbClr val="000000"/>
          </a:solidFill>
        </a:ln>
      </c:spPr>
    </c:plotArea>
    <c:plotVisOnly val="1"/>
    <c:dispBlanksAs val="gap"/>
    <c:showDLblsOverMax val="0"/>
  </c:chart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/>
              <a:t>CERTIFICACIÓN ORIGEN BOTÁNICO.
MUESTRA MIEL LRPAI M21 E20</a:t>
            </a:r>
          </a:p>
        </c:rich>
      </c:tx>
      <c:layout>
        <c:manualLayout>
          <c:xMode val="edge"/>
          <c:yMode val="edge"/>
          <c:x val="0.29843168133395093"/>
          <c:y val="3.26979413969435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2470619113787247"/>
          <c:y val="0.10020921446586183"/>
          <c:w val="0.62235355874633325"/>
          <c:h val="0.8080596307400589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'origen botanico LOS RIOS'!$E$163:$E$183</c:f>
                <c:numCache>
                  <c:formatCode>General</c:formatCode>
                  <c:ptCount val="21"/>
                  <c:pt idx="0">
                    <c:v>0.31999967943574154</c:v>
                  </c:pt>
                  <c:pt idx="1">
                    <c:v>0.31999967943574154</c:v>
                  </c:pt>
                  <c:pt idx="2">
                    <c:v>0.31999967943574154</c:v>
                  </c:pt>
                  <c:pt idx="3">
                    <c:v>0.31999967943574154</c:v>
                  </c:pt>
                  <c:pt idx="4">
                    <c:v>0.45217740117510696</c:v>
                  </c:pt>
                  <c:pt idx="5">
                    <c:v>0.45217740117510696</c:v>
                  </c:pt>
                  <c:pt idx="6">
                    <c:v>0.55334783082929739</c:v>
                  </c:pt>
                  <c:pt idx="7">
                    <c:v>0.63842623230019524</c:v>
                  </c:pt>
                  <c:pt idx="8">
                    <c:v>0.78062215947707214</c:v>
                  </c:pt>
                  <c:pt idx="9">
                    <c:v>0.78062215947707214</c:v>
                  </c:pt>
                  <c:pt idx="10">
                    <c:v>0.89989616482478019</c:v>
                  </c:pt>
                  <c:pt idx="11">
                    <c:v>1.0044473649167107</c:v>
                  </c:pt>
                  <c:pt idx="12">
                    <c:v>1.1423890337521538</c:v>
                  </c:pt>
                  <c:pt idx="13">
                    <c:v>1.3386234021546104</c:v>
                  </c:pt>
                  <c:pt idx="14">
                    <c:v>1.4086554807078053</c:v>
                  </c:pt>
                  <c:pt idx="15">
                    <c:v>1.4422226968389773</c:v>
                  </c:pt>
                  <c:pt idx="16">
                    <c:v>1.9119506688486823</c:v>
                  </c:pt>
                  <c:pt idx="17">
                    <c:v>2.0678866261760307</c:v>
                  </c:pt>
                  <c:pt idx="18">
                    <c:v>2.0888923988695578</c:v>
                  </c:pt>
                  <c:pt idx="19">
                    <c:v>2.373392988693023</c:v>
                  </c:pt>
                  <c:pt idx="20">
                    <c:v>3.9613940556001368</c:v>
                  </c:pt>
                </c:numCache>
              </c:numRef>
            </c:plus>
            <c:minus>
              <c:numRef>
                <c:f>'origen botanico LOS RIOS'!$E$163:$E$183</c:f>
                <c:numCache>
                  <c:formatCode>General</c:formatCode>
                  <c:ptCount val="21"/>
                  <c:pt idx="0">
                    <c:v>0.31999967943574154</c:v>
                  </c:pt>
                  <c:pt idx="1">
                    <c:v>0.31999967943574154</c:v>
                  </c:pt>
                  <c:pt idx="2">
                    <c:v>0.31999967943574154</c:v>
                  </c:pt>
                  <c:pt idx="3">
                    <c:v>0.31999967943574154</c:v>
                  </c:pt>
                  <c:pt idx="4">
                    <c:v>0.45217740117510696</c:v>
                  </c:pt>
                  <c:pt idx="5">
                    <c:v>0.45217740117510696</c:v>
                  </c:pt>
                  <c:pt idx="6">
                    <c:v>0.55334783082929739</c:v>
                  </c:pt>
                  <c:pt idx="7">
                    <c:v>0.63842623230019524</c:v>
                  </c:pt>
                  <c:pt idx="8">
                    <c:v>0.78062215947707214</c:v>
                  </c:pt>
                  <c:pt idx="9">
                    <c:v>0.78062215947707214</c:v>
                  </c:pt>
                  <c:pt idx="10">
                    <c:v>0.89989616482478019</c:v>
                  </c:pt>
                  <c:pt idx="11">
                    <c:v>1.0044473649167107</c:v>
                  </c:pt>
                  <c:pt idx="12">
                    <c:v>1.1423890337521538</c:v>
                  </c:pt>
                  <c:pt idx="13">
                    <c:v>1.3386234021546104</c:v>
                  </c:pt>
                  <c:pt idx="14">
                    <c:v>1.4086554807078053</c:v>
                  </c:pt>
                  <c:pt idx="15">
                    <c:v>1.4422226968389773</c:v>
                  </c:pt>
                  <c:pt idx="16">
                    <c:v>1.9119506688486823</c:v>
                  </c:pt>
                  <c:pt idx="17">
                    <c:v>2.0678866261760307</c:v>
                  </c:pt>
                  <c:pt idx="18">
                    <c:v>2.0888923988695578</c:v>
                  </c:pt>
                  <c:pt idx="19">
                    <c:v>2.373392988693023</c:v>
                  </c:pt>
                  <c:pt idx="20">
                    <c:v>3.9613940556001368</c:v>
                  </c:pt>
                </c:numCache>
              </c:numRef>
            </c:minus>
            <c:spPr>
              <a:ln w="254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'origen botanico LOS RIOS'!$A$163:$A$183</c:f>
              <c:strCache>
                <c:ptCount val="21"/>
                <c:pt idx="0">
                  <c:v>Trifolium sp.</c:v>
                </c:pt>
                <c:pt idx="1">
                  <c:v>Poaceae</c:v>
                </c:pt>
                <c:pt idx="2">
                  <c:v>Melilotus sp.</c:v>
                </c:pt>
                <c:pt idx="3">
                  <c:v>Encelia/Madia</c:v>
                </c:pt>
                <c:pt idx="4">
                  <c:v>Veronica/Anagallis</c:v>
                </c:pt>
                <c:pt idx="5">
                  <c:v>Hypochaeris/Taraxacum</c:v>
                </c:pt>
                <c:pt idx="6">
                  <c:v>Aextoxicon punctatum</c:v>
                </c:pt>
                <c:pt idx="7">
                  <c:v>Brassica/Raphanus</c:v>
                </c:pt>
                <c:pt idx="8">
                  <c:v>Medicago sp.</c:v>
                </c:pt>
                <c:pt idx="9">
                  <c:v>Luma/Myrceugenia</c:v>
                </c:pt>
                <c:pt idx="10">
                  <c:v>Rhamnaceae</c:v>
                </c:pt>
                <c:pt idx="11">
                  <c:v>Trifolium repens</c:v>
                </c:pt>
                <c:pt idx="12">
                  <c:v>NN</c:v>
                </c:pt>
                <c:pt idx="13">
                  <c:v>Rubus sp.</c:v>
                </c:pt>
                <c:pt idx="14">
                  <c:v>Buddleja/Castanea</c:v>
                </c:pt>
                <c:pt idx="15">
                  <c:v>Galega/Robinia</c:v>
                </c:pt>
                <c:pt idx="16">
                  <c:v>Caldcluvia paniculata</c:v>
                </c:pt>
                <c:pt idx="17">
                  <c:v>Cissus striata</c:v>
                </c:pt>
                <c:pt idx="18">
                  <c:v>Weinmannia trichosperma</c:v>
                </c:pt>
                <c:pt idx="19">
                  <c:v>Lotus pedunculatus</c:v>
                </c:pt>
                <c:pt idx="20">
                  <c:v>Aristotelia/Crinodendron</c:v>
                </c:pt>
              </c:strCache>
            </c:strRef>
          </c:cat>
          <c:val>
            <c:numRef>
              <c:f>'origen botanico LOS RIOS'!$D$163:$D$183</c:f>
              <c:numCache>
                <c:formatCode>0.000</c:formatCode>
                <c:ptCount val="21"/>
                <c:pt idx="0">
                  <c:v>0.16339869281045752</c:v>
                </c:pt>
                <c:pt idx="1">
                  <c:v>0.16339869281045752</c:v>
                </c:pt>
                <c:pt idx="2">
                  <c:v>0.16339869281045752</c:v>
                </c:pt>
                <c:pt idx="3">
                  <c:v>0.16339869281045752</c:v>
                </c:pt>
                <c:pt idx="4">
                  <c:v>0.32679738562091504</c:v>
                </c:pt>
                <c:pt idx="5">
                  <c:v>0.32679738562091504</c:v>
                </c:pt>
                <c:pt idx="6">
                  <c:v>0.49019607843137253</c:v>
                </c:pt>
                <c:pt idx="7">
                  <c:v>0.65359477124183007</c:v>
                </c:pt>
                <c:pt idx="8">
                  <c:v>0.98039215686274506</c:v>
                </c:pt>
                <c:pt idx="9">
                  <c:v>0.98039215686274506</c:v>
                </c:pt>
                <c:pt idx="10">
                  <c:v>1.3071895424836601</c:v>
                </c:pt>
                <c:pt idx="11">
                  <c:v>1.6339869281045754</c:v>
                </c:pt>
                <c:pt idx="12">
                  <c:v>2.1241830065359477</c:v>
                </c:pt>
                <c:pt idx="13">
                  <c:v>2.9411764705882351</c:v>
                </c:pt>
                <c:pt idx="14">
                  <c:v>3.2679738562091507</c:v>
                </c:pt>
                <c:pt idx="15">
                  <c:v>3.4313725490196081</c:v>
                </c:pt>
                <c:pt idx="16">
                  <c:v>6.2091503267973858</c:v>
                </c:pt>
                <c:pt idx="17">
                  <c:v>7.3529411764705888</c:v>
                </c:pt>
                <c:pt idx="18">
                  <c:v>7.5163398692810457</c:v>
                </c:pt>
                <c:pt idx="19">
                  <c:v>9.9673202614379086</c:v>
                </c:pt>
                <c:pt idx="20">
                  <c:v>49.83660130718954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D-42F4-940C-8614B7077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5161232"/>
        <c:axId val="1"/>
      </c:barChart>
      <c:catAx>
        <c:axId val="935161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Porcentaje</a:t>
                </a:r>
              </a:p>
            </c:rich>
          </c:tx>
          <c:layout>
            <c:manualLayout>
              <c:xMode val="edge"/>
              <c:yMode val="edge"/>
              <c:x val="0.57647120580515665"/>
              <c:y val="0.9453656896706527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935161232"/>
        <c:crosses val="autoZero"/>
        <c:crossBetween val="between"/>
        <c:majorUnit val="2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/>
              <a:t>CERTIFICACIÓN ORIGEN BOTÁNICO.
MUESTRA MIEL LRPAI M22 A20</a:t>
            </a:r>
          </a:p>
        </c:rich>
      </c:tx>
      <c:layout>
        <c:manualLayout>
          <c:xMode val="edge"/>
          <c:yMode val="edge"/>
          <c:x val="0.29843168133395093"/>
          <c:y val="3.26979413969435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2470619113787247"/>
          <c:y val="0.10020921446586183"/>
          <c:w val="0.62235355874633325"/>
          <c:h val="0.8080596307400589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'origen botanico LOS RIOS'!$E$225:$E$245</c:f>
                <c:numCache>
                  <c:formatCode>General</c:formatCode>
                  <c:ptCount val="21"/>
                  <c:pt idx="0">
                    <c:v>0.29584880332179714</c:v>
                  </c:pt>
                  <c:pt idx="1">
                    <c:v>0.29584880332179714</c:v>
                  </c:pt>
                  <c:pt idx="2">
                    <c:v>0.29584880332179714</c:v>
                  </c:pt>
                  <c:pt idx="3">
                    <c:v>0.41807678511305674</c:v>
                  </c:pt>
                  <c:pt idx="4">
                    <c:v>0.41807678511305674</c:v>
                  </c:pt>
                  <c:pt idx="5">
                    <c:v>0.41807678511305674</c:v>
                  </c:pt>
                  <c:pt idx="6">
                    <c:v>0.41807678511305674</c:v>
                  </c:pt>
                  <c:pt idx="7">
                    <c:v>0.51164934424915354</c:v>
                  </c:pt>
                  <c:pt idx="8">
                    <c:v>0.72193256437875797</c:v>
                  </c:pt>
                  <c:pt idx="9">
                    <c:v>0.88215912857018142</c:v>
                  </c:pt>
                  <c:pt idx="10">
                    <c:v>0.88215912857018142</c:v>
                  </c:pt>
                  <c:pt idx="11">
                    <c:v>1.016287042768049</c:v>
                  </c:pt>
                  <c:pt idx="12">
                    <c:v>1.0960253724557931</c:v>
                  </c:pt>
                  <c:pt idx="13">
                    <c:v>1.1336183233549386</c:v>
                  </c:pt>
                  <c:pt idx="14">
                    <c:v>1.1336183233549386</c:v>
                  </c:pt>
                  <c:pt idx="15">
                    <c:v>1.3950296373758255</c:v>
                  </c:pt>
                  <c:pt idx="16">
                    <c:v>1.4239182208629262</c:v>
                  </c:pt>
                  <c:pt idx="17">
                    <c:v>1.9370389745975864</c:v>
                  </c:pt>
                  <c:pt idx="18">
                    <c:v>2.1369000162135574</c:v>
                  </c:pt>
                  <c:pt idx="19">
                    <c:v>2.2667985756698092</c:v>
                  </c:pt>
                  <c:pt idx="20">
                    <c:v>3.8004557442582412</c:v>
                  </c:pt>
                </c:numCache>
              </c:numRef>
            </c:plus>
            <c:minus>
              <c:numRef>
                <c:f>'origen botanico LOS RIOS'!$E$225:$E$245</c:f>
                <c:numCache>
                  <c:formatCode>General</c:formatCode>
                  <c:ptCount val="21"/>
                  <c:pt idx="0">
                    <c:v>0.29584880332179714</c:v>
                  </c:pt>
                  <c:pt idx="1">
                    <c:v>0.29584880332179714</c:v>
                  </c:pt>
                  <c:pt idx="2">
                    <c:v>0.29584880332179714</c:v>
                  </c:pt>
                  <c:pt idx="3">
                    <c:v>0.41807678511305674</c:v>
                  </c:pt>
                  <c:pt idx="4">
                    <c:v>0.41807678511305674</c:v>
                  </c:pt>
                  <c:pt idx="5">
                    <c:v>0.41807678511305674</c:v>
                  </c:pt>
                  <c:pt idx="6">
                    <c:v>0.41807678511305674</c:v>
                  </c:pt>
                  <c:pt idx="7">
                    <c:v>0.51164934424915354</c:v>
                  </c:pt>
                  <c:pt idx="8">
                    <c:v>0.72193256437875797</c:v>
                  </c:pt>
                  <c:pt idx="9">
                    <c:v>0.88215912857018142</c:v>
                  </c:pt>
                  <c:pt idx="10">
                    <c:v>0.88215912857018142</c:v>
                  </c:pt>
                  <c:pt idx="11">
                    <c:v>1.016287042768049</c:v>
                  </c:pt>
                  <c:pt idx="12">
                    <c:v>1.0960253724557931</c:v>
                  </c:pt>
                  <c:pt idx="13">
                    <c:v>1.1336183233549386</c:v>
                  </c:pt>
                  <c:pt idx="14">
                    <c:v>1.1336183233549386</c:v>
                  </c:pt>
                  <c:pt idx="15">
                    <c:v>1.3950296373758255</c:v>
                  </c:pt>
                  <c:pt idx="16">
                    <c:v>1.4239182208629262</c:v>
                  </c:pt>
                  <c:pt idx="17">
                    <c:v>1.9370389745975864</c:v>
                  </c:pt>
                  <c:pt idx="18">
                    <c:v>2.1369000162135574</c:v>
                  </c:pt>
                  <c:pt idx="19">
                    <c:v>2.2667985756698092</c:v>
                  </c:pt>
                  <c:pt idx="20">
                    <c:v>3.8004557442582412</c:v>
                  </c:pt>
                </c:numCache>
              </c:numRef>
            </c:minus>
            <c:spPr>
              <a:ln w="254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'origen botanico LOS RIOS'!$A$225:$A$245</c:f>
              <c:strCache>
                <c:ptCount val="21"/>
                <c:pt idx="0">
                  <c:v>Anthemis/Chamomilla</c:v>
                </c:pt>
                <c:pt idx="1">
                  <c:v>Triterix sp.</c:v>
                </c:pt>
                <c:pt idx="2">
                  <c:v>Rosaceae</c:v>
                </c:pt>
                <c:pt idx="3">
                  <c:v>Trifolium pratense</c:v>
                </c:pt>
                <c:pt idx="4">
                  <c:v>Lomatia sp.</c:v>
                </c:pt>
                <c:pt idx="5">
                  <c:v>Ericaceae</c:v>
                </c:pt>
                <c:pt idx="6">
                  <c:v>Amomyrtus sp.</c:v>
                </c:pt>
                <c:pt idx="7">
                  <c:v>Aextoxicon punctatum</c:v>
                </c:pt>
                <c:pt idx="8">
                  <c:v>Galega/Robinia</c:v>
                </c:pt>
                <c:pt idx="9">
                  <c:v>Melilotus sp.</c:v>
                </c:pt>
                <c:pt idx="10">
                  <c:v>NN</c:v>
                </c:pt>
                <c:pt idx="11">
                  <c:v>Azara/Escallonia</c:v>
                </c:pt>
                <c:pt idx="12">
                  <c:v>Hypochaeris/Taraxacum</c:v>
                </c:pt>
                <c:pt idx="13">
                  <c:v>Trifolium repens</c:v>
                </c:pt>
                <c:pt idx="14">
                  <c:v>Aristotelia/Crinodendron</c:v>
                </c:pt>
                <c:pt idx="15">
                  <c:v>Luma apiculata</c:v>
                </c:pt>
                <c:pt idx="16">
                  <c:v>Brassica/Raphanus</c:v>
                </c:pt>
                <c:pt idx="17">
                  <c:v>Lotus pedunculatus</c:v>
                </c:pt>
                <c:pt idx="18">
                  <c:v>Buddleja/Castanea</c:v>
                </c:pt>
                <c:pt idx="19">
                  <c:v>Weinmannia trichosperma</c:v>
                </c:pt>
                <c:pt idx="20">
                  <c:v>Caldcluvia/Eucryphia</c:v>
                </c:pt>
              </c:strCache>
            </c:strRef>
          </c:cat>
          <c:val>
            <c:numRef>
              <c:f>'origen botanico LOS RIOS'!$D$225:$D$245</c:f>
              <c:numCache>
                <c:formatCode>0.000</c:formatCode>
                <c:ptCount val="21"/>
                <c:pt idx="0">
                  <c:v>0.15105740181268881</c:v>
                </c:pt>
                <c:pt idx="1">
                  <c:v>0.15105740181268881</c:v>
                </c:pt>
                <c:pt idx="2">
                  <c:v>0.15105740181268881</c:v>
                </c:pt>
                <c:pt idx="3">
                  <c:v>0.30211480362537763</c:v>
                </c:pt>
                <c:pt idx="4">
                  <c:v>0.30211480362537763</c:v>
                </c:pt>
                <c:pt idx="5">
                  <c:v>0.30211480362537763</c:v>
                </c:pt>
                <c:pt idx="6">
                  <c:v>0.30211480362537763</c:v>
                </c:pt>
                <c:pt idx="7">
                  <c:v>0.45317220543806652</c:v>
                </c:pt>
                <c:pt idx="8">
                  <c:v>0.90634441087613304</c:v>
                </c:pt>
                <c:pt idx="9">
                  <c:v>1.3595166163141994</c:v>
                </c:pt>
                <c:pt idx="10">
                  <c:v>1.3595166163141994</c:v>
                </c:pt>
                <c:pt idx="11">
                  <c:v>1.8126888217522661</c:v>
                </c:pt>
                <c:pt idx="12">
                  <c:v>2.1148036253776437</c:v>
                </c:pt>
                <c:pt idx="13">
                  <c:v>2.2658610271903323</c:v>
                </c:pt>
                <c:pt idx="14">
                  <c:v>2.2658610271903323</c:v>
                </c:pt>
                <c:pt idx="15">
                  <c:v>3.4743202416918431</c:v>
                </c:pt>
                <c:pt idx="16">
                  <c:v>3.6253776435045322</c:v>
                </c:pt>
                <c:pt idx="17">
                  <c:v>6.9486404833836861</c:v>
                </c:pt>
                <c:pt idx="18">
                  <c:v>8.6102719033232624</c:v>
                </c:pt>
                <c:pt idx="19">
                  <c:v>9.8187311178247736</c:v>
                </c:pt>
                <c:pt idx="20">
                  <c:v>53.323262839879149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4-45C5-AD62-E5177928E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9519984"/>
        <c:axId val="1"/>
      </c:barChart>
      <c:catAx>
        <c:axId val="759519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Porcentaje</a:t>
                </a:r>
              </a:p>
            </c:rich>
          </c:tx>
          <c:layout>
            <c:manualLayout>
              <c:xMode val="edge"/>
              <c:yMode val="edge"/>
              <c:x val="0.57647120580515665"/>
              <c:y val="0.9453656896706527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759519984"/>
        <c:crosses val="autoZero"/>
        <c:crossBetween val="between"/>
        <c:majorUnit val="2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/>
              <a:t>CERTIFICACIÓN ORIGEN BOTÁNICO.
MUESTRA MIEL LRPAI M23 A20</a:t>
            </a:r>
          </a:p>
        </c:rich>
      </c:tx>
      <c:layout>
        <c:manualLayout>
          <c:xMode val="edge"/>
          <c:yMode val="edge"/>
          <c:x val="0.29451011270649996"/>
          <c:y val="2.78983576110906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2470619113787247"/>
          <c:y val="8.821014003919056E-2"/>
          <c:w val="0.62235355874633325"/>
          <c:h val="0.832057750340602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'origen botanico LOS RIOS'!$E$287:$E$312</c:f>
                <c:numCache>
                  <c:formatCode>General</c:formatCode>
                  <c:ptCount val="26"/>
                  <c:pt idx="0">
                    <c:v>0.29855267192134921</c:v>
                  </c:pt>
                  <c:pt idx="1">
                    <c:v>0.29855267192134921</c:v>
                  </c:pt>
                  <c:pt idx="2">
                    <c:v>0.29855267192134921</c:v>
                  </c:pt>
                  <c:pt idx="3">
                    <c:v>0.29855267192134921</c:v>
                  </c:pt>
                  <c:pt idx="4">
                    <c:v>0.42189481136850376</c:v>
                  </c:pt>
                  <c:pt idx="5">
                    <c:v>0.42189481136850376</c:v>
                  </c:pt>
                  <c:pt idx="6">
                    <c:v>0.42189481136850376</c:v>
                  </c:pt>
                  <c:pt idx="7">
                    <c:v>0.51631831445811205</c:v>
                  </c:pt>
                  <c:pt idx="8">
                    <c:v>0.51631831445811205</c:v>
                  </c:pt>
                  <c:pt idx="9">
                    <c:v>0.51631831445811205</c:v>
                  </c:pt>
                  <c:pt idx="10">
                    <c:v>0.51631831445811205</c:v>
                  </c:pt>
                  <c:pt idx="11">
                    <c:v>0.51631831445811205</c:v>
                  </c:pt>
                  <c:pt idx="12">
                    <c:v>0.51631831445811205</c:v>
                  </c:pt>
                  <c:pt idx="13">
                    <c:v>0.59573635768431843</c:v>
                  </c:pt>
                  <c:pt idx="14">
                    <c:v>0.59573635768431843</c:v>
                  </c:pt>
                  <c:pt idx="15">
                    <c:v>0.66554252300360361</c:v>
                  </c:pt>
                  <c:pt idx="16">
                    <c:v>1.0254957598024002</c:v>
                  </c:pt>
                  <c:pt idx="17">
                    <c:v>1.0665408026545542</c:v>
                  </c:pt>
                  <c:pt idx="18">
                    <c:v>1.143865487085957</c:v>
                  </c:pt>
                  <c:pt idx="19">
                    <c:v>1.3470906516973518</c:v>
                  </c:pt>
                  <c:pt idx="20">
                    <c:v>1.3777051493614014</c:v>
                  </c:pt>
                  <c:pt idx="21">
                    <c:v>1.6726354828727263</c:v>
                  </c:pt>
                  <c:pt idx="22">
                    <c:v>2.2224075954114779</c:v>
                  </c:pt>
                  <c:pt idx="23">
                    <c:v>2.3173698966013805</c:v>
                  </c:pt>
                  <c:pt idx="24">
                    <c:v>2.4065562641531546</c:v>
                  </c:pt>
                  <c:pt idx="25">
                    <c:v>3.8102191694244238</c:v>
                  </c:pt>
                </c:numCache>
              </c:numRef>
            </c:plus>
            <c:minus>
              <c:numRef>
                <c:f>'origen botanico LOS RIOS'!$E$287:$E$312</c:f>
                <c:numCache>
                  <c:formatCode>General</c:formatCode>
                  <c:ptCount val="26"/>
                  <c:pt idx="0">
                    <c:v>0.29855267192134921</c:v>
                  </c:pt>
                  <c:pt idx="1">
                    <c:v>0.29855267192134921</c:v>
                  </c:pt>
                  <c:pt idx="2">
                    <c:v>0.29855267192134921</c:v>
                  </c:pt>
                  <c:pt idx="3">
                    <c:v>0.29855267192134921</c:v>
                  </c:pt>
                  <c:pt idx="4">
                    <c:v>0.42189481136850376</c:v>
                  </c:pt>
                  <c:pt idx="5">
                    <c:v>0.42189481136850376</c:v>
                  </c:pt>
                  <c:pt idx="6">
                    <c:v>0.42189481136850376</c:v>
                  </c:pt>
                  <c:pt idx="7">
                    <c:v>0.51631831445811205</c:v>
                  </c:pt>
                  <c:pt idx="8">
                    <c:v>0.51631831445811205</c:v>
                  </c:pt>
                  <c:pt idx="9">
                    <c:v>0.51631831445811205</c:v>
                  </c:pt>
                  <c:pt idx="10">
                    <c:v>0.51631831445811205</c:v>
                  </c:pt>
                  <c:pt idx="11">
                    <c:v>0.51631831445811205</c:v>
                  </c:pt>
                  <c:pt idx="12">
                    <c:v>0.51631831445811205</c:v>
                  </c:pt>
                  <c:pt idx="13">
                    <c:v>0.59573635768431843</c:v>
                  </c:pt>
                  <c:pt idx="14">
                    <c:v>0.59573635768431843</c:v>
                  </c:pt>
                  <c:pt idx="15">
                    <c:v>0.66554252300360361</c:v>
                  </c:pt>
                  <c:pt idx="16">
                    <c:v>1.0254957598024002</c:v>
                  </c:pt>
                  <c:pt idx="17">
                    <c:v>1.0665408026545542</c:v>
                  </c:pt>
                  <c:pt idx="18">
                    <c:v>1.143865487085957</c:v>
                  </c:pt>
                  <c:pt idx="19">
                    <c:v>1.3470906516973518</c:v>
                  </c:pt>
                  <c:pt idx="20">
                    <c:v>1.3777051493614014</c:v>
                  </c:pt>
                  <c:pt idx="21">
                    <c:v>1.6726354828727263</c:v>
                  </c:pt>
                  <c:pt idx="22">
                    <c:v>2.2224075954114779</c:v>
                  </c:pt>
                  <c:pt idx="23">
                    <c:v>2.3173698966013805</c:v>
                  </c:pt>
                  <c:pt idx="24">
                    <c:v>2.4065562641531546</c:v>
                  </c:pt>
                  <c:pt idx="25">
                    <c:v>3.8102191694244238</c:v>
                  </c:pt>
                </c:numCache>
              </c:numRef>
            </c:minus>
            <c:spPr>
              <a:ln w="254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'origen botanico LOS RIOS'!$A$287:$A$312</c:f>
              <c:strCache>
                <c:ptCount val="26"/>
                <c:pt idx="0">
                  <c:v>Poaceae</c:v>
                </c:pt>
                <c:pt idx="1">
                  <c:v>Apiaceae</c:v>
                </c:pt>
                <c:pt idx="2">
                  <c:v>Rubus sp.</c:v>
                </c:pt>
                <c:pt idx="3">
                  <c:v>Rosaceae</c:v>
                </c:pt>
                <c:pt idx="4">
                  <c:v>Tepualia stipularis</c:v>
                </c:pt>
                <c:pt idx="5">
                  <c:v>Medicago sp.</c:v>
                </c:pt>
                <c:pt idx="6">
                  <c:v>Amomyrtus sp.</c:v>
                </c:pt>
                <c:pt idx="7">
                  <c:v>Carduus/Cirsium</c:v>
                </c:pt>
                <c:pt idx="8">
                  <c:v>Ericaceae</c:v>
                </c:pt>
                <c:pt idx="9">
                  <c:v>Aextoxicon punctatum</c:v>
                </c:pt>
                <c:pt idx="10">
                  <c:v>Melilotus sp.</c:v>
                </c:pt>
                <c:pt idx="11">
                  <c:v>NN</c:v>
                </c:pt>
                <c:pt idx="12">
                  <c:v>Aristotelia/Crinodendron</c:v>
                </c:pt>
                <c:pt idx="13">
                  <c:v>Oldenlandia sp.</c:v>
                </c:pt>
                <c:pt idx="14">
                  <c:v>Trifolium repens</c:v>
                </c:pt>
                <c:pt idx="15">
                  <c:v>Galega/Robinia</c:v>
                </c:pt>
                <c:pt idx="16">
                  <c:v>Hypochaeris/Taraxacum</c:v>
                </c:pt>
                <c:pt idx="17">
                  <c:v>Cissus striata</c:v>
                </c:pt>
                <c:pt idx="18">
                  <c:v>Trifolium sp.</c:v>
                </c:pt>
                <c:pt idx="19">
                  <c:v>Azara/Escallonia</c:v>
                </c:pt>
                <c:pt idx="20">
                  <c:v>Luma apiculata</c:v>
                </c:pt>
                <c:pt idx="21">
                  <c:v>Lotus pedunculatus</c:v>
                </c:pt>
                <c:pt idx="22">
                  <c:v>Brassica/Raphanus</c:v>
                </c:pt>
                <c:pt idx="23">
                  <c:v>Weinmannia trichosperma</c:v>
                </c:pt>
                <c:pt idx="24">
                  <c:v>Buddleja/Castanea</c:v>
                </c:pt>
                <c:pt idx="25">
                  <c:v>Caldcluvia/Eucryphia</c:v>
                </c:pt>
              </c:strCache>
            </c:strRef>
          </c:cat>
          <c:val>
            <c:numRef>
              <c:f>'origen botanico LOS RIOS'!$D$287:$D$312</c:f>
              <c:numCache>
                <c:formatCode>0.000</c:formatCode>
                <c:ptCount val="26"/>
                <c:pt idx="0">
                  <c:v>0.1524390243902439</c:v>
                </c:pt>
                <c:pt idx="1">
                  <c:v>0.1524390243902439</c:v>
                </c:pt>
                <c:pt idx="2">
                  <c:v>0.1524390243902439</c:v>
                </c:pt>
                <c:pt idx="3">
                  <c:v>0.1524390243902439</c:v>
                </c:pt>
                <c:pt idx="4">
                  <c:v>0.3048780487804878</c:v>
                </c:pt>
                <c:pt idx="5">
                  <c:v>0.3048780487804878</c:v>
                </c:pt>
                <c:pt idx="6">
                  <c:v>0.3048780487804878</c:v>
                </c:pt>
                <c:pt idx="7">
                  <c:v>0.45731707317073167</c:v>
                </c:pt>
                <c:pt idx="8">
                  <c:v>0.45731707317073167</c:v>
                </c:pt>
                <c:pt idx="9">
                  <c:v>0.45731707317073167</c:v>
                </c:pt>
                <c:pt idx="10">
                  <c:v>0.45731707317073167</c:v>
                </c:pt>
                <c:pt idx="11">
                  <c:v>0.45731707317073167</c:v>
                </c:pt>
                <c:pt idx="12">
                  <c:v>0.45731707317073167</c:v>
                </c:pt>
                <c:pt idx="13">
                  <c:v>0.6097560975609756</c:v>
                </c:pt>
                <c:pt idx="14">
                  <c:v>0.6097560975609756</c:v>
                </c:pt>
                <c:pt idx="15">
                  <c:v>0.76219512195121952</c:v>
                </c:pt>
                <c:pt idx="16">
                  <c:v>1.8292682926829267</c:v>
                </c:pt>
                <c:pt idx="17">
                  <c:v>1.9817073170731707</c:v>
                </c:pt>
                <c:pt idx="18">
                  <c:v>2.2865853658536586</c:v>
                </c:pt>
                <c:pt idx="19">
                  <c:v>3.2012195121951219</c:v>
                </c:pt>
                <c:pt idx="20">
                  <c:v>3.3536585365853662</c:v>
                </c:pt>
                <c:pt idx="21">
                  <c:v>5.0304878048780495</c:v>
                </c:pt>
                <c:pt idx="22">
                  <c:v>9.2987804878048781</c:v>
                </c:pt>
                <c:pt idx="23">
                  <c:v>10.213414634146341</c:v>
                </c:pt>
                <c:pt idx="24">
                  <c:v>11.128048780487806</c:v>
                </c:pt>
                <c:pt idx="25">
                  <c:v>45.426829268292686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C-4A0D-9DFC-127AE12CD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9521648"/>
        <c:axId val="1"/>
      </c:barChart>
      <c:catAx>
        <c:axId val="759521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Porcentaje</a:t>
                </a:r>
              </a:p>
            </c:rich>
          </c:tx>
          <c:layout>
            <c:manualLayout>
              <c:xMode val="edge"/>
              <c:yMode val="edge"/>
              <c:x val="0.57647120580515665"/>
              <c:y val="0.9525651451628561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759521648"/>
        <c:crosses val="autoZero"/>
        <c:crossBetween val="between"/>
        <c:majorUnit val="2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/>
              <a:t>CERTIFICACIÓN ORIGEN BOTÁNICO.
MUESTRA MIEL LRPAI M24 A20</a:t>
            </a:r>
          </a:p>
        </c:rich>
      </c:tx>
      <c:layout>
        <c:manualLayout>
          <c:xMode val="edge"/>
          <c:yMode val="edge"/>
          <c:x val="0.29451011270649996"/>
          <c:y val="3.38242053076698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2470619113787247"/>
          <c:y val="0.10729202327969872"/>
          <c:w val="0.62235355874633325"/>
          <c:h val="0.7900639253426655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'origen botanico LOS RIOS'!$E$357:$E$373</c:f>
                <c:numCache>
                  <c:formatCode>General</c:formatCode>
                  <c:ptCount val="17"/>
                  <c:pt idx="0">
                    <c:v>0.30084393934100806</c:v>
                  </c:pt>
                  <c:pt idx="1">
                    <c:v>0.52027471357335253</c:v>
                  </c:pt>
                  <c:pt idx="2">
                    <c:v>0.60029776235734533</c:v>
                  </c:pt>
                  <c:pt idx="3">
                    <c:v>0.60029776235734533</c:v>
                  </c:pt>
                  <c:pt idx="4">
                    <c:v>0.67063443550742774</c:v>
                  </c:pt>
                  <c:pt idx="5">
                    <c:v>0.67063443550742774</c:v>
                  </c:pt>
                  <c:pt idx="6">
                    <c:v>0.67063443550742774</c:v>
                  </c:pt>
                  <c:pt idx="7">
                    <c:v>0.73407438681323389</c:v>
                  </c:pt>
                  <c:pt idx="8">
                    <c:v>0.89696058072480156</c:v>
                  </c:pt>
                  <c:pt idx="9">
                    <c:v>0.94474282713336677</c:v>
                  </c:pt>
                  <c:pt idx="10">
                    <c:v>0.94474282713336677</c:v>
                  </c:pt>
                  <c:pt idx="11">
                    <c:v>0.9900814371330513</c:v>
                  </c:pt>
                  <c:pt idx="12">
                    <c:v>0.9900814371330513</c:v>
                  </c:pt>
                  <c:pt idx="13">
                    <c:v>1.2595711248740029</c:v>
                  </c:pt>
                  <c:pt idx="14">
                    <c:v>1.3256054042635574</c:v>
                  </c:pt>
                  <c:pt idx="15">
                    <c:v>1.3572645642782903</c:v>
                  </c:pt>
                  <c:pt idx="16">
                    <c:v>3.1804199087037284</c:v>
                  </c:pt>
                </c:numCache>
              </c:numRef>
            </c:plus>
            <c:minus>
              <c:numRef>
                <c:f>'origen botanico LOS RIOS'!$E$357:$E$373</c:f>
                <c:numCache>
                  <c:formatCode>General</c:formatCode>
                  <c:ptCount val="17"/>
                  <c:pt idx="0">
                    <c:v>0.30084393934100806</c:v>
                  </c:pt>
                  <c:pt idx="1">
                    <c:v>0.52027471357335253</c:v>
                  </c:pt>
                  <c:pt idx="2">
                    <c:v>0.60029776235734533</c:v>
                  </c:pt>
                  <c:pt idx="3">
                    <c:v>0.60029776235734533</c:v>
                  </c:pt>
                  <c:pt idx="4">
                    <c:v>0.67063443550742774</c:v>
                  </c:pt>
                  <c:pt idx="5">
                    <c:v>0.67063443550742774</c:v>
                  </c:pt>
                  <c:pt idx="6">
                    <c:v>0.67063443550742774</c:v>
                  </c:pt>
                  <c:pt idx="7">
                    <c:v>0.73407438681323389</c:v>
                  </c:pt>
                  <c:pt idx="8">
                    <c:v>0.89696058072480156</c:v>
                  </c:pt>
                  <c:pt idx="9">
                    <c:v>0.94474282713336677</c:v>
                  </c:pt>
                  <c:pt idx="10">
                    <c:v>0.94474282713336677</c:v>
                  </c:pt>
                  <c:pt idx="11">
                    <c:v>0.9900814371330513</c:v>
                  </c:pt>
                  <c:pt idx="12">
                    <c:v>0.9900814371330513</c:v>
                  </c:pt>
                  <c:pt idx="13">
                    <c:v>1.2595711248740029</c:v>
                  </c:pt>
                  <c:pt idx="14">
                    <c:v>1.3256054042635574</c:v>
                  </c:pt>
                  <c:pt idx="15">
                    <c:v>1.3572645642782903</c:v>
                  </c:pt>
                  <c:pt idx="16">
                    <c:v>3.1804199087037284</c:v>
                  </c:pt>
                </c:numCache>
              </c:numRef>
            </c:minus>
            <c:spPr>
              <a:ln w="254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'origen botanico LOS RIOS'!$A$357:$A$373</c:f>
              <c:strCache>
                <c:ptCount val="17"/>
                <c:pt idx="0">
                  <c:v>Nothofagus tipo obliqua</c:v>
                </c:pt>
                <c:pt idx="1">
                  <c:v>Melilotus sp.</c:v>
                </c:pt>
                <c:pt idx="2">
                  <c:v>Rosaceae</c:v>
                </c:pt>
                <c:pt idx="3">
                  <c:v>Aristotelia/Crinodendron</c:v>
                </c:pt>
                <c:pt idx="4">
                  <c:v>Medicago sp.</c:v>
                </c:pt>
                <c:pt idx="5">
                  <c:v>Cissus striata</c:v>
                </c:pt>
                <c:pt idx="6">
                  <c:v>Lotus pedunculatus</c:v>
                </c:pt>
                <c:pt idx="7">
                  <c:v>Luma apiculata</c:v>
                </c:pt>
                <c:pt idx="8">
                  <c:v>Hypochaeris/Taraxacum</c:v>
                </c:pt>
                <c:pt idx="9">
                  <c:v>Galega/Robinia</c:v>
                </c:pt>
                <c:pt idx="10">
                  <c:v>Trifolium sp.</c:v>
                </c:pt>
                <c:pt idx="11">
                  <c:v>Amomyrtus sp.</c:v>
                </c:pt>
                <c:pt idx="12">
                  <c:v>Brassica/Raphanus</c:v>
                </c:pt>
                <c:pt idx="13">
                  <c:v>Buddleja/Castanea</c:v>
                </c:pt>
                <c:pt idx="14">
                  <c:v>Weinmannia trichosperma</c:v>
                </c:pt>
                <c:pt idx="15">
                  <c:v>Azara/Escallonia</c:v>
                </c:pt>
                <c:pt idx="16">
                  <c:v>Eucryphia cordifolia</c:v>
                </c:pt>
              </c:strCache>
            </c:strRef>
          </c:cat>
          <c:val>
            <c:numRef>
              <c:f>'origen botanico LOS RIOS'!$D$357:$D$373</c:f>
              <c:numCache>
                <c:formatCode>0.000</c:formatCode>
                <c:ptCount val="17"/>
                <c:pt idx="0">
                  <c:v>0.15360983102918588</c:v>
                </c:pt>
                <c:pt idx="1">
                  <c:v>0.46082949308755761</c:v>
                </c:pt>
                <c:pt idx="2">
                  <c:v>0.61443932411674351</c:v>
                </c:pt>
                <c:pt idx="3">
                  <c:v>0.61443932411674351</c:v>
                </c:pt>
                <c:pt idx="4">
                  <c:v>0.76804915514592931</c:v>
                </c:pt>
                <c:pt idx="5">
                  <c:v>0.76804915514592931</c:v>
                </c:pt>
                <c:pt idx="6">
                  <c:v>0.76804915514592931</c:v>
                </c:pt>
                <c:pt idx="7">
                  <c:v>0.92165898617511521</c:v>
                </c:pt>
                <c:pt idx="8">
                  <c:v>1.3824884792626728</c:v>
                </c:pt>
                <c:pt idx="9">
                  <c:v>1.5360983102918586</c:v>
                </c:pt>
                <c:pt idx="10">
                  <c:v>1.5360983102918586</c:v>
                </c:pt>
                <c:pt idx="11">
                  <c:v>1.6897081413210446</c:v>
                </c:pt>
                <c:pt idx="12">
                  <c:v>1.6897081413210446</c:v>
                </c:pt>
                <c:pt idx="13">
                  <c:v>2.7649769585253456</c:v>
                </c:pt>
                <c:pt idx="14">
                  <c:v>3.0721966205837172</c:v>
                </c:pt>
                <c:pt idx="15">
                  <c:v>3.225806451612903</c:v>
                </c:pt>
                <c:pt idx="16">
                  <c:v>78.033794162826425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7-4252-A42C-1CFD7CB4F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7063328"/>
        <c:axId val="1"/>
      </c:barChart>
      <c:catAx>
        <c:axId val="807063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Porcentaje</a:t>
                </a:r>
              </a:p>
            </c:rich>
          </c:tx>
          <c:layout>
            <c:manualLayout>
              <c:xMode val="edge"/>
              <c:yMode val="edge"/>
              <c:x val="0.5705888528639802"/>
              <c:y val="0.9421948089822106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807063328"/>
        <c:crosses val="autoZero"/>
        <c:crossBetween val="between"/>
        <c:majorUnit val="2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/>
              <a:t>CERTIFICACIÓN ORIGEN BOTÁNICO.
MUESTRA MIEL LRPAI M25 E20</a:t>
            </a:r>
          </a:p>
        </c:rich>
      </c:tx>
      <c:layout>
        <c:manualLayout>
          <c:xMode val="edge"/>
          <c:yMode val="edge"/>
          <c:x val="0.29843168133395093"/>
          <c:y val="6.51443569553805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2470619113787247"/>
          <c:y val="0.21130754307885427"/>
          <c:w val="0.62235355874633325"/>
          <c:h val="0.5826228460572863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'origen botanico LOS RIOS'!$E$414:$E$419</c:f>
                <c:numCache>
                  <c:formatCode>General</c:formatCode>
                  <c:ptCount val="6"/>
                  <c:pt idx="0">
                    <c:v>0.28675909636145608</c:v>
                  </c:pt>
                  <c:pt idx="1">
                    <c:v>0.4052411784500568</c:v>
                  </c:pt>
                  <c:pt idx="2">
                    <c:v>0.69983389912816396</c:v>
                  </c:pt>
                  <c:pt idx="3">
                    <c:v>1.0991548399745399</c:v>
                  </c:pt>
                  <c:pt idx="4">
                    <c:v>2.1701569065183968</c:v>
                  </c:pt>
                  <c:pt idx="5">
                    <c:v>2.5003901075839789</c:v>
                  </c:pt>
                </c:numCache>
              </c:numRef>
            </c:plus>
            <c:minus>
              <c:numRef>
                <c:f>'origen botanico LOS RIOS'!$E$414:$E$419</c:f>
                <c:numCache>
                  <c:formatCode>General</c:formatCode>
                  <c:ptCount val="6"/>
                  <c:pt idx="0">
                    <c:v>0.28675909636145608</c:v>
                  </c:pt>
                  <c:pt idx="1">
                    <c:v>0.4052411784500568</c:v>
                  </c:pt>
                  <c:pt idx="2">
                    <c:v>0.69983389912816396</c:v>
                  </c:pt>
                  <c:pt idx="3">
                    <c:v>1.0991548399745399</c:v>
                  </c:pt>
                  <c:pt idx="4">
                    <c:v>2.1701569065183968</c:v>
                  </c:pt>
                  <c:pt idx="5">
                    <c:v>2.5003901075839789</c:v>
                  </c:pt>
                </c:numCache>
              </c:numRef>
            </c:minus>
            <c:spPr>
              <a:ln w="25400">
                <a:solidFill>
                  <a:srgbClr val="000000"/>
                </a:solidFill>
                <a:prstDash val="solid"/>
              </a:ln>
            </c:spPr>
          </c:errBars>
          <c:cat>
            <c:strRef>
              <c:f>'origen botanico LOS RIOS'!$A$414:$A$419</c:f>
              <c:strCache>
                <c:ptCount val="6"/>
                <c:pt idx="0">
                  <c:v>Aextoxicon punctatum</c:v>
                </c:pt>
                <c:pt idx="1">
                  <c:v>Trifolium pratense</c:v>
                </c:pt>
                <c:pt idx="2">
                  <c:v>NN</c:v>
                </c:pt>
                <c:pt idx="3">
                  <c:v>Salix sp.</c:v>
                </c:pt>
                <c:pt idx="4">
                  <c:v>Caldcluvia paniculata</c:v>
                </c:pt>
                <c:pt idx="5">
                  <c:v>Weinmannia trichosperma</c:v>
                </c:pt>
              </c:strCache>
            </c:strRef>
          </c:cat>
          <c:val>
            <c:numRef>
              <c:f>'origen botanico LOS RIOS'!$D$414:$D$419</c:f>
              <c:numCache>
                <c:formatCode>0.000</c:formatCode>
                <c:ptCount val="6"/>
                <c:pt idx="0">
                  <c:v>0.14641288433382138</c:v>
                </c:pt>
                <c:pt idx="1">
                  <c:v>0.29282576866764276</c:v>
                </c:pt>
                <c:pt idx="2">
                  <c:v>0.87847730600292828</c:v>
                </c:pt>
                <c:pt idx="3">
                  <c:v>2.1961932650073206</c:v>
                </c:pt>
                <c:pt idx="4">
                  <c:v>9.2240117130307464</c:v>
                </c:pt>
                <c:pt idx="5">
                  <c:v>87.26207906295754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7-4DA9-83ED-20B66B379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7061664"/>
        <c:axId val="1"/>
      </c:barChart>
      <c:catAx>
        <c:axId val="807061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Porcentaje</a:t>
                </a:r>
              </a:p>
            </c:rich>
          </c:tx>
          <c:layout>
            <c:manualLayout>
              <c:xMode val="edge"/>
              <c:yMode val="edge"/>
              <c:x val="0.5705888528639802"/>
              <c:y val="0.8870961999315303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807061664"/>
        <c:crosses val="autoZero"/>
        <c:crossBetween val="between"/>
        <c:majorUnit val="2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114</xdr:row>
      <xdr:rowOff>0</xdr:rowOff>
    </xdr:from>
    <xdr:to>
      <xdr:col>16</xdr:col>
      <xdr:colOff>137160</xdr:colOff>
      <xdr:row>156</xdr:row>
      <xdr:rowOff>15240</xdr:rowOff>
    </xdr:to>
    <xdr:graphicFrame macro="">
      <xdr:nvGraphicFramePr>
        <xdr:cNvPr id="2" name="Gráfico 9">
          <a:extLst>
            <a:ext uri="{FF2B5EF4-FFF2-40B4-BE49-F238E27FC236}">
              <a16:creationId xmlns:a16="http://schemas.microsoft.com/office/drawing/2014/main" id="{17050D2B-0924-4153-8789-FE5A953B8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51</xdr:row>
      <xdr:rowOff>15240</xdr:rowOff>
    </xdr:from>
    <xdr:to>
      <xdr:col>16</xdr:col>
      <xdr:colOff>251460</xdr:colOff>
      <xdr:row>77</xdr:row>
      <xdr:rowOff>152400</xdr:rowOff>
    </xdr:to>
    <xdr:graphicFrame macro="">
      <xdr:nvGraphicFramePr>
        <xdr:cNvPr id="3" name="5 Gráfico">
          <a:extLst>
            <a:ext uri="{FF2B5EF4-FFF2-40B4-BE49-F238E27FC236}">
              <a16:creationId xmlns:a16="http://schemas.microsoft.com/office/drawing/2014/main" id="{A79BAACA-A6E1-47DC-A500-40924E2E4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85</xdr:row>
      <xdr:rowOff>0</xdr:rowOff>
    </xdr:from>
    <xdr:to>
      <xdr:col>16</xdr:col>
      <xdr:colOff>251460</xdr:colOff>
      <xdr:row>108</xdr:row>
      <xdr:rowOff>0</xdr:rowOff>
    </xdr:to>
    <xdr:graphicFrame macro="">
      <xdr:nvGraphicFramePr>
        <xdr:cNvPr id="4" name="6 Gráfico">
          <a:extLst>
            <a:ext uri="{FF2B5EF4-FFF2-40B4-BE49-F238E27FC236}">
              <a16:creationId xmlns:a16="http://schemas.microsoft.com/office/drawing/2014/main" id="{0626CF5D-685A-4125-8AF8-0C34692C1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16</xdr:col>
      <xdr:colOff>251460</xdr:colOff>
      <xdr:row>45</xdr:row>
      <xdr:rowOff>152400</xdr:rowOff>
    </xdr:to>
    <xdr:graphicFrame macro="">
      <xdr:nvGraphicFramePr>
        <xdr:cNvPr id="5" name="7 Gráfico">
          <a:extLst>
            <a:ext uri="{FF2B5EF4-FFF2-40B4-BE49-F238E27FC236}">
              <a16:creationId xmlns:a16="http://schemas.microsoft.com/office/drawing/2014/main" id="{7166D2BB-E3A4-4D57-A545-A96AE9987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160</xdr:row>
      <xdr:rowOff>0</xdr:rowOff>
    </xdr:from>
    <xdr:to>
      <xdr:col>16</xdr:col>
      <xdr:colOff>137160</xdr:colOff>
      <xdr:row>217</xdr:row>
      <xdr:rowOff>22860</xdr:rowOff>
    </xdr:to>
    <xdr:graphicFrame macro="">
      <xdr:nvGraphicFramePr>
        <xdr:cNvPr id="6" name="Gráfico 9">
          <a:extLst>
            <a:ext uri="{FF2B5EF4-FFF2-40B4-BE49-F238E27FC236}">
              <a16:creationId xmlns:a16="http://schemas.microsoft.com/office/drawing/2014/main" id="{1CA32D1A-9F33-4E41-A7F4-B53734AD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222</xdr:row>
      <xdr:rowOff>0</xdr:rowOff>
    </xdr:from>
    <xdr:to>
      <xdr:col>16</xdr:col>
      <xdr:colOff>137160</xdr:colOff>
      <xdr:row>279</xdr:row>
      <xdr:rowOff>22860</xdr:rowOff>
    </xdr:to>
    <xdr:graphicFrame macro="">
      <xdr:nvGraphicFramePr>
        <xdr:cNvPr id="7" name="Gráfico 9">
          <a:extLst>
            <a:ext uri="{FF2B5EF4-FFF2-40B4-BE49-F238E27FC236}">
              <a16:creationId xmlns:a16="http://schemas.microsoft.com/office/drawing/2014/main" id="{CCEC76C8-35A1-4DDF-8157-5DAA41A38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284</xdr:row>
      <xdr:rowOff>0</xdr:rowOff>
    </xdr:from>
    <xdr:to>
      <xdr:col>16</xdr:col>
      <xdr:colOff>137160</xdr:colOff>
      <xdr:row>349</xdr:row>
      <xdr:rowOff>22860</xdr:rowOff>
    </xdr:to>
    <xdr:graphicFrame macro="">
      <xdr:nvGraphicFramePr>
        <xdr:cNvPr id="8" name="Gráfico 9">
          <a:extLst>
            <a:ext uri="{FF2B5EF4-FFF2-40B4-BE49-F238E27FC236}">
              <a16:creationId xmlns:a16="http://schemas.microsoft.com/office/drawing/2014/main" id="{E0D3FA8B-DDAD-4E20-BF8B-83E23A9DC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354</xdr:row>
      <xdr:rowOff>0</xdr:rowOff>
    </xdr:from>
    <xdr:to>
      <xdr:col>16</xdr:col>
      <xdr:colOff>137160</xdr:colOff>
      <xdr:row>405</xdr:row>
      <xdr:rowOff>22860</xdr:rowOff>
    </xdr:to>
    <xdr:graphicFrame macro="">
      <xdr:nvGraphicFramePr>
        <xdr:cNvPr id="9" name="Gráfico 9">
          <a:extLst>
            <a:ext uri="{FF2B5EF4-FFF2-40B4-BE49-F238E27FC236}">
              <a16:creationId xmlns:a16="http://schemas.microsoft.com/office/drawing/2014/main" id="{76B3738F-3141-42BB-82E2-F9DFD5E65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411</xdr:row>
      <xdr:rowOff>0</xdr:rowOff>
    </xdr:from>
    <xdr:to>
      <xdr:col>16</xdr:col>
      <xdr:colOff>137160</xdr:colOff>
      <xdr:row>437</xdr:row>
      <xdr:rowOff>22860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74279EB-CC58-41E0-B549-A906BC118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443</xdr:row>
      <xdr:rowOff>0</xdr:rowOff>
    </xdr:from>
    <xdr:to>
      <xdr:col>16</xdr:col>
      <xdr:colOff>137160</xdr:colOff>
      <xdr:row>487</xdr:row>
      <xdr:rowOff>160020</xdr:rowOff>
    </xdr:to>
    <xdr:graphicFrame macro="">
      <xdr:nvGraphicFramePr>
        <xdr:cNvPr id="11" name="Gráfico 9">
          <a:extLst>
            <a:ext uri="{FF2B5EF4-FFF2-40B4-BE49-F238E27FC236}">
              <a16:creationId xmlns:a16="http://schemas.microsoft.com/office/drawing/2014/main" id="{3341BD68-2045-4C55-8A15-A35E57C0A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493</xdr:row>
      <xdr:rowOff>0</xdr:rowOff>
    </xdr:from>
    <xdr:to>
      <xdr:col>16</xdr:col>
      <xdr:colOff>137160</xdr:colOff>
      <xdr:row>525</xdr:row>
      <xdr:rowOff>160020</xdr:rowOff>
    </xdr:to>
    <xdr:graphicFrame macro="">
      <xdr:nvGraphicFramePr>
        <xdr:cNvPr id="12" name="Gráfico 9">
          <a:extLst>
            <a:ext uri="{FF2B5EF4-FFF2-40B4-BE49-F238E27FC236}">
              <a16:creationId xmlns:a16="http://schemas.microsoft.com/office/drawing/2014/main" id="{4888B9B4-8DC5-477D-85E5-E189776EE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531</xdr:row>
      <xdr:rowOff>0</xdr:rowOff>
    </xdr:from>
    <xdr:to>
      <xdr:col>16</xdr:col>
      <xdr:colOff>137160</xdr:colOff>
      <xdr:row>556</xdr:row>
      <xdr:rowOff>160020</xdr:rowOff>
    </xdr:to>
    <xdr:graphicFrame macro="">
      <xdr:nvGraphicFramePr>
        <xdr:cNvPr id="13" name="Gráfico 9">
          <a:extLst>
            <a:ext uri="{FF2B5EF4-FFF2-40B4-BE49-F238E27FC236}">
              <a16:creationId xmlns:a16="http://schemas.microsoft.com/office/drawing/2014/main" id="{3967C84A-D40E-478B-8346-2C4D66B20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562</xdr:row>
      <xdr:rowOff>0</xdr:rowOff>
    </xdr:from>
    <xdr:to>
      <xdr:col>16</xdr:col>
      <xdr:colOff>137160</xdr:colOff>
      <xdr:row>588</xdr:row>
      <xdr:rowOff>160020</xdr:rowOff>
    </xdr:to>
    <xdr:graphicFrame macro="">
      <xdr:nvGraphicFramePr>
        <xdr:cNvPr id="14" name="Gráfico 9">
          <a:extLst>
            <a:ext uri="{FF2B5EF4-FFF2-40B4-BE49-F238E27FC236}">
              <a16:creationId xmlns:a16="http://schemas.microsoft.com/office/drawing/2014/main" id="{C0BC312C-6483-4655-BE35-EF5A69FCB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594</xdr:row>
      <xdr:rowOff>0</xdr:rowOff>
    </xdr:from>
    <xdr:to>
      <xdr:col>16</xdr:col>
      <xdr:colOff>137160</xdr:colOff>
      <xdr:row>632</xdr:row>
      <xdr:rowOff>7620</xdr:rowOff>
    </xdr:to>
    <xdr:graphicFrame macro="">
      <xdr:nvGraphicFramePr>
        <xdr:cNvPr id="15" name="Gráfico 9">
          <a:extLst>
            <a:ext uri="{FF2B5EF4-FFF2-40B4-BE49-F238E27FC236}">
              <a16:creationId xmlns:a16="http://schemas.microsoft.com/office/drawing/2014/main" id="{B539CAD0-88AF-4E56-924A-3F76A10BF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637</xdr:row>
      <xdr:rowOff>0</xdr:rowOff>
    </xdr:from>
    <xdr:to>
      <xdr:col>16</xdr:col>
      <xdr:colOff>137160</xdr:colOff>
      <xdr:row>670</xdr:row>
      <xdr:rowOff>7620</xdr:rowOff>
    </xdr:to>
    <xdr:graphicFrame macro="">
      <xdr:nvGraphicFramePr>
        <xdr:cNvPr id="16" name="Gráfico 9">
          <a:extLst>
            <a:ext uri="{FF2B5EF4-FFF2-40B4-BE49-F238E27FC236}">
              <a16:creationId xmlns:a16="http://schemas.microsoft.com/office/drawing/2014/main" id="{C9B3E25A-D505-45FE-BDCF-C26B42187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49</xdr:row>
      <xdr:rowOff>0</xdr:rowOff>
    </xdr:from>
    <xdr:to>
      <xdr:col>16</xdr:col>
      <xdr:colOff>137160</xdr:colOff>
      <xdr:row>87</xdr:row>
      <xdr:rowOff>15240</xdr:rowOff>
    </xdr:to>
    <xdr:graphicFrame macro="">
      <xdr:nvGraphicFramePr>
        <xdr:cNvPr id="2" name="Gráfico 9">
          <a:extLst>
            <a:ext uri="{FF2B5EF4-FFF2-40B4-BE49-F238E27FC236}">
              <a16:creationId xmlns:a16="http://schemas.microsoft.com/office/drawing/2014/main" id="{8B08D445-3529-4F3A-A7C4-BFFF1F43D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16</xdr:col>
      <xdr:colOff>251460</xdr:colOff>
      <xdr:row>43</xdr:row>
      <xdr:rowOff>152400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12EA786A-0305-4790-9AF1-61652AF09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91</xdr:row>
      <xdr:rowOff>0</xdr:rowOff>
    </xdr:from>
    <xdr:to>
      <xdr:col>16</xdr:col>
      <xdr:colOff>137160</xdr:colOff>
      <xdr:row>149</xdr:row>
      <xdr:rowOff>22860</xdr:rowOff>
    </xdr:to>
    <xdr:graphicFrame macro="">
      <xdr:nvGraphicFramePr>
        <xdr:cNvPr id="4" name="Gráfico 9">
          <a:extLst>
            <a:ext uri="{FF2B5EF4-FFF2-40B4-BE49-F238E27FC236}">
              <a16:creationId xmlns:a16="http://schemas.microsoft.com/office/drawing/2014/main" id="{7EC044EA-BCED-4BEA-91CC-CD9D9D863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16</xdr:col>
      <xdr:colOff>137160</xdr:colOff>
      <xdr:row>184</xdr:row>
      <xdr:rowOff>22860</xdr:rowOff>
    </xdr:to>
    <xdr:graphicFrame macro="">
      <xdr:nvGraphicFramePr>
        <xdr:cNvPr id="5" name="Gráfico 9">
          <a:extLst>
            <a:ext uri="{FF2B5EF4-FFF2-40B4-BE49-F238E27FC236}">
              <a16:creationId xmlns:a16="http://schemas.microsoft.com/office/drawing/2014/main" id="{34EA6D18-68AF-4759-BF60-04F91EA2E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189</xdr:row>
      <xdr:rowOff>0</xdr:rowOff>
    </xdr:from>
    <xdr:to>
      <xdr:col>16</xdr:col>
      <xdr:colOff>137160</xdr:colOff>
      <xdr:row>246</xdr:row>
      <xdr:rowOff>22860</xdr:rowOff>
    </xdr:to>
    <xdr:graphicFrame macro="">
      <xdr:nvGraphicFramePr>
        <xdr:cNvPr id="6" name="Gráfico 9">
          <a:extLst>
            <a:ext uri="{FF2B5EF4-FFF2-40B4-BE49-F238E27FC236}">
              <a16:creationId xmlns:a16="http://schemas.microsoft.com/office/drawing/2014/main" id="{975AC3EA-B6E8-48A5-8C72-58539FBB9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16</xdr:col>
      <xdr:colOff>137160</xdr:colOff>
      <xdr:row>276</xdr:row>
      <xdr:rowOff>22860</xdr:rowOff>
    </xdr:to>
    <xdr:graphicFrame macro="">
      <xdr:nvGraphicFramePr>
        <xdr:cNvPr id="7" name="Gráfico 9">
          <a:extLst>
            <a:ext uri="{FF2B5EF4-FFF2-40B4-BE49-F238E27FC236}">
              <a16:creationId xmlns:a16="http://schemas.microsoft.com/office/drawing/2014/main" id="{5EFA8EA9-0EDF-44EF-988E-D9BA6A45C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368</xdr:row>
      <xdr:rowOff>0</xdr:rowOff>
    </xdr:from>
    <xdr:to>
      <xdr:col>16</xdr:col>
      <xdr:colOff>137160</xdr:colOff>
      <xdr:row>393</xdr:row>
      <xdr:rowOff>160020</xdr:rowOff>
    </xdr:to>
    <xdr:graphicFrame macro="">
      <xdr:nvGraphicFramePr>
        <xdr:cNvPr id="8" name="Gráfico 9">
          <a:extLst>
            <a:ext uri="{FF2B5EF4-FFF2-40B4-BE49-F238E27FC236}">
              <a16:creationId xmlns:a16="http://schemas.microsoft.com/office/drawing/2014/main" id="{3A062BB6-7265-4C11-9201-3285728EE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399</xdr:row>
      <xdr:rowOff>0</xdr:rowOff>
    </xdr:from>
    <xdr:to>
      <xdr:col>16</xdr:col>
      <xdr:colOff>137160</xdr:colOff>
      <xdr:row>435</xdr:row>
      <xdr:rowOff>7620</xdr:rowOff>
    </xdr:to>
    <xdr:graphicFrame macro="">
      <xdr:nvGraphicFramePr>
        <xdr:cNvPr id="9" name="Gráfico 9">
          <a:extLst>
            <a:ext uri="{FF2B5EF4-FFF2-40B4-BE49-F238E27FC236}">
              <a16:creationId xmlns:a16="http://schemas.microsoft.com/office/drawing/2014/main" id="{A9A3FD07-C331-42CC-A6E9-49541E2F0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282</xdr:row>
      <xdr:rowOff>0</xdr:rowOff>
    </xdr:from>
    <xdr:to>
      <xdr:col>16</xdr:col>
      <xdr:colOff>137160</xdr:colOff>
      <xdr:row>317</xdr:row>
      <xdr:rowOff>152400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4490D79-FE37-4D72-8734-12F64819E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324</xdr:row>
      <xdr:rowOff>0</xdr:rowOff>
    </xdr:from>
    <xdr:to>
      <xdr:col>16</xdr:col>
      <xdr:colOff>137160</xdr:colOff>
      <xdr:row>362</xdr:row>
      <xdr:rowOff>152400</xdr:rowOff>
    </xdr:to>
    <xdr:graphicFrame macro="">
      <xdr:nvGraphicFramePr>
        <xdr:cNvPr id="11" name="Gráfico 9">
          <a:extLst>
            <a:ext uri="{FF2B5EF4-FFF2-40B4-BE49-F238E27FC236}">
              <a16:creationId xmlns:a16="http://schemas.microsoft.com/office/drawing/2014/main" id="{8945F042-CC2A-4D69-930A-85CD8EA46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A99EE-9EC1-418D-B888-CC91825E4D01}">
  <dimension ref="D1:J35"/>
  <sheetViews>
    <sheetView workbookViewId="0">
      <selection activeCell="D2" sqref="D2:I35"/>
    </sheetView>
  </sheetViews>
  <sheetFormatPr baseColWidth="10" defaultRowHeight="12.75" x14ac:dyDescent="0.35"/>
  <cols>
    <col min="7" max="7" width="14.1328125" customWidth="1"/>
    <col min="13" max="13" width="16.53125" customWidth="1"/>
  </cols>
  <sheetData>
    <row r="1" spans="4:10" ht="13.15" thickBot="1" x14ac:dyDescent="0.4"/>
    <row r="2" spans="4:10" x14ac:dyDescent="0.35">
      <c r="D2" s="63" t="s">
        <v>0</v>
      </c>
      <c r="E2" s="64"/>
      <c r="F2" s="67" t="s">
        <v>1</v>
      </c>
      <c r="G2" s="64"/>
      <c r="H2" s="63" t="s">
        <v>2</v>
      </c>
      <c r="I2" s="64"/>
    </row>
    <row r="3" spans="4:10" ht="13.15" thickBot="1" x14ac:dyDescent="0.4">
      <c r="D3" s="65"/>
      <c r="E3" s="66"/>
      <c r="F3" s="68"/>
      <c r="G3" s="66"/>
      <c r="H3" s="65"/>
      <c r="I3" s="66"/>
    </row>
    <row r="4" spans="4:10" x14ac:dyDescent="0.35">
      <c r="D4" s="63" t="s">
        <v>3</v>
      </c>
      <c r="E4" s="69" t="s">
        <v>4</v>
      </c>
      <c r="F4" s="67" t="s">
        <v>3</v>
      </c>
      <c r="G4" s="69" t="s">
        <v>5</v>
      </c>
      <c r="H4" s="69" t="s">
        <v>3</v>
      </c>
      <c r="I4" s="71" t="s">
        <v>6</v>
      </c>
    </row>
    <row r="5" spans="4:10" ht="13.15" thickBot="1" x14ac:dyDescent="0.4">
      <c r="D5" s="65"/>
      <c r="E5" s="70"/>
      <c r="F5" s="68"/>
      <c r="G5" s="70"/>
      <c r="H5" s="70"/>
      <c r="I5" s="72"/>
    </row>
    <row r="6" spans="4:10" ht="13.15" x14ac:dyDescent="0.4">
      <c r="D6" s="37" t="s">
        <v>167</v>
      </c>
      <c r="E6" s="38">
        <v>0.47983215682844982</v>
      </c>
      <c r="F6" s="39" t="s">
        <v>167</v>
      </c>
      <c r="G6" s="38">
        <v>2.6113785903384339</v>
      </c>
      <c r="H6" s="40" t="s">
        <v>167</v>
      </c>
      <c r="I6" s="41">
        <v>13.275489355363188</v>
      </c>
    </row>
    <row r="7" spans="4:10" ht="13.15" x14ac:dyDescent="0.4">
      <c r="D7" s="42" t="s">
        <v>168</v>
      </c>
      <c r="E7" s="43">
        <v>0.46822173503163922</v>
      </c>
      <c r="F7" s="44" t="s">
        <v>168</v>
      </c>
      <c r="G7" s="43">
        <v>2.8998392846945178</v>
      </c>
      <c r="H7" s="45" t="s">
        <v>168</v>
      </c>
      <c r="I7" s="46">
        <v>9.5383803135116754</v>
      </c>
    </row>
    <row r="8" spans="4:10" ht="13.5" thickBot="1" x14ac:dyDescent="0.45">
      <c r="D8" s="47" t="s">
        <v>169</v>
      </c>
      <c r="E8" s="48">
        <v>0.50860959076704226</v>
      </c>
      <c r="F8" s="49" t="s">
        <v>169</v>
      </c>
      <c r="G8" s="48">
        <v>4.2453928680204633</v>
      </c>
      <c r="H8" s="50" t="s">
        <v>169</v>
      </c>
      <c r="I8" s="51">
        <v>13.449408997532583</v>
      </c>
    </row>
    <row r="9" spans="4:10" ht="13.15" x14ac:dyDescent="0.4">
      <c r="D9" s="37" t="s">
        <v>170</v>
      </c>
      <c r="E9" s="38">
        <v>0.33708092704946668</v>
      </c>
      <c r="F9" s="39" t="s">
        <v>170</v>
      </c>
      <c r="G9" s="38">
        <v>2.4491220378210152</v>
      </c>
      <c r="H9" s="40" t="s">
        <v>170</v>
      </c>
      <c r="I9" s="41">
        <v>7.3953726467585819</v>
      </c>
    </row>
    <row r="10" spans="4:10" ht="13.15" x14ac:dyDescent="0.4">
      <c r="D10" s="42" t="s">
        <v>171</v>
      </c>
      <c r="E10" s="43">
        <v>0.51578595610681122</v>
      </c>
      <c r="F10" s="44" t="s">
        <v>171</v>
      </c>
      <c r="G10" s="43">
        <v>2.4092274092274075</v>
      </c>
      <c r="H10" s="45" t="s">
        <v>171</v>
      </c>
      <c r="I10" s="46">
        <v>4.5026822939444298</v>
      </c>
    </row>
    <row r="11" spans="4:10" ht="13.5" thickBot="1" x14ac:dyDescent="0.45">
      <c r="D11" s="47" t="s">
        <v>172</v>
      </c>
      <c r="E11" s="48">
        <v>0.54302553041999291</v>
      </c>
      <c r="F11" s="49" t="s">
        <v>172</v>
      </c>
      <c r="G11" s="48">
        <v>3.0243105628646889</v>
      </c>
      <c r="H11" s="50" t="s">
        <v>172</v>
      </c>
      <c r="I11" s="51">
        <v>10.204917847401392</v>
      </c>
    </row>
    <row r="12" spans="4:10" ht="13.15" x14ac:dyDescent="0.4">
      <c r="D12" s="37" t="s">
        <v>173</v>
      </c>
      <c r="E12" s="38">
        <v>0.50409765588419897</v>
      </c>
      <c r="F12" s="39" t="s">
        <v>173</v>
      </c>
      <c r="G12" s="38">
        <v>1.2004091920051907</v>
      </c>
      <c r="H12" s="40" t="s">
        <v>173</v>
      </c>
      <c r="I12" s="41">
        <v>0</v>
      </c>
      <c r="J12" s="60" t="s">
        <v>174</v>
      </c>
    </row>
    <row r="13" spans="4:10" ht="13.15" x14ac:dyDescent="0.4">
      <c r="D13" s="42" t="s">
        <v>175</v>
      </c>
      <c r="E13" s="43">
        <v>0.43183254546803262</v>
      </c>
      <c r="F13" s="44" t="s">
        <v>175</v>
      </c>
      <c r="G13" s="43">
        <v>2.0095358193718855</v>
      </c>
      <c r="H13" s="45" t="s">
        <v>175</v>
      </c>
      <c r="I13" s="46">
        <v>0</v>
      </c>
      <c r="J13" s="61"/>
    </row>
    <row r="14" spans="4:10" ht="13.5" thickBot="1" x14ac:dyDescent="0.45">
      <c r="D14" s="47" t="s">
        <v>176</v>
      </c>
      <c r="E14" s="48">
        <v>0.64010408281517062</v>
      </c>
      <c r="F14" s="49" t="s">
        <v>176</v>
      </c>
      <c r="G14" s="48">
        <v>3.8159771782184571</v>
      </c>
      <c r="H14" s="50" t="s">
        <v>176</v>
      </c>
      <c r="I14" s="51">
        <v>0</v>
      </c>
      <c r="J14" s="62"/>
    </row>
    <row r="15" spans="4:10" ht="13.15" x14ac:dyDescent="0.4">
      <c r="D15" s="37" t="s">
        <v>177</v>
      </c>
      <c r="E15" s="38">
        <v>0.49503878539998664</v>
      </c>
      <c r="F15" s="39" t="s">
        <v>177</v>
      </c>
      <c r="G15" s="38">
        <v>2.6152178021950334</v>
      </c>
      <c r="H15" s="40" t="s">
        <v>177</v>
      </c>
      <c r="I15" s="41">
        <v>7.4055520288694376</v>
      </c>
    </row>
    <row r="16" spans="4:10" ht="13.15" x14ac:dyDescent="0.4">
      <c r="D16" s="42" t="s">
        <v>178</v>
      </c>
      <c r="E16" s="43">
        <v>0.63046371248753563</v>
      </c>
      <c r="F16" s="44" t="s">
        <v>178</v>
      </c>
      <c r="G16" s="43">
        <v>3.3338379413565149</v>
      </c>
      <c r="H16" s="45" t="s">
        <v>178</v>
      </c>
      <c r="I16" s="46">
        <v>3.3543561458329769</v>
      </c>
    </row>
    <row r="17" spans="4:9" ht="13.5" thickBot="1" x14ac:dyDescent="0.45">
      <c r="D17" s="47" t="s">
        <v>179</v>
      </c>
      <c r="E17" s="48">
        <v>0.61872562027730138</v>
      </c>
      <c r="F17" s="49" t="s">
        <v>179</v>
      </c>
      <c r="G17" s="48">
        <v>3.5697925384610167</v>
      </c>
      <c r="H17" s="50" t="s">
        <v>179</v>
      </c>
      <c r="I17" s="51">
        <v>7.3566891477718341</v>
      </c>
    </row>
    <row r="18" spans="4:9" ht="13.15" x14ac:dyDescent="0.4">
      <c r="D18" s="37" t="s">
        <v>180</v>
      </c>
      <c r="E18" s="38">
        <v>0.73599804406751956</v>
      </c>
      <c r="F18" s="39" t="s">
        <v>180</v>
      </c>
      <c r="G18" s="38">
        <v>4.3721441335796838</v>
      </c>
      <c r="H18" s="40" t="s">
        <v>180</v>
      </c>
      <c r="I18" s="41">
        <v>32.821025755237756</v>
      </c>
    </row>
    <row r="19" spans="4:9" ht="13.15" x14ac:dyDescent="0.4">
      <c r="D19" s="42" t="s">
        <v>181</v>
      </c>
      <c r="E19" s="43">
        <v>0.58597463769007552</v>
      </c>
      <c r="F19" s="44" t="s">
        <v>181</v>
      </c>
      <c r="G19" s="43">
        <v>5.4410952600092006</v>
      </c>
      <c r="H19" s="45" t="s">
        <v>181</v>
      </c>
      <c r="I19" s="46">
        <v>25.636228380968543</v>
      </c>
    </row>
    <row r="20" spans="4:9" ht="13.5" thickBot="1" x14ac:dyDescent="0.45">
      <c r="D20" s="47" t="s">
        <v>182</v>
      </c>
      <c r="E20" s="48">
        <v>1.1884238799672162</v>
      </c>
      <c r="F20" s="49" t="s">
        <v>182</v>
      </c>
      <c r="G20" s="48">
        <v>6.5874701929330159</v>
      </c>
      <c r="H20" s="50" t="s">
        <v>182</v>
      </c>
      <c r="I20" s="51">
        <v>31.527616129174838</v>
      </c>
    </row>
    <row r="21" spans="4:9" ht="13.15" x14ac:dyDescent="0.4">
      <c r="D21" s="37" t="s">
        <v>183</v>
      </c>
      <c r="E21" s="38">
        <v>0.367832271246883</v>
      </c>
      <c r="F21" s="39" t="s">
        <v>183</v>
      </c>
      <c r="G21" s="38">
        <v>3.0065125800862993</v>
      </c>
      <c r="H21" s="40" t="s">
        <v>183</v>
      </c>
      <c r="I21" s="41">
        <v>8.5445459028048418</v>
      </c>
    </row>
    <row r="22" spans="4:9" ht="13.15" x14ac:dyDescent="0.4">
      <c r="D22" s="42" t="s">
        <v>184</v>
      </c>
      <c r="E22" s="43">
        <v>0.68760288713994677</v>
      </c>
      <c r="F22" s="44" t="s">
        <v>184</v>
      </c>
      <c r="G22" s="43">
        <v>3.2102370817817398</v>
      </c>
      <c r="H22" s="45" t="s">
        <v>184</v>
      </c>
      <c r="I22" s="46">
        <v>7.0672917048755952</v>
      </c>
    </row>
    <row r="23" spans="4:9" ht="13.5" thickBot="1" x14ac:dyDescent="0.45">
      <c r="D23" s="47" t="s">
        <v>185</v>
      </c>
      <c r="E23" s="48">
        <v>0.71005365985994129</v>
      </c>
      <c r="F23" s="49" t="s">
        <v>185</v>
      </c>
      <c r="G23" s="48">
        <v>3.1123674405273696</v>
      </c>
      <c r="H23" s="50" t="s">
        <v>185</v>
      </c>
      <c r="I23" s="51">
        <v>10.07238653892353</v>
      </c>
    </row>
    <row r="24" spans="4:9" ht="13.15" x14ac:dyDescent="0.4">
      <c r="D24" s="37" t="s">
        <v>186</v>
      </c>
      <c r="E24" s="38">
        <v>0.46030753351317566</v>
      </c>
      <c r="F24" s="39" t="s">
        <v>186</v>
      </c>
      <c r="G24" s="38">
        <v>4.5815882900470335</v>
      </c>
      <c r="H24" s="40" t="s">
        <v>186</v>
      </c>
      <c r="I24" s="41">
        <v>13.320645046603703</v>
      </c>
    </row>
    <row r="25" spans="4:9" ht="13.15" x14ac:dyDescent="0.4">
      <c r="D25" s="42" t="s">
        <v>187</v>
      </c>
      <c r="E25" s="43">
        <v>0.63147153728763394</v>
      </c>
      <c r="F25" s="44" t="s">
        <v>187</v>
      </c>
      <c r="G25" s="43">
        <v>2.8701849473027901</v>
      </c>
      <c r="H25" s="45" t="s">
        <v>187</v>
      </c>
      <c r="I25" s="46">
        <v>10.122611296688561</v>
      </c>
    </row>
    <row r="26" spans="4:9" ht="13.5" thickBot="1" x14ac:dyDescent="0.45">
      <c r="D26" s="47" t="s">
        <v>188</v>
      </c>
      <c r="E26" s="48">
        <v>1.0262755519882774</v>
      </c>
      <c r="F26" s="49" t="s">
        <v>188</v>
      </c>
      <c r="G26" s="48">
        <v>4.1587144500416482</v>
      </c>
      <c r="H26" s="50" t="s">
        <v>188</v>
      </c>
      <c r="I26" s="51">
        <v>10.232082967328566</v>
      </c>
    </row>
    <row r="27" spans="4:9" ht="13.15" x14ac:dyDescent="0.4">
      <c r="D27" s="37" t="s">
        <v>189</v>
      </c>
      <c r="E27" s="38">
        <v>0.56113165747944282</v>
      </c>
      <c r="F27" s="39" t="s">
        <v>189</v>
      </c>
      <c r="G27" s="38">
        <v>3.9372937373601995</v>
      </c>
      <c r="H27" s="40" t="s">
        <v>189</v>
      </c>
      <c r="I27" s="41">
        <v>24.969450777806934</v>
      </c>
    </row>
    <row r="28" spans="4:9" ht="13.15" x14ac:dyDescent="0.4">
      <c r="D28" s="42" t="s">
        <v>190</v>
      </c>
      <c r="E28" s="43">
        <v>0.81281592053899754</v>
      </c>
      <c r="F28" s="44" t="s">
        <v>190</v>
      </c>
      <c r="G28" s="43">
        <v>5.1751306183077856</v>
      </c>
      <c r="H28" s="45" t="s">
        <v>190</v>
      </c>
      <c r="I28" s="46">
        <v>15.860733068368873</v>
      </c>
    </row>
    <row r="29" spans="4:9" ht="13.5" thickBot="1" x14ac:dyDescent="0.45">
      <c r="D29" s="47" t="s">
        <v>191</v>
      </c>
      <c r="E29" s="48">
        <v>1.0316224049926366</v>
      </c>
      <c r="F29" s="49" t="s">
        <v>191</v>
      </c>
      <c r="G29" s="48">
        <v>4.1261632559734798</v>
      </c>
      <c r="H29" s="50" t="s">
        <v>191</v>
      </c>
      <c r="I29" s="51">
        <v>21.038928557289932</v>
      </c>
    </row>
    <row r="30" spans="4:9" ht="13.15" x14ac:dyDescent="0.4">
      <c r="D30" s="37" t="s">
        <v>192</v>
      </c>
      <c r="E30" s="38">
        <v>0.59733199424622652</v>
      </c>
      <c r="F30" s="39" t="s">
        <v>192</v>
      </c>
      <c r="G30" s="38">
        <v>3.8342858743552926</v>
      </c>
      <c r="H30" s="40" t="s">
        <v>192</v>
      </c>
      <c r="I30" s="41">
        <v>13.784438453605988</v>
      </c>
    </row>
    <row r="31" spans="4:9" ht="13.15" x14ac:dyDescent="0.4">
      <c r="D31" s="42" t="s">
        <v>193</v>
      </c>
      <c r="E31" s="43">
        <v>0.45991244161968498</v>
      </c>
      <c r="F31" s="44" t="s">
        <v>193</v>
      </c>
      <c r="G31" s="43">
        <v>3.9181614776730456</v>
      </c>
      <c r="H31" s="45" t="s">
        <v>193</v>
      </c>
      <c r="I31" s="46">
        <v>10.502851396749953</v>
      </c>
    </row>
    <row r="32" spans="4:9" ht="13.5" thickBot="1" x14ac:dyDescent="0.45">
      <c r="D32" s="47" t="s">
        <v>33</v>
      </c>
      <c r="E32" s="48">
        <v>0.94453238607126799</v>
      </c>
      <c r="F32" s="49" t="s">
        <v>33</v>
      </c>
      <c r="G32" s="48">
        <v>2.7703853393865563</v>
      </c>
      <c r="H32" s="50" t="s">
        <v>33</v>
      </c>
      <c r="I32" s="51">
        <v>12.816372516241252</v>
      </c>
    </row>
    <row r="33" spans="4:9" ht="13.15" x14ac:dyDescent="0.4">
      <c r="D33" s="37" t="s">
        <v>194</v>
      </c>
      <c r="E33" s="38">
        <v>0.64268973621027137</v>
      </c>
      <c r="F33" s="39" t="s">
        <v>194</v>
      </c>
      <c r="G33" s="38">
        <v>5.6001970275644934</v>
      </c>
      <c r="H33" s="40" t="s">
        <v>194</v>
      </c>
      <c r="I33" s="41">
        <v>27.159727357606723</v>
      </c>
    </row>
    <row r="34" spans="4:9" ht="13.15" x14ac:dyDescent="0.4">
      <c r="D34" s="42" t="s">
        <v>195</v>
      </c>
      <c r="E34" s="43">
        <v>0.70073411916982575</v>
      </c>
      <c r="F34" s="44" t="s">
        <v>195</v>
      </c>
      <c r="G34" s="43">
        <v>2.6237705503014714</v>
      </c>
      <c r="H34" s="45" t="s">
        <v>195</v>
      </c>
      <c r="I34" s="46">
        <v>24.67885262602908</v>
      </c>
    </row>
    <row r="35" spans="4:9" ht="13.5" thickBot="1" x14ac:dyDescent="0.45">
      <c r="D35" s="47" t="s">
        <v>196</v>
      </c>
      <c r="E35" s="48">
        <v>0.78712546138604822</v>
      </c>
      <c r="F35" s="49" t="s">
        <v>196</v>
      </c>
      <c r="G35" s="48">
        <v>3.8281747624015487</v>
      </c>
      <c r="H35" s="50" t="s">
        <v>196</v>
      </c>
      <c r="I35" s="51">
        <v>25.229220020833932</v>
      </c>
    </row>
  </sheetData>
  <mergeCells count="10">
    <mergeCell ref="J12:J14"/>
    <mergeCell ref="D2:E3"/>
    <mergeCell ref="F2:G3"/>
    <mergeCell ref="H2:I3"/>
    <mergeCell ref="D4:D5"/>
    <mergeCell ref="E4:E5"/>
    <mergeCell ref="F4:F5"/>
    <mergeCell ref="G4:G5"/>
    <mergeCell ref="H4:H5"/>
    <mergeCell ref="I4:I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E2D3A-1840-4B2D-9A3A-9BF949801671}">
  <dimension ref="D1:P136"/>
  <sheetViews>
    <sheetView workbookViewId="0">
      <selection activeCell="I3" sqref="I3:I4"/>
    </sheetView>
  </sheetViews>
  <sheetFormatPr baseColWidth="10" defaultRowHeight="12.75" x14ac:dyDescent="0.35"/>
  <cols>
    <col min="16" max="16" width="16.06640625" customWidth="1"/>
  </cols>
  <sheetData>
    <row r="1" spans="4:16" x14ac:dyDescent="0.35">
      <c r="D1" s="63" t="s">
        <v>0</v>
      </c>
      <c r="E1" s="64"/>
      <c r="F1" s="67" t="s">
        <v>1</v>
      </c>
      <c r="G1" s="64"/>
      <c r="H1" s="63" t="s">
        <v>2</v>
      </c>
      <c r="I1" s="64"/>
      <c r="L1" t="s">
        <v>162</v>
      </c>
      <c r="M1" t="s">
        <v>139</v>
      </c>
      <c r="N1" t="s">
        <v>3</v>
      </c>
      <c r="O1" t="s">
        <v>140</v>
      </c>
      <c r="P1" t="s">
        <v>144</v>
      </c>
    </row>
    <row r="2" spans="4:16" ht="13.15" thickBot="1" x14ac:dyDescent="0.4">
      <c r="D2" s="65"/>
      <c r="E2" s="66"/>
      <c r="F2" s="68"/>
      <c r="G2" s="66"/>
      <c r="H2" s="65"/>
      <c r="I2" s="66"/>
      <c r="L2" t="s">
        <v>163</v>
      </c>
      <c r="M2" t="s">
        <v>0</v>
      </c>
      <c r="N2" t="s">
        <v>142</v>
      </c>
      <c r="O2" t="s">
        <v>143</v>
      </c>
      <c r="P2">
        <v>0.839542753161864</v>
      </c>
    </row>
    <row r="3" spans="4:16" x14ac:dyDescent="0.35">
      <c r="D3" s="63" t="s">
        <v>3</v>
      </c>
      <c r="E3" s="69" t="s">
        <v>4</v>
      </c>
      <c r="F3" s="63" t="s">
        <v>3</v>
      </c>
      <c r="G3" s="69" t="s">
        <v>5</v>
      </c>
      <c r="H3" s="69" t="s">
        <v>3</v>
      </c>
      <c r="I3" s="71" t="s">
        <v>6</v>
      </c>
      <c r="L3" t="s">
        <v>163</v>
      </c>
      <c r="M3" t="s">
        <v>0</v>
      </c>
      <c r="N3" t="s">
        <v>142</v>
      </c>
      <c r="O3" t="s">
        <v>145</v>
      </c>
      <c r="P3">
        <v>0.6727423004758788</v>
      </c>
    </row>
    <row r="4" spans="4:16" ht="13.15" thickBot="1" x14ac:dyDescent="0.4">
      <c r="D4" s="65"/>
      <c r="E4" s="70"/>
      <c r="F4" s="65"/>
      <c r="G4" s="70"/>
      <c r="H4" s="70"/>
      <c r="I4" s="72"/>
      <c r="L4" t="s">
        <v>163</v>
      </c>
      <c r="M4" t="s">
        <v>0</v>
      </c>
      <c r="N4" t="s">
        <v>142</v>
      </c>
      <c r="O4" t="s">
        <v>146</v>
      </c>
      <c r="P4">
        <v>0.94930231460380488</v>
      </c>
    </row>
    <row r="5" spans="4:16" ht="13.15" x14ac:dyDescent="0.4">
      <c r="D5" s="1"/>
      <c r="E5" s="2"/>
      <c r="F5" s="1"/>
      <c r="G5" s="2"/>
      <c r="H5" s="1"/>
      <c r="I5" s="2"/>
      <c r="L5" t="s">
        <v>163</v>
      </c>
      <c r="M5" t="s">
        <v>0</v>
      </c>
      <c r="N5" t="s">
        <v>147</v>
      </c>
      <c r="O5" t="s">
        <v>143</v>
      </c>
      <c r="P5">
        <v>0.57160769228011132</v>
      </c>
    </row>
    <row r="6" spans="4:16" ht="13.15" x14ac:dyDescent="0.4">
      <c r="D6" s="1" t="s">
        <v>7</v>
      </c>
      <c r="E6" s="3">
        <v>0.839542753161864</v>
      </c>
      <c r="F6" s="1" t="s">
        <v>7</v>
      </c>
      <c r="G6" s="3">
        <v>6.4667603674128928</v>
      </c>
      <c r="H6" s="1" t="s">
        <v>7</v>
      </c>
      <c r="I6" s="4">
        <v>32.699626412157748</v>
      </c>
      <c r="L6" t="s">
        <v>163</v>
      </c>
      <c r="M6" t="s">
        <v>0</v>
      </c>
      <c r="N6" t="s">
        <v>147</v>
      </c>
      <c r="O6" t="s">
        <v>145</v>
      </c>
      <c r="P6">
        <v>0.60602506663642053</v>
      </c>
    </row>
    <row r="7" spans="4:16" ht="13.15" x14ac:dyDescent="0.4">
      <c r="D7" s="1" t="s">
        <v>8</v>
      </c>
      <c r="E7" s="3">
        <v>0.6727423004758788</v>
      </c>
      <c r="F7" s="1" t="s">
        <v>8</v>
      </c>
      <c r="G7" s="3">
        <v>4.6092753453065693</v>
      </c>
      <c r="H7" s="1" t="s">
        <v>8</v>
      </c>
      <c r="I7" s="4">
        <v>27.290621268810519</v>
      </c>
      <c r="L7" t="s">
        <v>163</v>
      </c>
      <c r="M7" t="s">
        <v>0</v>
      </c>
      <c r="N7" t="s">
        <v>147</v>
      </c>
      <c r="O7" t="s">
        <v>146</v>
      </c>
      <c r="P7">
        <v>0.79015516822084852</v>
      </c>
    </row>
    <row r="8" spans="4:16" ht="13.15" x14ac:dyDescent="0.4">
      <c r="D8" s="1" t="s">
        <v>9</v>
      </c>
      <c r="E8" s="3">
        <v>0.94930231460380488</v>
      </c>
      <c r="F8" s="1" t="s">
        <v>9</v>
      </c>
      <c r="G8" s="3">
        <v>5.6378680180903631</v>
      </c>
      <c r="H8" s="1" t="s">
        <v>9</v>
      </c>
      <c r="I8" s="4">
        <v>26.453190586549209</v>
      </c>
      <c r="L8" t="s">
        <v>163</v>
      </c>
      <c r="M8" t="s">
        <v>0</v>
      </c>
      <c r="N8" t="s">
        <v>148</v>
      </c>
      <c r="O8" t="s">
        <v>143</v>
      </c>
      <c r="P8">
        <v>0.56005296665115123</v>
      </c>
    </row>
    <row r="9" spans="4:16" ht="13.15" x14ac:dyDescent="0.4">
      <c r="D9" s="1"/>
      <c r="E9" s="3"/>
      <c r="F9" s="1"/>
      <c r="G9" s="3"/>
      <c r="H9" s="1"/>
      <c r="I9" s="4"/>
      <c r="L9" t="s">
        <v>163</v>
      </c>
      <c r="M9" t="s">
        <v>0</v>
      </c>
      <c r="N9" t="s">
        <v>148</v>
      </c>
      <c r="O9" t="s">
        <v>145</v>
      </c>
      <c r="P9">
        <v>0.9056659168217891</v>
      </c>
    </row>
    <row r="10" spans="4:16" ht="13.15" x14ac:dyDescent="0.4">
      <c r="D10" s="1" t="s">
        <v>10</v>
      </c>
      <c r="E10" s="3">
        <v>0.57160769228011132</v>
      </c>
      <c r="F10" s="1" t="s">
        <v>10</v>
      </c>
      <c r="G10" s="3">
        <v>10.458099317899219</v>
      </c>
      <c r="H10" s="1" t="s">
        <v>10</v>
      </c>
      <c r="I10" s="4">
        <v>33.289037407275941</v>
      </c>
      <c r="L10" t="s">
        <v>163</v>
      </c>
      <c r="M10" t="s">
        <v>0</v>
      </c>
      <c r="N10" t="s">
        <v>148</v>
      </c>
      <c r="O10" t="s">
        <v>146</v>
      </c>
      <c r="P10">
        <v>0.78519491850411927</v>
      </c>
    </row>
    <row r="11" spans="4:16" ht="13.15" x14ac:dyDescent="0.4">
      <c r="D11" s="1" t="s">
        <v>11</v>
      </c>
      <c r="E11" s="3">
        <v>0.60602506663642053</v>
      </c>
      <c r="F11" s="1" t="s">
        <v>11</v>
      </c>
      <c r="G11" s="3">
        <v>3.4723757042846266</v>
      </c>
      <c r="H11" s="1" t="s">
        <v>11</v>
      </c>
      <c r="I11" s="4">
        <v>17.954792154139266</v>
      </c>
      <c r="L11" t="s">
        <v>163</v>
      </c>
      <c r="M11" t="s">
        <v>0</v>
      </c>
      <c r="N11" t="s">
        <v>149</v>
      </c>
      <c r="O11" t="s">
        <v>143</v>
      </c>
      <c r="P11">
        <v>0.36260601214043475</v>
      </c>
    </row>
    <row r="12" spans="4:16" ht="13.15" x14ac:dyDescent="0.4">
      <c r="D12" s="1" t="s">
        <v>12</v>
      </c>
      <c r="E12" s="3">
        <v>0.79015516822084852</v>
      </c>
      <c r="F12" s="1" t="s">
        <v>12</v>
      </c>
      <c r="G12" s="3">
        <v>3.3131720991054912</v>
      </c>
      <c r="H12" s="1" t="s">
        <v>12</v>
      </c>
      <c r="I12" s="4">
        <v>18.077240042217113</v>
      </c>
      <c r="L12" t="s">
        <v>163</v>
      </c>
      <c r="M12" t="s">
        <v>0</v>
      </c>
      <c r="N12" t="s">
        <v>149</v>
      </c>
      <c r="O12" t="s">
        <v>145</v>
      </c>
      <c r="P12">
        <v>0.78004205972480944</v>
      </c>
    </row>
    <row r="13" spans="4:16" ht="13.15" x14ac:dyDescent="0.4">
      <c r="D13" s="1"/>
      <c r="E13" s="3"/>
      <c r="F13" s="1"/>
      <c r="G13" s="3"/>
      <c r="H13" s="1"/>
      <c r="I13" s="4"/>
      <c r="L13" t="s">
        <v>163</v>
      </c>
      <c r="M13" t="s">
        <v>0</v>
      </c>
      <c r="N13" t="s">
        <v>149</v>
      </c>
      <c r="O13" t="s">
        <v>146</v>
      </c>
      <c r="P13">
        <v>0.29863163052724845</v>
      </c>
    </row>
    <row r="14" spans="4:16" ht="13.15" x14ac:dyDescent="0.4">
      <c r="D14" s="1" t="s">
        <v>13</v>
      </c>
      <c r="E14" s="3">
        <v>0.56005296665115123</v>
      </c>
      <c r="F14" s="1" t="s">
        <v>13</v>
      </c>
      <c r="G14" s="3">
        <v>8.8323685503501181</v>
      </c>
      <c r="H14" s="1" t="s">
        <v>13</v>
      </c>
      <c r="I14" s="4">
        <v>21.630246685904524</v>
      </c>
      <c r="L14" t="s">
        <v>163</v>
      </c>
      <c r="M14" t="s">
        <v>0</v>
      </c>
      <c r="N14" t="s">
        <v>150</v>
      </c>
      <c r="O14" t="s">
        <v>143</v>
      </c>
      <c r="P14">
        <v>0.85525303216039417</v>
      </c>
    </row>
    <row r="15" spans="4:16" ht="13.15" x14ac:dyDescent="0.4">
      <c r="D15" s="1" t="s">
        <v>14</v>
      </c>
      <c r="E15" s="3">
        <v>0.9056659168217891</v>
      </c>
      <c r="F15" s="1" t="s">
        <v>14</v>
      </c>
      <c r="G15" s="3">
        <v>2.4339013761977801</v>
      </c>
      <c r="H15" s="1" t="s">
        <v>14</v>
      </c>
      <c r="I15" s="4">
        <v>12.494825524834996</v>
      </c>
      <c r="L15" t="s">
        <v>163</v>
      </c>
      <c r="M15" t="s">
        <v>0</v>
      </c>
      <c r="N15" t="s">
        <v>150</v>
      </c>
      <c r="O15" t="s">
        <v>145</v>
      </c>
      <c r="P15">
        <v>1.0854647193847906</v>
      </c>
    </row>
    <row r="16" spans="4:16" ht="13.15" x14ac:dyDescent="0.4">
      <c r="D16" s="1" t="s">
        <v>15</v>
      </c>
      <c r="E16" s="3">
        <v>0.78519491850411927</v>
      </c>
      <c r="F16" s="1" t="s">
        <v>15</v>
      </c>
      <c r="G16" s="3">
        <v>2.8777940937335211</v>
      </c>
      <c r="H16" s="1" t="s">
        <v>15</v>
      </c>
      <c r="I16" s="4">
        <v>11.39226781573435</v>
      </c>
      <c r="L16" t="s">
        <v>163</v>
      </c>
      <c r="M16" t="s">
        <v>0</v>
      </c>
      <c r="N16" t="s">
        <v>150</v>
      </c>
      <c r="O16" t="s">
        <v>146</v>
      </c>
      <c r="P16">
        <v>0.77202970831835416</v>
      </c>
    </row>
    <row r="17" spans="4:16" ht="13.15" x14ac:dyDescent="0.4">
      <c r="D17" s="1"/>
      <c r="E17" s="3"/>
      <c r="F17" s="1"/>
      <c r="G17" s="3"/>
      <c r="H17" s="1"/>
      <c r="I17" s="4"/>
      <c r="L17" t="s">
        <v>163</v>
      </c>
      <c r="M17" t="s">
        <v>0</v>
      </c>
      <c r="N17" t="s">
        <v>151</v>
      </c>
      <c r="O17" t="s">
        <v>143</v>
      </c>
      <c r="P17">
        <v>0.89593186444450623</v>
      </c>
    </row>
    <row r="18" spans="4:16" ht="13.15" x14ac:dyDescent="0.4">
      <c r="D18" s="1" t="s">
        <v>16</v>
      </c>
      <c r="E18" s="3">
        <v>0.36260601214043475</v>
      </c>
      <c r="F18" s="1" t="s">
        <v>16</v>
      </c>
      <c r="G18" s="3">
        <v>5.1766245385012803</v>
      </c>
      <c r="H18" s="1" t="s">
        <v>16</v>
      </c>
      <c r="I18" s="4">
        <v>22.454365164078176</v>
      </c>
      <c r="L18" t="s">
        <v>163</v>
      </c>
      <c r="M18" t="s">
        <v>0</v>
      </c>
      <c r="N18" t="s">
        <v>151</v>
      </c>
      <c r="O18" t="s">
        <v>145</v>
      </c>
      <c r="P18">
        <v>0.76003739792266245</v>
      </c>
    </row>
    <row r="19" spans="4:16" ht="13.15" x14ac:dyDescent="0.4">
      <c r="D19" s="1" t="s">
        <v>17</v>
      </c>
      <c r="E19" s="3">
        <v>0.78004205972480944</v>
      </c>
      <c r="F19" s="1" t="s">
        <v>17</v>
      </c>
      <c r="G19" s="3">
        <v>4.8132971814572985</v>
      </c>
      <c r="H19" s="1" t="s">
        <v>17</v>
      </c>
      <c r="I19" s="4">
        <v>9.7163549755458352</v>
      </c>
      <c r="L19" t="s">
        <v>163</v>
      </c>
      <c r="M19" t="s">
        <v>0</v>
      </c>
      <c r="N19" t="s">
        <v>151</v>
      </c>
      <c r="O19" t="s">
        <v>146</v>
      </c>
      <c r="P19">
        <v>0.8033435056160807</v>
      </c>
    </row>
    <row r="20" spans="4:16" ht="13.15" x14ac:dyDescent="0.4">
      <c r="D20" s="1" t="s">
        <v>18</v>
      </c>
      <c r="E20" s="3">
        <v>0.29863163052724845</v>
      </c>
      <c r="F20" s="1" t="s">
        <v>18</v>
      </c>
      <c r="G20" s="3">
        <v>5.4798404407749288</v>
      </c>
      <c r="H20" s="1" t="s">
        <v>18</v>
      </c>
      <c r="I20" s="4">
        <v>14.201556352460155</v>
      </c>
      <c r="L20" t="s">
        <v>163</v>
      </c>
      <c r="M20" t="s">
        <v>0</v>
      </c>
      <c r="N20" t="s">
        <v>152</v>
      </c>
      <c r="O20" t="s">
        <v>143</v>
      </c>
      <c r="P20">
        <v>0.87104976208500984</v>
      </c>
    </row>
    <row r="21" spans="4:16" ht="13.15" x14ac:dyDescent="0.4">
      <c r="D21" s="1"/>
      <c r="E21" s="3"/>
      <c r="F21" s="1"/>
      <c r="G21" s="3"/>
      <c r="H21" s="1"/>
      <c r="I21" s="4"/>
      <c r="L21" t="s">
        <v>163</v>
      </c>
      <c r="M21" t="s">
        <v>0</v>
      </c>
      <c r="N21" t="s">
        <v>152</v>
      </c>
      <c r="O21" t="s">
        <v>145</v>
      </c>
      <c r="P21">
        <v>0.84670965003813925</v>
      </c>
    </row>
    <row r="22" spans="4:16" ht="13.15" x14ac:dyDescent="0.4">
      <c r="D22" s="1" t="s">
        <v>19</v>
      </c>
      <c r="E22" s="3">
        <v>0.85525303216039417</v>
      </c>
      <c r="F22" s="1" t="s">
        <v>19</v>
      </c>
      <c r="G22" s="3">
        <v>3.8959700200214997</v>
      </c>
      <c r="H22" s="1" t="s">
        <v>19</v>
      </c>
      <c r="I22" s="4">
        <v>28.610373151344508</v>
      </c>
      <c r="L22" t="s">
        <v>163</v>
      </c>
      <c r="M22" t="s">
        <v>0</v>
      </c>
      <c r="N22" t="s">
        <v>152</v>
      </c>
      <c r="O22" t="s">
        <v>146</v>
      </c>
      <c r="P22">
        <v>1.1189727827520157</v>
      </c>
    </row>
    <row r="23" spans="4:16" ht="13.15" x14ac:dyDescent="0.4">
      <c r="D23" s="1" t="s">
        <v>20</v>
      </c>
      <c r="E23" s="3">
        <v>1.0854647193847906</v>
      </c>
      <c r="F23" s="1" t="s">
        <v>20</v>
      </c>
      <c r="G23" s="3">
        <v>10.048936051226125</v>
      </c>
      <c r="H23" s="1" t="s">
        <v>20</v>
      </c>
      <c r="I23" s="4">
        <v>17.339988256018788</v>
      </c>
      <c r="L23" t="s">
        <v>163</v>
      </c>
      <c r="M23" t="s">
        <v>0</v>
      </c>
      <c r="N23" t="s">
        <v>153</v>
      </c>
      <c r="O23" t="s">
        <v>143</v>
      </c>
      <c r="P23">
        <v>0.68849969239649778</v>
      </c>
    </row>
    <row r="24" spans="4:16" ht="13.15" x14ac:dyDescent="0.4">
      <c r="D24" s="1" t="s">
        <v>21</v>
      </c>
      <c r="E24" s="3">
        <v>0.77202970831835416</v>
      </c>
      <c r="F24" s="1" t="s">
        <v>21</v>
      </c>
      <c r="G24" s="3">
        <v>10.970876342276162</v>
      </c>
      <c r="H24" s="1" t="s">
        <v>21</v>
      </c>
      <c r="I24" s="4">
        <v>20.730287617085661</v>
      </c>
      <c r="L24" t="s">
        <v>163</v>
      </c>
      <c r="M24" t="s">
        <v>0</v>
      </c>
      <c r="N24" t="s">
        <v>153</v>
      </c>
      <c r="O24" t="s">
        <v>145</v>
      </c>
      <c r="P24">
        <v>0.81561917298312769</v>
      </c>
    </row>
    <row r="25" spans="4:16" ht="13.15" x14ac:dyDescent="0.4">
      <c r="D25" s="1"/>
      <c r="E25" s="3"/>
      <c r="F25" s="1"/>
      <c r="G25" s="3"/>
      <c r="H25" s="1"/>
      <c r="I25" s="4"/>
      <c r="L25" t="s">
        <v>163</v>
      </c>
      <c r="M25" t="s">
        <v>0</v>
      </c>
      <c r="N25" t="s">
        <v>153</v>
      </c>
      <c r="O25" t="s">
        <v>146</v>
      </c>
      <c r="P25">
        <v>0.402365572614511</v>
      </c>
    </row>
    <row r="26" spans="4:16" ht="13.15" x14ac:dyDescent="0.4">
      <c r="D26" s="1" t="s">
        <v>22</v>
      </c>
      <c r="E26" s="3">
        <v>0.89593186444450623</v>
      </c>
      <c r="F26" s="1" t="s">
        <v>22</v>
      </c>
      <c r="G26" s="3">
        <v>9.883226808720055</v>
      </c>
      <c r="H26" s="1" t="s">
        <v>22</v>
      </c>
      <c r="I26" s="4">
        <v>34.995488001922439</v>
      </c>
      <c r="L26" t="s">
        <v>163</v>
      </c>
      <c r="M26" t="s">
        <v>0</v>
      </c>
      <c r="N26" t="s">
        <v>154</v>
      </c>
      <c r="O26" t="s">
        <v>143</v>
      </c>
      <c r="P26">
        <v>0.27284518537603619</v>
      </c>
    </row>
    <row r="27" spans="4:16" ht="13.15" x14ac:dyDescent="0.4">
      <c r="D27" s="1" t="s">
        <v>23</v>
      </c>
      <c r="E27" s="3">
        <v>0.76003739792266245</v>
      </c>
      <c r="F27" s="1" t="s">
        <v>23</v>
      </c>
      <c r="G27" s="3">
        <v>5.6165771370415447</v>
      </c>
      <c r="H27" s="1" t="s">
        <v>23</v>
      </c>
      <c r="I27" s="4">
        <v>25.93460838199664</v>
      </c>
      <c r="L27" t="s">
        <v>163</v>
      </c>
      <c r="M27" t="s">
        <v>0</v>
      </c>
      <c r="N27" t="s">
        <v>154</v>
      </c>
      <c r="O27" t="s">
        <v>145</v>
      </c>
      <c r="P27">
        <v>0.53339873921803893</v>
      </c>
    </row>
    <row r="28" spans="4:16" ht="13.15" x14ac:dyDescent="0.4">
      <c r="D28" s="1" t="s">
        <v>24</v>
      </c>
      <c r="E28" s="3">
        <v>0.8033435056160807</v>
      </c>
      <c r="F28" s="1" t="s">
        <v>24</v>
      </c>
      <c r="G28" s="3">
        <v>6.661687928631264</v>
      </c>
      <c r="H28" s="1" t="s">
        <v>24</v>
      </c>
      <c r="I28" s="4">
        <v>30.360340918632016</v>
      </c>
      <c r="L28" t="s">
        <v>163</v>
      </c>
      <c r="M28" t="s">
        <v>0</v>
      </c>
      <c r="N28" t="s">
        <v>155</v>
      </c>
      <c r="O28" t="s">
        <v>146</v>
      </c>
      <c r="P28">
        <v>0.6531603080784214</v>
      </c>
    </row>
    <row r="29" spans="4:16" ht="13.15" x14ac:dyDescent="0.4">
      <c r="D29" s="1"/>
      <c r="E29" s="3"/>
      <c r="F29" s="1"/>
      <c r="G29" s="3"/>
      <c r="H29" s="1"/>
      <c r="I29" s="4"/>
      <c r="L29" t="s">
        <v>163</v>
      </c>
      <c r="M29" t="s">
        <v>0</v>
      </c>
      <c r="N29" t="s">
        <v>156</v>
      </c>
      <c r="O29" t="s">
        <v>143</v>
      </c>
      <c r="P29">
        <v>0.33709403383626241</v>
      </c>
    </row>
    <row r="30" spans="4:16" ht="13.15" x14ac:dyDescent="0.4">
      <c r="D30" s="1" t="s">
        <v>25</v>
      </c>
      <c r="E30" s="3">
        <v>0.87104976208500984</v>
      </c>
      <c r="F30" s="1" t="s">
        <v>25</v>
      </c>
      <c r="G30" s="3">
        <v>13.095502358449943</v>
      </c>
      <c r="H30" s="1" t="s">
        <v>25</v>
      </c>
      <c r="I30" s="4">
        <v>33.551374711133072</v>
      </c>
      <c r="L30" t="s">
        <v>163</v>
      </c>
      <c r="M30" t="s">
        <v>0</v>
      </c>
      <c r="N30" t="s">
        <v>156</v>
      </c>
      <c r="O30" t="s">
        <v>145</v>
      </c>
      <c r="P30">
        <v>0.55128209755174529</v>
      </c>
    </row>
    <row r="31" spans="4:16" ht="13.15" x14ac:dyDescent="0.4">
      <c r="D31" s="1" t="s">
        <v>26</v>
      </c>
      <c r="E31" s="3">
        <v>0.84670965003813925</v>
      </c>
      <c r="F31" s="1" t="s">
        <v>26</v>
      </c>
      <c r="G31" s="3">
        <v>11.032976540179471</v>
      </c>
      <c r="H31" s="1" t="s">
        <v>26</v>
      </c>
      <c r="I31" s="4">
        <v>19.865200478346093</v>
      </c>
      <c r="L31" t="s">
        <v>163</v>
      </c>
      <c r="M31" t="s">
        <v>0</v>
      </c>
      <c r="N31" t="s">
        <v>156</v>
      </c>
      <c r="O31" t="s">
        <v>146</v>
      </c>
      <c r="P31">
        <v>0.29588455485789072</v>
      </c>
    </row>
    <row r="32" spans="4:16" ht="13.15" x14ac:dyDescent="0.4">
      <c r="D32" s="1" t="s">
        <v>27</v>
      </c>
      <c r="E32" s="3">
        <v>1.1189727827520157</v>
      </c>
      <c r="F32" s="1" t="s">
        <v>27</v>
      </c>
      <c r="G32" s="3">
        <v>8.7792170188936183</v>
      </c>
      <c r="H32" s="1" t="s">
        <v>27</v>
      </c>
      <c r="I32" s="4">
        <v>23.253888245214863</v>
      </c>
      <c r="L32" t="s">
        <v>163</v>
      </c>
      <c r="M32" t="s">
        <v>0</v>
      </c>
      <c r="N32" t="s">
        <v>157</v>
      </c>
      <c r="O32" t="s">
        <v>143</v>
      </c>
      <c r="P32">
        <v>0.6692306680265464</v>
      </c>
    </row>
    <row r="33" spans="4:16" ht="13.15" x14ac:dyDescent="0.4">
      <c r="D33" s="1"/>
      <c r="E33" s="3"/>
      <c r="F33" s="1"/>
      <c r="G33" s="3"/>
      <c r="H33" s="1"/>
      <c r="I33" s="4"/>
      <c r="L33" t="s">
        <v>163</v>
      </c>
      <c r="M33" t="s">
        <v>0</v>
      </c>
      <c r="N33" t="s">
        <v>157</v>
      </c>
      <c r="O33" t="s">
        <v>145</v>
      </c>
      <c r="P33">
        <v>0.67142853592036222</v>
      </c>
    </row>
    <row r="34" spans="4:16" ht="13.15" x14ac:dyDescent="0.4">
      <c r="D34" s="1" t="s">
        <v>28</v>
      </c>
      <c r="E34" s="3">
        <v>0.68849969239649778</v>
      </c>
      <c r="F34" s="1" t="s">
        <v>28</v>
      </c>
      <c r="G34" s="3">
        <v>8.1816744514504407</v>
      </c>
      <c r="H34" s="1" t="s">
        <v>28</v>
      </c>
      <c r="I34" s="4">
        <v>33.242910587766836</v>
      </c>
      <c r="L34" t="s">
        <v>163</v>
      </c>
      <c r="M34" t="s">
        <v>0</v>
      </c>
      <c r="N34" t="s">
        <v>157</v>
      </c>
      <c r="O34" t="s">
        <v>146</v>
      </c>
      <c r="P34">
        <v>0.66832942571012721</v>
      </c>
    </row>
    <row r="35" spans="4:16" ht="13.15" x14ac:dyDescent="0.4">
      <c r="D35" s="1" t="s">
        <v>29</v>
      </c>
      <c r="E35" s="3">
        <v>0.81561917298312769</v>
      </c>
      <c r="F35" s="1" t="s">
        <v>29</v>
      </c>
      <c r="G35" s="3">
        <v>5.4849498969171027</v>
      </c>
      <c r="H35" s="1" t="s">
        <v>29</v>
      </c>
      <c r="I35" s="4">
        <v>23.266026492933165</v>
      </c>
      <c r="L35" t="s">
        <v>163</v>
      </c>
      <c r="M35" t="s">
        <v>0</v>
      </c>
      <c r="N35" t="s">
        <v>158</v>
      </c>
      <c r="O35" t="s">
        <v>143</v>
      </c>
      <c r="P35">
        <v>0.6486785421262723</v>
      </c>
    </row>
    <row r="36" spans="4:16" ht="13.15" x14ac:dyDescent="0.4">
      <c r="D36" s="1" t="s">
        <v>30</v>
      </c>
      <c r="E36" s="3">
        <v>0.402365572614511</v>
      </c>
      <c r="F36" s="1" t="s">
        <v>30</v>
      </c>
      <c r="G36" s="3">
        <v>8.1888743762562139</v>
      </c>
      <c r="H36" s="1" t="s">
        <v>30</v>
      </c>
      <c r="I36" s="4">
        <v>23.458372132806904</v>
      </c>
      <c r="L36" t="s">
        <v>163</v>
      </c>
      <c r="M36" t="s">
        <v>0</v>
      </c>
      <c r="N36" t="s">
        <v>158</v>
      </c>
      <c r="O36" t="s">
        <v>145</v>
      </c>
      <c r="P36">
        <v>0.80748136906830004</v>
      </c>
    </row>
    <row r="37" spans="4:16" ht="13.15" x14ac:dyDescent="0.4">
      <c r="D37" s="1"/>
      <c r="E37" s="3"/>
      <c r="F37" s="1"/>
      <c r="G37" s="3"/>
      <c r="H37" s="1"/>
      <c r="I37" s="4"/>
      <c r="L37" t="s">
        <v>163</v>
      </c>
      <c r="M37" t="s">
        <v>0</v>
      </c>
      <c r="N37" t="s">
        <v>158</v>
      </c>
      <c r="O37" t="s">
        <v>146</v>
      </c>
      <c r="P37">
        <v>0.74739374858370444</v>
      </c>
    </row>
    <row r="38" spans="4:16" ht="13.15" x14ac:dyDescent="0.4">
      <c r="D38" s="1" t="s">
        <v>31</v>
      </c>
      <c r="E38" s="3">
        <v>0.27284518537603619</v>
      </c>
      <c r="F38" s="1" t="s">
        <v>31</v>
      </c>
      <c r="G38" s="3">
        <v>6.5460706666529482</v>
      </c>
      <c r="H38" s="1" t="s">
        <v>31</v>
      </c>
      <c r="I38" s="4">
        <v>25.605066497383174</v>
      </c>
      <c r="L38" t="s">
        <v>163</v>
      </c>
      <c r="M38" t="s">
        <v>0</v>
      </c>
      <c r="N38" t="s">
        <v>159</v>
      </c>
      <c r="O38" t="s">
        <v>143</v>
      </c>
      <c r="P38">
        <v>0.82848872977311327</v>
      </c>
    </row>
    <row r="39" spans="4:16" ht="13.15" x14ac:dyDescent="0.4">
      <c r="D39" s="1" t="s">
        <v>32</v>
      </c>
      <c r="E39" s="3">
        <v>0.53339873921803893</v>
      </c>
      <c r="F39" s="1" t="s">
        <v>32</v>
      </c>
      <c r="G39" s="3">
        <v>4.4461493080938297</v>
      </c>
      <c r="H39" s="1" t="s">
        <v>32</v>
      </c>
      <c r="I39" s="4">
        <v>18.424724814502017</v>
      </c>
      <c r="L39" t="s">
        <v>163</v>
      </c>
      <c r="M39" t="s">
        <v>0</v>
      </c>
      <c r="N39" t="s">
        <v>159</v>
      </c>
      <c r="O39" t="s">
        <v>145</v>
      </c>
      <c r="P39">
        <v>0.51639232554230186</v>
      </c>
    </row>
    <row r="40" spans="4:16" ht="13.15" x14ac:dyDescent="0.4">
      <c r="D40" s="1" t="s">
        <v>33</v>
      </c>
      <c r="E40" s="3">
        <v>0.6531603080784214</v>
      </c>
      <c r="F40" s="1" t="s">
        <v>34</v>
      </c>
      <c r="G40" s="3">
        <v>5.4709365920355486</v>
      </c>
      <c r="H40" s="1" t="s">
        <v>34</v>
      </c>
      <c r="I40" s="4">
        <v>15.964775749892556</v>
      </c>
      <c r="L40" t="s">
        <v>163</v>
      </c>
      <c r="M40" t="s">
        <v>0</v>
      </c>
      <c r="N40" t="s">
        <v>159</v>
      </c>
      <c r="O40" t="s">
        <v>146</v>
      </c>
      <c r="P40">
        <v>0.62475249881009032</v>
      </c>
    </row>
    <row r="41" spans="4:16" ht="13.15" x14ac:dyDescent="0.4">
      <c r="D41" s="1"/>
      <c r="E41" s="3"/>
      <c r="F41" s="1"/>
      <c r="G41" s="3"/>
      <c r="H41" s="1"/>
      <c r="I41" s="4"/>
      <c r="L41" t="s">
        <v>163</v>
      </c>
      <c r="M41" t="s">
        <v>0</v>
      </c>
      <c r="N41" t="s">
        <v>160</v>
      </c>
      <c r="O41" t="s">
        <v>143</v>
      </c>
      <c r="P41">
        <v>0.58063942548795522</v>
      </c>
    </row>
    <row r="42" spans="4:16" ht="13.15" x14ac:dyDescent="0.4">
      <c r="D42" s="1" t="s">
        <v>35</v>
      </c>
      <c r="E42" s="3">
        <v>0.33709403383626241</v>
      </c>
      <c r="F42" s="1" t="s">
        <v>35</v>
      </c>
      <c r="G42" s="3">
        <v>4.4145220425224831</v>
      </c>
      <c r="H42" s="1" t="s">
        <v>35</v>
      </c>
      <c r="I42" s="4">
        <v>22.663083755353952</v>
      </c>
      <c r="L42" t="s">
        <v>163</v>
      </c>
      <c r="M42" t="s">
        <v>0</v>
      </c>
      <c r="N42" t="s">
        <v>160</v>
      </c>
      <c r="O42" t="s">
        <v>145</v>
      </c>
      <c r="P42">
        <v>0.74146120267317484</v>
      </c>
    </row>
    <row r="43" spans="4:16" ht="13.15" x14ac:dyDescent="0.4">
      <c r="D43" s="1" t="s">
        <v>36</v>
      </c>
      <c r="E43" s="3">
        <v>0.55128209755174529</v>
      </c>
      <c r="F43" s="1" t="s">
        <v>36</v>
      </c>
      <c r="G43" s="3">
        <v>1.3802804635200623</v>
      </c>
      <c r="H43" s="1" t="s">
        <v>36</v>
      </c>
      <c r="I43" s="4">
        <v>15.764113858000774</v>
      </c>
      <c r="L43" t="s">
        <v>163</v>
      </c>
      <c r="M43" t="s">
        <v>0</v>
      </c>
      <c r="N43" t="s">
        <v>160</v>
      </c>
      <c r="O43" t="s">
        <v>146</v>
      </c>
      <c r="P43">
        <v>0.45951368442032609</v>
      </c>
    </row>
    <row r="44" spans="4:16" ht="13.15" x14ac:dyDescent="0.4">
      <c r="D44" s="1" t="s">
        <v>37</v>
      </c>
      <c r="E44" s="3">
        <v>0.29588455485789072</v>
      </c>
      <c r="F44" s="1" t="s">
        <v>37</v>
      </c>
      <c r="G44" s="3">
        <v>3.8990040316635577</v>
      </c>
      <c r="H44" s="1" t="s">
        <v>37</v>
      </c>
      <c r="I44" s="4">
        <v>16.795503784526996</v>
      </c>
      <c r="L44" t="s">
        <v>163</v>
      </c>
      <c r="M44" t="s">
        <v>0</v>
      </c>
      <c r="N44" t="s">
        <v>161</v>
      </c>
      <c r="O44" t="s">
        <v>143</v>
      </c>
      <c r="P44">
        <v>0.69820188816306483</v>
      </c>
    </row>
    <row r="45" spans="4:16" ht="13.15" x14ac:dyDescent="0.4">
      <c r="D45" s="1"/>
      <c r="E45" s="3"/>
      <c r="F45" s="1"/>
      <c r="G45" s="3"/>
      <c r="H45" s="1"/>
      <c r="I45" s="4"/>
      <c r="L45" t="s">
        <v>163</v>
      </c>
      <c r="M45" t="s">
        <v>0</v>
      </c>
      <c r="N45" t="s">
        <v>161</v>
      </c>
      <c r="O45" t="s">
        <v>145</v>
      </c>
      <c r="P45">
        <v>0.96055963860723503</v>
      </c>
    </row>
    <row r="46" spans="4:16" ht="13.15" x14ac:dyDescent="0.4">
      <c r="D46" s="1" t="s">
        <v>38</v>
      </c>
      <c r="E46" s="3">
        <v>0.6692306680265464</v>
      </c>
      <c r="F46" s="1" t="s">
        <v>38</v>
      </c>
      <c r="G46" s="3">
        <v>7.0398013833999595</v>
      </c>
      <c r="H46" s="1" t="s">
        <v>38</v>
      </c>
      <c r="I46" s="4">
        <v>28.978115736837371</v>
      </c>
      <c r="L46" t="s">
        <v>163</v>
      </c>
      <c r="M46" t="s">
        <v>0</v>
      </c>
      <c r="N46" t="s">
        <v>161</v>
      </c>
      <c r="O46" t="s">
        <v>146</v>
      </c>
      <c r="P46">
        <v>1.001425772752943</v>
      </c>
    </row>
    <row r="47" spans="4:16" ht="13.15" x14ac:dyDescent="0.4">
      <c r="D47" s="1" t="s">
        <v>39</v>
      </c>
      <c r="E47" s="3">
        <v>0.67142853592036222</v>
      </c>
      <c r="F47" s="1" t="s">
        <v>39</v>
      </c>
      <c r="G47" s="3">
        <v>5.58231680107383</v>
      </c>
      <c r="H47" s="1" t="s">
        <v>39</v>
      </c>
      <c r="I47" s="4">
        <v>17.779933819388901</v>
      </c>
      <c r="L47" t="s">
        <v>163</v>
      </c>
      <c r="M47" t="s">
        <v>1</v>
      </c>
      <c r="N47" t="s">
        <v>142</v>
      </c>
      <c r="O47" t="s">
        <v>143</v>
      </c>
      <c r="P47">
        <v>6.4667603674128928</v>
      </c>
    </row>
    <row r="48" spans="4:16" ht="13.15" x14ac:dyDescent="0.4">
      <c r="D48" s="1" t="s">
        <v>40</v>
      </c>
      <c r="E48" s="3">
        <v>0.66832942571012721</v>
      </c>
      <c r="F48" s="1" t="s">
        <v>40</v>
      </c>
      <c r="G48" s="3">
        <v>5.5231364082156809</v>
      </c>
      <c r="H48" s="1" t="s">
        <v>40</v>
      </c>
      <c r="I48" s="4">
        <v>20.66775746521321</v>
      </c>
      <c r="L48" t="s">
        <v>163</v>
      </c>
      <c r="M48" t="s">
        <v>1</v>
      </c>
      <c r="N48" t="s">
        <v>142</v>
      </c>
      <c r="O48" t="s">
        <v>145</v>
      </c>
      <c r="P48">
        <v>4.6092753453065693</v>
      </c>
    </row>
    <row r="49" spans="4:16" ht="13.15" x14ac:dyDescent="0.4">
      <c r="D49" s="1"/>
      <c r="E49" s="3"/>
      <c r="F49" s="1"/>
      <c r="G49" s="3"/>
      <c r="H49" s="1"/>
      <c r="I49" s="4"/>
      <c r="L49" t="s">
        <v>163</v>
      </c>
      <c r="M49" t="s">
        <v>1</v>
      </c>
      <c r="N49" t="s">
        <v>142</v>
      </c>
      <c r="O49" t="s">
        <v>146</v>
      </c>
      <c r="P49">
        <v>5.6378680180903631</v>
      </c>
    </row>
    <row r="50" spans="4:16" ht="13.15" x14ac:dyDescent="0.4">
      <c r="D50" s="1" t="s">
        <v>41</v>
      </c>
      <c r="E50" s="3">
        <v>0.6486785421262723</v>
      </c>
      <c r="F50" s="1" t="s">
        <v>41</v>
      </c>
      <c r="G50" s="3">
        <v>7.3030923763550843</v>
      </c>
      <c r="H50" s="1" t="s">
        <v>41</v>
      </c>
      <c r="I50" s="4">
        <v>27.999075495302925</v>
      </c>
      <c r="L50" t="s">
        <v>163</v>
      </c>
      <c r="M50" t="s">
        <v>1</v>
      </c>
      <c r="N50" t="s">
        <v>147</v>
      </c>
      <c r="O50" t="s">
        <v>143</v>
      </c>
      <c r="P50">
        <v>10.458099317899219</v>
      </c>
    </row>
    <row r="51" spans="4:16" ht="13.15" x14ac:dyDescent="0.4">
      <c r="D51" s="1" t="s">
        <v>42</v>
      </c>
      <c r="E51" s="3">
        <v>0.80748136906830004</v>
      </c>
      <c r="F51" s="1" t="s">
        <v>42</v>
      </c>
      <c r="G51" s="3">
        <v>6.6820877149122948</v>
      </c>
      <c r="H51" s="1" t="s">
        <v>42</v>
      </c>
      <c r="I51" s="4">
        <v>30.165962056858827</v>
      </c>
      <c r="L51" t="s">
        <v>163</v>
      </c>
      <c r="M51" t="s">
        <v>1</v>
      </c>
      <c r="N51" t="s">
        <v>147</v>
      </c>
      <c r="O51" t="s">
        <v>145</v>
      </c>
      <c r="P51">
        <v>3.4723757042846266</v>
      </c>
    </row>
    <row r="52" spans="4:16" ht="13.15" x14ac:dyDescent="0.4">
      <c r="D52" s="1" t="s">
        <v>43</v>
      </c>
      <c r="E52" s="3">
        <v>0.74739374858370444</v>
      </c>
      <c r="F52" s="1" t="s">
        <v>43</v>
      </c>
      <c r="G52" s="3">
        <v>4.4076154158581158</v>
      </c>
      <c r="H52" s="1" t="s">
        <v>43</v>
      </c>
      <c r="I52" s="4">
        <v>26.429439221081491</v>
      </c>
      <c r="L52" t="s">
        <v>163</v>
      </c>
      <c r="M52" t="s">
        <v>1</v>
      </c>
      <c r="N52" t="s">
        <v>147</v>
      </c>
      <c r="O52" t="s">
        <v>146</v>
      </c>
      <c r="P52">
        <v>3.3131720991054912</v>
      </c>
    </row>
    <row r="53" spans="4:16" ht="13.15" x14ac:dyDescent="0.4">
      <c r="D53" s="1"/>
      <c r="E53" s="3"/>
      <c r="F53" s="1"/>
      <c r="G53" s="3"/>
      <c r="H53" s="1"/>
      <c r="I53" s="4"/>
      <c r="L53" t="s">
        <v>163</v>
      </c>
      <c r="M53" t="s">
        <v>1</v>
      </c>
      <c r="N53" t="s">
        <v>148</v>
      </c>
      <c r="O53" t="s">
        <v>143</v>
      </c>
      <c r="P53">
        <v>8.8323685503501181</v>
      </c>
    </row>
    <row r="54" spans="4:16" ht="13.15" x14ac:dyDescent="0.4">
      <c r="D54" s="1" t="s">
        <v>44</v>
      </c>
      <c r="E54" s="3">
        <v>0.82848872977311327</v>
      </c>
      <c r="F54" s="1" t="s">
        <v>44</v>
      </c>
      <c r="G54" s="3">
        <v>9.2244277604422908</v>
      </c>
      <c r="H54" s="1" t="s">
        <v>44</v>
      </c>
      <c r="I54" s="4">
        <v>29.739166667031778</v>
      </c>
      <c r="L54" t="s">
        <v>163</v>
      </c>
      <c r="M54" t="s">
        <v>1</v>
      </c>
      <c r="N54" t="s">
        <v>148</v>
      </c>
      <c r="O54" t="s">
        <v>145</v>
      </c>
      <c r="P54">
        <v>2.4339013761977801</v>
      </c>
    </row>
    <row r="55" spans="4:16" ht="13.15" x14ac:dyDescent="0.4">
      <c r="D55" s="1" t="s">
        <v>45</v>
      </c>
      <c r="E55" s="3">
        <v>0.51639232554230186</v>
      </c>
      <c r="F55" s="1" t="s">
        <v>45</v>
      </c>
      <c r="G55" s="3">
        <v>5.3195902654730691</v>
      </c>
      <c r="H55" s="1" t="s">
        <v>45</v>
      </c>
      <c r="I55" s="4">
        <v>33.135104553426707</v>
      </c>
      <c r="L55" t="s">
        <v>163</v>
      </c>
      <c r="M55" t="s">
        <v>1</v>
      </c>
      <c r="N55" t="s">
        <v>148</v>
      </c>
      <c r="O55" t="s">
        <v>146</v>
      </c>
      <c r="P55">
        <v>2.8777940937335211</v>
      </c>
    </row>
    <row r="56" spans="4:16" ht="13.15" x14ac:dyDescent="0.4">
      <c r="D56" s="1" t="s">
        <v>46</v>
      </c>
      <c r="E56" s="3">
        <v>0.62475249881009032</v>
      </c>
      <c r="F56" s="1" t="s">
        <v>46</v>
      </c>
      <c r="G56" s="3">
        <v>7.3804693343305914</v>
      </c>
      <c r="H56" s="1" t="s">
        <v>46</v>
      </c>
      <c r="I56" s="4">
        <v>26.45903702828662</v>
      </c>
      <c r="L56" t="s">
        <v>163</v>
      </c>
      <c r="M56" t="s">
        <v>1</v>
      </c>
      <c r="N56" t="s">
        <v>149</v>
      </c>
      <c r="O56" t="s">
        <v>143</v>
      </c>
      <c r="P56">
        <v>5.1766245385012803</v>
      </c>
    </row>
    <row r="57" spans="4:16" ht="13.15" x14ac:dyDescent="0.4">
      <c r="D57" s="1"/>
      <c r="E57" s="3"/>
      <c r="F57" s="1"/>
      <c r="G57" s="3"/>
      <c r="H57" s="1"/>
      <c r="I57" s="4"/>
      <c r="L57" t="s">
        <v>163</v>
      </c>
      <c r="M57" t="s">
        <v>1</v>
      </c>
      <c r="N57" t="s">
        <v>149</v>
      </c>
      <c r="O57" t="s">
        <v>145</v>
      </c>
      <c r="P57">
        <v>4.8132971814572985</v>
      </c>
    </row>
    <row r="58" spans="4:16" ht="13.15" x14ac:dyDescent="0.4">
      <c r="D58" s="1" t="s">
        <v>47</v>
      </c>
      <c r="E58" s="3">
        <v>0.58063942548795522</v>
      </c>
      <c r="F58" s="1" t="s">
        <v>47</v>
      </c>
      <c r="G58" s="3">
        <v>9.377120182292396</v>
      </c>
      <c r="H58" s="1" t="s">
        <v>47</v>
      </c>
      <c r="I58" s="4">
        <v>29.712677273420418</v>
      </c>
      <c r="L58" t="s">
        <v>163</v>
      </c>
      <c r="M58" t="s">
        <v>1</v>
      </c>
      <c r="N58" t="s">
        <v>149</v>
      </c>
      <c r="O58" t="s">
        <v>146</v>
      </c>
      <c r="P58">
        <v>5.4798404407749288</v>
      </c>
    </row>
    <row r="59" spans="4:16" ht="13.15" x14ac:dyDescent="0.4">
      <c r="D59" s="1" t="s">
        <v>48</v>
      </c>
      <c r="E59" s="3">
        <v>0.74146120267317484</v>
      </c>
      <c r="F59" s="1" t="s">
        <v>48</v>
      </c>
      <c r="G59" s="3">
        <v>5.2322502930069019</v>
      </c>
      <c r="H59" s="1" t="s">
        <v>48</v>
      </c>
      <c r="I59" s="4">
        <v>32.497553848130813</v>
      </c>
      <c r="L59" t="s">
        <v>163</v>
      </c>
      <c r="M59" t="s">
        <v>1</v>
      </c>
      <c r="N59" t="s">
        <v>150</v>
      </c>
      <c r="O59" t="s">
        <v>143</v>
      </c>
      <c r="P59">
        <v>3.8959700200214997</v>
      </c>
    </row>
    <row r="60" spans="4:16" ht="13.15" x14ac:dyDescent="0.4">
      <c r="D60" s="1" t="s">
        <v>49</v>
      </c>
      <c r="E60" s="3">
        <v>0.45951368442032609</v>
      </c>
      <c r="F60" s="1" t="s">
        <v>49</v>
      </c>
      <c r="G60" s="3">
        <v>6.161611772384914</v>
      </c>
      <c r="H60" s="1" t="s">
        <v>49</v>
      </c>
      <c r="I60" s="4">
        <v>27.604585941490409</v>
      </c>
      <c r="L60" t="s">
        <v>163</v>
      </c>
      <c r="M60" t="s">
        <v>1</v>
      </c>
      <c r="N60" t="s">
        <v>150</v>
      </c>
      <c r="O60" t="s">
        <v>145</v>
      </c>
      <c r="P60">
        <v>10.048936051226125</v>
      </c>
    </row>
    <row r="61" spans="4:16" ht="13.15" x14ac:dyDescent="0.4">
      <c r="D61" s="1"/>
      <c r="E61" s="3"/>
      <c r="F61" s="1"/>
      <c r="G61" s="3"/>
      <c r="H61" s="1"/>
      <c r="I61" s="4"/>
      <c r="L61" t="s">
        <v>163</v>
      </c>
      <c r="M61" t="s">
        <v>1</v>
      </c>
      <c r="N61" t="s">
        <v>150</v>
      </c>
      <c r="O61" t="s">
        <v>146</v>
      </c>
      <c r="P61">
        <v>10.970876342276162</v>
      </c>
    </row>
    <row r="62" spans="4:16" ht="13.15" x14ac:dyDescent="0.4">
      <c r="D62" s="1" t="s">
        <v>50</v>
      </c>
      <c r="E62" s="3">
        <v>0.69820188816306483</v>
      </c>
      <c r="F62" s="1" t="s">
        <v>50</v>
      </c>
      <c r="G62" s="3">
        <v>6.8572590854412034</v>
      </c>
      <c r="H62" s="1" t="s">
        <v>50</v>
      </c>
      <c r="I62" s="4">
        <v>29.079018131051775</v>
      </c>
      <c r="L62" t="s">
        <v>163</v>
      </c>
      <c r="M62" t="s">
        <v>1</v>
      </c>
      <c r="N62" t="s">
        <v>151</v>
      </c>
      <c r="O62" t="s">
        <v>143</v>
      </c>
      <c r="P62">
        <v>9.883226808720055</v>
      </c>
    </row>
    <row r="63" spans="4:16" ht="13.15" x14ac:dyDescent="0.4">
      <c r="D63" s="1" t="s">
        <v>51</v>
      </c>
      <c r="E63" s="3">
        <v>0.96055963860723503</v>
      </c>
      <c r="F63" s="1" t="s">
        <v>51</v>
      </c>
      <c r="G63" s="3">
        <v>6.5650006043521172</v>
      </c>
      <c r="H63" s="1" t="s">
        <v>51</v>
      </c>
      <c r="I63" s="4">
        <v>29.759280825867165</v>
      </c>
      <c r="L63" t="s">
        <v>163</v>
      </c>
      <c r="M63" t="s">
        <v>1</v>
      </c>
      <c r="N63" t="s">
        <v>151</v>
      </c>
      <c r="O63" t="s">
        <v>145</v>
      </c>
      <c r="P63">
        <v>5.6165771370415447</v>
      </c>
    </row>
    <row r="64" spans="4:16" ht="13.5" thickBot="1" x14ac:dyDescent="0.45">
      <c r="D64" s="5" t="s">
        <v>52</v>
      </c>
      <c r="E64" s="6">
        <v>1.001425772752943</v>
      </c>
      <c r="F64" s="5" t="s">
        <v>52</v>
      </c>
      <c r="G64" s="6">
        <v>8.7635169277412803</v>
      </c>
      <c r="H64" s="5" t="s">
        <v>52</v>
      </c>
      <c r="I64" s="7">
        <v>27.782311648922043</v>
      </c>
      <c r="L64" t="s">
        <v>163</v>
      </c>
      <c r="M64" t="s">
        <v>1</v>
      </c>
      <c r="N64" t="s">
        <v>151</v>
      </c>
      <c r="O64" t="s">
        <v>146</v>
      </c>
      <c r="P64">
        <v>6.661687928631264</v>
      </c>
    </row>
    <row r="65" spans="5:16" x14ac:dyDescent="0.35">
      <c r="E65" s="8"/>
      <c r="L65" t="s">
        <v>163</v>
      </c>
      <c r="M65" t="s">
        <v>1</v>
      </c>
      <c r="N65" t="s">
        <v>152</v>
      </c>
      <c r="O65" t="s">
        <v>143</v>
      </c>
      <c r="P65">
        <v>13.095502358449943</v>
      </c>
    </row>
    <row r="66" spans="5:16" x14ac:dyDescent="0.35">
      <c r="E66" s="8"/>
      <c r="L66" t="s">
        <v>163</v>
      </c>
      <c r="M66" t="s">
        <v>1</v>
      </c>
      <c r="N66" t="s">
        <v>152</v>
      </c>
      <c r="O66" t="s">
        <v>145</v>
      </c>
      <c r="P66">
        <v>11.032976540179471</v>
      </c>
    </row>
    <row r="67" spans="5:16" x14ac:dyDescent="0.35">
      <c r="E67" s="8"/>
      <c r="L67" t="s">
        <v>163</v>
      </c>
      <c r="M67" t="s">
        <v>1</v>
      </c>
      <c r="N67" t="s">
        <v>152</v>
      </c>
      <c r="O67" t="s">
        <v>146</v>
      </c>
      <c r="P67">
        <v>8.7792170188936183</v>
      </c>
    </row>
    <row r="68" spans="5:16" x14ac:dyDescent="0.35">
      <c r="E68" s="8"/>
      <c r="L68" t="s">
        <v>163</v>
      </c>
      <c r="M68" t="s">
        <v>1</v>
      </c>
      <c r="N68" t="s">
        <v>153</v>
      </c>
      <c r="O68" t="s">
        <v>143</v>
      </c>
      <c r="P68">
        <v>8.1816744514504407</v>
      </c>
    </row>
    <row r="69" spans="5:16" x14ac:dyDescent="0.35">
      <c r="E69" s="8"/>
      <c r="L69" t="s">
        <v>163</v>
      </c>
      <c r="M69" t="s">
        <v>1</v>
      </c>
      <c r="N69" t="s">
        <v>153</v>
      </c>
      <c r="O69" t="s">
        <v>145</v>
      </c>
      <c r="P69">
        <v>5.4849498969171027</v>
      </c>
    </row>
    <row r="70" spans="5:16" x14ac:dyDescent="0.35">
      <c r="E70" s="8"/>
      <c r="L70" t="s">
        <v>163</v>
      </c>
      <c r="M70" t="s">
        <v>1</v>
      </c>
      <c r="N70" t="s">
        <v>153</v>
      </c>
      <c r="O70" t="s">
        <v>146</v>
      </c>
      <c r="P70">
        <v>8.1888743762562139</v>
      </c>
    </row>
    <row r="71" spans="5:16" x14ac:dyDescent="0.35">
      <c r="E71" s="8"/>
      <c r="L71" t="s">
        <v>163</v>
      </c>
      <c r="M71" t="s">
        <v>1</v>
      </c>
      <c r="N71" t="s">
        <v>154</v>
      </c>
      <c r="O71" t="s">
        <v>143</v>
      </c>
      <c r="P71">
        <v>6.5460706666529482</v>
      </c>
    </row>
    <row r="72" spans="5:16" x14ac:dyDescent="0.35">
      <c r="E72" s="8"/>
      <c r="L72" t="s">
        <v>163</v>
      </c>
      <c r="M72" t="s">
        <v>1</v>
      </c>
      <c r="N72" t="s">
        <v>154</v>
      </c>
      <c r="O72" t="s">
        <v>145</v>
      </c>
      <c r="P72">
        <v>4.4461493080938297</v>
      </c>
    </row>
    <row r="73" spans="5:16" x14ac:dyDescent="0.35">
      <c r="E73" s="8"/>
      <c r="L73" t="s">
        <v>163</v>
      </c>
      <c r="M73" t="s">
        <v>1</v>
      </c>
      <c r="N73" t="s">
        <v>155</v>
      </c>
      <c r="O73" t="s">
        <v>146</v>
      </c>
      <c r="P73">
        <v>5.4709365920355486</v>
      </c>
    </row>
    <row r="74" spans="5:16" x14ac:dyDescent="0.35">
      <c r="L74" t="s">
        <v>163</v>
      </c>
      <c r="M74" t="s">
        <v>1</v>
      </c>
      <c r="N74" t="s">
        <v>156</v>
      </c>
      <c r="O74" t="s">
        <v>143</v>
      </c>
      <c r="P74">
        <v>4.4145220425224831</v>
      </c>
    </row>
    <row r="75" spans="5:16" x14ac:dyDescent="0.35">
      <c r="L75" t="s">
        <v>163</v>
      </c>
      <c r="M75" t="s">
        <v>1</v>
      </c>
      <c r="N75" t="s">
        <v>156</v>
      </c>
      <c r="O75" t="s">
        <v>145</v>
      </c>
      <c r="P75">
        <v>1.3802804635200623</v>
      </c>
    </row>
    <row r="76" spans="5:16" x14ac:dyDescent="0.35">
      <c r="L76" t="s">
        <v>163</v>
      </c>
      <c r="M76" t="s">
        <v>1</v>
      </c>
      <c r="N76" t="s">
        <v>156</v>
      </c>
      <c r="O76" t="s">
        <v>146</v>
      </c>
      <c r="P76">
        <v>3.8990040316635577</v>
      </c>
    </row>
    <row r="77" spans="5:16" x14ac:dyDescent="0.35">
      <c r="L77" t="s">
        <v>163</v>
      </c>
      <c r="M77" t="s">
        <v>1</v>
      </c>
      <c r="N77" t="s">
        <v>157</v>
      </c>
      <c r="O77" t="s">
        <v>143</v>
      </c>
      <c r="P77">
        <v>7.0398013833999595</v>
      </c>
    </row>
    <row r="78" spans="5:16" x14ac:dyDescent="0.35">
      <c r="L78" t="s">
        <v>163</v>
      </c>
      <c r="M78" t="s">
        <v>1</v>
      </c>
      <c r="N78" t="s">
        <v>157</v>
      </c>
      <c r="O78" t="s">
        <v>145</v>
      </c>
      <c r="P78">
        <v>5.58231680107383</v>
      </c>
    </row>
    <row r="79" spans="5:16" x14ac:dyDescent="0.35">
      <c r="L79" t="s">
        <v>163</v>
      </c>
      <c r="M79" t="s">
        <v>1</v>
      </c>
      <c r="N79" t="s">
        <v>157</v>
      </c>
      <c r="O79" t="s">
        <v>146</v>
      </c>
      <c r="P79">
        <v>5.5231364082156809</v>
      </c>
    </row>
    <row r="80" spans="5:16" x14ac:dyDescent="0.35">
      <c r="L80" t="s">
        <v>163</v>
      </c>
      <c r="M80" t="s">
        <v>1</v>
      </c>
      <c r="N80" t="s">
        <v>158</v>
      </c>
      <c r="O80" t="s">
        <v>143</v>
      </c>
      <c r="P80">
        <v>7.3030923763550843</v>
      </c>
    </row>
    <row r="81" spans="12:16" x14ac:dyDescent="0.35">
      <c r="L81" t="s">
        <v>163</v>
      </c>
      <c r="M81" t="s">
        <v>1</v>
      </c>
      <c r="N81" t="s">
        <v>158</v>
      </c>
      <c r="O81" t="s">
        <v>145</v>
      </c>
      <c r="P81">
        <v>6.6820877149122948</v>
      </c>
    </row>
    <row r="82" spans="12:16" x14ac:dyDescent="0.35">
      <c r="L82" t="s">
        <v>163</v>
      </c>
      <c r="M82" t="s">
        <v>1</v>
      </c>
      <c r="N82" t="s">
        <v>158</v>
      </c>
      <c r="O82" t="s">
        <v>146</v>
      </c>
      <c r="P82">
        <v>4.4076154158581158</v>
      </c>
    </row>
    <row r="83" spans="12:16" x14ac:dyDescent="0.35">
      <c r="L83" t="s">
        <v>163</v>
      </c>
      <c r="M83" t="s">
        <v>1</v>
      </c>
      <c r="N83" t="s">
        <v>159</v>
      </c>
      <c r="O83" t="s">
        <v>143</v>
      </c>
      <c r="P83">
        <v>9.2244277604422908</v>
      </c>
    </row>
    <row r="84" spans="12:16" x14ac:dyDescent="0.35">
      <c r="L84" t="s">
        <v>163</v>
      </c>
      <c r="M84" t="s">
        <v>1</v>
      </c>
      <c r="N84" t="s">
        <v>159</v>
      </c>
      <c r="O84" t="s">
        <v>145</v>
      </c>
      <c r="P84">
        <v>5.3195902654730691</v>
      </c>
    </row>
    <row r="85" spans="12:16" x14ac:dyDescent="0.35">
      <c r="L85" t="s">
        <v>163</v>
      </c>
      <c r="M85" t="s">
        <v>1</v>
      </c>
      <c r="N85" t="s">
        <v>159</v>
      </c>
      <c r="O85" t="s">
        <v>146</v>
      </c>
      <c r="P85">
        <v>7.3804693343305914</v>
      </c>
    </row>
    <row r="86" spans="12:16" x14ac:dyDescent="0.35">
      <c r="L86" t="s">
        <v>163</v>
      </c>
      <c r="M86" t="s">
        <v>1</v>
      </c>
      <c r="N86" t="s">
        <v>160</v>
      </c>
      <c r="O86" t="s">
        <v>143</v>
      </c>
      <c r="P86">
        <v>9.377120182292396</v>
      </c>
    </row>
    <row r="87" spans="12:16" x14ac:dyDescent="0.35">
      <c r="L87" t="s">
        <v>163</v>
      </c>
      <c r="M87" t="s">
        <v>1</v>
      </c>
      <c r="N87" t="s">
        <v>160</v>
      </c>
      <c r="O87" t="s">
        <v>145</v>
      </c>
      <c r="P87">
        <v>5.2322502930069019</v>
      </c>
    </row>
    <row r="88" spans="12:16" x14ac:dyDescent="0.35">
      <c r="L88" t="s">
        <v>163</v>
      </c>
      <c r="M88" t="s">
        <v>1</v>
      </c>
      <c r="N88" t="s">
        <v>160</v>
      </c>
      <c r="O88" t="s">
        <v>146</v>
      </c>
      <c r="P88">
        <v>6.161611772384914</v>
      </c>
    </row>
    <row r="89" spans="12:16" x14ac:dyDescent="0.35">
      <c r="L89" t="s">
        <v>163</v>
      </c>
      <c r="M89" t="s">
        <v>1</v>
      </c>
      <c r="N89" t="s">
        <v>161</v>
      </c>
      <c r="O89" t="s">
        <v>143</v>
      </c>
      <c r="P89">
        <v>6.8572590854412034</v>
      </c>
    </row>
    <row r="90" spans="12:16" x14ac:dyDescent="0.35">
      <c r="L90" t="s">
        <v>163</v>
      </c>
      <c r="M90" t="s">
        <v>1</v>
      </c>
      <c r="N90" t="s">
        <v>161</v>
      </c>
      <c r="O90" t="s">
        <v>145</v>
      </c>
      <c r="P90">
        <v>6.5650006043521172</v>
      </c>
    </row>
    <row r="91" spans="12:16" x14ac:dyDescent="0.35">
      <c r="L91" t="s">
        <v>163</v>
      </c>
      <c r="M91" t="s">
        <v>1</v>
      </c>
      <c r="N91" t="s">
        <v>161</v>
      </c>
      <c r="O91" t="s">
        <v>146</v>
      </c>
      <c r="P91">
        <v>8.7635169277412803</v>
      </c>
    </row>
    <row r="92" spans="12:16" x14ac:dyDescent="0.35">
      <c r="L92" t="s">
        <v>163</v>
      </c>
      <c r="M92" t="s">
        <v>2</v>
      </c>
      <c r="N92" t="s">
        <v>142</v>
      </c>
      <c r="O92" t="s">
        <v>143</v>
      </c>
      <c r="P92">
        <v>32.699626412157748</v>
      </c>
    </row>
    <row r="93" spans="12:16" x14ac:dyDescent="0.35">
      <c r="L93" t="s">
        <v>163</v>
      </c>
      <c r="M93" t="s">
        <v>2</v>
      </c>
      <c r="N93" t="s">
        <v>142</v>
      </c>
      <c r="O93" t="s">
        <v>145</v>
      </c>
      <c r="P93">
        <v>27.290621268810519</v>
      </c>
    </row>
    <row r="94" spans="12:16" x14ac:dyDescent="0.35">
      <c r="L94" t="s">
        <v>163</v>
      </c>
      <c r="M94" t="s">
        <v>2</v>
      </c>
      <c r="N94" t="s">
        <v>142</v>
      </c>
      <c r="O94" t="s">
        <v>146</v>
      </c>
      <c r="P94">
        <v>26.453190586549209</v>
      </c>
    </row>
    <row r="95" spans="12:16" x14ac:dyDescent="0.35">
      <c r="L95" t="s">
        <v>163</v>
      </c>
      <c r="M95" t="s">
        <v>2</v>
      </c>
      <c r="N95" t="s">
        <v>147</v>
      </c>
      <c r="O95" t="s">
        <v>143</v>
      </c>
      <c r="P95">
        <v>33.289037407275941</v>
      </c>
    </row>
    <row r="96" spans="12:16" x14ac:dyDescent="0.35">
      <c r="L96" t="s">
        <v>163</v>
      </c>
      <c r="M96" t="s">
        <v>2</v>
      </c>
      <c r="N96" t="s">
        <v>147</v>
      </c>
      <c r="O96" t="s">
        <v>145</v>
      </c>
      <c r="P96">
        <v>17.954792154139266</v>
      </c>
    </row>
    <row r="97" spans="12:16" x14ac:dyDescent="0.35">
      <c r="L97" t="s">
        <v>163</v>
      </c>
      <c r="M97" t="s">
        <v>2</v>
      </c>
      <c r="N97" t="s">
        <v>147</v>
      </c>
      <c r="O97" t="s">
        <v>146</v>
      </c>
      <c r="P97">
        <v>18.077240042217113</v>
      </c>
    </row>
    <row r="98" spans="12:16" x14ac:dyDescent="0.35">
      <c r="L98" t="s">
        <v>163</v>
      </c>
      <c r="M98" t="s">
        <v>2</v>
      </c>
      <c r="N98" t="s">
        <v>148</v>
      </c>
      <c r="O98" t="s">
        <v>143</v>
      </c>
      <c r="P98">
        <v>21.630246685904524</v>
      </c>
    </row>
    <row r="99" spans="12:16" x14ac:dyDescent="0.35">
      <c r="L99" t="s">
        <v>163</v>
      </c>
      <c r="M99" t="s">
        <v>2</v>
      </c>
      <c r="N99" t="s">
        <v>148</v>
      </c>
      <c r="O99" t="s">
        <v>145</v>
      </c>
      <c r="P99">
        <v>12.494825524834996</v>
      </c>
    </row>
    <row r="100" spans="12:16" x14ac:dyDescent="0.35">
      <c r="L100" t="s">
        <v>163</v>
      </c>
      <c r="M100" t="s">
        <v>2</v>
      </c>
      <c r="N100" t="s">
        <v>148</v>
      </c>
      <c r="O100" t="s">
        <v>146</v>
      </c>
      <c r="P100">
        <v>11.39226781573435</v>
      </c>
    </row>
    <row r="101" spans="12:16" x14ac:dyDescent="0.35">
      <c r="L101" t="s">
        <v>163</v>
      </c>
      <c r="M101" t="s">
        <v>2</v>
      </c>
      <c r="N101" t="s">
        <v>149</v>
      </c>
      <c r="O101" t="s">
        <v>143</v>
      </c>
      <c r="P101">
        <v>22.454365164078176</v>
      </c>
    </row>
    <row r="102" spans="12:16" x14ac:dyDescent="0.35">
      <c r="L102" t="s">
        <v>163</v>
      </c>
      <c r="M102" t="s">
        <v>2</v>
      </c>
      <c r="N102" t="s">
        <v>149</v>
      </c>
      <c r="O102" t="s">
        <v>145</v>
      </c>
      <c r="P102">
        <v>9.7163549755458352</v>
      </c>
    </row>
    <row r="103" spans="12:16" x14ac:dyDescent="0.35">
      <c r="L103" t="s">
        <v>163</v>
      </c>
      <c r="M103" t="s">
        <v>2</v>
      </c>
      <c r="N103" t="s">
        <v>149</v>
      </c>
      <c r="O103" t="s">
        <v>146</v>
      </c>
      <c r="P103">
        <v>14.201556352460155</v>
      </c>
    </row>
    <row r="104" spans="12:16" x14ac:dyDescent="0.35">
      <c r="L104" t="s">
        <v>163</v>
      </c>
      <c r="M104" t="s">
        <v>2</v>
      </c>
      <c r="N104" t="s">
        <v>150</v>
      </c>
      <c r="O104" t="s">
        <v>143</v>
      </c>
      <c r="P104">
        <v>28.610373151344508</v>
      </c>
    </row>
    <row r="105" spans="12:16" x14ac:dyDescent="0.35">
      <c r="L105" t="s">
        <v>163</v>
      </c>
      <c r="M105" t="s">
        <v>2</v>
      </c>
      <c r="N105" t="s">
        <v>150</v>
      </c>
      <c r="O105" t="s">
        <v>145</v>
      </c>
      <c r="P105">
        <v>17.339988256018788</v>
      </c>
    </row>
    <row r="106" spans="12:16" x14ac:dyDescent="0.35">
      <c r="L106" t="s">
        <v>163</v>
      </c>
      <c r="M106" t="s">
        <v>2</v>
      </c>
      <c r="N106" t="s">
        <v>150</v>
      </c>
      <c r="O106" t="s">
        <v>146</v>
      </c>
      <c r="P106">
        <v>20.730287617085661</v>
      </c>
    </row>
    <row r="107" spans="12:16" x14ac:dyDescent="0.35">
      <c r="L107" t="s">
        <v>163</v>
      </c>
      <c r="M107" t="s">
        <v>2</v>
      </c>
      <c r="N107" t="s">
        <v>151</v>
      </c>
      <c r="O107" t="s">
        <v>143</v>
      </c>
      <c r="P107">
        <v>34.995488001922439</v>
      </c>
    </row>
    <row r="108" spans="12:16" x14ac:dyDescent="0.35">
      <c r="L108" t="s">
        <v>163</v>
      </c>
      <c r="M108" t="s">
        <v>2</v>
      </c>
      <c r="N108" t="s">
        <v>151</v>
      </c>
      <c r="O108" t="s">
        <v>145</v>
      </c>
      <c r="P108">
        <v>25.93460838199664</v>
      </c>
    </row>
    <row r="109" spans="12:16" x14ac:dyDescent="0.35">
      <c r="L109" t="s">
        <v>163</v>
      </c>
      <c r="M109" t="s">
        <v>2</v>
      </c>
      <c r="N109" t="s">
        <v>151</v>
      </c>
      <c r="O109" t="s">
        <v>146</v>
      </c>
      <c r="P109">
        <v>30.360340918632016</v>
      </c>
    </row>
    <row r="110" spans="12:16" x14ac:dyDescent="0.35">
      <c r="L110" t="s">
        <v>163</v>
      </c>
      <c r="M110" t="s">
        <v>2</v>
      </c>
      <c r="N110" t="s">
        <v>152</v>
      </c>
      <c r="O110" t="s">
        <v>143</v>
      </c>
      <c r="P110">
        <v>33.551374711133072</v>
      </c>
    </row>
    <row r="111" spans="12:16" x14ac:dyDescent="0.35">
      <c r="L111" t="s">
        <v>163</v>
      </c>
      <c r="M111" t="s">
        <v>2</v>
      </c>
      <c r="N111" t="s">
        <v>152</v>
      </c>
      <c r="O111" t="s">
        <v>145</v>
      </c>
      <c r="P111">
        <v>19.865200478346093</v>
      </c>
    </row>
    <row r="112" spans="12:16" x14ac:dyDescent="0.35">
      <c r="L112" t="s">
        <v>163</v>
      </c>
      <c r="M112" t="s">
        <v>2</v>
      </c>
      <c r="N112" t="s">
        <v>152</v>
      </c>
      <c r="O112" t="s">
        <v>146</v>
      </c>
      <c r="P112">
        <v>23.253888245214863</v>
      </c>
    </row>
    <row r="113" spans="12:16" x14ac:dyDescent="0.35">
      <c r="L113" t="s">
        <v>163</v>
      </c>
      <c r="M113" t="s">
        <v>2</v>
      </c>
      <c r="N113" t="s">
        <v>153</v>
      </c>
      <c r="O113" t="s">
        <v>143</v>
      </c>
      <c r="P113">
        <v>33.242910587766836</v>
      </c>
    </row>
    <row r="114" spans="12:16" x14ac:dyDescent="0.35">
      <c r="L114" t="s">
        <v>163</v>
      </c>
      <c r="M114" t="s">
        <v>2</v>
      </c>
      <c r="N114" t="s">
        <v>153</v>
      </c>
      <c r="O114" t="s">
        <v>145</v>
      </c>
      <c r="P114">
        <v>23.266026492933165</v>
      </c>
    </row>
    <row r="115" spans="12:16" x14ac:dyDescent="0.35">
      <c r="L115" t="s">
        <v>163</v>
      </c>
      <c r="M115" t="s">
        <v>2</v>
      </c>
      <c r="N115" t="s">
        <v>153</v>
      </c>
      <c r="O115" t="s">
        <v>146</v>
      </c>
      <c r="P115">
        <v>23.458372132806904</v>
      </c>
    </row>
    <row r="116" spans="12:16" x14ac:dyDescent="0.35">
      <c r="L116" t="s">
        <v>163</v>
      </c>
      <c r="M116" t="s">
        <v>2</v>
      </c>
      <c r="N116" t="s">
        <v>154</v>
      </c>
      <c r="O116" t="s">
        <v>143</v>
      </c>
      <c r="P116">
        <v>25.605066497383174</v>
      </c>
    </row>
    <row r="117" spans="12:16" x14ac:dyDescent="0.35">
      <c r="L117" t="s">
        <v>163</v>
      </c>
      <c r="M117" t="s">
        <v>2</v>
      </c>
      <c r="N117" t="s">
        <v>154</v>
      </c>
      <c r="O117" t="s">
        <v>145</v>
      </c>
      <c r="P117">
        <v>18.424724814502017</v>
      </c>
    </row>
    <row r="118" spans="12:16" x14ac:dyDescent="0.35">
      <c r="L118" t="s">
        <v>163</v>
      </c>
      <c r="M118" t="s">
        <v>2</v>
      </c>
      <c r="N118" t="s">
        <v>155</v>
      </c>
      <c r="O118" t="s">
        <v>146</v>
      </c>
      <c r="P118">
        <v>15.964775749892556</v>
      </c>
    </row>
    <row r="119" spans="12:16" x14ac:dyDescent="0.35">
      <c r="L119" t="s">
        <v>163</v>
      </c>
      <c r="M119" t="s">
        <v>2</v>
      </c>
      <c r="N119" t="s">
        <v>156</v>
      </c>
      <c r="O119" t="s">
        <v>143</v>
      </c>
      <c r="P119">
        <v>22.663083755353952</v>
      </c>
    </row>
    <row r="120" spans="12:16" x14ac:dyDescent="0.35">
      <c r="L120" t="s">
        <v>163</v>
      </c>
      <c r="M120" t="s">
        <v>2</v>
      </c>
      <c r="N120" t="s">
        <v>156</v>
      </c>
      <c r="O120" t="s">
        <v>145</v>
      </c>
      <c r="P120">
        <v>15.764113858000774</v>
      </c>
    </row>
    <row r="121" spans="12:16" x14ac:dyDescent="0.35">
      <c r="L121" t="s">
        <v>163</v>
      </c>
      <c r="M121" t="s">
        <v>2</v>
      </c>
      <c r="N121" t="s">
        <v>156</v>
      </c>
      <c r="O121" t="s">
        <v>146</v>
      </c>
      <c r="P121">
        <v>16.795503784526996</v>
      </c>
    </row>
    <row r="122" spans="12:16" x14ac:dyDescent="0.35">
      <c r="L122" t="s">
        <v>163</v>
      </c>
      <c r="M122" t="s">
        <v>2</v>
      </c>
      <c r="N122" t="s">
        <v>157</v>
      </c>
      <c r="O122" t="s">
        <v>143</v>
      </c>
      <c r="P122">
        <v>28.978115736837371</v>
      </c>
    </row>
    <row r="123" spans="12:16" x14ac:dyDescent="0.35">
      <c r="L123" t="s">
        <v>163</v>
      </c>
      <c r="M123" t="s">
        <v>2</v>
      </c>
      <c r="N123" t="s">
        <v>157</v>
      </c>
      <c r="O123" t="s">
        <v>145</v>
      </c>
      <c r="P123">
        <v>17.779933819388901</v>
      </c>
    </row>
    <row r="124" spans="12:16" x14ac:dyDescent="0.35">
      <c r="L124" t="s">
        <v>163</v>
      </c>
      <c r="M124" t="s">
        <v>2</v>
      </c>
      <c r="N124" t="s">
        <v>157</v>
      </c>
      <c r="O124" t="s">
        <v>146</v>
      </c>
      <c r="P124">
        <v>20.66775746521321</v>
      </c>
    </row>
    <row r="125" spans="12:16" x14ac:dyDescent="0.35">
      <c r="L125" t="s">
        <v>163</v>
      </c>
      <c r="M125" t="s">
        <v>2</v>
      </c>
      <c r="N125" t="s">
        <v>158</v>
      </c>
      <c r="O125" t="s">
        <v>143</v>
      </c>
      <c r="P125">
        <v>27.999075495302925</v>
      </c>
    </row>
    <row r="126" spans="12:16" x14ac:dyDescent="0.35">
      <c r="L126" t="s">
        <v>163</v>
      </c>
      <c r="M126" t="s">
        <v>2</v>
      </c>
      <c r="N126" t="s">
        <v>158</v>
      </c>
      <c r="O126" t="s">
        <v>145</v>
      </c>
      <c r="P126">
        <v>30.165962056858827</v>
      </c>
    </row>
    <row r="127" spans="12:16" x14ac:dyDescent="0.35">
      <c r="L127" t="s">
        <v>163</v>
      </c>
      <c r="M127" t="s">
        <v>2</v>
      </c>
      <c r="N127" t="s">
        <v>158</v>
      </c>
      <c r="O127" t="s">
        <v>146</v>
      </c>
      <c r="P127">
        <v>26.429439221081491</v>
      </c>
    </row>
    <row r="128" spans="12:16" x14ac:dyDescent="0.35">
      <c r="L128" t="s">
        <v>163</v>
      </c>
      <c r="M128" t="s">
        <v>2</v>
      </c>
      <c r="N128" t="s">
        <v>159</v>
      </c>
      <c r="O128" t="s">
        <v>143</v>
      </c>
      <c r="P128">
        <v>29.739166667031778</v>
      </c>
    </row>
    <row r="129" spans="12:16" x14ac:dyDescent="0.35">
      <c r="L129" t="s">
        <v>163</v>
      </c>
      <c r="M129" t="s">
        <v>2</v>
      </c>
      <c r="N129" t="s">
        <v>159</v>
      </c>
      <c r="O129" t="s">
        <v>145</v>
      </c>
      <c r="P129">
        <v>33.135104553426707</v>
      </c>
    </row>
    <row r="130" spans="12:16" x14ac:dyDescent="0.35">
      <c r="L130" t="s">
        <v>163</v>
      </c>
      <c r="M130" t="s">
        <v>2</v>
      </c>
      <c r="N130" t="s">
        <v>159</v>
      </c>
      <c r="O130" t="s">
        <v>146</v>
      </c>
      <c r="P130">
        <v>26.45903702828662</v>
      </c>
    </row>
    <row r="131" spans="12:16" x14ac:dyDescent="0.35">
      <c r="L131" t="s">
        <v>163</v>
      </c>
      <c r="M131" t="s">
        <v>2</v>
      </c>
      <c r="N131" t="s">
        <v>160</v>
      </c>
      <c r="O131" t="s">
        <v>143</v>
      </c>
      <c r="P131">
        <v>29.712677273420418</v>
      </c>
    </row>
    <row r="132" spans="12:16" x14ac:dyDescent="0.35">
      <c r="L132" t="s">
        <v>163</v>
      </c>
      <c r="M132" t="s">
        <v>2</v>
      </c>
      <c r="N132" t="s">
        <v>160</v>
      </c>
      <c r="O132" t="s">
        <v>145</v>
      </c>
      <c r="P132">
        <v>32.497553848130813</v>
      </c>
    </row>
    <row r="133" spans="12:16" x14ac:dyDescent="0.35">
      <c r="L133" t="s">
        <v>163</v>
      </c>
      <c r="M133" t="s">
        <v>2</v>
      </c>
      <c r="N133" t="s">
        <v>160</v>
      </c>
      <c r="O133" t="s">
        <v>146</v>
      </c>
      <c r="P133">
        <v>27.604585941490409</v>
      </c>
    </row>
    <row r="134" spans="12:16" x14ac:dyDescent="0.35">
      <c r="L134" t="s">
        <v>163</v>
      </c>
      <c r="M134" t="s">
        <v>2</v>
      </c>
      <c r="N134" t="s">
        <v>161</v>
      </c>
      <c r="O134" t="s">
        <v>143</v>
      </c>
      <c r="P134">
        <v>29.079018131051775</v>
      </c>
    </row>
    <row r="135" spans="12:16" x14ac:dyDescent="0.35">
      <c r="L135" t="s">
        <v>163</v>
      </c>
      <c r="M135" t="s">
        <v>2</v>
      </c>
      <c r="N135" t="s">
        <v>161</v>
      </c>
      <c r="O135" t="s">
        <v>145</v>
      </c>
      <c r="P135">
        <v>29.759280825867165</v>
      </c>
    </row>
    <row r="136" spans="12:16" x14ac:dyDescent="0.35">
      <c r="L136" t="s">
        <v>163</v>
      </c>
      <c r="M136" t="s">
        <v>2</v>
      </c>
      <c r="N136" t="s">
        <v>161</v>
      </c>
      <c r="O136" t="s">
        <v>146</v>
      </c>
      <c r="P136">
        <v>27.782311648922043</v>
      </c>
    </row>
  </sheetData>
  <mergeCells count="9">
    <mergeCell ref="D1:E2"/>
    <mergeCell ref="F1:G2"/>
    <mergeCell ref="H1:I2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5E69-0DC0-4F43-BAEA-83CD89F9EA43}">
  <dimension ref="A2:G663"/>
  <sheetViews>
    <sheetView topLeftCell="A613" zoomScaleNormal="100" workbookViewId="0">
      <selection activeCell="G653" sqref="G653"/>
    </sheetView>
  </sheetViews>
  <sheetFormatPr baseColWidth="10" defaultRowHeight="12.75" x14ac:dyDescent="0.35"/>
  <cols>
    <col min="1" max="1" width="33.53125" bestFit="1" customWidth="1"/>
    <col min="2" max="2" width="17.9296875" bestFit="1" customWidth="1"/>
    <col min="4" max="4" width="12.06640625" customWidth="1"/>
    <col min="5" max="5" width="8.9296875" customWidth="1"/>
    <col min="6" max="7" width="12.59765625" customWidth="1"/>
    <col min="257" max="257" width="33.53125" bestFit="1" customWidth="1"/>
    <col min="258" max="258" width="17.9296875" bestFit="1" customWidth="1"/>
    <col min="260" max="260" width="12.06640625" customWidth="1"/>
    <col min="261" max="261" width="8.9296875" customWidth="1"/>
    <col min="262" max="263" width="12.59765625" customWidth="1"/>
    <col min="513" max="513" width="33.53125" bestFit="1" customWidth="1"/>
    <col min="514" max="514" width="17.9296875" bestFit="1" customWidth="1"/>
    <col min="516" max="516" width="12.06640625" customWidth="1"/>
    <col min="517" max="517" width="8.9296875" customWidth="1"/>
    <col min="518" max="519" width="12.59765625" customWidth="1"/>
    <col min="769" max="769" width="33.53125" bestFit="1" customWidth="1"/>
    <col min="770" max="770" width="17.9296875" bestFit="1" customWidth="1"/>
    <col min="772" max="772" width="12.06640625" customWidth="1"/>
    <col min="773" max="773" width="8.9296875" customWidth="1"/>
    <col min="774" max="775" width="12.59765625" customWidth="1"/>
    <col min="1025" max="1025" width="33.53125" bestFit="1" customWidth="1"/>
    <col min="1026" max="1026" width="17.9296875" bestFit="1" customWidth="1"/>
    <col min="1028" max="1028" width="12.06640625" customWidth="1"/>
    <col min="1029" max="1029" width="8.9296875" customWidth="1"/>
    <col min="1030" max="1031" width="12.59765625" customWidth="1"/>
    <col min="1281" max="1281" width="33.53125" bestFit="1" customWidth="1"/>
    <col min="1282" max="1282" width="17.9296875" bestFit="1" customWidth="1"/>
    <col min="1284" max="1284" width="12.06640625" customWidth="1"/>
    <col min="1285" max="1285" width="8.9296875" customWidth="1"/>
    <col min="1286" max="1287" width="12.59765625" customWidth="1"/>
    <col min="1537" max="1537" width="33.53125" bestFit="1" customWidth="1"/>
    <col min="1538" max="1538" width="17.9296875" bestFit="1" customWidth="1"/>
    <col min="1540" max="1540" width="12.06640625" customWidth="1"/>
    <col min="1541" max="1541" width="8.9296875" customWidth="1"/>
    <col min="1542" max="1543" width="12.59765625" customWidth="1"/>
    <col min="1793" max="1793" width="33.53125" bestFit="1" customWidth="1"/>
    <col min="1794" max="1794" width="17.9296875" bestFit="1" customWidth="1"/>
    <col min="1796" max="1796" width="12.06640625" customWidth="1"/>
    <col min="1797" max="1797" width="8.9296875" customWidth="1"/>
    <col min="1798" max="1799" width="12.59765625" customWidth="1"/>
    <col min="2049" max="2049" width="33.53125" bestFit="1" customWidth="1"/>
    <col min="2050" max="2050" width="17.9296875" bestFit="1" customWidth="1"/>
    <col min="2052" max="2052" width="12.06640625" customWidth="1"/>
    <col min="2053" max="2053" width="8.9296875" customWidth="1"/>
    <col min="2054" max="2055" width="12.59765625" customWidth="1"/>
    <col min="2305" max="2305" width="33.53125" bestFit="1" customWidth="1"/>
    <col min="2306" max="2306" width="17.9296875" bestFit="1" customWidth="1"/>
    <col min="2308" max="2308" width="12.06640625" customWidth="1"/>
    <col min="2309" max="2309" width="8.9296875" customWidth="1"/>
    <col min="2310" max="2311" width="12.59765625" customWidth="1"/>
    <col min="2561" max="2561" width="33.53125" bestFit="1" customWidth="1"/>
    <col min="2562" max="2562" width="17.9296875" bestFit="1" customWidth="1"/>
    <col min="2564" max="2564" width="12.06640625" customWidth="1"/>
    <col min="2565" max="2565" width="8.9296875" customWidth="1"/>
    <col min="2566" max="2567" width="12.59765625" customWidth="1"/>
    <col min="2817" max="2817" width="33.53125" bestFit="1" customWidth="1"/>
    <col min="2818" max="2818" width="17.9296875" bestFit="1" customWidth="1"/>
    <col min="2820" max="2820" width="12.06640625" customWidth="1"/>
    <col min="2821" max="2821" width="8.9296875" customWidth="1"/>
    <col min="2822" max="2823" width="12.59765625" customWidth="1"/>
    <col min="3073" max="3073" width="33.53125" bestFit="1" customWidth="1"/>
    <col min="3074" max="3074" width="17.9296875" bestFit="1" customWidth="1"/>
    <col min="3076" max="3076" width="12.06640625" customWidth="1"/>
    <col min="3077" max="3077" width="8.9296875" customWidth="1"/>
    <col min="3078" max="3079" width="12.59765625" customWidth="1"/>
    <col min="3329" max="3329" width="33.53125" bestFit="1" customWidth="1"/>
    <col min="3330" max="3330" width="17.9296875" bestFit="1" customWidth="1"/>
    <col min="3332" max="3332" width="12.06640625" customWidth="1"/>
    <col min="3333" max="3333" width="8.9296875" customWidth="1"/>
    <col min="3334" max="3335" width="12.59765625" customWidth="1"/>
    <col min="3585" max="3585" width="33.53125" bestFit="1" customWidth="1"/>
    <col min="3586" max="3586" width="17.9296875" bestFit="1" customWidth="1"/>
    <col min="3588" max="3588" width="12.06640625" customWidth="1"/>
    <col min="3589" max="3589" width="8.9296875" customWidth="1"/>
    <col min="3590" max="3591" width="12.59765625" customWidth="1"/>
    <col min="3841" max="3841" width="33.53125" bestFit="1" customWidth="1"/>
    <col min="3842" max="3842" width="17.9296875" bestFit="1" customWidth="1"/>
    <col min="3844" max="3844" width="12.06640625" customWidth="1"/>
    <col min="3845" max="3845" width="8.9296875" customWidth="1"/>
    <col min="3846" max="3847" width="12.59765625" customWidth="1"/>
    <col min="4097" max="4097" width="33.53125" bestFit="1" customWidth="1"/>
    <col min="4098" max="4098" width="17.9296875" bestFit="1" customWidth="1"/>
    <col min="4100" max="4100" width="12.06640625" customWidth="1"/>
    <col min="4101" max="4101" width="8.9296875" customWidth="1"/>
    <col min="4102" max="4103" width="12.59765625" customWidth="1"/>
    <col min="4353" max="4353" width="33.53125" bestFit="1" customWidth="1"/>
    <col min="4354" max="4354" width="17.9296875" bestFit="1" customWidth="1"/>
    <col min="4356" max="4356" width="12.06640625" customWidth="1"/>
    <col min="4357" max="4357" width="8.9296875" customWidth="1"/>
    <col min="4358" max="4359" width="12.59765625" customWidth="1"/>
    <col min="4609" max="4609" width="33.53125" bestFit="1" customWidth="1"/>
    <col min="4610" max="4610" width="17.9296875" bestFit="1" customWidth="1"/>
    <col min="4612" max="4612" width="12.06640625" customWidth="1"/>
    <col min="4613" max="4613" width="8.9296875" customWidth="1"/>
    <col min="4614" max="4615" width="12.59765625" customWidth="1"/>
    <col min="4865" max="4865" width="33.53125" bestFit="1" customWidth="1"/>
    <col min="4866" max="4866" width="17.9296875" bestFit="1" customWidth="1"/>
    <col min="4868" max="4868" width="12.06640625" customWidth="1"/>
    <col min="4869" max="4869" width="8.9296875" customWidth="1"/>
    <col min="4870" max="4871" width="12.59765625" customWidth="1"/>
    <col min="5121" max="5121" width="33.53125" bestFit="1" customWidth="1"/>
    <col min="5122" max="5122" width="17.9296875" bestFit="1" customWidth="1"/>
    <col min="5124" max="5124" width="12.06640625" customWidth="1"/>
    <col min="5125" max="5125" width="8.9296875" customWidth="1"/>
    <col min="5126" max="5127" width="12.59765625" customWidth="1"/>
    <col min="5377" max="5377" width="33.53125" bestFit="1" customWidth="1"/>
    <col min="5378" max="5378" width="17.9296875" bestFit="1" customWidth="1"/>
    <col min="5380" max="5380" width="12.06640625" customWidth="1"/>
    <col min="5381" max="5381" width="8.9296875" customWidth="1"/>
    <col min="5382" max="5383" width="12.59765625" customWidth="1"/>
    <col min="5633" max="5633" width="33.53125" bestFit="1" customWidth="1"/>
    <col min="5634" max="5634" width="17.9296875" bestFit="1" customWidth="1"/>
    <col min="5636" max="5636" width="12.06640625" customWidth="1"/>
    <col min="5637" max="5637" width="8.9296875" customWidth="1"/>
    <col min="5638" max="5639" width="12.59765625" customWidth="1"/>
    <col min="5889" max="5889" width="33.53125" bestFit="1" customWidth="1"/>
    <col min="5890" max="5890" width="17.9296875" bestFit="1" customWidth="1"/>
    <col min="5892" max="5892" width="12.06640625" customWidth="1"/>
    <col min="5893" max="5893" width="8.9296875" customWidth="1"/>
    <col min="5894" max="5895" width="12.59765625" customWidth="1"/>
    <col min="6145" max="6145" width="33.53125" bestFit="1" customWidth="1"/>
    <col min="6146" max="6146" width="17.9296875" bestFit="1" customWidth="1"/>
    <col min="6148" max="6148" width="12.06640625" customWidth="1"/>
    <col min="6149" max="6149" width="8.9296875" customWidth="1"/>
    <col min="6150" max="6151" width="12.59765625" customWidth="1"/>
    <col min="6401" max="6401" width="33.53125" bestFit="1" customWidth="1"/>
    <col min="6402" max="6402" width="17.9296875" bestFit="1" customWidth="1"/>
    <col min="6404" max="6404" width="12.06640625" customWidth="1"/>
    <col min="6405" max="6405" width="8.9296875" customWidth="1"/>
    <col min="6406" max="6407" width="12.59765625" customWidth="1"/>
    <col min="6657" max="6657" width="33.53125" bestFit="1" customWidth="1"/>
    <col min="6658" max="6658" width="17.9296875" bestFit="1" customWidth="1"/>
    <col min="6660" max="6660" width="12.06640625" customWidth="1"/>
    <col min="6661" max="6661" width="8.9296875" customWidth="1"/>
    <col min="6662" max="6663" width="12.59765625" customWidth="1"/>
    <col min="6913" max="6913" width="33.53125" bestFit="1" customWidth="1"/>
    <col min="6914" max="6914" width="17.9296875" bestFit="1" customWidth="1"/>
    <col min="6916" max="6916" width="12.06640625" customWidth="1"/>
    <col min="6917" max="6917" width="8.9296875" customWidth="1"/>
    <col min="6918" max="6919" width="12.59765625" customWidth="1"/>
    <col min="7169" max="7169" width="33.53125" bestFit="1" customWidth="1"/>
    <col min="7170" max="7170" width="17.9296875" bestFit="1" customWidth="1"/>
    <col min="7172" max="7172" width="12.06640625" customWidth="1"/>
    <col min="7173" max="7173" width="8.9296875" customWidth="1"/>
    <col min="7174" max="7175" width="12.59765625" customWidth="1"/>
    <col min="7425" max="7425" width="33.53125" bestFit="1" customWidth="1"/>
    <col min="7426" max="7426" width="17.9296875" bestFit="1" customWidth="1"/>
    <col min="7428" max="7428" width="12.06640625" customWidth="1"/>
    <col min="7429" max="7429" width="8.9296875" customWidth="1"/>
    <col min="7430" max="7431" width="12.59765625" customWidth="1"/>
    <col min="7681" max="7681" width="33.53125" bestFit="1" customWidth="1"/>
    <col min="7682" max="7682" width="17.9296875" bestFit="1" customWidth="1"/>
    <col min="7684" max="7684" width="12.06640625" customWidth="1"/>
    <col min="7685" max="7685" width="8.9296875" customWidth="1"/>
    <col min="7686" max="7687" width="12.59765625" customWidth="1"/>
    <col min="7937" max="7937" width="33.53125" bestFit="1" customWidth="1"/>
    <col min="7938" max="7938" width="17.9296875" bestFit="1" customWidth="1"/>
    <col min="7940" max="7940" width="12.06640625" customWidth="1"/>
    <col min="7941" max="7941" width="8.9296875" customWidth="1"/>
    <col min="7942" max="7943" width="12.59765625" customWidth="1"/>
    <col min="8193" max="8193" width="33.53125" bestFit="1" customWidth="1"/>
    <col min="8194" max="8194" width="17.9296875" bestFit="1" customWidth="1"/>
    <col min="8196" max="8196" width="12.06640625" customWidth="1"/>
    <col min="8197" max="8197" width="8.9296875" customWidth="1"/>
    <col min="8198" max="8199" width="12.59765625" customWidth="1"/>
    <col min="8449" max="8449" width="33.53125" bestFit="1" customWidth="1"/>
    <col min="8450" max="8450" width="17.9296875" bestFit="1" customWidth="1"/>
    <col min="8452" max="8452" width="12.06640625" customWidth="1"/>
    <col min="8453" max="8453" width="8.9296875" customWidth="1"/>
    <col min="8454" max="8455" width="12.59765625" customWidth="1"/>
    <col min="8705" max="8705" width="33.53125" bestFit="1" customWidth="1"/>
    <col min="8706" max="8706" width="17.9296875" bestFit="1" customWidth="1"/>
    <col min="8708" max="8708" width="12.06640625" customWidth="1"/>
    <col min="8709" max="8709" width="8.9296875" customWidth="1"/>
    <col min="8710" max="8711" width="12.59765625" customWidth="1"/>
    <col min="8961" max="8961" width="33.53125" bestFit="1" customWidth="1"/>
    <col min="8962" max="8962" width="17.9296875" bestFit="1" customWidth="1"/>
    <col min="8964" max="8964" width="12.06640625" customWidth="1"/>
    <col min="8965" max="8965" width="8.9296875" customWidth="1"/>
    <col min="8966" max="8967" width="12.59765625" customWidth="1"/>
    <col min="9217" max="9217" width="33.53125" bestFit="1" customWidth="1"/>
    <col min="9218" max="9218" width="17.9296875" bestFit="1" customWidth="1"/>
    <col min="9220" max="9220" width="12.06640625" customWidth="1"/>
    <col min="9221" max="9221" width="8.9296875" customWidth="1"/>
    <col min="9222" max="9223" width="12.59765625" customWidth="1"/>
    <col min="9473" max="9473" width="33.53125" bestFit="1" customWidth="1"/>
    <col min="9474" max="9474" width="17.9296875" bestFit="1" customWidth="1"/>
    <col min="9476" max="9476" width="12.06640625" customWidth="1"/>
    <col min="9477" max="9477" width="8.9296875" customWidth="1"/>
    <col min="9478" max="9479" width="12.59765625" customWidth="1"/>
    <col min="9729" max="9729" width="33.53125" bestFit="1" customWidth="1"/>
    <col min="9730" max="9730" width="17.9296875" bestFit="1" customWidth="1"/>
    <col min="9732" max="9732" width="12.06640625" customWidth="1"/>
    <col min="9733" max="9733" width="8.9296875" customWidth="1"/>
    <col min="9734" max="9735" width="12.59765625" customWidth="1"/>
    <col min="9985" max="9985" width="33.53125" bestFit="1" customWidth="1"/>
    <col min="9986" max="9986" width="17.9296875" bestFit="1" customWidth="1"/>
    <col min="9988" max="9988" width="12.06640625" customWidth="1"/>
    <col min="9989" max="9989" width="8.9296875" customWidth="1"/>
    <col min="9990" max="9991" width="12.59765625" customWidth="1"/>
    <col min="10241" max="10241" width="33.53125" bestFit="1" customWidth="1"/>
    <col min="10242" max="10242" width="17.9296875" bestFit="1" customWidth="1"/>
    <col min="10244" max="10244" width="12.06640625" customWidth="1"/>
    <col min="10245" max="10245" width="8.9296875" customWidth="1"/>
    <col min="10246" max="10247" width="12.59765625" customWidth="1"/>
    <col min="10497" max="10497" width="33.53125" bestFit="1" customWidth="1"/>
    <col min="10498" max="10498" width="17.9296875" bestFit="1" customWidth="1"/>
    <col min="10500" max="10500" width="12.06640625" customWidth="1"/>
    <col min="10501" max="10501" width="8.9296875" customWidth="1"/>
    <col min="10502" max="10503" width="12.59765625" customWidth="1"/>
    <col min="10753" max="10753" width="33.53125" bestFit="1" customWidth="1"/>
    <col min="10754" max="10754" width="17.9296875" bestFit="1" customWidth="1"/>
    <col min="10756" max="10756" width="12.06640625" customWidth="1"/>
    <col min="10757" max="10757" width="8.9296875" customWidth="1"/>
    <col min="10758" max="10759" width="12.59765625" customWidth="1"/>
    <col min="11009" max="11009" width="33.53125" bestFit="1" customWidth="1"/>
    <col min="11010" max="11010" width="17.9296875" bestFit="1" customWidth="1"/>
    <col min="11012" max="11012" width="12.06640625" customWidth="1"/>
    <col min="11013" max="11013" width="8.9296875" customWidth="1"/>
    <col min="11014" max="11015" width="12.59765625" customWidth="1"/>
    <col min="11265" max="11265" width="33.53125" bestFit="1" customWidth="1"/>
    <col min="11266" max="11266" width="17.9296875" bestFit="1" customWidth="1"/>
    <col min="11268" max="11268" width="12.06640625" customWidth="1"/>
    <col min="11269" max="11269" width="8.9296875" customWidth="1"/>
    <col min="11270" max="11271" width="12.59765625" customWidth="1"/>
    <col min="11521" max="11521" width="33.53125" bestFit="1" customWidth="1"/>
    <col min="11522" max="11522" width="17.9296875" bestFit="1" customWidth="1"/>
    <col min="11524" max="11524" width="12.06640625" customWidth="1"/>
    <col min="11525" max="11525" width="8.9296875" customWidth="1"/>
    <col min="11526" max="11527" width="12.59765625" customWidth="1"/>
    <col min="11777" max="11777" width="33.53125" bestFit="1" customWidth="1"/>
    <col min="11778" max="11778" width="17.9296875" bestFit="1" customWidth="1"/>
    <col min="11780" max="11780" width="12.06640625" customWidth="1"/>
    <col min="11781" max="11781" width="8.9296875" customWidth="1"/>
    <col min="11782" max="11783" width="12.59765625" customWidth="1"/>
    <col min="12033" max="12033" width="33.53125" bestFit="1" customWidth="1"/>
    <col min="12034" max="12034" width="17.9296875" bestFit="1" customWidth="1"/>
    <col min="12036" max="12036" width="12.06640625" customWidth="1"/>
    <col min="12037" max="12037" width="8.9296875" customWidth="1"/>
    <col min="12038" max="12039" width="12.59765625" customWidth="1"/>
    <col min="12289" max="12289" width="33.53125" bestFit="1" customWidth="1"/>
    <col min="12290" max="12290" width="17.9296875" bestFit="1" customWidth="1"/>
    <col min="12292" max="12292" width="12.06640625" customWidth="1"/>
    <col min="12293" max="12293" width="8.9296875" customWidth="1"/>
    <col min="12294" max="12295" width="12.59765625" customWidth="1"/>
    <col min="12545" max="12545" width="33.53125" bestFit="1" customWidth="1"/>
    <col min="12546" max="12546" width="17.9296875" bestFit="1" customWidth="1"/>
    <col min="12548" max="12548" width="12.06640625" customWidth="1"/>
    <col min="12549" max="12549" width="8.9296875" customWidth="1"/>
    <col min="12550" max="12551" width="12.59765625" customWidth="1"/>
    <col min="12801" max="12801" width="33.53125" bestFit="1" customWidth="1"/>
    <col min="12802" max="12802" width="17.9296875" bestFit="1" customWidth="1"/>
    <col min="12804" max="12804" width="12.06640625" customWidth="1"/>
    <col min="12805" max="12805" width="8.9296875" customWidth="1"/>
    <col min="12806" max="12807" width="12.59765625" customWidth="1"/>
    <col min="13057" max="13057" width="33.53125" bestFit="1" customWidth="1"/>
    <col min="13058" max="13058" width="17.9296875" bestFit="1" customWidth="1"/>
    <col min="13060" max="13060" width="12.06640625" customWidth="1"/>
    <col min="13061" max="13061" width="8.9296875" customWidth="1"/>
    <col min="13062" max="13063" width="12.59765625" customWidth="1"/>
    <col min="13313" max="13313" width="33.53125" bestFit="1" customWidth="1"/>
    <col min="13314" max="13314" width="17.9296875" bestFit="1" customWidth="1"/>
    <col min="13316" max="13316" width="12.06640625" customWidth="1"/>
    <col min="13317" max="13317" width="8.9296875" customWidth="1"/>
    <col min="13318" max="13319" width="12.59765625" customWidth="1"/>
    <col min="13569" max="13569" width="33.53125" bestFit="1" customWidth="1"/>
    <col min="13570" max="13570" width="17.9296875" bestFit="1" customWidth="1"/>
    <col min="13572" max="13572" width="12.06640625" customWidth="1"/>
    <col min="13573" max="13573" width="8.9296875" customWidth="1"/>
    <col min="13574" max="13575" width="12.59765625" customWidth="1"/>
    <col min="13825" max="13825" width="33.53125" bestFit="1" customWidth="1"/>
    <col min="13826" max="13826" width="17.9296875" bestFit="1" customWidth="1"/>
    <col min="13828" max="13828" width="12.06640625" customWidth="1"/>
    <col min="13829" max="13829" width="8.9296875" customWidth="1"/>
    <col min="13830" max="13831" width="12.59765625" customWidth="1"/>
    <col min="14081" max="14081" width="33.53125" bestFit="1" customWidth="1"/>
    <col min="14082" max="14082" width="17.9296875" bestFit="1" customWidth="1"/>
    <col min="14084" max="14084" width="12.06640625" customWidth="1"/>
    <col min="14085" max="14085" width="8.9296875" customWidth="1"/>
    <col min="14086" max="14087" width="12.59765625" customWidth="1"/>
    <col min="14337" max="14337" width="33.53125" bestFit="1" customWidth="1"/>
    <col min="14338" max="14338" width="17.9296875" bestFit="1" customWidth="1"/>
    <col min="14340" max="14340" width="12.06640625" customWidth="1"/>
    <col min="14341" max="14341" width="8.9296875" customWidth="1"/>
    <col min="14342" max="14343" width="12.59765625" customWidth="1"/>
    <col min="14593" max="14593" width="33.53125" bestFit="1" customWidth="1"/>
    <col min="14594" max="14594" width="17.9296875" bestFit="1" customWidth="1"/>
    <col min="14596" max="14596" width="12.06640625" customWidth="1"/>
    <col min="14597" max="14597" width="8.9296875" customWidth="1"/>
    <col min="14598" max="14599" width="12.59765625" customWidth="1"/>
    <col min="14849" max="14849" width="33.53125" bestFit="1" customWidth="1"/>
    <col min="14850" max="14850" width="17.9296875" bestFit="1" customWidth="1"/>
    <col min="14852" max="14852" width="12.06640625" customWidth="1"/>
    <col min="14853" max="14853" width="8.9296875" customWidth="1"/>
    <col min="14854" max="14855" width="12.59765625" customWidth="1"/>
    <col min="15105" max="15105" width="33.53125" bestFit="1" customWidth="1"/>
    <col min="15106" max="15106" width="17.9296875" bestFit="1" customWidth="1"/>
    <col min="15108" max="15108" width="12.06640625" customWidth="1"/>
    <col min="15109" max="15109" width="8.9296875" customWidth="1"/>
    <col min="15110" max="15111" width="12.59765625" customWidth="1"/>
    <col min="15361" max="15361" width="33.53125" bestFit="1" customWidth="1"/>
    <col min="15362" max="15362" width="17.9296875" bestFit="1" customWidth="1"/>
    <col min="15364" max="15364" width="12.06640625" customWidth="1"/>
    <col min="15365" max="15365" width="8.9296875" customWidth="1"/>
    <col min="15366" max="15367" width="12.59765625" customWidth="1"/>
    <col min="15617" max="15617" width="33.53125" bestFit="1" customWidth="1"/>
    <col min="15618" max="15618" width="17.9296875" bestFit="1" customWidth="1"/>
    <col min="15620" max="15620" width="12.06640625" customWidth="1"/>
    <col min="15621" max="15621" width="8.9296875" customWidth="1"/>
    <col min="15622" max="15623" width="12.59765625" customWidth="1"/>
    <col min="15873" max="15873" width="33.53125" bestFit="1" customWidth="1"/>
    <col min="15874" max="15874" width="17.9296875" bestFit="1" customWidth="1"/>
    <col min="15876" max="15876" width="12.06640625" customWidth="1"/>
    <col min="15877" max="15877" width="8.9296875" customWidth="1"/>
    <col min="15878" max="15879" width="12.59765625" customWidth="1"/>
    <col min="16129" max="16129" width="33.53125" bestFit="1" customWidth="1"/>
    <col min="16130" max="16130" width="17.9296875" bestFit="1" customWidth="1"/>
    <col min="16132" max="16132" width="12.06640625" customWidth="1"/>
    <col min="16133" max="16133" width="8.9296875" customWidth="1"/>
    <col min="16134" max="16135" width="12.59765625" customWidth="1"/>
  </cols>
  <sheetData>
    <row r="2" spans="1:7" ht="13.5" thickBot="1" x14ac:dyDescent="0.45">
      <c r="A2" s="9" t="s">
        <v>53</v>
      </c>
    </row>
    <row r="3" spans="1:7" ht="13.15" x14ac:dyDescent="0.4">
      <c r="A3" s="9" t="s">
        <v>54</v>
      </c>
      <c r="B3" s="10"/>
      <c r="C3" s="10"/>
      <c r="D3" s="10"/>
      <c r="E3" s="10"/>
      <c r="F3" s="11" t="s">
        <v>55</v>
      </c>
      <c r="G3" s="12"/>
    </row>
    <row r="4" spans="1:7" ht="13.15" x14ac:dyDescent="0.4">
      <c r="A4" s="13" t="s">
        <v>56</v>
      </c>
      <c r="B4" s="14" t="s">
        <v>57</v>
      </c>
      <c r="C4" s="14" t="s">
        <v>58</v>
      </c>
      <c r="D4" s="14" t="s">
        <v>59</v>
      </c>
      <c r="E4" s="15" t="s">
        <v>60</v>
      </c>
      <c r="F4" s="14" t="s">
        <v>61</v>
      </c>
      <c r="G4" s="14" t="s">
        <v>62</v>
      </c>
    </row>
    <row r="5" spans="1:7" ht="13.15" x14ac:dyDescent="0.4">
      <c r="A5" s="16" t="s">
        <v>63</v>
      </c>
      <c r="B5" s="17"/>
      <c r="C5" s="18">
        <v>1</v>
      </c>
      <c r="D5" s="19">
        <f t="shared" ref="D5:D19" si="0">(C5/617)*100</f>
        <v>0.16207455429497569</v>
      </c>
      <c r="E5" s="20">
        <f t="shared" ref="E5:E19" si="1">1.96*(SQRT(D5*(100-D5)/617))</f>
        <v>0.31740859404795796</v>
      </c>
      <c r="F5" s="21">
        <f>D5-E5</f>
        <v>-0.15533403975298227</v>
      </c>
      <c r="G5" s="22">
        <f t="shared" ref="G5:G19" si="2">D5+E5</f>
        <v>0.47948314834293365</v>
      </c>
    </row>
    <row r="6" spans="1:7" ht="13.15" x14ac:dyDescent="0.4">
      <c r="A6" s="23" t="s">
        <v>64</v>
      </c>
      <c r="B6" s="17" t="s">
        <v>65</v>
      </c>
      <c r="C6" s="18">
        <v>2</v>
      </c>
      <c r="D6" s="19">
        <f t="shared" si="0"/>
        <v>0.32414910858995138</v>
      </c>
      <c r="E6" s="20">
        <f t="shared" si="1"/>
        <v>0.44851903700398088</v>
      </c>
      <c r="F6" s="21">
        <f t="shared" ref="F6:F19" si="3">D6-E6</f>
        <v>-0.1243699284140295</v>
      </c>
      <c r="G6" s="22">
        <f t="shared" si="2"/>
        <v>0.77266814559393227</v>
      </c>
    </row>
    <row r="7" spans="1:7" ht="13.15" x14ac:dyDescent="0.4">
      <c r="A7" s="23" t="s">
        <v>66</v>
      </c>
      <c r="B7" s="17"/>
      <c r="C7" s="18">
        <v>2</v>
      </c>
      <c r="D7" s="19">
        <f t="shared" si="0"/>
        <v>0.32414910858995138</v>
      </c>
      <c r="E7" s="20">
        <f t="shared" si="1"/>
        <v>0.44851903700398088</v>
      </c>
      <c r="F7" s="21">
        <f t="shared" si="3"/>
        <v>-0.1243699284140295</v>
      </c>
      <c r="G7" s="22">
        <f t="shared" si="2"/>
        <v>0.77266814559393227</v>
      </c>
    </row>
    <row r="8" spans="1:7" ht="13.15" x14ac:dyDescent="0.4">
      <c r="A8" s="23" t="s">
        <v>67</v>
      </c>
      <c r="B8" s="17"/>
      <c r="C8" s="18">
        <v>4</v>
      </c>
      <c r="D8" s="19">
        <f t="shared" si="0"/>
        <v>0.64829821717990277</v>
      </c>
      <c r="E8" s="20">
        <f t="shared" si="1"/>
        <v>0.63326948033665675</v>
      </c>
      <c r="F8" s="21">
        <f t="shared" si="3"/>
        <v>1.5028736843246016E-2</v>
      </c>
      <c r="G8" s="22">
        <f t="shared" si="2"/>
        <v>1.2815676975165595</v>
      </c>
    </row>
    <row r="9" spans="1:7" ht="13.15" x14ac:dyDescent="0.4">
      <c r="A9" s="23" t="s">
        <v>68</v>
      </c>
      <c r="B9" s="17" t="s">
        <v>69</v>
      </c>
      <c r="C9" s="18">
        <v>7</v>
      </c>
      <c r="D9" s="19">
        <f t="shared" si="0"/>
        <v>1.1345218800648298</v>
      </c>
      <c r="E9" s="20">
        <f t="shared" si="1"/>
        <v>0.83568433784054974</v>
      </c>
      <c r="F9" s="21">
        <f t="shared" si="3"/>
        <v>0.29883754222428005</v>
      </c>
      <c r="G9" s="22">
        <f t="shared" si="2"/>
        <v>1.9702062179053796</v>
      </c>
    </row>
    <row r="10" spans="1:7" ht="13.15" x14ac:dyDescent="0.4">
      <c r="A10" s="23" t="s">
        <v>70</v>
      </c>
      <c r="B10" s="17"/>
      <c r="C10" s="18">
        <v>8</v>
      </c>
      <c r="D10" s="19">
        <f t="shared" si="0"/>
        <v>1.2965964343598055</v>
      </c>
      <c r="E10" s="20">
        <f t="shared" si="1"/>
        <v>0.89265155347163827</v>
      </c>
      <c r="F10" s="21">
        <f t="shared" si="3"/>
        <v>0.40394488088816727</v>
      </c>
      <c r="G10" s="22">
        <f t="shared" si="2"/>
        <v>2.1892479878314437</v>
      </c>
    </row>
    <row r="11" spans="1:7" ht="13.15" x14ac:dyDescent="0.4">
      <c r="A11" s="23" t="s">
        <v>71</v>
      </c>
      <c r="B11" s="17" t="s">
        <v>72</v>
      </c>
      <c r="C11" s="18">
        <v>9</v>
      </c>
      <c r="D11" s="19">
        <f t="shared" si="0"/>
        <v>1.4586709886547813</v>
      </c>
      <c r="E11" s="20">
        <f t="shared" si="1"/>
        <v>0.94602229081699518</v>
      </c>
      <c r="F11" s="21">
        <f t="shared" si="3"/>
        <v>0.5126486978377861</v>
      </c>
      <c r="G11" s="22">
        <f t="shared" si="2"/>
        <v>2.4046932794717764</v>
      </c>
    </row>
    <row r="12" spans="1:7" ht="13.15" x14ac:dyDescent="0.4">
      <c r="A12" s="23" t="s">
        <v>73</v>
      </c>
      <c r="B12" s="17"/>
      <c r="C12" s="18">
        <v>10</v>
      </c>
      <c r="D12" s="19">
        <f t="shared" si="0"/>
        <v>1.6207455429497568</v>
      </c>
      <c r="E12" s="20">
        <f t="shared" si="1"/>
        <v>0.99637465289614713</v>
      </c>
      <c r="F12" s="21">
        <f t="shared" si="3"/>
        <v>0.62437089005360968</v>
      </c>
      <c r="G12" s="22">
        <f t="shared" si="2"/>
        <v>2.6171201958459038</v>
      </c>
    </row>
    <row r="13" spans="1:7" ht="13.15" x14ac:dyDescent="0.4">
      <c r="A13" s="23" t="s">
        <v>74</v>
      </c>
      <c r="B13" s="17"/>
      <c r="C13" s="18">
        <v>10</v>
      </c>
      <c r="D13" s="19">
        <f t="shared" si="0"/>
        <v>1.6207455429497568</v>
      </c>
      <c r="E13" s="20">
        <f t="shared" si="1"/>
        <v>0.99637465289614713</v>
      </c>
      <c r="F13" s="21">
        <f t="shared" si="3"/>
        <v>0.62437089005360968</v>
      </c>
      <c r="G13" s="22">
        <f t="shared" si="2"/>
        <v>2.6171201958459038</v>
      </c>
    </row>
    <row r="14" spans="1:7" ht="13.15" x14ac:dyDescent="0.4">
      <c r="A14" s="23" t="s">
        <v>75</v>
      </c>
      <c r="B14" s="17"/>
      <c r="C14" s="18">
        <v>12</v>
      </c>
      <c r="D14" s="19">
        <f t="shared" si="0"/>
        <v>1.9448946515397085</v>
      </c>
      <c r="E14" s="20">
        <f t="shared" si="1"/>
        <v>1.0896741180593441</v>
      </c>
      <c r="F14" s="21">
        <f t="shared" si="3"/>
        <v>0.85522053348036442</v>
      </c>
      <c r="G14" s="22">
        <f t="shared" si="2"/>
        <v>3.0345687695990526</v>
      </c>
    </row>
    <row r="15" spans="1:7" ht="13.15" x14ac:dyDescent="0.4">
      <c r="A15" s="23" t="s">
        <v>76</v>
      </c>
      <c r="B15" s="17"/>
      <c r="C15" s="18">
        <v>32</v>
      </c>
      <c r="D15" s="19">
        <f t="shared" si="0"/>
        <v>5.1863857374392222</v>
      </c>
      <c r="E15" s="20">
        <f t="shared" si="1"/>
        <v>1.7497711332594226</v>
      </c>
      <c r="F15" s="21">
        <f t="shared" si="3"/>
        <v>3.4366146041797996</v>
      </c>
      <c r="G15" s="22">
        <f t="shared" si="2"/>
        <v>6.9361568706986443</v>
      </c>
    </row>
    <row r="16" spans="1:7" ht="13.15" x14ac:dyDescent="0.4">
      <c r="A16" s="23" t="s">
        <v>77</v>
      </c>
      <c r="B16" s="17"/>
      <c r="C16" s="18">
        <v>49</v>
      </c>
      <c r="D16" s="19">
        <f t="shared" si="0"/>
        <v>7.9416531604538081</v>
      </c>
      <c r="E16" s="20">
        <f t="shared" si="1"/>
        <v>2.1335387407485538</v>
      </c>
      <c r="F16" s="21">
        <f t="shared" si="3"/>
        <v>5.8081144197052543</v>
      </c>
      <c r="G16" s="22">
        <f t="shared" si="2"/>
        <v>10.075191901202363</v>
      </c>
    </row>
    <row r="17" spans="1:7" ht="13.15" x14ac:dyDescent="0.4">
      <c r="A17" s="30" t="s">
        <v>78</v>
      </c>
      <c r="B17" s="31"/>
      <c r="C17" s="32">
        <v>67</v>
      </c>
      <c r="D17" s="33">
        <f t="shared" si="0"/>
        <v>10.858995137763371</v>
      </c>
      <c r="E17" s="34">
        <f t="shared" si="1"/>
        <v>2.4549749859721057</v>
      </c>
      <c r="F17" s="35">
        <f t="shared" si="3"/>
        <v>8.4040201517912649</v>
      </c>
      <c r="G17" s="36">
        <f t="shared" si="2"/>
        <v>13.313970123735476</v>
      </c>
    </row>
    <row r="18" spans="1:7" ht="13.15" x14ac:dyDescent="0.4">
      <c r="A18" s="30" t="s">
        <v>79</v>
      </c>
      <c r="B18" s="31" t="s">
        <v>80</v>
      </c>
      <c r="C18" s="32">
        <v>164</v>
      </c>
      <c r="D18" s="33">
        <f t="shared" si="0"/>
        <v>26.580226904376016</v>
      </c>
      <c r="E18" s="34">
        <f t="shared" si="1"/>
        <v>3.485774996169531</v>
      </c>
      <c r="F18" s="35">
        <f t="shared" si="3"/>
        <v>23.094451908206484</v>
      </c>
      <c r="G18" s="36">
        <f t="shared" si="2"/>
        <v>30.066001900545547</v>
      </c>
    </row>
    <row r="19" spans="1:7" ht="13.15" x14ac:dyDescent="0.4">
      <c r="A19" s="30" t="s">
        <v>81</v>
      </c>
      <c r="B19" s="31" t="s">
        <v>82</v>
      </c>
      <c r="C19" s="32">
        <v>240</v>
      </c>
      <c r="D19" s="33">
        <f t="shared" si="0"/>
        <v>38.897893030794165</v>
      </c>
      <c r="E19" s="34">
        <f t="shared" si="1"/>
        <v>3.8468444112209457</v>
      </c>
      <c r="F19" s="35">
        <f t="shared" si="3"/>
        <v>35.051048619573223</v>
      </c>
      <c r="G19" s="36">
        <f t="shared" si="2"/>
        <v>42.744737442015108</v>
      </c>
    </row>
    <row r="20" spans="1:7" x14ac:dyDescent="0.35">
      <c r="A20" s="24" t="s">
        <v>83</v>
      </c>
      <c r="B20" s="10"/>
      <c r="C20" s="10">
        <f>SUM(C5:C19)</f>
        <v>617</v>
      </c>
    </row>
    <row r="51" spans="1:7" ht="13.5" thickBot="1" x14ac:dyDescent="0.45">
      <c r="A51" s="9" t="s">
        <v>53</v>
      </c>
    </row>
    <row r="52" spans="1:7" ht="13.15" x14ac:dyDescent="0.4">
      <c r="A52" s="9" t="s">
        <v>85</v>
      </c>
      <c r="B52" s="10"/>
      <c r="C52" s="10"/>
      <c r="D52" s="10"/>
      <c r="E52" s="10"/>
      <c r="F52" s="11" t="s">
        <v>55</v>
      </c>
      <c r="G52" s="12"/>
    </row>
    <row r="53" spans="1:7" ht="13.15" x14ac:dyDescent="0.4">
      <c r="A53" s="13" t="s">
        <v>56</v>
      </c>
      <c r="B53" s="14" t="s">
        <v>57</v>
      </c>
      <c r="C53" s="14" t="s">
        <v>58</v>
      </c>
      <c r="D53" s="14" t="s">
        <v>59</v>
      </c>
      <c r="E53" s="15" t="s">
        <v>60</v>
      </c>
      <c r="F53" s="14" t="s">
        <v>61</v>
      </c>
      <c r="G53" s="14" t="s">
        <v>62</v>
      </c>
    </row>
    <row r="54" spans="1:7" ht="13.15" x14ac:dyDescent="0.4">
      <c r="A54" s="23" t="s">
        <v>86</v>
      </c>
      <c r="B54" s="17"/>
      <c r="C54" s="18">
        <v>1</v>
      </c>
      <c r="D54" s="19">
        <f t="shared" ref="D54:D60" si="4">(C54/636)*100</f>
        <v>0.15723270440251574</v>
      </c>
      <c r="E54" s="20">
        <f t="shared" ref="E54:E60" si="5">1.96*(SQRT(D54*(100-D54)/636))</f>
        <v>0.30793372851072204</v>
      </c>
      <c r="F54" s="21">
        <f t="shared" ref="F54:F60" si="6">D54-E54</f>
        <v>-0.15070102410820629</v>
      </c>
      <c r="G54" s="22">
        <f t="shared" ref="G54:G60" si="7">D54+E54</f>
        <v>0.46516643291323778</v>
      </c>
    </row>
    <row r="55" spans="1:7" ht="13.15" x14ac:dyDescent="0.4">
      <c r="A55" s="23" t="s">
        <v>87</v>
      </c>
      <c r="B55" s="17" t="s">
        <v>88</v>
      </c>
      <c r="C55" s="18">
        <v>2</v>
      </c>
      <c r="D55" s="19">
        <f t="shared" si="4"/>
        <v>0.31446540880503149</v>
      </c>
      <c r="E55" s="20">
        <f t="shared" si="5"/>
        <v>0.43514101923440235</v>
      </c>
      <c r="F55" s="21">
        <f t="shared" si="6"/>
        <v>-0.12067561042937086</v>
      </c>
      <c r="G55" s="22">
        <f t="shared" si="7"/>
        <v>0.74960642803943389</v>
      </c>
    </row>
    <row r="56" spans="1:7" ht="13.15" x14ac:dyDescent="0.4">
      <c r="A56" s="23" t="s">
        <v>89</v>
      </c>
      <c r="B56" s="17" t="s">
        <v>84</v>
      </c>
      <c r="C56" s="18">
        <v>3</v>
      </c>
      <c r="D56" s="19">
        <f t="shared" si="4"/>
        <v>0.47169811320754718</v>
      </c>
      <c r="E56" s="20">
        <f t="shared" si="5"/>
        <v>0.53251626866934143</v>
      </c>
      <c r="F56" s="21">
        <f t="shared" si="6"/>
        <v>-6.0818155461794254E-2</v>
      </c>
      <c r="G56" s="22">
        <f t="shared" si="7"/>
        <v>1.0042143818768885</v>
      </c>
    </row>
    <row r="57" spans="1:7" ht="13.15" x14ac:dyDescent="0.4">
      <c r="A57" s="23" t="s">
        <v>74</v>
      </c>
      <c r="B57" s="17"/>
      <c r="C57" s="18">
        <v>3</v>
      </c>
      <c r="D57" s="19">
        <f t="shared" si="4"/>
        <v>0.47169811320754718</v>
      </c>
      <c r="E57" s="20">
        <f t="shared" si="5"/>
        <v>0.53251626866934143</v>
      </c>
      <c r="F57" s="21">
        <f t="shared" si="6"/>
        <v>-6.0818155461794254E-2</v>
      </c>
      <c r="G57" s="22">
        <f t="shared" si="7"/>
        <v>1.0042143818768885</v>
      </c>
    </row>
    <row r="58" spans="1:7" ht="13.15" x14ac:dyDescent="0.4">
      <c r="A58" s="23" t="s">
        <v>78</v>
      </c>
      <c r="B58" s="17"/>
      <c r="C58" s="18">
        <v>6</v>
      </c>
      <c r="D58" s="19">
        <f t="shared" si="4"/>
        <v>0.94339622641509435</v>
      </c>
      <c r="E58" s="20">
        <f t="shared" si="5"/>
        <v>0.75130503232505763</v>
      </c>
      <c r="F58" s="21">
        <f t="shared" si="6"/>
        <v>0.19209119409003672</v>
      </c>
      <c r="G58" s="22">
        <f t="shared" si="7"/>
        <v>1.694701258740152</v>
      </c>
    </row>
    <row r="59" spans="1:7" ht="13.15" x14ac:dyDescent="0.4">
      <c r="A59" s="23" t="s">
        <v>79</v>
      </c>
      <c r="B59" s="17" t="s">
        <v>80</v>
      </c>
      <c r="C59" s="18">
        <v>10</v>
      </c>
      <c r="D59" s="19">
        <f t="shared" si="4"/>
        <v>1.5723270440251573</v>
      </c>
      <c r="E59" s="20">
        <f t="shared" si="5"/>
        <v>0.96684657808503782</v>
      </c>
      <c r="F59" s="21">
        <f t="shared" si="6"/>
        <v>0.60548046594011951</v>
      </c>
      <c r="G59" s="22">
        <f t="shared" si="7"/>
        <v>2.5391736221101953</v>
      </c>
    </row>
    <row r="60" spans="1:7" ht="13.15" x14ac:dyDescent="0.4">
      <c r="A60" s="30" t="s">
        <v>90</v>
      </c>
      <c r="B60" s="31" t="s">
        <v>91</v>
      </c>
      <c r="C60" s="32">
        <v>611</v>
      </c>
      <c r="D60" s="33">
        <f t="shared" si="4"/>
        <v>96.069182389937097</v>
      </c>
      <c r="E60" s="34">
        <f t="shared" si="5"/>
        <v>1.5102922969611514</v>
      </c>
      <c r="F60" s="35">
        <f t="shared" si="6"/>
        <v>94.558890092975943</v>
      </c>
      <c r="G60" s="36">
        <f t="shared" si="7"/>
        <v>97.579474686898251</v>
      </c>
    </row>
    <row r="61" spans="1:7" x14ac:dyDescent="0.35">
      <c r="A61" s="24" t="s">
        <v>83</v>
      </c>
      <c r="B61" s="10"/>
      <c r="C61" s="10">
        <f>SUM(C54:C60)</f>
        <v>636</v>
      </c>
    </row>
    <row r="66" spans="1:7" ht="13.15" x14ac:dyDescent="0.4">
      <c r="A66" s="13"/>
      <c r="B66" s="14"/>
      <c r="C66" s="14"/>
      <c r="D66" s="14"/>
      <c r="E66" s="15"/>
      <c r="F66" s="14"/>
      <c r="G66" s="14"/>
    </row>
    <row r="67" spans="1:7" ht="13.15" x14ac:dyDescent="0.4">
      <c r="A67" s="23"/>
      <c r="B67" s="17"/>
      <c r="C67" s="18"/>
      <c r="D67" s="19"/>
      <c r="E67" s="20"/>
      <c r="F67" s="21"/>
      <c r="G67" s="22"/>
    </row>
    <row r="68" spans="1:7" ht="13.15" x14ac:dyDescent="0.4">
      <c r="A68" s="23"/>
      <c r="B68" s="17"/>
      <c r="C68" s="18"/>
      <c r="D68" s="19"/>
      <c r="E68" s="20"/>
      <c r="F68" s="21"/>
      <c r="G68" s="22"/>
    </row>
    <row r="69" spans="1:7" ht="13.15" x14ac:dyDescent="0.4">
      <c r="A69" s="23"/>
      <c r="B69" s="17"/>
      <c r="C69" s="18"/>
      <c r="D69" s="19"/>
      <c r="E69" s="20"/>
      <c r="F69" s="21"/>
      <c r="G69" s="22"/>
    </row>
    <row r="70" spans="1:7" ht="13.15" x14ac:dyDescent="0.4">
      <c r="A70" s="23"/>
      <c r="B70" s="17"/>
      <c r="C70" s="18"/>
      <c r="D70" s="19"/>
      <c r="E70" s="20"/>
      <c r="F70" s="21"/>
      <c r="G70" s="22"/>
    </row>
    <row r="71" spans="1:7" ht="13.15" x14ac:dyDescent="0.4">
      <c r="A71" s="23"/>
      <c r="B71" s="17"/>
      <c r="C71" s="18"/>
      <c r="D71" s="19"/>
      <c r="E71" s="20"/>
      <c r="F71" s="21"/>
      <c r="G71" s="22"/>
    </row>
    <row r="72" spans="1:7" ht="13.15" x14ac:dyDescent="0.4">
      <c r="A72" s="23"/>
      <c r="B72" s="17"/>
      <c r="C72" s="18"/>
      <c r="D72" s="19"/>
      <c r="E72" s="20"/>
      <c r="F72" s="21"/>
      <c r="G72" s="22"/>
    </row>
    <row r="73" spans="1:7" ht="13.15" x14ac:dyDescent="0.4">
      <c r="A73" s="23"/>
      <c r="B73" s="17"/>
      <c r="C73" s="18"/>
      <c r="D73" s="19"/>
      <c r="E73" s="20"/>
      <c r="F73" s="21"/>
      <c r="G73" s="22"/>
    </row>
    <row r="74" spans="1:7" ht="13.15" x14ac:dyDescent="0.4">
      <c r="A74" s="24"/>
      <c r="B74" s="25"/>
      <c r="C74" s="10"/>
      <c r="D74" s="26"/>
      <c r="E74" s="27"/>
      <c r="F74" s="28"/>
      <c r="G74" s="29"/>
    </row>
    <row r="75" spans="1:7" ht="13.15" x14ac:dyDescent="0.4">
      <c r="A75" s="24"/>
      <c r="B75" s="25"/>
      <c r="C75" s="10"/>
      <c r="D75" s="26"/>
      <c r="E75" s="27"/>
      <c r="F75" s="28"/>
      <c r="G75" s="29"/>
    </row>
    <row r="76" spans="1:7" ht="13.15" x14ac:dyDescent="0.4">
      <c r="A76" s="24"/>
      <c r="B76" s="25"/>
      <c r="C76" s="10"/>
      <c r="D76" s="26"/>
      <c r="E76" s="27"/>
      <c r="F76" s="28"/>
      <c r="G76" s="29"/>
    </row>
    <row r="77" spans="1:7" ht="13.15" x14ac:dyDescent="0.4">
      <c r="A77" s="24"/>
      <c r="B77" s="25"/>
      <c r="C77" s="10"/>
      <c r="D77" s="26"/>
      <c r="E77" s="27"/>
      <c r="F77" s="28"/>
      <c r="G77" s="29"/>
    </row>
    <row r="85" spans="1:7" ht="13.5" thickBot="1" x14ac:dyDescent="0.45">
      <c r="A85" s="9" t="s">
        <v>53</v>
      </c>
    </row>
    <row r="86" spans="1:7" ht="13.15" x14ac:dyDescent="0.4">
      <c r="A86" s="9" t="s">
        <v>92</v>
      </c>
      <c r="B86" s="10"/>
      <c r="C86" s="10"/>
      <c r="D86" s="10"/>
      <c r="E86" s="10"/>
      <c r="F86" s="11" t="s">
        <v>55</v>
      </c>
      <c r="G86" s="12"/>
    </row>
    <row r="87" spans="1:7" ht="13.15" x14ac:dyDescent="0.4">
      <c r="A87" s="13" t="s">
        <v>56</v>
      </c>
      <c r="B87" s="14" t="s">
        <v>57</v>
      </c>
      <c r="C87" s="14" t="s">
        <v>58</v>
      </c>
      <c r="D87" s="14" t="s">
        <v>59</v>
      </c>
      <c r="E87" s="15" t="s">
        <v>60</v>
      </c>
      <c r="F87" s="14" t="s">
        <v>61</v>
      </c>
      <c r="G87" s="14" t="s">
        <v>62</v>
      </c>
    </row>
    <row r="88" spans="1:7" ht="13.15" x14ac:dyDescent="0.4">
      <c r="A88" s="23" t="s">
        <v>73</v>
      </c>
      <c r="B88" s="17"/>
      <c r="C88" s="18">
        <v>3</v>
      </c>
      <c r="D88" s="19">
        <f>(C88/744)*100</f>
        <v>0.40322580645161288</v>
      </c>
      <c r="E88" s="20">
        <f>1.96*(SQRT(D88*(100-D88)/744))</f>
        <v>0.45537207997017437</v>
      </c>
      <c r="F88" s="21">
        <f>D88-E88</f>
        <v>-5.2146273518561492E-2</v>
      </c>
      <c r="G88" s="22">
        <f>D88+E88</f>
        <v>0.85859788642178725</v>
      </c>
    </row>
    <row r="89" spans="1:7" ht="13.15" x14ac:dyDescent="0.4">
      <c r="A89" s="23" t="s">
        <v>79</v>
      </c>
      <c r="B89" s="17" t="s">
        <v>80</v>
      </c>
      <c r="C89" s="18">
        <v>3</v>
      </c>
      <c r="D89" s="19">
        <f>(C89/744)*100</f>
        <v>0.40322580645161288</v>
      </c>
      <c r="E89" s="20">
        <f>1.96*(SQRT(D89*(100-D89)/744))</f>
        <v>0.45537207997017437</v>
      </c>
      <c r="F89" s="21">
        <f>D89-E89</f>
        <v>-5.2146273518561492E-2</v>
      </c>
      <c r="G89" s="22">
        <f>D89+E89</f>
        <v>0.85859788642178725</v>
      </c>
    </row>
    <row r="90" spans="1:7" ht="13.15" x14ac:dyDescent="0.4">
      <c r="A90" s="23" t="s">
        <v>89</v>
      </c>
      <c r="B90" s="17" t="s">
        <v>84</v>
      </c>
      <c r="C90" s="18">
        <v>8</v>
      </c>
      <c r="D90" s="19">
        <f>(C90/744)*100</f>
        <v>1.0752688172043012</v>
      </c>
      <c r="E90" s="20">
        <f>1.96*(SQRT(D90*(100-D90)/744))</f>
        <v>0.74110640847508269</v>
      </c>
      <c r="F90" s="21">
        <f>D90-E90</f>
        <v>0.33416240872921854</v>
      </c>
      <c r="G90" s="22">
        <f>D90+E90</f>
        <v>1.8163752256793839</v>
      </c>
    </row>
    <row r="91" spans="1:7" ht="13.15" x14ac:dyDescent="0.4">
      <c r="A91" s="23" t="s">
        <v>93</v>
      </c>
      <c r="B91" s="17" t="s">
        <v>94</v>
      </c>
      <c r="C91" s="18">
        <v>9</v>
      </c>
      <c r="D91" s="19">
        <f>(C91/744)*100</f>
        <v>1.2096774193548387</v>
      </c>
      <c r="E91" s="20">
        <f>1.96*(SQRT(D91*(100-D91)/744))</f>
        <v>0.78552785946267434</v>
      </c>
      <c r="F91" s="21">
        <f>D91-E91</f>
        <v>0.42414955989216441</v>
      </c>
      <c r="G91" s="22">
        <f>D91+E91</f>
        <v>1.995205278817513</v>
      </c>
    </row>
    <row r="92" spans="1:7" ht="13.15" x14ac:dyDescent="0.4">
      <c r="A92" s="23" t="s">
        <v>90</v>
      </c>
      <c r="B92" s="17" t="s">
        <v>91</v>
      </c>
      <c r="C92" s="18">
        <v>721</v>
      </c>
      <c r="D92" s="19">
        <f>(C92/744)*100</f>
        <v>96.908602150537632</v>
      </c>
      <c r="E92" s="20">
        <f>1.96*(SQRT(D92*(100-D92)/744))</f>
        <v>1.2437360378618405</v>
      </c>
      <c r="F92" s="21">
        <f>D92-E92</f>
        <v>95.664866112675796</v>
      </c>
      <c r="G92" s="22">
        <f>D92+E92</f>
        <v>98.152338188399469</v>
      </c>
    </row>
    <row r="93" spans="1:7" x14ac:dyDescent="0.35">
      <c r="A93" s="24" t="s">
        <v>83</v>
      </c>
      <c r="B93" s="10"/>
      <c r="C93" s="10">
        <f>SUM(C88:C92)</f>
        <v>744</v>
      </c>
    </row>
    <row r="97" spans="1:7" ht="13.15" x14ac:dyDescent="0.4">
      <c r="A97" s="13"/>
      <c r="B97" s="14"/>
      <c r="C97" s="14"/>
      <c r="D97" s="14"/>
      <c r="E97" s="15"/>
      <c r="F97" s="14"/>
      <c r="G97" s="14"/>
    </row>
    <row r="98" spans="1:7" ht="13.15" x14ac:dyDescent="0.4">
      <c r="A98" s="23"/>
      <c r="B98" s="17"/>
      <c r="C98" s="18"/>
      <c r="D98" s="19"/>
      <c r="E98" s="20"/>
      <c r="F98" s="21"/>
      <c r="G98" s="22"/>
    </row>
    <row r="99" spans="1:7" ht="13.15" x14ac:dyDescent="0.4">
      <c r="A99" s="23"/>
      <c r="B99" s="17"/>
      <c r="C99" s="18"/>
      <c r="D99" s="19"/>
      <c r="E99" s="20"/>
      <c r="F99" s="21"/>
      <c r="G99" s="22"/>
    </row>
    <row r="100" spans="1:7" ht="13.15" x14ac:dyDescent="0.4">
      <c r="A100" s="23"/>
      <c r="B100" s="17"/>
      <c r="C100" s="18"/>
      <c r="D100" s="19"/>
      <c r="E100" s="20"/>
      <c r="F100" s="21"/>
      <c r="G100" s="22"/>
    </row>
    <row r="101" spans="1:7" ht="13.15" x14ac:dyDescent="0.4">
      <c r="A101" s="23"/>
      <c r="B101" s="17"/>
      <c r="C101" s="18"/>
      <c r="D101" s="19"/>
      <c r="E101" s="20"/>
      <c r="F101" s="21"/>
      <c r="G101" s="22"/>
    </row>
    <row r="102" spans="1:7" ht="13.15" x14ac:dyDescent="0.4">
      <c r="A102" s="23"/>
      <c r="B102" s="17"/>
      <c r="C102" s="18"/>
      <c r="D102" s="19"/>
      <c r="E102" s="20"/>
      <c r="F102" s="21"/>
      <c r="G102" s="22"/>
    </row>
    <row r="115" spans="1:7" ht="13.5" thickBot="1" x14ac:dyDescent="0.45">
      <c r="A115" s="9" t="s">
        <v>53</v>
      </c>
    </row>
    <row r="116" spans="1:7" ht="13.15" x14ac:dyDescent="0.4">
      <c r="A116" s="9" t="s">
        <v>95</v>
      </c>
      <c r="B116" s="10"/>
      <c r="C116" s="10"/>
      <c r="D116" s="10"/>
      <c r="E116" s="10"/>
      <c r="F116" s="11" t="s">
        <v>55</v>
      </c>
      <c r="G116" s="12"/>
    </row>
    <row r="117" spans="1:7" ht="13.15" x14ac:dyDescent="0.4">
      <c r="A117" s="13" t="s">
        <v>56</v>
      </c>
      <c r="B117" s="14" t="s">
        <v>57</v>
      </c>
      <c r="C117" s="14" t="s">
        <v>58</v>
      </c>
      <c r="D117" s="14" t="s">
        <v>59</v>
      </c>
      <c r="E117" s="15" t="s">
        <v>60</v>
      </c>
      <c r="F117" s="14" t="s">
        <v>61</v>
      </c>
      <c r="G117" s="14" t="s">
        <v>62</v>
      </c>
    </row>
    <row r="118" spans="1:7" ht="13.15" x14ac:dyDescent="0.4">
      <c r="A118" s="23" t="s">
        <v>96</v>
      </c>
      <c r="B118" s="17"/>
      <c r="C118" s="18">
        <v>1</v>
      </c>
      <c r="D118" s="19">
        <f t="shared" ref="D118:D131" si="8">(C118/747)*100</f>
        <v>0.13386880856760375</v>
      </c>
      <c r="E118" s="20">
        <f t="shared" ref="E118:E131" si="9">1.96*(SQRT(D118*(100-D118)/747))</f>
        <v>0.26220718156906153</v>
      </c>
      <c r="F118" s="21">
        <f t="shared" ref="F118:F131" si="10">D118-E118</f>
        <v>-0.12833837300145778</v>
      </c>
      <c r="G118" s="22">
        <f t="shared" ref="G118:G131" si="11">D118+E118</f>
        <v>0.39607599013666528</v>
      </c>
    </row>
    <row r="119" spans="1:7" ht="13.15" x14ac:dyDescent="0.4">
      <c r="A119" s="23" t="s">
        <v>86</v>
      </c>
      <c r="B119" s="17"/>
      <c r="C119" s="18">
        <v>1</v>
      </c>
      <c r="D119" s="19">
        <f t="shared" si="8"/>
        <v>0.13386880856760375</v>
      </c>
      <c r="E119" s="20">
        <f t="shared" si="9"/>
        <v>0.26220718156906153</v>
      </c>
      <c r="F119" s="21">
        <f t="shared" si="10"/>
        <v>-0.12833837300145778</v>
      </c>
      <c r="G119" s="22">
        <f t="shared" si="11"/>
        <v>0.39607599013666528</v>
      </c>
    </row>
    <row r="120" spans="1:7" ht="13.15" x14ac:dyDescent="0.4">
      <c r="A120" s="16" t="s">
        <v>70</v>
      </c>
      <c r="B120" s="17"/>
      <c r="C120" s="18">
        <v>1</v>
      </c>
      <c r="D120" s="19">
        <f t="shared" si="8"/>
        <v>0.13386880856760375</v>
      </c>
      <c r="E120" s="20">
        <f t="shared" si="9"/>
        <v>0.26220718156906153</v>
      </c>
      <c r="F120" s="21">
        <f t="shared" si="10"/>
        <v>-0.12833837300145778</v>
      </c>
      <c r="G120" s="22">
        <f t="shared" si="11"/>
        <v>0.39607599013666528</v>
      </c>
    </row>
    <row r="121" spans="1:7" ht="13.15" x14ac:dyDescent="0.4">
      <c r="A121" s="23" t="s">
        <v>67</v>
      </c>
      <c r="B121" s="17"/>
      <c r="C121" s="18">
        <v>2</v>
      </c>
      <c r="D121" s="19">
        <f t="shared" si="8"/>
        <v>0.2677376171352075</v>
      </c>
      <c r="E121" s="20">
        <f t="shared" si="9"/>
        <v>0.3705683321495794</v>
      </c>
      <c r="F121" s="21">
        <f t="shared" si="10"/>
        <v>-0.10283071501437191</v>
      </c>
      <c r="G121" s="22">
        <f t="shared" si="11"/>
        <v>0.6383059492847869</v>
      </c>
    </row>
    <row r="122" spans="1:7" ht="13.15" x14ac:dyDescent="0.4">
      <c r="A122" s="23" t="s">
        <v>74</v>
      </c>
      <c r="B122" s="17"/>
      <c r="C122" s="18">
        <v>2</v>
      </c>
      <c r="D122" s="19">
        <f t="shared" si="8"/>
        <v>0.2677376171352075</v>
      </c>
      <c r="E122" s="20">
        <f t="shared" si="9"/>
        <v>0.3705683321495794</v>
      </c>
      <c r="F122" s="21">
        <f t="shared" si="10"/>
        <v>-0.10283071501437191</v>
      </c>
      <c r="G122" s="22">
        <f t="shared" si="11"/>
        <v>0.6383059492847869</v>
      </c>
    </row>
    <row r="123" spans="1:7" ht="13.15" x14ac:dyDescent="0.4">
      <c r="A123" s="23" t="s">
        <v>97</v>
      </c>
      <c r="B123" s="17" t="s">
        <v>98</v>
      </c>
      <c r="C123" s="18">
        <v>3</v>
      </c>
      <c r="D123" s="19">
        <f t="shared" si="8"/>
        <v>0.40160642570281119</v>
      </c>
      <c r="E123" s="20">
        <f t="shared" si="9"/>
        <v>0.45354696358501917</v>
      </c>
      <c r="F123" s="21">
        <f t="shared" si="10"/>
        <v>-5.1940537882207982E-2</v>
      </c>
      <c r="G123" s="22">
        <f t="shared" si="11"/>
        <v>0.85515338928783036</v>
      </c>
    </row>
    <row r="124" spans="1:7" ht="13.15" x14ac:dyDescent="0.4">
      <c r="A124" s="23" t="s">
        <v>76</v>
      </c>
      <c r="B124" s="17"/>
      <c r="C124" s="18">
        <v>5</v>
      </c>
      <c r="D124" s="19">
        <f t="shared" si="8"/>
        <v>0.66934404283801874</v>
      </c>
      <c r="E124" s="20">
        <f t="shared" si="9"/>
        <v>0.58473908448584866</v>
      </c>
      <c r="F124" s="21">
        <f t="shared" si="10"/>
        <v>8.4604958352170079E-2</v>
      </c>
      <c r="G124" s="22">
        <f t="shared" si="11"/>
        <v>1.2540831273238675</v>
      </c>
    </row>
    <row r="125" spans="1:7" ht="13.15" x14ac:dyDescent="0.4">
      <c r="A125" s="23" t="s">
        <v>71</v>
      </c>
      <c r="B125" s="17" t="s">
        <v>72</v>
      </c>
      <c r="C125" s="18">
        <v>9</v>
      </c>
      <c r="D125" s="19">
        <f t="shared" si="8"/>
        <v>1.2048192771084338</v>
      </c>
      <c r="E125" s="20">
        <f t="shared" si="9"/>
        <v>0.78239236597358042</v>
      </c>
      <c r="F125" s="21">
        <f t="shared" si="10"/>
        <v>0.42242691113485342</v>
      </c>
      <c r="G125" s="22">
        <f t="shared" si="11"/>
        <v>1.9872116430820141</v>
      </c>
    </row>
    <row r="126" spans="1:7" ht="13.15" x14ac:dyDescent="0.4">
      <c r="A126" s="23" t="s">
        <v>78</v>
      </c>
      <c r="B126" s="17"/>
      <c r="C126" s="18">
        <v>13</v>
      </c>
      <c r="D126" s="19">
        <f t="shared" si="8"/>
        <v>1.7402945113788488</v>
      </c>
      <c r="E126" s="20">
        <f t="shared" si="9"/>
        <v>0.93776684644508335</v>
      </c>
      <c r="F126" s="21">
        <f t="shared" si="10"/>
        <v>0.80252766493376548</v>
      </c>
      <c r="G126" s="22">
        <f t="shared" si="11"/>
        <v>2.6780613578239323</v>
      </c>
    </row>
    <row r="127" spans="1:7" ht="13.15" x14ac:dyDescent="0.4">
      <c r="A127" s="23" t="s">
        <v>75</v>
      </c>
      <c r="B127" s="17"/>
      <c r="C127" s="18">
        <v>14</v>
      </c>
      <c r="D127" s="19">
        <f t="shared" si="8"/>
        <v>1.8741633199464525</v>
      </c>
      <c r="E127" s="20">
        <f t="shared" si="9"/>
        <v>0.97250350175686251</v>
      </c>
      <c r="F127" s="21">
        <f t="shared" si="10"/>
        <v>0.90165981818958996</v>
      </c>
      <c r="G127" s="22">
        <f t="shared" si="11"/>
        <v>2.8466668217033151</v>
      </c>
    </row>
    <row r="128" spans="1:7" ht="13.15" x14ac:dyDescent="0.4">
      <c r="A128" s="23" t="s">
        <v>73</v>
      </c>
      <c r="B128" s="17"/>
      <c r="C128" s="18">
        <v>18</v>
      </c>
      <c r="D128" s="19">
        <f t="shared" si="8"/>
        <v>2.4096385542168677</v>
      </c>
      <c r="E128" s="20">
        <f t="shared" si="9"/>
        <v>1.0997024316031896</v>
      </c>
      <c r="F128" s="21">
        <f t="shared" si="10"/>
        <v>1.3099361226136781</v>
      </c>
      <c r="G128" s="22">
        <f t="shared" si="11"/>
        <v>3.5093409858200575</v>
      </c>
    </row>
    <row r="129" spans="1:7" ht="13.15" x14ac:dyDescent="0.4">
      <c r="A129" s="30" t="s">
        <v>77</v>
      </c>
      <c r="B129" s="31"/>
      <c r="C129" s="32">
        <v>50</v>
      </c>
      <c r="D129" s="33">
        <f t="shared" si="8"/>
        <v>6.6934404283801872</v>
      </c>
      <c r="E129" s="34">
        <f t="shared" si="9"/>
        <v>1.7921590919922115</v>
      </c>
      <c r="F129" s="35">
        <f t="shared" si="10"/>
        <v>4.9012813363879761</v>
      </c>
      <c r="G129" s="36">
        <f t="shared" si="11"/>
        <v>8.4855995203723982</v>
      </c>
    </row>
    <row r="130" spans="1:7" ht="13.15" x14ac:dyDescent="0.4">
      <c r="A130" s="30" t="s">
        <v>79</v>
      </c>
      <c r="B130" s="31" t="s">
        <v>80</v>
      </c>
      <c r="C130" s="32">
        <v>52</v>
      </c>
      <c r="D130" s="33">
        <f t="shared" si="8"/>
        <v>6.9611780455153953</v>
      </c>
      <c r="E130" s="34">
        <f t="shared" si="9"/>
        <v>1.8250267849367068</v>
      </c>
      <c r="F130" s="35">
        <f t="shared" si="10"/>
        <v>5.1361512605786883</v>
      </c>
      <c r="G130" s="36">
        <f t="shared" si="11"/>
        <v>8.7862048304521014</v>
      </c>
    </row>
    <row r="131" spans="1:7" ht="13.15" x14ac:dyDescent="0.4">
      <c r="A131" s="30" t="s">
        <v>99</v>
      </c>
      <c r="B131" s="31" t="s">
        <v>82</v>
      </c>
      <c r="C131" s="32">
        <v>576</v>
      </c>
      <c r="D131" s="33">
        <f t="shared" si="8"/>
        <v>77.108433734939766</v>
      </c>
      <c r="E131" s="34">
        <f t="shared" si="9"/>
        <v>3.0128982526549937</v>
      </c>
      <c r="F131" s="35">
        <f t="shared" si="10"/>
        <v>74.095535482284774</v>
      </c>
      <c r="G131" s="36">
        <f t="shared" si="11"/>
        <v>80.121331987594758</v>
      </c>
    </row>
    <row r="132" spans="1:7" x14ac:dyDescent="0.35">
      <c r="A132" s="24" t="s">
        <v>83</v>
      </c>
      <c r="B132" s="10"/>
      <c r="C132" s="10">
        <f>SUM(C118:C131)</f>
        <v>747</v>
      </c>
    </row>
    <row r="137" spans="1:7" ht="13.15" x14ac:dyDescent="0.4">
      <c r="A137" s="13"/>
      <c r="B137" s="14"/>
      <c r="C137" s="14"/>
      <c r="D137" s="14"/>
      <c r="E137" s="15"/>
      <c r="F137" s="14"/>
      <c r="G137" s="14"/>
    </row>
    <row r="138" spans="1:7" ht="13.15" x14ac:dyDescent="0.4">
      <c r="A138" s="23"/>
      <c r="B138" s="17"/>
      <c r="C138" s="18"/>
      <c r="D138" s="19"/>
      <c r="E138" s="20"/>
      <c r="F138" s="21"/>
      <c r="G138" s="22"/>
    </row>
    <row r="139" spans="1:7" ht="13.15" x14ac:dyDescent="0.4">
      <c r="A139" s="23"/>
      <c r="B139" s="17"/>
      <c r="C139" s="18"/>
      <c r="D139" s="19"/>
      <c r="E139" s="20"/>
      <c r="F139" s="21"/>
      <c r="G139" s="22"/>
    </row>
    <row r="140" spans="1:7" ht="13.15" x14ac:dyDescent="0.4">
      <c r="A140" s="23"/>
      <c r="B140" s="17"/>
      <c r="C140" s="18"/>
      <c r="D140" s="19"/>
      <c r="E140" s="20"/>
      <c r="F140" s="21"/>
      <c r="G140" s="22"/>
    </row>
    <row r="141" spans="1:7" ht="13.15" x14ac:dyDescent="0.4">
      <c r="A141" s="23"/>
      <c r="B141" s="17"/>
      <c r="C141" s="18"/>
      <c r="D141" s="19"/>
      <c r="E141" s="20"/>
      <c r="F141" s="21"/>
      <c r="G141" s="22"/>
    </row>
    <row r="142" spans="1:7" ht="13.15" x14ac:dyDescent="0.4">
      <c r="A142" s="23"/>
      <c r="B142" s="17"/>
      <c r="C142" s="18"/>
      <c r="D142" s="19"/>
      <c r="E142" s="20"/>
      <c r="F142" s="21"/>
      <c r="G142" s="22"/>
    </row>
    <row r="143" spans="1:7" ht="13.15" x14ac:dyDescent="0.4">
      <c r="A143" s="23"/>
      <c r="B143" s="17"/>
      <c r="C143" s="18"/>
      <c r="D143" s="19"/>
      <c r="E143" s="20"/>
      <c r="F143" s="21"/>
      <c r="G143" s="22"/>
    </row>
    <row r="144" spans="1:7" ht="13.15" x14ac:dyDescent="0.4">
      <c r="A144" s="23"/>
      <c r="B144" s="17"/>
      <c r="C144" s="18"/>
      <c r="D144" s="19"/>
      <c r="E144" s="20"/>
      <c r="F144" s="21"/>
      <c r="G144" s="22"/>
    </row>
    <row r="145" spans="1:7" ht="13.15" x14ac:dyDescent="0.4">
      <c r="A145" s="23"/>
      <c r="B145" s="17"/>
      <c r="C145" s="18"/>
      <c r="D145" s="19"/>
      <c r="E145" s="20"/>
      <c r="F145" s="21"/>
      <c r="G145" s="22"/>
    </row>
    <row r="146" spans="1:7" ht="13.15" x14ac:dyDescent="0.4">
      <c r="A146" s="23"/>
      <c r="B146" s="17"/>
      <c r="C146" s="18"/>
      <c r="D146" s="19"/>
      <c r="E146" s="20"/>
      <c r="F146" s="21"/>
      <c r="G146" s="22"/>
    </row>
    <row r="147" spans="1:7" ht="13.15" x14ac:dyDescent="0.4">
      <c r="A147" s="23"/>
      <c r="B147" s="17"/>
      <c r="C147" s="18"/>
      <c r="D147" s="19"/>
      <c r="E147" s="20"/>
      <c r="F147" s="21"/>
      <c r="G147" s="22"/>
    </row>
    <row r="148" spans="1:7" ht="13.15" x14ac:dyDescent="0.4">
      <c r="A148" s="23"/>
      <c r="B148" s="17"/>
      <c r="C148" s="18"/>
      <c r="D148" s="19"/>
      <c r="E148" s="20"/>
      <c r="F148" s="21"/>
      <c r="G148" s="22"/>
    </row>
    <row r="149" spans="1:7" ht="13.15" x14ac:dyDescent="0.4">
      <c r="A149" s="23"/>
      <c r="B149" s="17"/>
      <c r="C149" s="18"/>
      <c r="D149" s="19"/>
      <c r="E149" s="20"/>
      <c r="F149" s="21"/>
      <c r="G149" s="22"/>
    </row>
    <row r="150" spans="1:7" ht="13.15" x14ac:dyDescent="0.4">
      <c r="A150" s="23"/>
      <c r="B150" s="17"/>
      <c r="C150" s="18"/>
      <c r="D150" s="19"/>
      <c r="E150" s="20"/>
      <c r="F150" s="21"/>
      <c r="G150" s="22"/>
    </row>
    <row r="151" spans="1:7" ht="13.15" x14ac:dyDescent="0.4">
      <c r="A151" s="16"/>
      <c r="B151" s="17"/>
      <c r="C151" s="18"/>
      <c r="D151" s="19"/>
      <c r="E151" s="20"/>
      <c r="F151" s="21"/>
      <c r="G151" s="22"/>
    </row>
    <row r="160" spans="1:7" ht="13.5" thickBot="1" x14ac:dyDescent="0.45">
      <c r="A160" s="9" t="s">
        <v>53</v>
      </c>
    </row>
    <row r="161" spans="1:7" ht="13.15" x14ac:dyDescent="0.4">
      <c r="A161" s="9" t="s">
        <v>100</v>
      </c>
      <c r="B161" s="10"/>
      <c r="C161" s="10"/>
      <c r="D161" s="10"/>
      <c r="E161" s="10"/>
      <c r="F161" s="11" t="s">
        <v>55</v>
      </c>
      <c r="G161" s="12"/>
    </row>
    <row r="162" spans="1:7" ht="13.15" x14ac:dyDescent="0.4">
      <c r="A162" s="13" t="s">
        <v>56</v>
      </c>
      <c r="B162" s="14" t="s">
        <v>57</v>
      </c>
      <c r="C162" s="14" t="s">
        <v>58</v>
      </c>
      <c r="D162" s="14" t="s">
        <v>59</v>
      </c>
      <c r="E162" s="15" t="s">
        <v>60</v>
      </c>
      <c r="F162" s="14" t="s">
        <v>61</v>
      </c>
      <c r="G162" s="14" t="s">
        <v>62</v>
      </c>
    </row>
    <row r="163" spans="1:7" ht="13.15" x14ac:dyDescent="0.4">
      <c r="A163" s="23" t="s">
        <v>86</v>
      </c>
      <c r="B163" s="17"/>
      <c r="C163" s="18">
        <v>1</v>
      </c>
      <c r="D163" s="19">
        <f t="shared" ref="D163:D183" si="12">(C163/612)*100</f>
        <v>0.16339869281045752</v>
      </c>
      <c r="E163" s="20">
        <f t="shared" ref="E163:E183" si="13">1.96*(SQRT(D163*(100-D163)/612))</f>
        <v>0.31999967943574154</v>
      </c>
      <c r="F163" s="21">
        <f t="shared" ref="F163:F183" si="14">D163-E163</f>
        <v>-0.15660098662528402</v>
      </c>
      <c r="G163" s="22">
        <f t="shared" ref="G163:G183" si="15">D163+E163</f>
        <v>0.48339837224619908</v>
      </c>
    </row>
    <row r="164" spans="1:7" ht="13.15" x14ac:dyDescent="0.4">
      <c r="A164" s="16" t="s">
        <v>101</v>
      </c>
      <c r="B164" s="17"/>
      <c r="C164" s="18">
        <v>1</v>
      </c>
      <c r="D164" s="19">
        <f t="shared" si="12"/>
        <v>0.16339869281045752</v>
      </c>
      <c r="E164" s="20">
        <f t="shared" si="13"/>
        <v>0.31999967943574154</v>
      </c>
      <c r="F164" s="21">
        <f t="shared" si="14"/>
        <v>-0.15660098662528402</v>
      </c>
      <c r="G164" s="22">
        <f t="shared" si="15"/>
        <v>0.48339837224619908</v>
      </c>
    </row>
    <row r="165" spans="1:7" ht="13.15" x14ac:dyDescent="0.4">
      <c r="A165" s="23" t="s">
        <v>102</v>
      </c>
      <c r="B165" s="17"/>
      <c r="C165" s="18">
        <v>1</v>
      </c>
      <c r="D165" s="19">
        <f t="shared" si="12"/>
        <v>0.16339869281045752</v>
      </c>
      <c r="E165" s="20">
        <f t="shared" si="13"/>
        <v>0.31999967943574154</v>
      </c>
      <c r="F165" s="21">
        <f t="shared" si="14"/>
        <v>-0.15660098662528402</v>
      </c>
      <c r="G165" s="22">
        <f t="shared" si="15"/>
        <v>0.48339837224619908</v>
      </c>
    </row>
    <row r="166" spans="1:7" ht="13.15" x14ac:dyDescent="0.4">
      <c r="A166" s="23" t="s">
        <v>103</v>
      </c>
      <c r="B166" s="17"/>
      <c r="C166" s="18">
        <v>1</v>
      </c>
      <c r="D166" s="19">
        <f t="shared" si="12"/>
        <v>0.16339869281045752</v>
      </c>
      <c r="E166" s="20">
        <f t="shared" si="13"/>
        <v>0.31999967943574154</v>
      </c>
      <c r="F166" s="21">
        <f t="shared" si="14"/>
        <v>-0.15660098662528402</v>
      </c>
      <c r="G166" s="22">
        <f t="shared" si="15"/>
        <v>0.48339837224619908</v>
      </c>
    </row>
    <row r="167" spans="1:7" ht="13.15" x14ac:dyDescent="0.4">
      <c r="A167" s="23" t="s">
        <v>104</v>
      </c>
      <c r="B167" s="17"/>
      <c r="C167" s="18">
        <v>2</v>
      </c>
      <c r="D167" s="19">
        <f t="shared" si="12"/>
        <v>0.32679738562091504</v>
      </c>
      <c r="E167" s="20">
        <f t="shared" si="13"/>
        <v>0.45217740117510696</v>
      </c>
      <c r="F167" s="21">
        <f t="shared" si="14"/>
        <v>-0.12538001555419193</v>
      </c>
      <c r="G167" s="22">
        <f t="shared" si="15"/>
        <v>0.77897478679602195</v>
      </c>
    </row>
    <row r="168" spans="1:7" ht="13.15" x14ac:dyDescent="0.4">
      <c r="A168" s="23" t="s">
        <v>73</v>
      </c>
      <c r="B168" s="17"/>
      <c r="C168" s="18">
        <v>2</v>
      </c>
      <c r="D168" s="19">
        <f t="shared" si="12"/>
        <v>0.32679738562091504</v>
      </c>
      <c r="E168" s="20">
        <f t="shared" si="13"/>
        <v>0.45217740117510696</v>
      </c>
      <c r="F168" s="21">
        <f t="shared" si="14"/>
        <v>-0.12538001555419193</v>
      </c>
      <c r="G168" s="22">
        <f t="shared" si="15"/>
        <v>0.77897478679602195</v>
      </c>
    </row>
    <row r="169" spans="1:7" ht="13.15" x14ac:dyDescent="0.4">
      <c r="A169" s="23" t="s">
        <v>68</v>
      </c>
      <c r="B169" s="17" t="s">
        <v>69</v>
      </c>
      <c r="C169" s="18">
        <v>3</v>
      </c>
      <c r="D169" s="19">
        <f t="shared" si="12"/>
        <v>0.49019607843137253</v>
      </c>
      <c r="E169" s="20">
        <f t="shared" si="13"/>
        <v>0.55334783082929739</v>
      </c>
      <c r="F169" s="21">
        <f t="shared" si="14"/>
        <v>-6.3151752397924865E-2</v>
      </c>
      <c r="G169" s="22">
        <f t="shared" si="15"/>
        <v>1.04354390926067</v>
      </c>
    </row>
    <row r="170" spans="1:7" ht="13.15" x14ac:dyDescent="0.4">
      <c r="A170" s="23" t="s">
        <v>66</v>
      </c>
      <c r="B170" s="17"/>
      <c r="C170" s="18">
        <v>4</v>
      </c>
      <c r="D170" s="19">
        <f t="shared" si="12"/>
        <v>0.65359477124183007</v>
      </c>
      <c r="E170" s="20">
        <f t="shared" si="13"/>
        <v>0.63842623230019524</v>
      </c>
      <c r="F170" s="21">
        <f t="shared" si="14"/>
        <v>1.5168538941634835E-2</v>
      </c>
      <c r="G170" s="22">
        <f t="shared" si="15"/>
        <v>1.2920210035420254</v>
      </c>
    </row>
    <row r="171" spans="1:7" ht="13.15" x14ac:dyDescent="0.4">
      <c r="A171" s="23" t="s">
        <v>96</v>
      </c>
      <c r="B171" s="17"/>
      <c r="C171" s="18">
        <v>6</v>
      </c>
      <c r="D171" s="19">
        <f t="shared" si="12"/>
        <v>0.98039215686274506</v>
      </c>
      <c r="E171" s="20">
        <f t="shared" si="13"/>
        <v>0.78062215947707214</v>
      </c>
      <c r="F171" s="21">
        <f t="shared" si="14"/>
        <v>0.19976999738567291</v>
      </c>
      <c r="G171" s="22">
        <f t="shared" si="15"/>
        <v>1.7610143163398173</v>
      </c>
    </row>
    <row r="172" spans="1:7" ht="13.15" x14ac:dyDescent="0.4">
      <c r="A172" s="23" t="s">
        <v>77</v>
      </c>
      <c r="B172" s="17"/>
      <c r="C172" s="18">
        <v>6</v>
      </c>
      <c r="D172" s="19">
        <f t="shared" si="12"/>
        <v>0.98039215686274506</v>
      </c>
      <c r="E172" s="20">
        <f t="shared" si="13"/>
        <v>0.78062215947707214</v>
      </c>
      <c r="F172" s="21">
        <f t="shared" si="14"/>
        <v>0.19976999738567291</v>
      </c>
      <c r="G172" s="22">
        <f t="shared" si="15"/>
        <v>1.7610143163398173</v>
      </c>
    </row>
    <row r="173" spans="1:7" ht="13.15" x14ac:dyDescent="0.4">
      <c r="A173" s="16" t="s">
        <v>105</v>
      </c>
      <c r="B173" s="17"/>
      <c r="C173" s="18">
        <v>8</v>
      </c>
      <c r="D173" s="19">
        <f t="shared" si="12"/>
        <v>1.3071895424836601</v>
      </c>
      <c r="E173" s="20">
        <f t="shared" si="13"/>
        <v>0.89989616482478019</v>
      </c>
      <c r="F173" s="21">
        <f t="shared" si="14"/>
        <v>0.40729337765887996</v>
      </c>
      <c r="G173" s="22">
        <f t="shared" si="15"/>
        <v>2.2070857073084404</v>
      </c>
    </row>
    <row r="174" spans="1:7" ht="13.15" x14ac:dyDescent="0.4">
      <c r="A174" s="23" t="s">
        <v>106</v>
      </c>
      <c r="B174" s="17" t="s">
        <v>107</v>
      </c>
      <c r="C174" s="18">
        <v>10</v>
      </c>
      <c r="D174" s="19">
        <f t="shared" si="12"/>
        <v>1.6339869281045754</v>
      </c>
      <c r="E174" s="20">
        <f t="shared" si="13"/>
        <v>1.0044473649167107</v>
      </c>
      <c r="F174" s="21">
        <f t="shared" si="14"/>
        <v>0.62953956318786464</v>
      </c>
      <c r="G174" s="22">
        <f t="shared" si="15"/>
        <v>2.6384342930212861</v>
      </c>
    </row>
    <row r="175" spans="1:7" ht="13.15" x14ac:dyDescent="0.4">
      <c r="A175" s="16" t="s">
        <v>70</v>
      </c>
      <c r="B175" s="17"/>
      <c r="C175" s="18">
        <v>13</v>
      </c>
      <c r="D175" s="19">
        <f t="shared" si="12"/>
        <v>2.1241830065359477</v>
      </c>
      <c r="E175" s="20">
        <f t="shared" si="13"/>
        <v>1.1423890337521538</v>
      </c>
      <c r="F175" s="21">
        <f t="shared" si="14"/>
        <v>0.98179397278379388</v>
      </c>
      <c r="G175" s="22">
        <f t="shared" si="15"/>
        <v>3.2665720402881018</v>
      </c>
    </row>
    <row r="176" spans="1:7" ht="13.15" x14ac:dyDescent="0.4">
      <c r="A176" s="23" t="s">
        <v>108</v>
      </c>
      <c r="B176" s="17"/>
      <c r="C176" s="18">
        <v>18</v>
      </c>
      <c r="D176" s="19">
        <f t="shared" si="12"/>
        <v>2.9411764705882351</v>
      </c>
      <c r="E176" s="20">
        <f t="shared" si="13"/>
        <v>1.3386234021546104</v>
      </c>
      <c r="F176" s="21">
        <f t="shared" si="14"/>
        <v>1.6025530684336247</v>
      </c>
      <c r="G176" s="22">
        <f t="shared" si="15"/>
        <v>4.2797998727428457</v>
      </c>
    </row>
    <row r="177" spans="1:7" ht="13.15" x14ac:dyDescent="0.4">
      <c r="A177" s="23" t="s">
        <v>78</v>
      </c>
      <c r="B177" s="17"/>
      <c r="C177" s="18">
        <v>20</v>
      </c>
      <c r="D177" s="19">
        <f t="shared" si="12"/>
        <v>3.2679738562091507</v>
      </c>
      <c r="E177" s="20">
        <f t="shared" si="13"/>
        <v>1.4086554807078053</v>
      </c>
      <c r="F177" s="21">
        <f t="shared" si="14"/>
        <v>1.8593183755013454</v>
      </c>
      <c r="G177" s="22">
        <f t="shared" si="15"/>
        <v>4.6766293369169558</v>
      </c>
    </row>
    <row r="178" spans="1:7" ht="13.15" x14ac:dyDescent="0.4">
      <c r="A178" s="23" t="s">
        <v>109</v>
      </c>
      <c r="B178" s="17"/>
      <c r="C178" s="18">
        <v>21</v>
      </c>
      <c r="D178" s="19">
        <f t="shared" si="12"/>
        <v>3.4313725490196081</v>
      </c>
      <c r="E178" s="20">
        <f t="shared" si="13"/>
        <v>1.4422226968389773</v>
      </c>
      <c r="F178" s="21">
        <f t="shared" si="14"/>
        <v>1.9891498521806308</v>
      </c>
      <c r="G178" s="22">
        <f t="shared" si="15"/>
        <v>4.8735952458585849</v>
      </c>
    </row>
    <row r="179" spans="1:7" ht="13.15" x14ac:dyDescent="0.4">
      <c r="A179" s="30" t="s">
        <v>99</v>
      </c>
      <c r="B179" s="31" t="s">
        <v>82</v>
      </c>
      <c r="C179" s="32">
        <v>38</v>
      </c>
      <c r="D179" s="33">
        <f t="shared" si="12"/>
        <v>6.2091503267973858</v>
      </c>
      <c r="E179" s="34">
        <f t="shared" si="13"/>
        <v>1.9119506688486823</v>
      </c>
      <c r="F179" s="35">
        <f t="shared" si="14"/>
        <v>4.2971996579487035</v>
      </c>
      <c r="G179" s="36">
        <f t="shared" si="15"/>
        <v>8.1211009956460671</v>
      </c>
    </row>
    <row r="180" spans="1:7" ht="13.15" x14ac:dyDescent="0.4">
      <c r="A180" s="30" t="s">
        <v>71</v>
      </c>
      <c r="B180" s="31" t="s">
        <v>72</v>
      </c>
      <c r="C180" s="32">
        <v>45</v>
      </c>
      <c r="D180" s="33">
        <f t="shared" si="12"/>
        <v>7.3529411764705888</v>
      </c>
      <c r="E180" s="34">
        <f t="shared" si="13"/>
        <v>2.0678866261760307</v>
      </c>
      <c r="F180" s="35">
        <f t="shared" si="14"/>
        <v>5.2850545502945581</v>
      </c>
      <c r="G180" s="36">
        <f t="shared" si="15"/>
        <v>9.4208278026466203</v>
      </c>
    </row>
    <row r="181" spans="1:7" ht="13.15" x14ac:dyDescent="0.4">
      <c r="A181" s="30" t="s">
        <v>97</v>
      </c>
      <c r="B181" s="31" t="s">
        <v>98</v>
      </c>
      <c r="C181" s="32">
        <v>46</v>
      </c>
      <c r="D181" s="33">
        <f t="shared" si="12"/>
        <v>7.5163398692810457</v>
      </c>
      <c r="E181" s="34">
        <f t="shared" si="13"/>
        <v>2.0888923988695578</v>
      </c>
      <c r="F181" s="35">
        <f t="shared" si="14"/>
        <v>5.4274474704114883</v>
      </c>
      <c r="G181" s="36">
        <f t="shared" si="15"/>
        <v>9.605232268150603</v>
      </c>
    </row>
    <row r="182" spans="1:7" ht="13.15" x14ac:dyDescent="0.4">
      <c r="A182" s="30" t="s">
        <v>79</v>
      </c>
      <c r="B182" s="31" t="s">
        <v>80</v>
      </c>
      <c r="C182" s="32">
        <v>61</v>
      </c>
      <c r="D182" s="33">
        <f t="shared" si="12"/>
        <v>9.9673202614379086</v>
      </c>
      <c r="E182" s="34">
        <f t="shared" si="13"/>
        <v>2.373392988693023</v>
      </c>
      <c r="F182" s="35">
        <f t="shared" si="14"/>
        <v>7.5939272727448852</v>
      </c>
      <c r="G182" s="36">
        <f t="shared" si="15"/>
        <v>12.340713250130932</v>
      </c>
    </row>
    <row r="183" spans="1:7" ht="13.15" x14ac:dyDescent="0.4">
      <c r="A183" s="30" t="s">
        <v>75</v>
      </c>
      <c r="B183" s="31"/>
      <c r="C183" s="32">
        <v>305</v>
      </c>
      <c r="D183" s="33">
        <f t="shared" si="12"/>
        <v>49.83660130718954</v>
      </c>
      <c r="E183" s="34">
        <f t="shared" si="13"/>
        <v>3.9613940556001368</v>
      </c>
      <c r="F183" s="35">
        <f t="shared" si="14"/>
        <v>45.875207251589401</v>
      </c>
      <c r="G183" s="36">
        <f t="shared" si="15"/>
        <v>53.797995362789678</v>
      </c>
    </row>
    <row r="184" spans="1:7" x14ac:dyDescent="0.35">
      <c r="A184" s="24" t="s">
        <v>83</v>
      </c>
      <c r="B184" s="10"/>
      <c r="C184" s="10">
        <f>SUM(C163:C183)</f>
        <v>612</v>
      </c>
    </row>
    <row r="189" spans="1:7" ht="13.15" x14ac:dyDescent="0.4">
      <c r="A189" s="13"/>
      <c r="B189" s="14"/>
      <c r="C189" s="14"/>
      <c r="D189" s="14"/>
      <c r="E189" s="15"/>
      <c r="F189" s="14"/>
      <c r="G189" s="14"/>
    </row>
    <row r="190" spans="1:7" ht="13.15" x14ac:dyDescent="0.4">
      <c r="A190" s="23"/>
      <c r="B190" s="17"/>
      <c r="C190" s="18"/>
      <c r="D190" s="19"/>
      <c r="E190" s="20"/>
      <c r="F190" s="21"/>
      <c r="G190" s="22"/>
    </row>
    <row r="191" spans="1:7" ht="13.15" x14ac:dyDescent="0.4">
      <c r="A191" s="23"/>
      <c r="B191" s="17"/>
      <c r="C191" s="18"/>
      <c r="D191" s="19"/>
      <c r="E191" s="20"/>
      <c r="F191" s="21"/>
      <c r="G191" s="22"/>
    </row>
    <row r="192" spans="1:7" ht="13.15" x14ac:dyDescent="0.4">
      <c r="A192" s="23"/>
      <c r="B192" s="17"/>
      <c r="C192" s="18"/>
      <c r="D192" s="19"/>
      <c r="E192" s="20"/>
      <c r="F192" s="21"/>
      <c r="G192" s="22"/>
    </row>
    <row r="193" spans="1:7" ht="13.15" x14ac:dyDescent="0.4">
      <c r="A193" s="23"/>
      <c r="B193" s="17"/>
      <c r="C193" s="18"/>
      <c r="D193" s="19"/>
      <c r="E193" s="20"/>
      <c r="F193" s="21"/>
      <c r="G193" s="22"/>
    </row>
    <row r="194" spans="1:7" ht="13.15" x14ac:dyDescent="0.4">
      <c r="A194" s="23"/>
      <c r="B194" s="17"/>
      <c r="C194" s="18"/>
      <c r="D194" s="19"/>
      <c r="E194" s="20"/>
      <c r="F194" s="21"/>
      <c r="G194" s="22"/>
    </row>
    <row r="195" spans="1:7" ht="13.15" x14ac:dyDescent="0.4">
      <c r="A195" s="23"/>
      <c r="B195" s="17"/>
      <c r="C195" s="18"/>
      <c r="D195" s="19"/>
      <c r="E195" s="20"/>
      <c r="F195" s="21"/>
      <c r="G195" s="22"/>
    </row>
    <row r="196" spans="1:7" ht="13.15" x14ac:dyDescent="0.4">
      <c r="A196" s="23"/>
      <c r="B196" s="17"/>
      <c r="C196" s="18"/>
      <c r="D196" s="19"/>
      <c r="E196" s="20"/>
      <c r="F196" s="21"/>
      <c r="G196" s="22"/>
    </row>
    <row r="197" spans="1:7" ht="13.15" x14ac:dyDescent="0.4">
      <c r="A197" s="23"/>
      <c r="B197" s="17"/>
      <c r="C197" s="18"/>
      <c r="D197" s="19"/>
      <c r="E197" s="20"/>
      <c r="F197" s="21"/>
      <c r="G197" s="22"/>
    </row>
    <row r="198" spans="1:7" ht="13.15" x14ac:dyDescent="0.4">
      <c r="A198" s="16"/>
      <c r="B198" s="17"/>
      <c r="C198" s="18"/>
      <c r="D198" s="19"/>
      <c r="E198" s="20"/>
      <c r="F198" s="21"/>
      <c r="G198" s="22"/>
    </row>
    <row r="199" spans="1:7" ht="13.15" x14ac:dyDescent="0.4">
      <c r="A199" s="23"/>
      <c r="B199" s="17"/>
      <c r="C199" s="18"/>
      <c r="D199" s="19"/>
      <c r="E199" s="20"/>
      <c r="F199" s="21"/>
      <c r="G199" s="22"/>
    </row>
    <row r="200" spans="1:7" ht="13.15" x14ac:dyDescent="0.4">
      <c r="A200" s="16"/>
      <c r="B200" s="17"/>
      <c r="C200" s="18"/>
      <c r="D200" s="19"/>
      <c r="E200" s="20"/>
      <c r="F200" s="21"/>
      <c r="G200" s="22"/>
    </row>
    <row r="201" spans="1:7" ht="13.15" x14ac:dyDescent="0.4">
      <c r="A201" s="23"/>
      <c r="B201" s="17"/>
      <c r="C201" s="18"/>
      <c r="D201" s="19"/>
      <c r="E201" s="20"/>
      <c r="F201" s="21"/>
      <c r="G201" s="22"/>
    </row>
    <row r="202" spans="1:7" ht="13.15" x14ac:dyDescent="0.4">
      <c r="A202" s="23"/>
      <c r="B202" s="17"/>
      <c r="C202" s="18"/>
      <c r="D202" s="19"/>
      <c r="E202" s="20"/>
      <c r="F202" s="21"/>
      <c r="G202" s="22"/>
    </row>
    <row r="203" spans="1:7" ht="13.15" x14ac:dyDescent="0.4">
      <c r="A203" s="23"/>
      <c r="B203" s="17"/>
      <c r="C203" s="18"/>
      <c r="D203" s="19"/>
      <c r="E203" s="20"/>
      <c r="F203" s="21"/>
      <c r="G203" s="22"/>
    </row>
    <row r="204" spans="1:7" ht="13.15" x14ac:dyDescent="0.4">
      <c r="A204" s="23"/>
      <c r="B204" s="17"/>
      <c r="C204" s="18"/>
      <c r="D204" s="19"/>
      <c r="E204" s="20"/>
      <c r="F204" s="21"/>
      <c r="G204" s="22"/>
    </row>
    <row r="205" spans="1:7" ht="13.15" x14ac:dyDescent="0.4">
      <c r="A205" s="23"/>
      <c r="B205" s="17"/>
      <c r="C205" s="18"/>
      <c r="D205" s="19"/>
      <c r="E205" s="20"/>
      <c r="F205" s="21"/>
      <c r="G205" s="22"/>
    </row>
    <row r="206" spans="1:7" ht="13.15" x14ac:dyDescent="0.4">
      <c r="A206" s="23"/>
      <c r="B206" s="17"/>
      <c r="C206" s="18"/>
      <c r="D206" s="19"/>
      <c r="E206" s="20"/>
      <c r="F206" s="21"/>
      <c r="G206" s="22"/>
    </row>
    <row r="207" spans="1:7" ht="13.15" x14ac:dyDescent="0.4">
      <c r="A207" s="23"/>
      <c r="B207" s="17"/>
      <c r="C207" s="18"/>
      <c r="D207" s="19"/>
      <c r="E207" s="20"/>
      <c r="F207" s="21"/>
      <c r="G207" s="22"/>
    </row>
    <row r="208" spans="1:7" ht="13.15" x14ac:dyDescent="0.4">
      <c r="A208" s="16"/>
      <c r="B208" s="17"/>
      <c r="C208" s="18"/>
      <c r="D208" s="19"/>
      <c r="E208" s="20"/>
      <c r="F208" s="21"/>
      <c r="G208" s="22"/>
    </row>
    <row r="209" spans="1:7" ht="13.15" x14ac:dyDescent="0.4">
      <c r="A209" s="23"/>
      <c r="B209" s="17"/>
      <c r="C209" s="18"/>
      <c r="D209" s="19"/>
      <c r="E209" s="20"/>
      <c r="F209" s="21"/>
      <c r="G209" s="22"/>
    </row>
    <row r="210" spans="1:7" ht="13.15" x14ac:dyDescent="0.4">
      <c r="A210" s="23"/>
      <c r="B210" s="17"/>
      <c r="C210" s="18"/>
      <c r="D210" s="19"/>
      <c r="E210" s="20"/>
      <c r="F210" s="21"/>
      <c r="G210" s="22"/>
    </row>
    <row r="222" spans="1:7" ht="13.5" thickBot="1" x14ac:dyDescent="0.45">
      <c r="A222" s="9" t="s">
        <v>53</v>
      </c>
    </row>
    <row r="223" spans="1:7" ht="13.15" x14ac:dyDescent="0.4">
      <c r="A223" s="9" t="s">
        <v>110</v>
      </c>
      <c r="B223" s="10"/>
      <c r="C223" s="10"/>
      <c r="D223" s="10"/>
      <c r="E223" s="10"/>
      <c r="F223" s="11" t="s">
        <v>55</v>
      </c>
      <c r="G223" s="12"/>
    </row>
    <row r="224" spans="1:7" ht="13.15" x14ac:dyDescent="0.4">
      <c r="A224" s="13" t="s">
        <v>56</v>
      </c>
      <c r="B224" s="14" t="s">
        <v>57</v>
      </c>
      <c r="C224" s="14" t="s">
        <v>58</v>
      </c>
      <c r="D224" s="14" t="s">
        <v>59</v>
      </c>
      <c r="E224" s="15" t="s">
        <v>60</v>
      </c>
      <c r="F224" s="14" t="s">
        <v>61</v>
      </c>
      <c r="G224" s="14" t="s">
        <v>62</v>
      </c>
    </row>
    <row r="225" spans="1:7" ht="13.15" x14ac:dyDescent="0.4">
      <c r="A225" s="23" t="s">
        <v>111</v>
      </c>
      <c r="B225" s="17"/>
      <c r="C225" s="18">
        <v>1</v>
      </c>
      <c r="D225" s="19">
        <f t="shared" ref="D225:D245" si="16">(C225/662)*100</f>
        <v>0.15105740181268881</v>
      </c>
      <c r="E225" s="20">
        <f t="shared" ref="E225:E245" si="17">1.96*(SQRT(D225*(100-D225)/662))</f>
        <v>0.29584880332179714</v>
      </c>
      <c r="F225" s="21">
        <f t="shared" ref="F225:F245" si="18">D225-E225</f>
        <v>-0.14479140150910833</v>
      </c>
      <c r="G225" s="22">
        <f t="shared" ref="G225:G245" si="19">D225+E225</f>
        <v>0.44690620513448598</v>
      </c>
    </row>
    <row r="226" spans="1:7" ht="13.15" x14ac:dyDescent="0.4">
      <c r="A226" s="23" t="s">
        <v>112</v>
      </c>
      <c r="B226" s="17"/>
      <c r="C226" s="18">
        <v>1</v>
      </c>
      <c r="D226" s="19">
        <f t="shared" si="16"/>
        <v>0.15105740181268881</v>
      </c>
      <c r="E226" s="20">
        <f t="shared" si="17"/>
        <v>0.29584880332179714</v>
      </c>
      <c r="F226" s="21">
        <f t="shared" si="18"/>
        <v>-0.14479140150910833</v>
      </c>
      <c r="G226" s="22">
        <f t="shared" si="19"/>
        <v>0.44690620513448598</v>
      </c>
    </row>
    <row r="227" spans="1:7" ht="13.15" x14ac:dyDescent="0.4">
      <c r="A227" s="16" t="s">
        <v>113</v>
      </c>
      <c r="B227" s="17"/>
      <c r="C227" s="18">
        <v>1</v>
      </c>
      <c r="D227" s="19">
        <f t="shared" si="16"/>
        <v>0.15105740181268881</v>
      </c>
      <c r="E227" s="20">
        <f t="shared" si="17"/>
        <v>0.29584880332179714</v>
      </c>
      <c r="F227" s="21">
        <f t="shared" si="18"/>
        <v>-0.14479140150910833</v>
      </c>
      <c r="G227" s="22">
        <f t="shared" si="19"/>
        <v>0.44690620513448598</v>
      </c>
    </row>
    <row r="228" spans="1:7" ht="13.15" x14ac:dyDescent="0.4">
      <c r="A228" s="23" t="s">
        <v>114</v>
      </c>
      <c r="B228" s="17" t="s">
        <v>115</v>
      </c>
      <c r="C228" s="18">
        <v>2</v>
      </c>
      <c r="D228" s="19">
        <f t="shared" si="16"/>
        <v>0.30211480362537763</v>
      </c>
      <c r="E228" s="20">
        <f t="shared" si="17"/>
        <v>0.41807678511305674</v>
      </c>
      <c r="F228" s="21">
        <f t="shared" si="18"/>
        <v>-0.11596198148767911</v>
      </c>
      <c r="G228" s="22">
        <f t="shared" si="19"/>
        <v>0.72019158873843436</v>
      </c>
    </row>
    <row r="229" spans="1:7" ht="13.15" x14ac:dyDescent="0.4">
      <c r="A229" s="23" t="s">
        <v>67</v>
      </c>
      <c r="B229" s="17"/>
      <c r="C229" s="18">
        <v>2</v>
      </c>
      <c r="D229" s="19">
        <f t="shared" si="16"/>
        <v>0.30211480362537763</v>
      </c>
      <c r="E229" s="20">
        <f t="shared" si="17"/>
        <v>0.41807678511305674</v>
      </c>
      <c r="F229" s="21">
        <f t="shared" si="18"/>
        <v>-0.11596198148767911</v>
      </c>
      <c r="G229" s="22">
        <f t="shared" si="19"/>
        <v>0.72019158873843436</v>
      </c>
    </row>
    <row r="230" spans="1:7" ht="13.15" x14ac:dyDescent="0.4">
      <c r="A230" s="16" t="s">
        <v>116</v>
      </c>
      <c r="B230" s="17"/>
      <c r="C230" s="18">
        <v>2</v>
      </c>
      <c r="D230" s="19">
        <f t="shared" si="16"/>
        <v>0.30211480362537763</v>
      </c>
      <c r="E230" s="20">
        <f t="shared" si="17"/>
        <v>0.41807678511305674</v>
      </c>
      <c r="F230" s="21">
        <f t="shared" si="18"/>
        <v>-0.11596198148767911</v>
      </c>
      <c r="G230" s="22">
        <f t="shared" si="19"/>
        <v>0.72019158873843436</v>
      </c>
    </row>
    <row r="231" spans="1:7" ht="13.15" x14ac:dyDescent="0.4">
      <c r="A231" s="23" t="s">
        <v>76</v>
      </c>
      <c r="B231" s="17"/>
      <c r="C231" s="18">
        <v>2</v>
      </c>
      <c r="D231" s="19">
        <f t="shared" si="16"/>
        <v>0.30211480362537763</v>
      </c>
      <c r="E231" s="20">
        <f t="shared" si="17"/>
        <v>0.41807678511305674</v>
      </c>
      <c r="F231" s="21">
        <f t="shared" si="18"/>
        <v>-0.11596198148767911</v>
      </c>
      <c r="G231" s="22">
        <f t="shared" si="19"/>
        <v>0.72019158873843436</v>
      </c>
    </row>
    <row r="232" spans="1:7" ht="13.15" x14ac:dyDescent="0.4">
      <c r="A232" s="23" t="s">
        <v>68</v>
      </c>
      <c r="B232" s="17" t="s">
        <v>69</v>
      </c>
      <c r="C232" s="18">
        <v>3</v>
      </c>
      <c r="D232" s="19">
        <f t="shared" si="16"/>
        <v>0.45317220543806652</v>
      </c>
      <c r="E232" s="20">
        <f t="shared" si="17"/>
        <v>0.51164934424915354</v>
      </c>
      <c r="F232" s="21">
        <f t="shared" si="18"/>
        <v>-5.8477138811087015E-2</v>
      </c>
      <c r="G232" s="22">
        <f t="shared" si="19"/>
        <v>0.96482154968722011</v>
      </c>
    </row>
    <row r="233" spans="1:7" ht="13.15" x14ac:dyDescent="0.4">
      <c r="A233" s="23" t="s">
        <v>109</v>
      </c>
      <c r="B233" s="17"/>
      <c r="C233" s="18">
        <v>6</v>
      </c>
      <c r="D233" s="19">
        <f t="shared" si="16"/>
        <v>0.90634441087613304</v>
      </c>
      <c r="E233" s="20">
        <f t="shared" si="17"/>
        <v>0.72193256437875797</v>
      </c>
      <c r="F233" s="21">
        <f t="shared" si="18"/>
        <v>0.18441184649737508</v>
      </c>
      <c r="G233" s="22">
        <f t="shared" si="19"/>
        <v>1.6282769752548911</v>
      </c>
    </row>
    <row r="234" spans="1:7" ht="13.15" x14ac:dyDescent="0.4">
      <c r="A234" s="23" t="s">
        <v>102</v>
      </c>
      <c r="B234" s="17"/>
      <c r="C234" s="18">
        <v>9</v>
      </c>
      <c r="D234" s="19">
        <f t="shared" si="16"/>
        <v>1.3595166163141994</v>
      </c>
      <c r="E234" s="20">
        <f t="shared" si="17"/>
        <v>0.88215912857018142</v>
      </c>
      <c r="F234" s="21">
        <f t="shared" si="18"/>
        <v>0.47735748774401798</v>
      </c>
      <c r="G234" s="22">
        <f t="shared" si="19"/>
        <v>2.2416757448843807</v>
      </c>
    </row>
    <row r="235" spans="1:7" ht="13.15" x14ac:dyDescent="0.4">
      <c r="A235" s="16" t="s">
        <v>70</v>
      </c>
      <c r="B235" s="17"/>
      <c r="C235" s="18">
        <v>9</v>
      </c>
      <c r="D235" s="19">
        <f t="shared" si="16"/>
        <v>1.3595166163141994</v>
      </c>
      <c r="E235" s="20">
        <f t="shared" si="17"/>
        <v>0.88215912857018142</v>
      </c>
      <c r="F235" s="21">
        <f t="shared" si="18"/>
        <v>0.47735748774401798</v>
      </c>
      <c r="G235" s="22">
        <f t="shared" si="19"/>
        <v>2.2416757448843807</v>
      </c>
    </row>
    <row r="236" spans="1:7" ht="13.15" x14ac:dyDescent="0.4">
      <c r="A236" s="23" t="s">
        <v>117</v>
      </c>
      <c r="B236" s="17"/>
      <c r="C236" s="18">
        <v>12</v>
      </c>
      <c r="D236" s="19">
        <f t="shared" si="16"/>
        <v>1.8126888217522661</v>
      </c>
      <c r="E236" s="20">
        <f t="shared" si="17"/>
        <v>1.016287042768049</v>
      </c>
      <c r="F236" s="21">
        <f t="shared" si="18"/>
        <v>0.79640177898421705</v>
      </c>
      <c r="G236" s="22">
        <f t="shared" si="19"/>
        <v>2.8289758645203151</v>
      </c>
    </row>
    <row r="237" spans="1:7" ht="13.15" x14ac:dyDescent="0.4">
      <c r="A237" s="23" t="s">
        <v>73</v>
      </c>
      <c r="B237" s="17"/>
      <c r="C237" s="18">
        <v>14</v>
      </c>
      <c r="D237" s="19">
        <f t="shared" si="16"/>
        <v>2.1148036253776437</v>
      </c>
      <c r="E237" s="20">
        <f t="shared" si="17"/>
        <v>1.0960253724557931</v>
      </c>
      <c r="F237" s="21">
        <f t="shared" si="18"/>
        <v>1.0187782529218505</v>
      </c>
      <c r="G237" s="22">
        <f t="shared" si="19"/>
        <v>3.2108289978334366</v>
      </c>
    </row>
    <row r="238" spans="1:7" ht="13.15" x14ac:dyDescent="0.4">
      <c r="A238" s="23" t="s">
        <v>106</v>
      </c>
      <c r="B238" s="17"/>
      <c r="C238" s="18">
        <v>15</v>
      </c>
      <c r="D238" s="19">
        <f t="shared" si="16"/>
        <v>2.2658610271903323</v>
      </c>
      <c r="E238" s="20">
        <f t="shared" si="17"/>
        <v>1.1336183233549386</v>
      </c>
      <c r="F238" s="21">
        <f t="shared" si="18"/>
        <v>1.1322427038353937</v>
      </c>
      <c r="G238" s="22">
        <f t="shared" si="19"/>
        <v>3.399479350545271</v>
      </c>
    </row>
    <row r="239" spans="1:7" ht="13.15" x14ac:dyDescent="0.4">
      <c r="A239" s="23" t="s">
        <v>75</v>
      </c>
      <c r="B239" s="17"/>
      <c r="C239" s="18">
        <v>15</v>
      </c>
      <c r="D239" s="19">
        <f t="shared" si="16"/>
        <v>2.2658610271903323</v>
      </c>
      <c r="E239" s="20">
        <f t="shared" si="17"/>
        <v>1.1336183233549386</v>
      </c>
      <c r="F239" s="21">
        <f t="shared" si="18"/>
        <v>1.1322427038353937</v>
      </c>
      <c r="G239" s="22">
        <f t="shared" si="19"/>
        <v>3.399479350545271</v>
      </c>
    </row>
    <row r="240" spans="1:7" ht="13.15" x14ac:dyDescent="0.4">
      <c r="A240" s="23" t="s">
        <v>89</v>
      </c>
      <c r="B240" s="17" t="s">
        <v>84</v>
      </c>
      <c r="C240" s="18">
        <v>23</v>
      </c>
      <c r="D240" s="19">
        <f t="shared" si="16"/>
        <v>3.4743202416918431</v>
      </c>
      <c r="E240" s="20">
        <f t="shared" si="17"/>
        <v>1.3950296373758255</v>
      </c>
      <c r="F240" s="21">
        <f t="shared" si="18"/>
        <v>2.0792906043160175</v>
      </c>
      <c r="G240" s="22">
        <f t="shared" si="19"/>
        <v>4.8693498790676681</v>
      </c>
    </row>
    <row r="241" spans="1:7" ht="13.15" x14ac:dyDescent="0.4">
      <c r="A241" s="23" t="s">
        <v>66</v>
      </c>
      <c r="B241" s="17"/>
      <c r="C241" s="18">
        <v>24</v>
      </c>
      <c r="D241" s="19">
        <f t="shared" si="16"/>
        <v>3.6253776435045322</v>
      </c>
      <c r="E241" s="20">
        <f t="shared" si="17"/>
        <v>1.4239182208629262</v>
      </c>
      <c r="F241" s="21">
        <f t="shared" si="18"/>
        <v>2.201459422641606</v>
      </c>
      <c r="G241" s="22">
        <f t="shared" si="19"/>
        <v>5.0492958643674584</v>
      </c>
    </row>
    <row r="242" spans="1:7" ht="13.15" x14ac:dyDescent="0.4">
      <c r="A242" s="23" t="s">
        <v>79</v>
      </c>
      <c r="B242" s="17" t="s">
        <v>80</v>
      </c>
      <c r="C242" s="18">
        <v>46</v>
      </c>
      <c r="D242" s="19">
        <f t="shared" si="16"/>
        <v>6.9486404833836861</v>
      </c>
      <c r="E242" s="20">
        <f t="shared" si="17"/>
        <v>1.9370389745975864</v>
      </c>
      <c r="F242" s="21">
        <f t="shared" si="18"/>
        <v>5.0116015087861001</v>
      </c>
      <c r="G242" s="22">
        <f t="shared" si="19"/>
        <v>8.8856794579812721</v>
      </c>
    </row>
    <row r="243" spans="1:7" ht="13.15" x14ac:dyDescent="0.4">
      <c r="A243" s="30" t="s">
        <v>78</v>
      </c>
      <c r="B243" s="31"/>
      <c r="C243" s="32">
        <v>57</v>
      </c>
      <c r="D243" s="33">
        <f t="shared" si="16"/>
        <v>8.6102719033232624</v>
      </c>
      <c r="E243" s="34">
        <f t="shared" si="17"/>
        <v>2.1369000162135574</v>
      </c>
      <c r="F243" s="35">
        <f t="shared" si="18"/>
        <v>6.473371887109705</v>
      </c>
      <c r="G243" s="36">
        <f t="shared" si="19"/>
        <v>10.74717191953682</v>
      </c>
    </row>
    <row r="244" spans="1:7" ht="13.15" x14ac:dyDescent="0.4">
      <c r="A244" s="30" t="s">
        <v>97</v>
      </c>
      <c r="B244" s="31" t="s">
        <v>98</v>
      </c>
      <c r="C244" s="32">
        <v>65</v>
      </c>
      <c r="D244" s="33">
        <f t="shared" si="16"/>
        <v>9.8187311178247736</v>
      </c>
      <c r="E244" s="34">
        <f t="shared" si="17"/>
        <v>2.2667985756698092</v>
      </c>
      <c r="F244" s="35">
        <f t="shared" si="18"/>
        <v>7.5519325421549643</v>
      </c>
      <c r="G244" s="36">
        <f t="shared" si="19"/>
        <v>12.085529693494582</v>
      </c>
    </row>
    <row r="245" spans="1:7" ht="13.15" x14ac:dyDescent="0.4">
      <c r="A245" s="30" t="s">
        <v>118</v>
      </c>
      <c r="B245" s="31"/>
      <c r="C245" s="32">
        <v>353</v>
      </c>
      <c r="D245" s="33">
        <f t="shared" si="16"/>
        <v>53.323262839879149</v>
      </c>
      <c r="E245" s="34">
        <f t="shared" si="17"/>
        <v>3.8004557442582412</v>
      </c>
      <c r="F245" s="35">
        <f t="shared" si="18"/>
        <v>49.522807095620905</v>
      </c>
      <c r="G245" s="36">
        <f t="shared" si="19"/>
        <v>57.123718584137393</v>
      </c>
    </row>
    <row r="246" spans="1:7" x14ac:dyDescent="0.35">
      <c r="A246" s="24" t="s">
        <v>83</v>
      </c>
      <c r="B246" s="10"/>
      <c r="C246" s="10">
        <f>SUM(C225:C245)</f>
        <v>662</v>
      </c>
    </row>
    <row r="251" spans="1:7" ht="13.15" x14ac:dyDescent="0.4">
      <c r="A251" s="13"/>
      <c r="B251" s="14"/>
      <c r="C251" s="14"/>
      <c r="D251" s="14"/>
      <c r="E251" s="15"/>
      <c r="F251" s="14"/>
      <c r="G251" s="14"/>
    </row>
    <row r="252" spans="1:7" ht="13.15" x14ac:dyDescent="0.4">
      <c r="A252" s="23"/>
      <c r="B252" s="17"/>
      <c r="C252" s="18"/>
      <c r="D252" s="19"/>
      <c r="E252" s="20"/>
      <c r="F252" s="21"/>
      <c r="G252" s="22"/>
    </row>
    <row r="253" spans="1:7" ht="13.15" x14ac:dyDescent="0.4">
      <c r="A253" s="23"/>
      <c r="B253" s="17"/>
      <c r="C253" s="18"/>
      <c r="D253" s="19"/>
      <c r="E253" s="20"/>
      <c r="F253" s="21"/>
      <c r="G253" s="22"/>
    </row>
    <row r="254" spans="1:7" ht="13.15" x14ac:dyDescent="0.4">
      <c r="A254" s="23"/>
      <c r="B254" s="17"/>
      <c r="C254" s="18"/>
      <c r="D254" s="19"/>
      <c r="E254" s="20"/>
      <c r="F254" s="21"/>
      <c r="G254" s="22"/>
    </row>
    <row r="255" spans="1:7" ht="13.15" x14ac:dyDescent="0.4">
      <c r="A255" s="23"/>
      <c r="B255" s="17"/>
      <c r="C255" s="18"/>
      <c r="D255" s="19"/>
      <c r="E255" s="20"/>
      <c r="F255" s="21"/>
      <c r="G255" s="22"/>
    </row>
    <row r="256" spans="1:7" ht="13.15" x14ac:dyDescent="0.4">
      <c r="A256" s="23"/>
      <c r="B256" s="17"/>
      <c r="C256" s="18"/>
      <c r="D256" s="19"/>
      <c r="E256" s="20"/>
      <c r="F256" s="21"/>
      <c r="G256" s="22"/>
    </row>
    <row r="257" spans="1:7" ht="13.15" x14ac:dyDescent="0.4">
      <c r="A257" s="23"/>
      <c r="B257" s="17"/>
      <c r="C257" s="18"/>
      <c r="D257" s="19"/>
      <c r="E257" s="20"/>
      <c r="F257" s="21"/>
      <c r="G257" s="22"/>
    </row>
    <row r="258" spans="1:7" ht="13.15" x14ac:dyDescent="0.4">
      <c r="A258" s="23"/>
      <c r="B258" s="17"/>
      <c r="C258" s="18"/>
      <c r="D258" s="19"/>
      <c r="E258" s="20"/>
      <c r="F258" s="21"/>
      <c r="G258" s="22"/>
    </row>
    <row r="259" spans="1:7" ht="13.15" x14ac:dyDescent="0.4">
      <c r="A259" s="23"/>
      <c r="B259" s="17"/>
      <c r="C259" s="18"/>
      <c r="D259" s="19"/>
      <c r="E259" s="20"/>
      <c r="F259" s="21"/>
      <c r="G259" s="22"/>
    </row>
    <row r="260" spans="1:7" ht="13.15" x14ac:dyDescent="0.4">
      <c r="A260" s="23"/>
      <c r="B260" s="17"/>
      <c r="C260" s="18"/>
      <c r="D260" s="19"/>
      <c r="E260" s="20"/>
      <c r="F260" s="21"/>
      <c r="G260" s="22"/>
    </row>
    <row r="261" spans="1:7" ht="13.15" x14ac:dyDescent="0.4">
      <c r="A261" s="23"/>
      <c r="B261" s="17"/>
      <c r="C261" s="18"/>
      <c r="D261" s="19"/>
      <c r="E261" s="20"/>
      <c r="F261" s="21"/>
      <c r="G261" s="22"/>
    </row>
    <row r="262" spans="1:7" ht="13.15" x14ac:dyDescent="0.4">
      <c r="A262" s="23"/>
      <c r="B262" s="17"/>
      <c r="C262" s="18"/>
      <c r="D262" s="19"/>
      <c r="E262" s="20"/>
      <c r="F262" s="21"/>
      <c r="G262" s="22"/>
    </row>
    <row r="263" spans="1:7" ht="13.15" x14ac:dyDescent="0.4">
      <c r="A263" s="16"/>
      <c r="B263" s="17"/>
      <c r="C263" s="18"/>
      <c r="D263" s="19"/>
      <c r="E263" s="20"/>
      <c r="F263" s="21"/>
      <c r="G263" s="22"/>
    </row>
    <row r="264" spans="1:7" ht="13.15" x14ac:dyDescent="0.4">
      <c r="A264" s="23"/>
      <c r="B264" s="17"/>
      <c r="C264" s="18"/>
      <c r="D264" s="19"/>
      <c r="E264" s="20"/>
      <c r="F264" s="21"/>
      <c r="G264" s="22"/>
    </row>
    <row r="265" spans="1:7" ht="13.15" x14ac:dyDescent="0.4">
      <c r="A265" s="23"/>
      <c r="B265" s="17"/>
      <c r="C265" s="18"/>
      <c r="D265" s="19"/>
      <c r="E265" s="20"/>
      <c r="F265" s="21"/>
      <c r="G265" s="22"/>
    </row>
    <row r="266" spans="1:7" ht="13.15" x14ac:dyDescent="0.4">
      <c r="A266" s="23"/>
      <c r="B266" s="17"/>
      <c r="C266" s="18"/>
      <c r="D266" s="19"/>
      <c r="E266" s="20"/>
      <c r="F266" s="21"/>
      <c r="G266" s="22"/>
    </row>
    <row r="267" spans="1:7" ht="13.15" x14ac:dyDescent="0.4">
      <c r="A267" s="23"/>
      <c r="B267" s="17"/>
      <c r="C267" s="18"/>
      <c r="D267" s="19"/>
      <c r="E267" s="20"/>
      <c r="F267" s="21"/>
      <c r="G267" s="22"/>
    </row>
    <row r="268" spans="1:7" ht="13.15" x14ac:dyDescent="0.4">
      <c r="A268" s="16"/>
      <c r="B268" s="17"/>
      <c r="C268" s="18"/>
      <c r="D268" s="19"/>
      <c r="E268" s="20"/>
      <c r="F268" s="21"/>
      <c r="G268" s="22"/>
    </row>
    <row r="269" spans="1:7" ht="13.15" x14ac:dyDescent="0.4">
      <c r="A269" s="23"/>
      <c r="B269" s="17"/>
      <c r="C269" s="18"/>
      <c r="D269" s="19"/>
      <c r="E269" s="20"/>
      <c r="F269" s="21"/>
      <c r="G269" s="22"/>
    </row>
    <row r="270" spans="1:7" ht="13.15" x14ac:dyDescent="0.4">
      <c r="A270" s="23"/>
      <c r="B270" s="17"/>
      <c r="C270" s="18"/>
      <c r="D270" s="19"/>
      <c r="E270" s="20"/>
      <c r="F270" s="21"/>
      <c r="G270" s="22"/>
    </row>
    <row r="271" spans="1:7" ht="13.15" x14ac:dyDescent="0.4">
      <c r="A271" s="23"/>
      <c r="B271" s="17"/>
      <c r="C271" s="18"/>
      <c r="D271" s="19"/>
      <c r="E271" s="20"/>
      <c r="F271" s="21"/>
      <c r="G271" s="22"/>
    </row>
    <row r="272" spans="1:7" ht="13.15" x14ac:dyDescent="0.4">
      <c r="A272" s="16"/>
      <c r="B272" s="17"/>
      <c r="C272" s="18"/>
      <c r="D272" s="19"/>
      <c r="E272" s="20"/>
      <c r="F272" s="21"/>
      <c r="G272" s="22"/>
    </row>
    <row r="284" spans="1:7" ht="13.5" thickBot="1" x14ac:dyDescent="0.45">
      <c r="A284" s="9" t="s">
        <v>53</v>
      </c>
    </row>
    <row r="285" spans="1:7" ht="13.15" x14ac:dyDescent="0.4">
      <c r="A285" s="9" t="s">
        <v>119</v>
      </c>
      <c r="B285" s="10"/>
      <c r="C285" s="10"/>
      <c r="D285" s="10"/>
      <c r="E285" s="10"/>
      <c r="F285" s="11" t="s">
        <v>55</v>
      </c>
      <c r="G285" s="12"/>
    </row>
    <row r="286" spans="1:7" ht="13.15" x14ac:dyDescent="0.4">
      <c r="A286" s="13" t="s">
        <v>56</v>
      </c>
      <c r="B286" s="14" t="s">
        <v>57</v>
      </c>
      <c r="C286" s="14" t="s">
        <v>58</v>
      </c>
      <c r="D286" s="14" t="s">
        <v>59</v>
      </c>
      <c r="E286" s="15" t="s">
        <v>60</v>
      </c>
      <c r="F286" s="14" t="s">
        <v>61</v>
      </c>
      <c r="G286" s="14" t="s">
        <v>62</v>
      </c>
    </row>
    <row r="287" spans="1:7" ht="13.15" x14ac:dyDescent="0.4">
      <c r="A287" s="16" t="s">
        <v>101</v>
      </c>
      <c r="B287" s="17"/>
      <c r="C287" s="18">
        <v>1</v>
      </c>
      <c r="D287" s="19">
        <f t="shared" ref="D287:D312" si="20">(C287/656)*100</f>
        <v>0.1524390243902439</v>
      </c>
      <c r="E287" s="20">
        <f t="shared" ref="E287:E312" si="21">1.96*(SQRT(D287*(100-D287)/656))</f>
        <v>0.29855267192134921</v>
      </c>
      <c r="F287" s="21">
        <f t="shared" ref="F287:F312" si="22">D287-E287</f>
        <v>-0.14611364753110531</v>
      </c>
      <c r="G287" s="22">
        <f t="shared" ref="G287:G312" si="23">D287+E287</f>
        <v>0.45099169631159308</v>
      </c>
    </row>
    <row r="288" spans="1:7" ht="13.15" x14ac:dyDescent="0.4">
      <c r="A288" s="16" t="s">
        <v>120</v>
      </c>
      <c r="B288" s="17"/>
      <c r="C288" s="18">
        <v>1</v>
      </c>
      <c r="D288" s="19">
        <f t="shared" si="20"/>
        <v>0.1524390243902439</v>
      </c>
      <c r="E288" s="20">
        <f t="shared" si="21"/>
        <v>0.29855267192134921</v>
      </c>
      <c r="F288" s="21">
        <f t="shared" si="22"/>
        <v>-0.14611364753110531</v>
      </c>
      <c r="G288" s="22">
        <f t="shared" si="23"/>
        <v>0.45099169631159308</v>
      </c>
    </row>
    <row r="289" spans="1:7" ht="13.15" x14ac:dyDescent="0.4">
      <c r="A289" s="23" t="s">
        <v>108</v>
      </c>
      <c r="B289" s="17"/>
      <c r="C289" s="18">
        <v>1</v>
      </c>
      <c r="D289" s="19">
        <f t="shared" si="20"/>
        <v>0.1524390243902439</v>
      </c>
      <c r="E289" s="20">
        <f t="shared" si="21"/>
        <v>0.29855267192134921</v>
      </c>
      <c r="F289" s="21">
        <f t="shared" si="22"/>
        <v>-0.14611364753110531</v>
      </c>
      <c r="G289" s="22">
        <f t="shared" si="23"/>
        <v>0.45099169631159308</v>
      </c>
    </row>
    <row r="290" spans="1:7" ht="13.15" x14ac:dyDescent="0.4">
      <c r="A290" s="16" t="s">
        <v>113</v>
      </c>
      <c r="B290" s="17"/>
      <c r="C290" s="18">
        <v>1</v>
      </c>
      <c r="D290" s="19">
        <f t="shared" si="20"/>
        <v>0.1524390243902439</v>
      </c>
      <c r="E290" s="20">
        <f t="shared" si="21"/>
        <v>0.29855267192134921</v>
      </c>
      <c r="F290" s="21">
        <f t="shared" si="22"/>
        <v>-0.14611364753110531</v>
      </c>
      <c r="G290" s="22">
        <f t="shared" si="23"/>
        <v>0.45099169631159308</v>
      </c>
    </row>
    <row r="291" spans="1:7" ht="13.15" x14ac:dyDescent="0.4">
      <c r="A291" s="23" t="s">
        <v>64</v>
      </c>
      <c r="B291" s="17" t="s">
        <v>65</v>
      </c>
      <c r="C291" s="18">
        <v>2</v>
      </c>
      <c r="D291" s="19">
        <f t="shared" si="20"/>
        <v>0.3048780487804878</v>
      </c>
      <c r="E291" s="20">
        <f t="shared" si="21"/>
        <v>0.42189481136850376</v>
      </c>
      <c r="F291" s="21">
        <f t="shared" si="22"/>
        <v>-0.11701676258801597</v>
      </c>
      <c r="G291" s="22">
        <f t="shared" si="23"/>
        <v>0.72677286014899156</v>
      </c>
    </row>
    <row r="292" spans="1:7" ht="13.15" x14ac:dyDescent="0.4">
      <c r="A292" s="23" t="s">
        <v>96</v>
      </c>
      <c r="B292" s="17"/>
      <c r="C292" s="18">
        <v>2</v>
      </c>
      <c r="D292" s="19">
        <f t="shared" si="20"/>
        <v>0.3048780487804878</v>
      </c>
      <c r="E292" s="20">
        <f t="shared" si="21"/>
        <v>0.42189481136850376</v>
      </c>
      <c r="F292" s="21">
        <f t="shared" si="22"/>
        <v>-0.11701676258801597</v>
      </c>
      <c r="G292" s="22">
        <f t="shared" si="23"/>
        <v>0.72677286014899156</v>
      </c>
    </row>
    <row r="293" spans="1:7" ht="13.15" x14ac:dyDescent="0.4">
      <c r="A293" s="23" t="s">
        <v>76</v>
      </c>
      <c r="B293" s="17"/>
      <c r="C293" s="18">
        <v>2</v>
      </c>
      <c r="D293" s="19">
        <f t="shared" si="20"/>
        <v>0.3048780487804878</v>
      </c>
      <c r="E293" s="20">
        <f t="shared" si="21"/>
        <v>0.42189481136850376</v>
      </c>
      <c r="F293" s="21">
        <f t="shared" si="22"/>
        <v>-0.11701676258801597</v>
      </c>
      <c r="G293" s="22">
        <f t="shared" si="23"/>
        <v>0.72677286014899156</v>
      </c>
    </row>
    <row r="294" spans="1:7" ht="13.15" x14ac:dyDescent="0.4">
      <c r="A294" s="23" t="s">
        <v>121</v>
      </c>
      <c r="B294" s="17"/>
      <c r="C294" s="18">
        <v>3</v>
      </c>
      <c r="D294" s="19">
        <f t="shared" si="20"/>
        <v>0.45731707317073167</v>
      </c>
      <c r="E294" s="20">
        <f t="shared" si="21"/>
        <v>0.51631831445811205</v>
      </c>
      <c r="F294" s="21">
        <f t="shared" si="22"/>
        <v>-5.9001241287380379E-2</v>
      </c>
      <c r="G294" s="22">
        <f t="shared" si="23"/>
        <v>0.97363538762884372</v>
      </c>
    </row>
    <row r="295" spans="1:7" ht="13.15" x14ac:dyDescent="0.4">
      <c r="A295" s="16" t="s">
        <v>116</v>
      </c>
      <c r="B295" s="17"/>
      <c r="C295" s="18">
        <v>3</v>
      </c>
      <c r="D295" s="19">
        <f t="shared" si="20"/>
        <v>0.45731707317073167</v>
      </c>
      <c r="E295" s="20">
        <f t="shared" si="21"/>
        <v>0.51631831445811205</v>
      </c>
      <c r="F295" s="21">
        <f t="shared" si="22"/>
        <v>-5.9001241287380379E-2</v>
      </c>
      <c r="G295" s="22">
        <f t="shared" si="23"/>
        <v>0.97363538762884372</v>
      </c>
    </row>
    <row r="296" spans="1:7" ht="13.15" x14ac:dyDescent="0.4">
      <c r="A296" s="23" t="s">
        <v>68</v>
      </c>
      <c r="B296" s="17" t="s">
        <v>69</v>
      </c>
      <c r="C296" s="18">
        <v>3</v>
      </c>
      <c r="D296" s="19">
        <f t="shared" si="20"/>
        <v>0.45731707317073167</v>
      </c>
      <c r="E296" s="20">
        <f t="shared" si="21"/>
        <v>0.51631831445811205</v>
      </c>
      <c r="F296" s="21">
        <f t="shared" si="22"/>
        <v>-5.9001241287380379E-2</v>
      </c>
      <c r="G296" s="22">
        <f t="shared" si="23"/>
        <v>0.97363538762884372</v>
      </c>
    </row>
    <row r="297" spans="1:7" ht="13.15" x14ac:dyDescent="0.4">
      <c r="A297" s="23" t="s">
        <v>102</v>
      </c>
      <c r="B297" s="17"/>
      <c r="C297" s="18">
        <v>3</v>
      </c>
      <c r="D297" s="19">
        <f t="shared" si="20"/>
        <v>0.45731707317073167</v>
      </c>
      <c r="E297" s="20">
        <f t="shared" si="21"/>
        <v>0.51631831445811205</v>
      </c>
      <c r="F297" s="21">
        <f t="shared" si="22"/>
        <v>-5.9001241287380379E-2</v>
      </c>
      <c r="G297" s="22">
        <f t="shared" si="23"/>
        <v>0.97363538762884372</v>
      </c>
    </row>
    <row r="298" spans="1:7" ht="13.15" x14ac:dyDescent="0.4">
      <c r="A298" s="16" t="s">
        <v>70</v>
      </c>
      <c r="B298" s="17"/>
      <c r="C298" s="18">
        <v>3</v>
      </c>
      <c r="D298" s="19">
        <f t="shared" si="20"/>
        <v>0.45731707317073167</v>
      </c>
      <c r="E298" s="20">
        <f t="shared" si="21"/>
        <v>0.51631831445811205</v>
      </c>
      <c r="F298" s="21">
        <f t="shared" si="22"/>
        <v>-5.9001241287380379E-2</v>
      </c>
      <c r="G298" s="22">
        <f t="shared" si="23"/>
        <v>0.97363538762884372</v>
      </c>
    </row>
    <row r="299" spans="1:7" ht="13.15" x14ac:dyDescent="0.4">
      <c r="A299" s="23" t="s">
        <v>75</v>
      </c>
      <c r="B299" s="17"/>
      <c r="C299" s="18">
        <v>3</v>
      </c>
      <c r="D299" s="19">
        <f t="shared" si="20"/>
        <v>0.45731707317073167</v>
      </c>
      <c r="E299" s="20">
        <f t="shared" si="21"/>
        <v>0.51631831445811205</v>
      </c>
      <c r="F299" s="21">
        <f t="shared" si="22"/>
        <v>-5.9001241287380379E-2</v>
      </c>
      <c r="G299" s="22">
        <f t="shared" si="23"/>
        <v>0.97363538762884372</v>
      </c>
    </row>
    <row r="300" spans="1:7" ht="13.15" x14ac:dyDescent="0.4">
      <c r="A300" s="23" t="s">
        <v>122</v>
      </c>
      <c r="B300" s="17"/>
      <c r="C300" s="18">
        <v>4</v>
      </c>
      <c r="D300" s="19">
        <f t="shared" si="20"/>
        <v>0.6097560975609756</v>
      </c>
      <c r="E300" s="20">
        <f t="shared" si="21"/>
        <v>0.59573635768431843</v>
      </c>
      <c r="F300" s="21">
        <f t="shared" si="22"/>
        <v>1.4019739876657167E-2</v>
      </c>
      <c r="G300" s="22">
        <f t="shared" si="23"/>
        <v>1.2054924552452939</v>
      </c>
    </row>
    <row r="301" spans="1:7" ht="13.15" x14ac:dyDescent="0.4">
      <c r="A301" s="23" t="s">
        <v>106</v>
      </c>
      <c r="B301" s="17"/>
      <c r="C301" s="18">
        <v>4</v>
      </c>
      <c r="D301" s="19">
        <f t="shared" si="20"/>
        <v>0.6097560975609756</v>
      </c>
      <c r="E301" s="20">
        <f t="shared" si="21"/>
        <v>0.59573635768431843</v>
      </c>
      <c r="F301" s="21">
        <f t="shared" si="22"/>
        <v>1.4019739876657167E-2</v>
      </c>
      <c r="G301" s="22">
        <f t="shared" si="23"/>
        <v>1.2054924552452939</v>
      </c>
    </row>
    <row r="302" spans="1:7" ht="13.15" x14ac:dyDescent="0.4">
      <c r="A302" s="23" t="s">
        <v>109</v>
      </c>
      <c r="B302" s="17"/>
      <c r="C302" s="18">
        <v>5</v>
      </c>
      <c r="D302" s="19">
        <f t="shared" si="20"/>
        <v>0.76219512195121952</v>
      </c>
      <c r="E302" s="20">
        <f t="shared" si="21"/>
        <v>0.66554252300360361</v>
      </c>
      <c r="F302" s="21">
        <f t="shared" si="22"/>
        <v>9.6652598947615909E-2</v>
      </c>
      <c r="G302" s="22">
        <f t="shared" si="23"/>
        <v>1.4277376449548231</v>
      </c>
    </row>
    <row r="303" spans="1:7" ht="13.15" x14ac:dyDescent="0.4">
      <c r="A303" s="23" t="s">
        <v>73</v>
      </c>
      <c r="B303" s="17"/>
      <c r="C303" s="18">
        <v>12</v>
      </c>
      <c r="D303" s="19">
        <f t="shared" si="20"/>
        <v>1.8292682926829267</v>
      </c>
      <c r="E303" s="20">
        <f t="shared" si="21"/>
        <v>1.0254957598024002</v>
      </c>
      <c r="F303" s="21">
        <f t="shared" si="22"/>
        <v>0.80377253288052652</v>
      </c>
      <c r="G303" s="22">
        <f t="shared" si="23"/>
        <v>2.8547640524853266</v>
      </c>
    </row>
    <row r="304" spans="1:7" ht="13.15" x14ac:dyDescent="0.4">
      <c r="A304" s="23" t="s">
        <v>71</v>
      </c>
      <c r="B304" s="17" t="s">
        <v>72</v>
      </c>
      <c r="C304" s="18">
        <v>13</v>
      </c>
      <c r="D304" s="19">
        <f t="shared" si="20"/>
        <v>1.9817073170731707</v>
      </c>
      <c r="E304" s="20">
        <f t="shared" si="21"/>
        <v>1.0665408026545542</v>
      </c>
      <c r="F304" s="21">
        <f t="shared" si="22"/>
        <v>0.91516651441861652</v>
      </c>
      <c r="G304" s="22">
        <f t="shared" si="23"/>
        <v>3.0482481197277247</v>
      </c>
    </row>
    <row r="305" spans="1:7" ht="13.15" x14ac:dyDescent="0.4">
      <c r="A305" s="23" t="s">
        <v>86</v>
      </c>
      <c r="B305" s="17"/>
      <c r="C305" s="18">
        <v>15</v>
      </c>
      <c r="D305" s="19">
        <f t="shared" si="20"/>
        <v>2.2865853658536586</v>
      </c>
      <c r="E305" s="20">
        <f t="shared" si="21"/>
        <v>1.143865487085957</v>
      </c>
      <c r="F305" s="21">
        <f t="shared" si="22"/>
        <v>1.1427198787677015</v>
      </c>
      <c r="G305" s="22">
        <f t="shared" si="23"/>
        <v>3.4304508529396154</v>
      </c>
    </row>
    <row r="306" spans="1:7" ht="13.15" x14ac:dyDescent="0.4">
      <c r="A306" s="23" t="s">
        <v>117</v>
      </c>
      <c r="B306" s="17"/>
      <c r="C306" s="18">
        <v>21</v>
      </c>
      <c r="D306" s="19">
        <f t="shared" si="20"/>
        <v>3.2012195121951219</v>
      </c>
      <c r="E306" s="20">
        <f t="shared" si="21"/>
        <v>1.3470906516973518</v>
      </c>
      <c r="F306" s="21">
        <f t="shared" si="22"/>
        <v>1.8541288604977701</v>
      </c>
      <c r="G306" s="22">
        <f t="shared" si="23"/>
        <v>4.5483101638924737</v>
      </c>
    </row>
    <row r="307" spans="1:7" ht="13.15" x14ac:dyDescent="0.4">
      <c r="A307" s="23" t="s">
        <v>89</v>
      </c>
      <c r="B307" s="17" t="s">
        <v>84</v>
      </c>
      <c r="C307" s="18">
        <v>22</v>
      </c>
      <c r="D307" s="19">
        <f t="shared" si="20"/>
        <v>3.3536585365853662</v>
      </c>
      <c r="E307" s="20">
        <f t="shared" si="21"/>
        <v>1.3777051493614014</v>
      </c>
      <c r="F307" s="21">
        <f t="shared" si="22"/>
        <v>1.9759533872239647</v>
      </c>
      <c r="G307" s="22">
        <f t="shared" si="23"/>
        <v>4.7313636859467678</v>
      </c>
    </row>
    <row r="308" spans="1:7" ht="13.15" x14ac:dyDescent="0.4">
      <c r="A308" s="23" t="s">
        <v>79</v>
      </c>
      <c r="B308" s="17" t="s">
        <v>80</v>
      </c>
      <c r="C308" s="18">
        <v>33</v>
      </c>
      <c r="D308" s="19">
        <f t="shared" si="20"/>
        <v>5.0304878048780495</v>
      </c>
      <c r="E308" s="20">
        <f t="shared" si="21"/>
        <v>1.6726354828727263</v>
      </c>
      <c r="F308" s="21">
        <f t="shared" si="22"/>
        <v>3.3578523220053231</v>
      </c>
      <c r="G308" s="22">
        <f t="shared" si="23"/>
        <v>6.7031232877507758</v>
      </c>
    </row>
    <row r="309" spans="1:7" ht="13.15" x14ac:dyDescent="0.4">
      <c r="A309" s="23" t="s">
        <v>66</v>
      </c>
      <c r="B309" s="17"/>
      <c r="C309" s="18">
        <v>61</v>
      </c>
      <c r="D309" s="19">
        <f t="shared" si="20"/>
        <v>9.2987804878048781</v>
      </c>
      <c r="E309" s="20">
        <f t="shared" si="21"/>
        <v>2.2224075954114779</v>
      </c>
      <c r="F309" s="21">
        <f t="shared" si="22"/>
        <v>7.0763728923934002</v>
      </c>
      <c r="G309" s="22">
        <f t="shared" si="23"/>
        <v>11.521188083216355</v>
      </c>
    </row>
    <row r="310" spans="1:7" ht="13.15" x14ac:dyDescent="0.4">
      <c r="A310" s="30" t="s">
        <v>97</v>
      </c>
      <c r="B310" s="31" t="s">
        <v>98</v>
      </c>
      <c r="C310" s="32">
        <v>67</v>
      </c>
      <c r="D310" s="33">
        <f t="shared" si="20"/>
        <v>10.213414634146341</v>
      </c>
      <c r="E310" s="34">
        <f t="shared" si="21"/>
        <v>2.3173698966013805</v>
      </c>
      <c r="F310" s="35">
        <f t="shared" si="22"/>
        <v>7.8960447375449601</v>
      </c>
      <c r="G310" s="36">
        <f t="shared" si="23"/>
        <v>12.530784530747722</v>
      </c>
    </row>
    <row r="311" spans="1:7" ht="13.15" x14ac:dyDescent="0.4">
      <c r="A311" s="30" t="s">
        <v>78</v>
      </c>
      <c r="B311" s="31"/>
      <c r="C311" s="32">
        <v>73</v>
      </c>
      <c r="D311" s="33">
        <f t="shared" si="20"/>
        <v>11.128048780487806</v>
      </c>
      <c r="E311" s="34">
        <f t="shared" si="21"/>
        <v>2.4065562641531546</v>
      </c>
      <c r="F311" s="35">
        <f t="shared" si="22"/>
        <v>8.7214925163346511</v>
      </c>
      <c r="G311" s="36">
        <f t="shared" si="23"/>
        <v>13.53460504464096</v>
      </c>
    </row>
    <row r="312" spans="1:7" ht="13.15" x14ac:dyDescent="0.4">
      <c r="A312" s="30" t="s">
        <v>118</v>
      </c>
      <c r="B312" s="31"/>
      <c r="C312" s="32">
        <v>298</v>
      </c>
      <c r="D312" s="33">
        <f t="shared" si="20"/>
        <v>45.426829268292686</v>
      </c>
      <c r="E312" s="34">
        <f t="shared" si="21"/>
        <v>3.8102191694244238</v>
      </c>
      <c r="F312" s="35">
        <f t="shared" si="22"/>
        <v>41.616610098868264</v>
      </c>
      <c r="G312" s="36">
        <f t="shared" si="23"/>
        <v>49.237048437717107</v>
      </c>
    </row>
    <row r="313" spans="1:7" x14ac:dyDescent="0.35">
      <c r="A313" s="24" t="s">
        <v>83</v>
      </c>
      <c r="B313" s="10"/>
      <c r="C313" s="10">
        <f>SUM(C287:C312)</f>
        <v>656</v>
      </c>
    </row>
    <row r="318" spans="1:7" ht="13.15" x14ac:dyDescent="0.4">
      <c r="A318" s="13"/>
      <c r="B318" s="14"/>
      <c r="C318" s="14"/>
      <c r="D318" s="14"/>
      <c r="E318" s="15"/>
      <c r="F318" s="14"/>
      <c r="G318" s="14"/>
    </row>
    <row r="319" spans="1:7" ht="13.15" x14ac:dyDescent="0.4">
      <c r="A319" s="23"/>
      <c r="B319" s="17"/>
      <c r="C319" s="18"/>
      <c r="D319" s="19"/>
      <c r="E319" s="20"/>
      <c r="F319" s="21"/>
      <c r="G319" s="22"/>
    </row>
    <row r="320" spans="1:7" ht="13.15" x14ac:dyDescent="0.4">
      <c r="A320" s="23"/>
      <c r="B320" s="17"/>
      <c r="C320" s="18"/>
      <c r="D320" s="19"/>
      <c r="E320" s="20"/>
      <c r="F320" s="21"/>
      <c r="G320" s="22"/>
    </row>
    <row r="321" spans="1:7" ht="13.15" x14ac:dyDescent="0.4">
      <c r="A321" s="23"/>
      <c r="B321" s="17"/>
      <c r="C321" s="18"/>
      <c r="D321" s="19"/>
      <c r="E321" s="20"/>
      <c r="F321" s="21"/>
      <c r="G321" s="22"/>
    </row>
    <row r="322" spans="1:7" ht="13.15" x14ac:dyDescent="0.4">
      <c r="A322" s="23"/>
      <c r="B322" s="17"/>
      <c r="C322" s="18"/>
      <c r="D322" s="19"/>
      <c r="E322" s="20"/>
      <c r="F322" s="21"/>
      <c r="G322" s="22"/>
    </row>
    <row r="323" spans="1:7" ht="13.15" x14ac:dyDescent="0.4">
      <c r="A323" s="23"/>
      <c r="B323" s="17"/>
      <c r="C323" s="18"/>
      <c r="D323" s="19"/>
      <c r="E323" s="20"/>
      <c r="F323" s="21"/>
      <c r="G323" s="22"/>
    </row>
    <row r="324" spans="1:7" ht="13.15" x14ac:dyDescent="0.4">
      <c r="A324" s="23"/>
      <c r="B324" s="17"/>
      <c r="C324" s="18"/>
      <c r="D324" s="19"/>
      <c r="E324" s="20"/>
      <c r="F324" s="21"/>
      <c r="G324" s="22"/>
    </row>
    <row r="325" spans="1:7" ht="13.15" x14ac:dyDescent="0.4">
      <c r="A325" s="23"/>
      <c r="B325" s="17"/>
      <c r="C325" s="18"/>
      <c r="D325" s="19"/>
      <c r="E325" s="20"/>
      <c r="F325" s="21"/>
      <c r="G325" s="22"/>
    </row>
    <row r="326" spans="1:7" ht="13.15" x14ac:dyDescent="0.4">
      <c r="A326" s="23"/>
      <c r="B326" s="17"/>
      <c r="C326" s="18"/>
      <c r="D326" s="19"/>
      <c r="E326" s="20"/>
      <c r="F326" s="21"/>
      <c r="G326" s="22"/>
    </row>
    <row r="327" spans="1:7" ht="13.15" x14ac:dyDescent="0.4">
      <c r="A327" s="23"/>
      <c r="B327" s="17"/>
      <c r="C327" s="18"/>
      <c r="D327" s="19"/>
      <c r="E327" s="20"/>
      <c r="F327" s="21"/>
      <c r="G327" s="22"/>
    </row>
    <row r="328" spans="1:7" ht="13.15" x14ac:dyDescent="0.4">
      <c r="A328" s="23"/>
      <c r="B328" s="17"/>
      <c r="C328" s="18"/>
      <c r="D328" s="19"/>
      <c r="E328" s="20"/>
      <c r="F328" s="21"/>
      <c r="G328" s="22"/>
    </row>
    <row r="329" spans="1:7" ht="13.15" x14ac:dyDescent="0.4">
      <c r="A329" s="23"/>
      <c r="B329" s="17"/>
      <c r="C329" s="18"/>
      <c r="D329" s="19"/>
      <c r="E329" s="20"/>
      <c r="F329" s="21"/>
      <c r="G329" s="22"/>
    </row>
    <row r="330" spans="1:7" ht="13.15" x14ac:dyDescent="0.4">
      <c r="A330" s="23"/>
      <c r="B330" s="17"/>
      <c r="C330" s="18"/>
      <c r="D330" s="19"/>
      <c r="E330" s="20"/>
      <c r="F330" s="21"/>
      <c r="G330" s="22"/>
    </row>
    <row r="331" spans="1:7" ht="13.15" x14ac:dyDescent="0.4">
      <c r="A331" s="23"/>
      <c r="B331" s="17"/>
      <c r="C331" s="18"/>
      <c r="D331" s="19"/>
      <c r="E331" s="20"/>
      <c r="F331" s="21"/>
      <c r="G331" s="22"/>
    </row>
    <row r="332" spans="1:7" ht="13.15" x14ac:dyDescent="0.4">
      <c r="A332" s="23"/>
      <c r="B332" s="17"/>
      <c r="C332" s="18"/>
      <c r="D332" s="19"/>
      <c r="E332" s="20"/>
      <c r="F332" s="21"/>
      <c r="G332" s="22"/>
    </row>
    <row r="333" spans="1:7" ht="13.15" x14ac:dyDescent="0.4">
      <c r="A333" s="16"/>
      <c r="B333" s="17"/>
      <c r="C333" s="18"/>
      <c r="D333" s="19"/>
      <c r="E333" s="20"/>
      <c r="F333" s="21"/>
      <c r="G333" s="22"/>
    </row>
    <row r="334" spans="1:7" ht="13.15" x14ac:dyDescent="0.4">
      <c r="A334" s="23"/>
      <c r="B334" s="17"/>
      <c r="C334" s="18"/>
      <c r="D334" s="19"/>
      <c r="E334" s="20"/>
      <c r="F334" s="21"/>
      <c r="G334" s="22"/>
    </row>
    <row r="335" spans="1:7" ht="13.15" x14ac:dyDescent="0.4">
      <c r="A335" s="23"/>
      <c r="B335" s="17"/>
      <c r="C335" s="18"/>
      <c r="D335" s="19"/>
      <c r="E335" s="20"/>
      <c r="F335" s="21"/>
      <c r="G335" s="22"/>
    </row>
    <row r="336" spans="1:7" ht="13.15" x14ac:dyDescent="0.4">
      <c r="A336" s="16"/>
      <c r="B336" s="17"/>
      <c r="C336" s="18"/>
      <c r="D336" s="19"/>
      <c r="E336" s="20"/>
      <c r="F336" s="21"/>
      <c r="G336" s="22"/>
    </row>
    <row r="337" spans="1:7" ht="13.15" x14ac:dyDescent="0.4">
      <c r="A337" s="23"/>
      <c r="B337" s="17"/>
      <c r="C337" s="18"/>
      <c r="D337" s="19"/>
      <c r="E337" s="20"/>
      <c r="F337" s="21"/>
      <c r="G337" s="22"/>
    </row>
    <row r="338" spans="1:7" ht="13.15" x14ac:dyDescent="0.4">
      <c r="A338" s="23"/>
      <c r="B338" s="17"/>
      <c r="C338" s="18"/>
      <c r="D338" s="19"/>
      <c r="E338" s="20"/>
      <c r="F338" s="21"/>
      <c r="G338" s="22"/>
    </row>
    <row r="339" spans="1:7" ht="13.15" x14ac:dyDescent="0.4">
      <c r="A339" s="23"/>
      <c r="B339" s="17"/>
      <c r="C339" s="18"/>
      <c r="D339" s="19"/>
      <c r="E339" s="20"/>
      <c r="F339" s="21"/>
      <c r="G339" s="22"/>
    </row>
    <row r="340" spans="1:7" ht="13.15" x14ac:dyDescent="0.4">
      <c r="A340" s="23"/>
      <c r="B340" s="17"/>
      <c r="C340" s="18"/>
      <c r="D340" s="19"/>
      <c r="E340" s="20"/>
      <c r="F340" s="21"/>
      <c r="G340" s="22"/>
    </row>
    <row r="341" spans="1:7" ht="13.15" x14ac:dyDescent="0.4">
      <c r="A341" s="16"/>
      <c r="B341" s="17"/>
      <c r="C341" s="18"/>
      <c r="D341" s="19"/>
      <c r="E341" s="20"/>
      <c r="F341" s="21"/>
      <c r="G341" s="22"/>
    </row>
    <row r="342" spans="1:7" ht="13.15" x14ac:dyDescent="0.4">
      <c r="A342" s="16"/>
      <c r="B342" s="17"/>
      <c r="C342" s="18"/>
      <c r="D342" s="19"/>
      <c r="E342" s="20"/>
      <c r="F342" s="21"/>
      <c r="G342" s="22"/>
    </row>
    <row r="343" spans="1:7" ht="13.15" x14ac:dyDescent="0.4">
      <c r="A343" s="23"/>
      <c r="B343" s="17"/>
      <c r="C343" s="18"/>
      <c r="D343" s="19"/>
      <c r="E343" s="20"/>
      <c r="F343" s="21"/>
      <c r="G343" s="22"/>
    </row>
    <row r="344" spans="1:7" ht="13.15" x14ac:dyDescent="0.4">
      <c r="A344" s="16"/>
      <c r="B344" s="17"/>
      <c r="C344" s="18"/>
      <c r="D344" s="19"/>
      <c r="E344" s="20"/>
      <c r="F344" s="21"/>
      <c r="G344" s="22"/>
    </row>
    <row r="354" spans="1:7" ht="13.5" thickBot="1" x14ac:dyDescent="0.45">
      <c r="A354" s="9" t="s">
        <v>53</v>
      </c>
    </row>
    <row r="355" spans="1:7" ht="13.15" x14ac:dyDescent="0.4">
      <c r="A355" s="9" t="s">
        <v>123</v>
      </c>
      <c r="B355" s="10"/>
      <c r="C355" s="10"/>
      <c r="D355" s="10"/>
      <c r="E355" s="10"/>
      <c r="F355" s="11" t="s">
        <v>55</v>
      </c>
      <c r="G355" s="12"/>
    </row>
    <row r="356" spans="1:7" ht="13.15" x14ac:dyDescent="0.4">
      <c r="A356" s="13" t="s">
        <v>56</v>
      </c>
      <c r="B356" s="14" t="s">
        <v>57</v>
      </c>
      <c r="C356" s="14" t="s">
        <v>58</v>
      </c>
      <c r="D356" s="14" t="s">
        <v>59</v>
      </c>
      <c r="E356" s="15" t="s">
        <v>60</v>
      </c>
      <c r="F356" s="14" t="s">
        <v>61</v>
      </c>
      <c r="G356" s="14" t="s">
        <v>62</v>
      </c>
    </row>
    <row r="357" spans="1:7" ht="13.15" x14ac:dyDescent="0.4">
      <c r="A357" s="23" t="s">
        <v>124</v>
      </c>
      <c r="B357" s="17"/>
      <c r="C357" s="18">
        <v>1</v>
      </c>
      <c r="D357" s="19">
        <f t="shared" ref="D357:D373" si="24">(C357/651)*100</f>
        <v>0.15360983102918588</v>
      </c>
      <c r="E357" s="20">
        <f t="shared" ref="E357:E373" si="25">1.96*(SQRT(D357*(100-D357)/651))</f>
        <v>0.30084393934100806</v>
      </c>
      <c r="F357" s="21">
        <f t="shared" ref="F357:F373" si="26">D357-E357</f>
        <v>-0.14723410831182218</v>
      </c>
      <c r="G357" s="22">
        <f t="shared" ref="G357:G373" si="27">D357+E357</f>
        <v>0.45445377037019397</v>
      </c>
    </row>
    <row r="358" spans="1:7" ht="13.15" x14ac:dyDescent="0.4">
      <c r="A358" s="23" t="s">
        <v>102</v>
      </c>
      <c r="B358" s="17"/>
      <c r="C358" s="18">
        <v>3</v>
      </c>
      <c r="D358" s="19">
        <f t="shared" si="24"/>
        <v>0.46082949308755761</v>
      </c>
      <c r="E358" s="20">
        <f t="shared" si="25"/>
        <v>0.52027471357335253</v>
      </c>
      <c r="F358" s="21">
        <f t="shared" si="26"/>
        <v>-5.9445220485794925E-2</v>
      </c>
      <c r="G358" s="22">
        <f t="shared" si="27"/>
        <v>0.98110420666091014</v>
      </c>
    </row>
    <row r="359" spans="1:7" ht="13.15" x14ac:dyDescent="0.4">
      <c r="A359" s="16" t="s">
        <v>113</v>
      </c>
      <c r="B359" s="17"/>
      <c r="C359" s="18">
        <v>4</v>
      </c>
      <c r="D359" s="19">
        <f t="shared" si="24"/>
        <v>0.61443932411674351</v>
      </c>
      <c r="E359" s="20">
        <f t="shared" si="25"/>
        <v>0.60029776235734533</v>
      </c>
      <c r="F359" s="21">
        <f t="shared" si="26"/>
        <v>1.414156175939818E-2</v>
      </c>
      <c r="G359" s="22">
        <f t="shared" si="27"/>
        <v>1.2147370864740887</v>
      </c>
    </row>
    <row r="360" spans="1:7" ht="13.15" x14ac:dyDescent="0.4">
      <c r="A360" s="23" t="s">
        <v>75</v>
      </c>
      <c r="B360" s="17"/>
      <c r="C360" s="18">
        <v>4</v>
      </c>
      <c r="D360" s="19">
        <f t="shared" si="24"/>
        <v>0.61443932411674351</v>
      </c>
      <c r="E360" s="20">
        <f t="shared" si="25"/>
        <v>0.60029776235734533</v>
      </c>
      <c r="F360" s="21">
        <f t="shared" si="26"/>
        <v>1.414156175939818E-2</v>
      </c>
      <c r="G360" s="22">
        <f t="shared" si="27"/>
        <v>1.2147370864740887</v>
      </c>
    </row>
    <row r="361" spans="1:7" ht="13.15" x14ac:dyDescent="0.4">
      <c r="A361" s="23" t="s">
        <v>96</v>
      </c>
      <c r="B361" s="17"/>
      <c r="C361" s="18">
        <v>5</v>
      </c>
      <c r="D361" s="19">
        <f t="shared" si="24"/>
        <v>0.76804915514592931</v>
      </c>
      <c r="E361" s="20">
        <f t="shared" si="25"/>
        <v>0.67063443550742774</v>
      </c>
      <c r="F361" s="21">
        <f t="shared" si="26"/>
        <v>9.7414719638501568E-2</v>
      </c>
      <c r="G361" s="22">
        <f t="shared" si="27"/>
        <v>1.438683590653357</v>
      </c>
    </row>
    <row r="362" spans="1:7" ht="13.15" x14ac:dyDescent="0.4">
      <c r="A362" s="23" t="s">
        <v>71</v>
      </c>
      <c r="B362" s="17" t="s">
        <v>72</v>
      </c>
      <c r="C362" s="18">
        <v>5</v>
      </c>
      <c r="D362" s="19">
        <f t="shared" si="24"/>
        <v>0.76804915514592931</v>
      </c>
      <c r="E362" s="20">
        <f t="shared" si="25"/>
        <v>0.67063443550742774</v>
      </c>
      <c r="F362" s="21">
        <f t="shared" si="26"/>
        <v>9.7414719638501568E-2</v>
      </c>
      <c r="G362" s="22">
        <f t="shared" si="27"/>
        <v>1.438683590653357</v>
      </c>
    </row>
    <row r="363" spans="1:7" ht="13.15" x14ac:dyDescent="0.4">
      <c r="A363" s="23" t="s">
        <v>79</v>
      </c>
      <c r="B363" s="17" t="s">
        <v>80</v>
      </c>
      <c r="C363" s="18">
        <v>5</v>
      </c>
      <c r="D363" s="19">
        <f t="shared" si="24"/>
        <v>0.76804915514592931</v>
      </c>
      <c r="E363" s="20">
        <f t="shared" si="25"/>
        <v>0.67063443550742774</v>
      </c>
      <c r="F363" s="21">
        <f t="shared" si="26"/>
        <v>9.7414719638501568E-2</v>
      </c>
      <c r="G363" s="22">
        <f t="shared" si="27"/>
        <v>1.438683590653357</v>
      </c>
    </row>
    <row r="364" spans="1:7" ht="13.15" x14ac:dyDescent="0.4">
      <c r="A364" s="23" t="s">
        <v>89</v>
      </c>
      <c r="B364" s="17" t="s">
        <v>84</v>
      </c>
      <c r="C364" s="18">
        <v>6</v>
      </c>
      <c r="D364" s="19">
        <f t="shared" si="24"/>
        <v>0.92165898617511521</v>
      </c>
      <c r="E364" s="20">
        <f t="shared" si="25"/>
        <v>0.73407438681323389</v>
      </c>
      <c r="F364" s="21">
        <f t="shared" si="26"/>
        <v>0.18758459936188132</v>
      </c>
      <c r="G364" s="22">
        <f t="shared" si="27"/>
        <v>1.6557333729883492</v>
      </c>
    </row>
    <row r="365" spans="1:7" ht="13.15" x14ac:dyDescent="0.4">
      <c r="A365" s="23" t="s">
        <v>73</v>
      </c>
      <c r="B365" s="17"/>
      <c r="C365" s="18">
        <v>9</v>
      </c>
      <c r="D365" s="19">
        <f t="shared" si="24"/>
        <v>1.3824884792626728</v>
      </c>
      <c r="E365" s="20">
        <f t="shared" si="25"/>
        <v>0.89696058072480156</v>
      </c>
      <c r="F365" s="21">
        <f t="shared" si="26"/>
        <v>0.48552789853787126</v>
      </c>
      <c r="G365" s="22">
        <f t="shared" si="27"/>
        <v>2.2794490599874742</v>
      </c>
    </row>
    <row r="366" spans="1:7" ht="13.15" x14ac:dyDescent="0.4">
      <c r="A366" s="23" t="s">
        <v>109</v>
      </c>
      <c r="B366" s="17"/>
      <c r="C366" s="18">
        <v>10</v>
      </c>
      <c r="D366" s="19">
        <f t="shared" si="24"/>
        <v>1.5360983102918586</v>
      </c>
      <c r="E366" s="20">
        <f t="shared" si="25"/>
        <v>0.94474282713336677</v>
      </c>
      <c r="F366" s="21">
        <f t="shared" si="26"/>
        <v>0.59135548315849185</v>
      </c>
      <c r="G366" s="22">
        <f t="shared" si="27"/>
        <v>2.4808411374252253</v>
      </c>
    </row>
    <row r="367" spans="1:7" ht="13.15" x14ac:dyDescent="0.4">
      <c r="A367" s="23" t="s">
        <v>86</v>
      </c>
      <c r="B367" s="17"/>
      <c r="C367" s="18">
        <v>10</v>
      </c>
      <c r="D367" s="19">
        <f t="shared" si="24"/>
        <v>1.5360983102918586</v>
      </c>
      <c r="E367" s="20">
        <f t="shared" si="25"/>
        <v>0.94474282713336677</v>
      </c>
      <c r="F367" s="21">
        <f t="shared" si="26"/>
        <v>0.59135548315849185</v>
      </c>
      <c r="G367" s="22">
        <f t="shared" si="27"/>
        <v>2.4808411374252253</v>
      </c>
    </row>
    <row r="368" spans="1:7" ht="13.15" x14ac:dyDescent="0.4">
      <c r="A368" s="23" t="s">
        <v>76</v>
      </c>
      <c r="B368" s="17"/>
      <c r="C368" s="18">
        <v>11</v>
      </c>
      <c r="D368" s="19">
        <f t="shared" si="24"/>
        <v>1.6897081413210446</v>
      </c>
      <c r="E368" s="20">
        <f t="shared" si="25"/>
        <v>0.9900814371330513</v>
      </c>
      <c r="F368" s="21">
        <f t="shared" si="26"/>
        <v>0.69962670418799333</v>
      </c>
      <c r="G368" s="22">
        <f t="shared" si="27"/>
        <v>2.6797895784540957</v>
      </c>
    </row>
    <row r="369" spans="1:7" ht="13.15" x14ac:dyDescent="0.4">
      <c r="A369" s="23" t="s">
        <v>66</v>
      </c>
      <c r="B369" s="17"/>
      <c r="C369" s="18">
        <v>11</v>
      </c>
      <c r="D369" s="19">
        <f t="shared" si="24"/>
        <v>1.6897081413210446</v>
      </c>
      <c r="E369" s="20">
        <f t="shared" si="25"/>
        <v>0.9900814371330513</v>
      </c>
      <c r="F369" s="21">
        <f t="shared" si="26"/>
        <v>0.69962670418799333</v>
      </c>
      <c r="G369" s="22">
        <f t="shared" si="27"/>
        <v>2.6797895784540957</v>
      </c>
    </row>
    <row r="370" spans="1:7" ht="13.15" x14ac:dyDescent="0.4">
      <c r="A370" s="23" t="s">
        <v>78</v>
      </c>
      <c r="B370" s="17"/>
      <c r="C370" s="18">
        <v>18</v>
      </c>
      <c r="D370" s="19">
        <f t="shared" si="24"/>
        <v>2.7649769585253456</v>
      </c>
      <c r="E370" s="20">
        <f t="shared" si="25"/>
        <v>1.2595711248740029</v>
      </c>
      <c r="F370" s="21">
        <f t="shared" si="26"/>
        <v>1.5054058336513427</v>
      </c>
      <c r="G370" s="22">
        <f t="shared" si="27"/>
        <v>4.024548083399349</v>
      </c>
    </row>
    <row r="371" spans="1:7" ht="13.15" x14ac:dyDescent="0.4">
      <c r="A371" s="30" t="s">
        <v>97</v>
      </c>
      <c r="B371" s="31" t="s">
        <v>98</v>
      </c>
      <c r="C371" s="32">
        <v>20</v>
      </c>
      <c r="D371" s="33">
        <f t="shared" si="24"/>
        <v>3.0721966205837172</v>
      </c>
      <c r="E371" s="34">
        <f t="shared" si="25"/>
        <v>1.3256054042635574</v>
      </c>
      <c r="F371" s="35">
        <f t="shared" si="26"/>
        <v>1.7465912163201598</v>
      </c>
      <c r="G371" s="36">
        <f t="shared" si="27"/>
        <v>4.3978020248472749</v>
      </c>
    </row>
    <row r="372" spans="1:7" ht="13.15" x14ac:dyDescent="0.4">
      <c r="A372" s="30" t="s">
        <v>117</v>
      </c>
      <c r="B372" s="31"/>
      <c r="C372" s="32">
        <v>21</v>
      </c>
      <c r="D372" s="33">
        <f t="shared" si="24"/>
        <v>3.225806451612903</v>
      </c>
      <c r="E372" s="34">
        <f t="shared" si="25"/>
        <v>1.3572645642782903</v>
      </c>
      <c r="F372" s="35">
        <f t="shared" si="26"/>
        <v>1.8685418873346127</v>
      </c>
      <c r="G372" s="36">
        <f t="shared" si="27"/>
        <v>4.5830710158911936</v>
      </c>
    </row>
    <row r="373" spans="1:7" ht="13.15" x14ac:dyDescent="0.4">
      <c r="A373" s="30" t="s">
        <v>90</v>
      </c>
      <c r="B373" s="31" t="s">
        <v>91</v>
      </c>
      <c r="C373" s="32">
        <v>508</v>
      </c>
      <c r="D373" s="33">
        <f t="shared" si="24"/>
        <v>78.033794162826425</v>
      </c>
      <c r="E373" s="34">
        <f t="shared" si="25"/>
        <v>3.1804199087037284</v>
      </c>
      <c r="F373" s="35">
        <f t="shared" si="26"/>
        <v>74.853374254122699</v>
      </c>
      <c r="G373" s="36">
        <f t="shared" si="27"/>
        <v>81.214214071530151</v>
      </c>
    </row>
    <row r="374" spans="1:7" x14ac:dyDescent="0.35">
      <c r="A374" s="24" t="s">
        <v>83</v>
      </c>
      <c r="B374" s="10"/>
      <c r="C374" s="10">
        <f>SUM(C357:C373)</f>
        <v>651</v>
      </c>
    </row>
    <row r="379" spans="1:7" ht="13.15" x14ac:dyDescent="0.4">
      <c r="A379" s="13"/>
      <c r="B379" s="14"/>
      <c r="C379" s="14"/>
      <c r="D379" s="14"/>
      <c r="E379" s="15"/>
      <c r="F379" s="14"/>
      <c r="G379" s="14"/>
    </row>
    <row r="380" spans="1:7" ht="13.15" x14ac:dyDescent="0.4">
      <c r="A380" s="23"/>
      <c r="B380" s="17"/>
      <c r="C380" s="18"/>
      <c r="D380" s="19"/>
      <c r="E380" s="20"/>
      <c r="F380" s="21"/>
      <c r="G380" s="22"/>
    </row>
    <row r="381" spans="1:7" ht="13.15" x14ac:dyDescent="0.4">
      <c r="A381" s="23"/>
      <c r="B381" s="17"/>
      <c r="C381" s="18"/>
      <c r="D381" s="19"/>
      <c r="E381" s="20"/>
      <c r="F381" s="21"/>
      <c r="G381" s="22"/>
    </row>
    <row r="382" spans="1:7" ht="13.15" x14ac:dyDescent="0.4">
      <c r="A382" s="23"/>
      <c r="B382" s="17"/>
      <c r="C382" s="18"/>
      <c r="D382" s="19"/>
      <c r="E382" s="20"/>
      <c r="F382" s="21"/>
      <c r="G382" s="22"/>
    </row>
    <row r="383" spans="1:7" ht="13.15" x14ac:dyDescent="0.4">
      <c r="A383" s="23"/>
      <c r="B383" s="17"/>
      <c r="C383" s="18"/>
      <c r="D383" s="19"/>
      <c r="E383" s="20"/>
      <c r="F383" s="21"/>
      <c r="G383" s="22"/>
    </row>
    <row r="384" spans="1:7" ht="13.15" x14ac:dyDescent="0.4">
      <c r="A384" s="23"/>
      <c r="B384" s="17"/>
      <c r="C384" s="18"/>
      <c r="D384" s="19"/>
      <c r="E384" s="20"/>
      <c r="F384" s="21"/>
      <c r="G384" s="22"/>
    </row>
    <row r="385" spans="1:7" ht="13.15" x14ac:dyDescent="0.4">
      <c r="A385" s="23"/>
      <c r="B385" s="17"/>
      <c r="C385" s="18"/>
      <c r="D385" s="19"/>
      <c r="E385" s="20"/>
      <c r="F385" s="21"/>
      <c r="G385" s="22"/>
    </row>
    <row r="386" spans="1:7" ht="13.15" x14ac:dyDescent="0.4">
      <c r="A386" s="23"/>
      <c r="B386" s="17"/>
      <c r="C386" s="18"/>
      <c r="D386" s="19"/>
      <c r="E386" s="20"/>
      <c r="F386" s="21"/>
      <c r="G386" s="22"/>
    </row>
    <row r="387" spans="1:7" ht="13.15" x14ac:dyDescent="0.4">
      <c r="A387" s="23"/>
      <c r="B387" s="17"/>
      <c r="C387" s="18"/>
      <c r="D387" s="19"/>
      <c r="E387" s="20"/>
      <c r="F387" s="21"/>
      <c r="G387" s="22"/>
    </row>
    <row r="388" spans="1:7" ht="13.15" x14ac:dyDescent="0.4">
      <c r="A388" s="23"/>
      <c r="B388" s="17"/>
      <c r="C388" s="18"/>
      <c r="D388" s="19"/>
      <c r="E388" s="20"/>
      <c r="F388" s="21"/>
      <c r="G388" s="22"/>
    </row>
    <row r="389" spans="1:7" ht="13.15" x14ac:dyDescent="0.4">
      <c r="A389" s="23"/>
      <c r="B389" s="17"/>
      <c r="C389" s="18"/>
      <c r="D389" s="19"/>
      <c r="E389" s="20"/>
      <c r="F389" s="21"/>
      <c r="G389" s="22"/>
    </row>
    <row r="390" spans="1:7" ht="13.15" x14ac:dyDescent="0.4">
      <c r="A390" s="23"/>
      <c r="B390" s="17"/>
      <c r="C390" s="18"/>
      <c r="D390" s="19"/>
      <c r="E390" s="20"/>
      <c r="F390" s="21"/>
      <c r="G390" s="22"/>
    </row>
    <row r="391" spans="1:7" ht="13.15" x14ac:dyDescent="0.4">
      <c r="A391" s="23"/>
      <c r="B391" s="17"/>
      <c r="C391" s="18"/>
      <c r="D391" s="19"/>
      <c r="E391" s="20"/>
      <c r="F391" s="21"/>
      <c r="G391" s="22"/>
    </row>
    <row r="392" spans="1:7" ht="13.15" x14ac:dyDescent="0.4">
      <c r="A392" s="23"/>
      <c r="B392" s="17"/>
      <c r="C392" s="18"/>
      <c r="D392" s="19"/>
      <c r="E392" s="20"/>
      <c r="F392" s="21"/>
      <c r="G392" s="22"/>
    </row>
    <row r="393" spans="1:7" ht="13.15" x14ac:dyDescent="0.4">
      <c r="A393" s="16"/>
      <c r="B393" s="17"/>
      <c r="C393" s="18"/>
      <c r="D393" s="19"/>
      <c r="E393" s="20"/>
      <c r="F393" s="21"/>
      <c r="G393" s="22"/>
    </row>
    <row r="394" spans="1:7" ht="13.15" x14ac:dyDescent="0.4">
      <c r="A394" s="23"/>
      <c r="B394" s="17"/>
      <c r="C394" s="18"/>
      <c r="D394" s="19"/>
      <c r="E394" s="20"/>
      <c r="F394" s="21"/>
      <c r="G394" s="22"/>
    </row>
    <row r="395" spans="1:7" ht="13.15" x14ac:dyDescent="0.4">
      <c r="A395" s="23"/>
      <c r="B395" s="17"/>
      <c r="C395" s="18"/>
      <c r="D395" s="19"/>
      <c r="E395" s="20"/>
      <c r="F395" s="21"/>
      <c r="G395" s="22"/>
    </row>
    <row r="396" spans="1:7" ht="13.15" x14ac:dyDescent="0.4">
      <c r="A396" s="23"/>
      <c r="B396" s="17"/>
      <c r="C396" s="18"/>
      <c r="D396" s="19"/>
      <c r="E396" s="20"/>
      <c r="F396" s="21"/>
      <c r="G396" s="22"/>
    </row>
    <row r="411" spans="1:7" ht="13.5" thickBot="1" x14ac:dyDescent="0.45">
      <c r="A411" s="9" t="s">
        <v>53</v>
      </c>
    </row>
    <row r="412" spans="1:7" ht="13.15" x14ac:dyDescent="0.4">
      <c r="A412" s="9" t="s">
        <v>125</v>
      </c>
      <c r="B412" s="10"/>
      <c r="C412" s="10"/>
      <c r="D412" s="10"/>
      <c r="E412" s="10"/>
      <c r="F412" s="11" t="s">
        <v>55</v>
      </c>
      <c r="G412" s="12"/>
    </row>
    <row r="413" spans="1:7" ht="13.15" x14ac:dyDescent="0.4">
      <c r="A413" s="13" t="s">
        <v>56</v>
      </c>
      <c r="B413" s="14" t="s">
        <v>57</v>
      </c>
      <c r="C413" s="14" t="s">
        <v>58</v>
      </c>
      <c r="D413" s="14" t="s">
        <v>59</v>
      </c>
      <c r="E413" s="15" t="s">
        <v>60</v>
      </c>
      <c r="F413" s="14" t="s">
        <v>61</v>
      </c>
      <c r="G413" s="14" t="s">
        <v>62</v>
      </c>
    </row>
    <row r="414" spans="1:7" ht="13.15" x14ac:dyDescent="0.4">
      <c r="A414" s="23" t="s">
        <v>68</v>
      </c>
      <c r="B414" s="17" t="s">
        <v>69</v>
      </c>
      <c r="C414" s="18">
        <v>1</v>
      </c>
      <c r="D414" s="19">
        <f t="shared" ref="D414:D419" si="28">(C414/683)*100</f>
        <v>0.14641288433382138</v>
      </c>
      <c r="E414" s="20">
        <f t="shared" ref="E414:E419" si="29">1.96*(SQRT(D414*(100-D414)/683))</f>
        <v>0.28675909636145608</v>
      </c>
      <c r="F414" s="21">
        <f t="shared" ref="F414:F419" si="30">D414-E414</f>
        <v>-0.1403462120276347</v>
      </c>
      <c r="G414" s="22">
        <f t="shared" ref="G414:G419" si="31">D414+E414</f>
        <v>0.43317198069527746</v>
      </c>
    </row>
    <row r="415" spans="1:7" ht="13.15" x14ac:dyDescent="0.4">
      <c r="A415" s="23" t="s">
        <v>114</v>
      </c>
      <c r="B415" s="17" t="s">
        <v>115</v>
      </c>
      <c r="C415" s="18">
        <v>2</v>
      </c>
      <c r="D415" s="19">
        <f t="shared" si="28"/>
        <v>0.29282576866764276</v>
      </c>
      <c r="E415" s="20">
        <f t="shared" si="29"/>
        <v>0.4052411784500568</v>
      </c>
      <c r="F415" s="21">
        <f t="shared" si="30"/>
        <v>-0.11241540978241404</v>
      </c>
      <c r="G415" s="22">
        <f t="shared" si="31"/>
        <v>0.69806694711769957</v>
      </c>
    </row>
    <row r="416" spans="1:7" ht="13.15" x14ac:dyDescent="0.4">
      <c r="A416" s="23" t="s">
        <v>70</v>
      </c>
      <c r="B416" s="17"/>
      <c r="C416" s="18">
        <v>6</v>
      </c>
      <c r="D416" s="19">
        <f t="shared" si="28"/>
        <v>0.87847730600292828</v>
      </c>
      <c r="E416" s="20">
        <f t="shared" si="29"/>
        <v>0.69983389912816396</v>
      </c>
      <c r="F416" s="21">
        <f t="shared" si="30"/>
        <v>0.17864340687476432</v>
      </c>
      <c r="G416" s="22">
        <f t="shared" si="31"/>
        <v>1.5783112051310924</v>
      </c>
    </row>
    <row r="417" spans="1:7" ht="13.15" x14ac:dyDescent="0.4">
      <c r="A417" s="23" t="s">
        <v>74</v>
      </c>
      <c r="B417" s="17"/>
      <c r="C417" s="18">
        <v>15</v>
      </c>
      <c r="D417" s="19">
        <f t="shared" si="28"/>
        <v>2.1961932650073206</v>
      </c>
      <c r="E417" s="20">
        <f t="shared" si="29"/>
        <v>1.0991548399745399</v>
      </c>
      <c r="F417" s="21">
        <f t="shared" si="30"/>
        <v>1.0970384250327807</v>
      </c>
      <c r="G417" s="22">
        <f t="shared" si="31"/>
        <v>3.2953481049818603</v>
      </c>
    </row>
    <row r="418" spans="1:7" ht="13.15" x14ac:dyDescent="0.4">
      <c r="A418" s="30" t="s">
        <v>99</v>
      </c>
      <c r="B418" s="31" t="s">
        <v>82</v>
      </c>
      <c r="C418" s="32">
        <v>63</v>
      </c>
      <c r="D418" s="33">
        <f t="shared" si="28"/>
        <v>9.2240117130307464</v>
      </c>
      <c r="E418" s="34">
        <f t="shared" si="29"/>
        <v>2.1701569065183968</v>
      </c>
      <c r="F418" s="35">
        <f t="shared" si="30"/>
        <v>7.0538548065123496</v>
      </c>
      <c r="G418" s="36">
        <f t="shared" si="31"/>
        <v>11.394168619549143</v>
      </c>
    </row>
    <row r="419" spans="1:7" ht="13.15" x14ac:dyDescent="0.4">
      <c r="A419" s="30" t="s">
        <v>97</v>
      </c>
      <c r="B419" s="31" t="s">
        <v>98</v>
      </c>
      <c r="C419" s="32">
        <v>596</v>
      </c>
      <c r="D419" s="33">
        <f t="shared" si="28"/>
        <v>87.26207906295754</v>
      </c>
      <c r="E419" s="34">
        <f t="shared" si="29"/>
        <v>2.5003901075839789</v>
      </c>
      <c r="F419" s="35">
        <f t="shared" si="30"/>
        <v>84.761688955373558</v>
      </c>
      <c r="G419" s="36">
        <f t="shared" si="31"/>
        <v>89.762469170541522</v>
      </c>
    </row>
    <row r="420" spans="1:7" x14ac:dyDescent="0.35">
      <c r="A420" s="24" t="s">
        <v>83</v>
      </c>
      <c r="B420" s="10"/>
      <c r="C420" s="10">
        <f>SUM(C414:C419)</f>
        <v>683</v>
      </c>
    </row>
    <row r="425" spans="1:7" ht="13.15" x14ac:dyDescent="0.4">
      <c r="A425" s="13"/>
      <c r="B425" s="14"/>
      <c r="C425" s="14"/>
      <c r="D425" s="14"/>
      <c r="E425" s="15"/>
      <c r="F425" s="14"/>
      <c r="G425" s="14"/>
    </row>
    <row r="426" spans="1:7" ht="13.15" x14ac:dyDescent="0.4">
      <c r="A426" s="23"/>
      <c r="B426" s="17"/>
      <c r="C426" s="18"/>
      <c r="D426" s="19"/>
      <c r="E426" s="20"/>
      <c r="F426" s="21"/>
      <c r="G426" s="22"/>
    </row>
    <row r="427" spans="1:7" ht="13.15" x14ac:dyDescent="0.4">
      <c r="A427" s="23"/>
      <c r="B427" s="17"/>
      <c r="C427" s="18"/>
      <c r="D427" s="19"/>
      <c r="E427" s="20"/>
      <c r="F427" s="21"/>
      <c r="G427" s="22"/>
    </row>
    <row r="428" spans="1:7" ht="13.15" x14ac:dyDescent="0.4">
      <c r="A428" s="23"/>
      <c r="B428" s="17"/>
      <c r="C428" s="18"/>
      <c r="D428" s="19"/>
      <c r="E428" s="20"/>
      <c r="F428" s="21"/>
      <c r="G428" s="22"/>
    </row>
    <row r="429" spans="1:7" ht="13.15" x14ac:dyDescent="0.4">
      <c r="A429" s="23"/>
      <c r="B429" s="17"/>
      <c r="C429" s="18"/>
      <c r="D429" s="19"/>
      <c r="E429" s="20"/>
      <c r="F429" s="21"/>
      <c r="G429" s="22"/>
    </row>
    <row r="430" spans="1:7" ht="13.15" x14ac:dyDescent="0.4">
      <c r="A430" s="23"/>
      <c r="B430" s="17"/>
      <c r="C430" s="18"/>
      <c r="D430" s="19"/>
      <c r="E430" s="20"/>
      <c r="F430" s="21"/>
      <c r="G430" s="22"/>
    </row>
    <row r="431" spans="1:7" ht="13.15" x14ac:dyDescent="0.4">
      <c r="A431" s="23"/>
      <c r="B431" s="17"/>
      <c r="C431" s="18"/>
      <c r="D431" s="19"/>
      <c r="E431" s="20"/>
      <c r="F431" s="21"/>
      <c r="G431" s="22"/>
    </row>
    <row r="443" spans="1:7" ht="13.5" thickBot="1" x14ac:dyDescent="0.45">
      <c r="A443" s="9" t="s">
        <v>53</v>
      </c>
    </row>
    <row r="444" spans="1:7" ht="13.15" x14ac:dyDescent="0.4">
      <c r="A444" s="9" t="s">
        <v>126</v>
      </c>
      <c r="B444" s="10"/>
      <c r="C444" s="10"/>
      <c r="D444" s="10"/>
      <c r="E444" s="10"/>
      <c r="F444" s="11" t="s">
        <v>55</v>
      </c>
      <c r="G444" s="12"/>
    </row>
    <row r="445" spans="1:7" ht="13.15" x14ac:dyDescent="0.4">
      <c r="A445" s="13" t="s">
        <v>56</v>
      </c>
      <c r="B445" s="14" t="s">
        <v>57</v>
      </c>
      <c r="C445" s="14" t="s">
        <v>58</v>
      </c>
      <c r="D445" s="14" t="s">
        <v>59</v>
      </c>
      <c r="E445" s="15" t="s">
        <v>60</v>
      </c>
      <c r="F445" s="14" t="s">
        <v>61</v>
      </c>
      <c r="G445" s="14" t="s">
        <v>62</v>
      </c>
    </row>
    <row r="446" spans="1:7" ht="13.15" x14ac:dyDescent="0.4">
      <c r="A446" s="23" t="s">
        <v>127</v>
      </c>
      <c r="B446" s="17"/>
      <c r="C446" s="18">
        <v>1</v>
      </c>
      <c r="D446" s="19">
        <f t="shared" ref="D446:D460" si="32">(C446/723)*100</f>
        <v>0.13831258644536654</v>
      </c>
      <c r="E446" s="20">
        <f t="shared" ref="E446:E460" si="33">1.96*(SQRT(D446*(100-D446)/723))</f>
        <v>0.27090512692037622</v>
      </c>
      <c r="F446" s="21">
        <f t="shared" ref="F446:F460" si="34">D446-E446</f>
        <v>-0.13259254047500968</v>
      </c>
      <c r="G446" s="22">
        <f t="shared" ref="G446:G460" si="35">D446+E446</f>
        <v>0.40921771336574275</v>
      </c>
    </row>
    <row r="447" spans="1:7" ht="13.15" x14ac:dyDescent="0.4">
      <c r="A447" s="16" t="s">
        <v>128</v>
      </c>
      <c r="B447" s="17"/>
      <c r="C447" s="18">
        <v>1</v>
      </c>
      <c r="D447" s="19">
        <f t="shared" si="32"/>
        <v>0.13831258644536654</v>
      </c>
      <c r="E447" s="20">
        <f t="shared" si="33"/>
        <v>0.27090512692037622</v>
      </c>
      <c r="F447" s="21">
        <f t="shared" si="34"/>
        <v>-0.13259254047500968</v>
      </c>
      <c r="G447" s="22">
        <f t="shared" si="35"/>
        <v>0.40921771336574275</v>
      </c>
    </row>
    <row r="448" spans="1:7" ht="13.15" x14ac:dyDescent="0.4">
      <c r="A448" s="23" t="s">
        <v>77</v>
      </c>
      <c r="B448" s="17"/>
      <c r="C448" s="18">
        <v>2</v>
      </c>
      <c r="D448" s="19">
        <f t="shared" si="32"/>
        <v>0.27662517289073307</v>
      </c>
      <c r="E448" s="20">
        <f t="shared" si="33"/>
        <v>0.38285229570481805</v>
      </c>
      <c r="F448" s="21">
        <f t="shared" si="34"/>
        <v>-0.10622712281408497</v>
      </c>
      <c r="G448" s="22">
        <f t="shared" si="35"/>
        <v>0.65947746859555112</v>
      </c>
    </row>
    <row r="449" spans="1:7" ht="13.15" x14ac:dyDescent="0.4">
      <c r="A449" s="23" t="s">
        <v>67</v>
      </c>
      <c r="B449" s="17"/>
      <c r="C449" s="18">
        <v>2</v>
      </c>
      <c r="D449" s="19">
        <f t="shared" si="32"/>
        <v>0.27662517289073307</v>
      </c>
      <c r="E449" s="20">
        <f t="shared" si="33"/>
        <v>0.38285229570481805</v>
      </c>
      <c r="F449" s="21">
        <f t="shared" si="34"/>
        <v>-0.10622712281408497</v>
      </c>
      <c r="G449" s="22">
        <f t="shared" si="35"/>
        <v>0.65947746859555112</v>
      </c>
    </row>
    <row r="450" spans="1:7" ht="13.15" x14ac:dyDescent="0.4">
      <c r="A450" s="23" t="s">
        <v>79</v>
      </c>
      <c r="B450" s="17" t="s">
        <v>80</v>
      </c>
      <c r="C450" s="18">
        <v>3</v>
      </c>
      <c r="D450" s="19">
        <f t="shared" si="32"/>
        <v>0.41493775933609961</v>
      </c>
      <c r="E450" s="20">
        <f t="shared" si="33"/>
        <v>0.46857110197291607</v>
      </c>
      <c r="F450" s="21">
        <f t="shared" si="34"/>
        <v>-5.3633342636816461E-2</v>
      </c>
      <c r="G450" s="22">
        <f t="shared" si="35"/>
        <v>0.88350886130901563</v>
      </c>
    </row>
    <row r="451" spans="1:7" ht="13.15" x14ac:dyDescent="0.4">
      <c r="A451" s="23" t="s">
        <v>78</v>
      </c>
      <c r="B451" s="17"/>
      <c r="C451" s="18">
        <v>3</v>
      </c>
      <c r="D451" s="19">
        <f t="shared" si="32"/>
        <v>0.41493775933609961</v>
      </c>
      <c r="E451" s="20">
        <f t="shared" si="33"/>
        <v>0.46857110197291607</v>
      </c>
      <c r="F451" s="21">
        <f t="shared" si="34"/>
        <v>-5.3633342636816461E-2</v>
      </c>
      <c r="G451" s="22">
        <f t="shared" si="35"/>
        <v>0.88350886130901563</v>
      </c>
    </row>
    <row r="452" spans="1:7" ht="13.15" x14ac:dyDescent="0.4">
      <c r="A452" s="23" t="s">
        <v>102</v>
      </c>
      <c r="B452" s="17"/>
      <c r="C452" s="18">
        <v>4</v>
      </c>
      <c r="D452" s="19">
        <f t="shared" si="32"/>
        <v>0.55325034578146615</v>
      </c>
      <c r="E452" s="20">
        <f t="shared" si="33"/>
        <v>0.54068343753506587</v>
      </c>
      <c r="F452" s="21">
        <f t="shared" si="34"/>
        <v>1.2566908246400277E-2</v>
      </c>
      <c r="G452" s="22">
        <f t="shared" si="35"/>
        <v>1.0939337833165319</v>
      </c>
    </row>
    <row r="453" spans="1:7" ht="13.15" x14ac:dyDescent="0.4">
      <c r="A453" s="23" t="s">
        <v>106</v>
      </c>
      <c r="B453" s="17"/>
      <c r="C453" s="18">
        <v>4</v>
      </c>
      <c r="D453" s="19">
        <f t="shared" si="32"/>
        <v>0.55325034578146615</v>
      </c>
      <c r="E453" s="20">
        <f t="shared" si="33"/>
        <v>0.54068343753506587</v>
      </c>
      <c r="F453" s="21">
        <f t="shared" si="34"/>
        <v>1.2566908246400277E-2</v>
      </c>
      <c r="G453" s="22">
        <f t="shared" si="35"/>
        <v>1.0939337833165319</v>
      </c>
    </row>
    <row r="454" spans="1:7" ht="13.15" x14ac:dyDescent="0.4">
      <c r="A454" s="23" t="s">
        <v>75</v>
      </c>
      <c r="B454" s="17"/>
      <c r="C454" s="18">
        <v>5</v>
      </c>
      <c r="D454" s="19">
        <f t="shared" si="32"/>
        <v>0.69156293222683263</v>
      </c>
      <c r="E454" s="20">
        <f t="shared" si="33"/>
        <v>0.60408193681678424</v>
      </c>
      <c r="F454" s="21">
        <f t="shared" si="34"/>
        <v>8.748099541004839E-2</v>
      </c>
      <c r="G454" s="22">
        <f t="shared" si="35"/>
        <v>1.2956448690436169</v>
      </c>
    </row>
    <row r="455" spans="1:7" ht="13.15" x14ac:dyDescent="0.4">
      <c r="A455" s="23" t="s">
        <v>71</v>
      </c>
      <c r="B455" s="17" t="s">
        <v>72</v>
      </c>
      <c r="C455" s="18">
        <v>6</v>
      </c>
      <c r="D455" s="19">
        <f t="shared" si="32"/>
        <v>0.82987551867219922</v>
      </c>
      <c r="E455" s="20">
        <f t="shared" si="33"/>
        <v>0.66127762543039237</v>
      </c>
      <c r="F455" s="21">
        <f t="shared" si="34"/>
        <v>0.16859789324180685</v>
      </c>
      <c r="G455" s="22">
        <f t="shared" si="35"/>
        <v>1.4911531441025916</v>
      </c>
    </row>
    <row r="456" spans="1:7" ht="13.15" x14ac:dyDescent="0.4">
      <c r="A456" s="23" t="s">
        <v>74</v>
      </c>
      <c r="B456" s="17"/>
      <c r="C456" s="18">
        <v>8</v>
      </c>
      <c r="D456" s="19">
        <f t="shared" si="32"/>
        <v>1.1065006915629323</v>
      </c>
      <c r="E456" s="20">
        <f t="shared" si="33"/>
        <v>0.76251192458663719</v>
      </c>
      <c r="F456" s="21">
        <f t="shared" si="34"/>
        <v>0.3439887669762951</v>
      </c>
      <c r="G456" s="22">
        <f t="shared" si="35"/>
        <v>1.8690126161495695</v>
      </c>
    </row>
    <row r="457" spans="1:7" ht="13.15" x14ac:dyDescent="0.4">
      <c r="A457" s="23" t="s">
        <v>73</v>
      </c>
      <c r="B457" s="17"/>
      <c r="C457" s="18">
        <v>12</v>
      </c>
      <c r="D457" s="19">
        <f t="shared" si="32"/>
        <v>1.6597510373443984</v>
      </c>
      <c r="E457" s="20">
        <f t="shared" si="33"/>
        <v>0.93126664631363565</v>
      </c>
      <c r="F457" s="21">
        <f t="shared" si="34"/>
        <v>0.72848439103076279</v>
      </c>
      <c r="G457" s="22">
        <f t="shared" si="35"/>
        <v>2.5910176836580341</v>
      </c>
    </row>
    <row r="458" spans="1:7" ht="13.15" x14ac:dyDescent="0.4">
      <c r="A458" s="23" t="s">
        <v>114</v>
      </c>
      <c r="B458" s="17" t="s">
        <v>115</v>
      </c>
      <c r="C458" s="18">
        <v>18</v>
      </c>
      <c r="D458" s="19">
        <f t="shared" si="32"/>
        <v>2.4896265560165975</v>
      </c>
      <c r="E458" s="20">
        <f t="shared" si="33"/>
        <v>1.1357413464007391</v>
      </c>
      <c r="F458" s="21">
        <f t="shared" si="34"/>
        <v>1.3538852096158585</v>
      </c>
      <c r="G458" s="22">
        <f t="shared" si="35"/>
        <v>3.6253679024173366</v>
      </c>
    </row>
    <row r="459" spans="1:7" ht="13.15" x14ac:dyDescent="0.4">
      <c r="A459" s="30" t="s">
        <v>99</v>
      </c>
      <c r="B459" s="31" t="s">
        <v>82</v>
      </c>
      <c r="C459" s="32">
        <v>221</v>
      </c>
      <c r="D459" s="33">
        <f t="shared" si="32"/>
        <v>30.567081604426004</v>
      </c>
      <c r="E459" s="34">
        <f t="shared" si="33"/>
        <v>3.3581231667871752</v>
      </c>
      <c r="F459" s="35">
        <f t="shared" si="34"/>
        <v>27.208958437638827</v>
      </c>
      <c r="G459" s="36">
        <f t="shared" si="35"/>
        <v>33.925204771213181</v>
      </c>
    </row>
    <row r="460" spans="1:7" ht="13.15" x14ac:dyDescent="0.4">
      <c r="A460" s="30" t="s">
        <v>97</v>
      </c>
      <c r="B460" s="31" t="s">
        <v>98</v>
      </c>
      <c r="C460" s="32">
        <v>433</v>
      </c>
      <c r="D460" s="33">
        <f t="shared" si="32"/>
        <v>59.889349930843707</v>
      </c>
      <c r="E460" s="34">
        <f t="shared" si="33"/>
        <v>3.5726590536055172</v>
      </c>
      <c r="F460" s="35">
        <f t="shared" si="34"/>
        <v>56.316690877238187</v>
      </c>
      <c r="G460" s="36">
        <f t="shared" si="35"/>
        <v>63.462008984449227</v>
      </c>
    </row>
    <row r="461" spans="1:7" x14ac:dyDescent="0.35">
      <c r="A461" s="24" t="s">
        <v>83</v>
      </c>
      <c r="B461" s="10"/>
      <c r="C461" s="10">
        <f>SUM(C446:C460)</f>
        <v>723</v>
      </c>
    </row>
    <row r="466" spans="1:7" ht="13.15" x14ac:dyDescent="0.4">
      <c r="A466" s="13"/>
      <c r="B466" s="14"/>
      <c r="C466" s="14"/>
      <c r="D466" s="14"/>
      <c r="E466" s="15"/>
      <c r="F466" s="14"/>
      <c r="G466" s="14"/>
    </row>
    <row r="467" spans="1:7" ht="13.15" x14ac:dyDescent="0.4">
      <c r="A467" s="23"/>
      <c r="B467" s="17"/>
      <c r="C467" s="18"/>
      <c r="D467" s="19"/>
      <c r="E467" s="20"/>
      <c r="F467" s="21"/>
      <c r="G467" s="22"/>
    </row>
    <row r="468" spans="1:7" ht="13.15" x14ac:dyDescent="0.4">
      <c r="A468" s="23"/>
      <c r="B468" s="17"/>
      <c r="C468" s="18"/>
      <c r="D468" s="19"/>
      <c r="E468" s="20"/>
      <c r="F468" s="21"/>
      <c r="G468" s="22"/>
    </row>
    <row r="469" spans="1:7" ht="13.15" x14ac:dyDescent="0.4">
      <c r="A469" s="23"/>
      <c r="B469" s="17"/>
      <c r="C469" s="18"/>
      <c r="D469" s="19"/>
      <c r="E469" s="20"/>
      <c r="F469" s="21"/>
      <c r="G469" s="22"/>
    </row>
    <row r="470" spans="1:7" ht="13.15" x14ac:dyDescent="0.4">
      <c r="A470" s="23"/>
      <c r="B470" s="17"/>
      <c r="C470" s="18"/>
      <c r="D470" s="19"/>
      <c r="E470" s="20"/>
      <c r="F470" s="21"/>
      <c r="G470" s="22"/>
    </row>
    <row r="471" spans="1:7" ht="13.15" x14ac:dyDescent="0.4">
      <c r="A471" s="23"/>
      <c r="B471" s="17"/>
      <c r="C471" s="18"/>
      <c r="D471" s="19"/>
      <c r="E471" s="20"/>
      <c r="F471" s="21"/>
      <c r="G471" s="22"/>
    </row>
    <row r="472" spans="1:7" ht="13.15" x14ac:dyDescent="0.4">
      <c r="A472" s="23"/>
      <c r="B472" s="17"/>
      <c r="C472" s="18"/>
      <c r="D472" s="19"/>
      <c r="E472" s="20"/>
      <c r="F472" s="21"/>
      <c r="G472" s="22"/>
    </row>
    <row r="473" spans="1:7" ht="13.15" x14ac:dyDescent="0.4">
      <c r="A473" s="23"/>
      <c r="B473" s="17"/>
      <c r="C473" s="18"/>
      <c r="D473" s="19"/>
      <c r="E473" s="20"/>
      <c r="F473" s="21"/>
      <c r="G473" s="22"/>
    </row>
    <row r="474" spans="1:7" ht="13.15" x14ac:dyDescent="0.4">
      <c r="A474" s="23"/>
      <c r="B474" s="17"/>
      <c r="C474" s="18"/>
      <c r="D474" s="19"/>
      <c r="E474" s="20"/>
      <c r="F474" s="21"/>
      <c r="G474" s="22"/>
    </row>
    <row r="475" spans="1:7" ht="13.15" x14ac:dyDescent="0.4">
      <c r="A475" s="23"/>
      <c r="B475" s="17"/>
      <c r="C475" s="18"/>
      <c r="D475" s="19"/>
      <c r="E475" s="20"/>
      <c r="F475" s="21"/>
      <c r="G475" s="22"/>
    </row>
    <row r="476" spans="1:7" ht="13.15" x14ac:dyDescent="0.4">
      <c r="A476" s="23"/>
      <c r="B476" s="17"/>
      <c r="C476" s="18"/>
      <c r="D476" s="19"/>
      <c r="E476" s="20"/>
      <c r="F476" s="21"/>
      <c r="G476" s="22"/>
    </row>
    <row r="477" spans="1:7" ht="13.15" x14ac:dyDescent="0.4">
      <c r="A477" s="23"/>
      <c r="B477" s="17"/>
      <c r="C477" s="18"/>
      <c r="D477" s="19"/>
      <c r="E477" s="20"/>
      <c r="F477" s="21"/>
      <c r="G477" s="22"/>
    </row>
    <row r="478" spans="1:7" ht="13.15" x14ac:dyDescent="0.4">
      <c r="A478" s="23"/>
      <c r="B478" s="17"/>
      <c r="C478" s="18"/>
      <c r="D478" s="19"/>
      <c r="E478" s="20"/>
      <c r="F478" s="21"/>
      <c r="G478" s="22"/>
    </row>
    <row r="479" spans="1:7" ht="13.15" x14ac:dyDescent="0.4">
      <c r="A479" s="23"/>
      <c r="B479" s="17"/>
      <c r="C479" s="18"/>
      <c r="D479" s="19"/>
      <c r="E479" s="20"/>
      <c r="F479" s="21"/>
      <c r="G479" s="22"/>
    </row>
    <row r="480" spans="1:7" ht="13.15" x14ac:dyDescent="0.4">
      <c r="A480" s="23"/>
      <c r="B480" s="17"/>
      <c r="C480" s="18"/>
      <c r="D480" s="19"/>
      <c r="E480" s="20"/>
      <c r="F480" s="21"/>
      <c r="G480" s="22"/>
    </row>
    <row r="481" spans="1:7" ht="13.15" x14ac:dyDescent="0.4">
      <c r="A481" s="16"/>
      <c r="B481" s="17"/>
      <c r="C481" s="18"/>
      <c r="D481" s="19"/>
      <c r="E481" s="20"/>
      <c r="F481" s="21"/>
      <c r="G481" s="22"/>
    </row>
    <row r="493" spans="1:7" ht="13.5" thickBot="1" x14ac:dyDescent="0.45">
      <c r="A493" s="9" t="s">
        <v>53</v>
      </c>
    </row>
    <row r="494" spans="1:7" ht="13.15" x14ac:dyDescent="0.4">
      <c r="A494" s="9" t="s">
        <v>129</v>
      </c>
      <c r="B494" s="10"/>
      <c r="C494" s="10"/>
      <c r="D494" s="10"/>
      <c r="E494" s="10"/>
      <c r="F494" s="11" t="s">
        <v>55</v>
      </c>
      <c r="G494" s="12"/>
    </row>
    <row r="495" spans="1:7" ht="13.15" x14ac:dyDescent="0.4">
      <c r="A495" s="13" t="s">
        <v>56</v>
      </c>
      <c r="B495" s="14" t="s">
        <v>57</v>
      </c>
      <c r="C495" s="14" t="s">
        <v>58</v>
      </c>
      <c r="D495" s="14" t="s">
        <v>59</v>
      </c>
      <c r="E495" s="15" t="s">
        <v>60</v>
      </c>
      <c r="F495" s="14" t="s">
        <v>61</v>
      </c>
      <c r="G495" s="14" t="s">
        <v>62</v>
      </c>
    </row>
    <row r="496" spans="1:7" ht="13.15" x14ac:dyDescent="0.4">
      <c r="A496" s="23" t="s">
        <v>74</v>
      </c>
      <c r="B496" s="17"/>
      <c r="C496" s="18">
        <v>1</v>
      </c>
      <c r="D496" s="19">
        <f t="shared" ref="D496:D504" si="36">(C496/655)*100</f>
        <v>0.15267175572519084</v>
      </c>
      <c r="E496" s="20">
        <f t="shared" ref="E496:E504" si="37">1.96*(SQRT(D496*(100-D496)/655))</f>
        <v>0.29900812905271129</v>
      </c>
      <c r="F496" s="21">
        <f t="shared" ref="F496:F504" si="38">D496-E496</f>
        <v>-0.14633637332752045</v>
      </c>
      <c r="G496" s="22">
        <f t="shared" ref="G496:G504" si="39">D496+E496</f>
        <v>0.45167988477790211</v>
      </c>
    </row>
    <row r="497" spans="1:7" ht="13.15" x14ac:dyDescent="0.4">
      <c r="A497" s="23" t="s">
        <v>130</v>
      </c>
      <c r="B497" s="17" t="s">
        <v>115</v>
      </c>
      <c r="C497" s="18">
        <v>1</v>
      </c>
      <c r="D497" s="19">
        <f t="shared" si="36"/>
        <v>0.15267175572519084</v>
      </c>
      <c r="E497" s="20">
        <f t="shared" si="37"/>
        <v>0.29900812905271129</v>
      </c>
      <c r="F497" s="21">
        <f t="shared" si="38"/>
        <v>-0.14633637332752045</v>
      </c>
      <c r="G497" s="22">
        <f t="shared" si="39"/>
        <v>0.45167988477790211</v>
      </c>
    </row>
    <row r="498" spans="1:7" ht="13.15" x14ac:dyDescent="0.4">
      <c r="A498" s="23" t="s">
        <v>77</v>
      </c>
      <c r="B498" s="17"/>
      <c r="C498" s="18">
        <v>2</v>
      </c>
      <c r="D498" s="19">
        <f t="shared" si="36"/>
        <v>0.30534351145038169</v>
      </c>
      <c r="E498" s="20">
        <f t="shared" si="37"/>
        <v>0.42253793919542032</v>
      </c>
      <c r="F498" s="21">
        <f t="shared" si="38"/>
        <v>-0.11719442774503863</v>
      </c>
      <c r="G498" s="22">
        <f t="shared" si="39"/>
        <v>0.72788145064580201</v>
      </c>
    </row>
    <row r="499" spans="1:7" ht="13.15" x14ac:dyDescent="0.4">
      <c r="A499" s="23" t="s">
        <v>71</v>
      </c>
      <c r="B499" s="17" t="s">
        <v>72</v>
      </c>
      <c r="C499" s="18">
        <v>2</v>
      </c>
      <c r="D499" s="19">
        <f t="shared" si="36"/>
        <v>0.30534351145038169</v>
      </c>
      <c r="E499" s="20">
        <f t="shared" si="37"/>
        <v>0.42253793919542032</v>
      </c>
      <c r="F499" s="21">
        <f t="shared" si="38"/>
        <v>-0.11719442774503863</v>
      </c>
      <c r="G499" s="22">
        <f t="shared" si="39"/>
        <v>0.72788145064580201</v>
      </c>
    </row>
    <row r="500" spans="1:7" ht="13.15" x14ac:dyDescent="0.4">
      <c r="A500" s="23" t="s">
        <v>73</v>
      </c>
      <c r="B500" s="17"/>
      <c r="C500" s="18">
        <v>2</v>
      </c>
      <c r="D500" s="19">
        <f t="shared" si="36"/>
        <v>0.30534351145038169</v>
      </c>
      <c r="E500" s="20">
        <f t="shared" si="37"/>
        <v>0.42253793919542032</v>
      </c>
      <c r="F500" s="21">
        <f t="shared" si="38"/>
        <v>-0.11719442774503863</v>
      </c>
      <c r="G500" s="22">
        <f t="shared" si="39"/>
        <v>0.72788145064580201</v>
      </c>
    </row>
    <row r="501" spans="1:7" ht="13.15" x14ac:dyDescent="0.4">
      <c r="A501" s="23" t="s">
        <v>127</v>
      </c>
      <c r="B501" s="17"/>
      <c r="C501" s="18">
        <v>4</v>
      </c>
      <c r="D501" s="19">
        <f t="shared" si="36"/>
        <v>0.61068702290076338</v>
      </c>
      <c r="E501" s="20">
        <f t="shared" si="37"/>
        <v>0.59664308463289306</v>
      </c>
      <c r="F501" s="21">
        <f t="shared" si="38"/>
        <v>1.4043938267870315E-2</v>
      </c>
      <c r="G501" s="22">
        <f t="shared" si="39"/>
        <v>1.2073301075336564</v>
      </c>
    </row>
    <row r="502" spans="1:7" ht="13.15" x14ac:dyDescent="0.4">
      <c r="A502" s="23" t="s">
        <v>75</v>
      </c>
      <c r="B502" s="17"/>
      <c r="C502" s="18">
        <v>14</v>
      </c>
      <c r="D502" s="19">
        <f t="shared" si="36"/>
        <v>2.1374045801526718</v>
      </c>
      <c r="E502" s="20">
        <f t="shared" si="37"/>
        <v>1.1076107290751473</v>
      </c>
      <c r="F502" s="21">
        <f t="shared" si="38"/>
        <v>1.0297938510775244</v>
      </c>
      <c r="G502" s="22">
        <f t="shared" si="39"/>
        <v>3.2450153092278189</v>
      </c>
    </row>
    <row r="503" spans="1:7" ht="13.15" x14ac:dyDescent="0.4">
      <c r="A503" s="30" t="s">
        <v>99</v>
      </c>
      <c r="B503" s="31" t="s">
        <v>82</v>
      </c>
      <c r="C503" s="32">
        <v>44</v>
      </c>
      <c r="D503" s="33">
        <f t="shared" si="36"/>
        <v>6.7175572519083975</v>
      </c>
      <c r="E503" s="34">
        <f t="shared" si="37"/>
        <v>1.9170836563679141</v>
      </c>
      <c r="F503" s="35">
        <f t="shared" si="38"/>
        <v>4.8004735955404829</v>
      </c>
      <c r="G503" s="36">
        <f t="shared" si="39"/>
        <v>8.634640908276312</v>
      </c>
    </row>
    <row r="504" spans="1:7" ht="13.15" x14ac:dyDescent="0.4">
      <c r="A504" s="30" t="s">
        <v>97</v>
      </c>
      <c r="B504" s="31" t="s">
        <v>98</v>
      </c>
      <c r="C504" s="32">
        <v>585</v>
      </c>
      <c r="D504" s="33">
        <f t="shared" si="36"/>
        <v>89.312977099236647</v>
      </c>
      <c r="E504" s="34">
        <f t="shared" si="37"/>
        <v>2.3660345080352614</v>
      </c>
      <c r="F504" s="35">
        <f t="shared" si="38"/>
        <v>86.946942591201392</v>
      </c>
      <c r="G504" s="36">
        <f t="shared" si="39"/>
        <v>91.679011607271903</v>
      </c>
    </row>
    <row r="505" spans="1:7" x14ac:dyDescent="0.35">
      <c r="A505" s="24" t="s">
        <v>83</v>
      </c>
      <c r="B505" s="10"/>
      <c r="C505" s="10">
        <f>SUM(C496:C504)</f>
        <v>655</v>
      </c>
    </row>
    <row r="510" spans="1:7" ht="13.15" x14ac:dyDescent="0.4">
      <c r="A510" s="13"/>
      <c r="B510" s="14"/>
      <c r="C510" s="14"/>
      <c r="D510" s="14"/>
      <c r="E510" s="15"/>
      <c r="F510" s="14"/>
      <c r="G510" s="14"/>
    </row>
    <row r="511" spans="1:7" ht="13.15" x14ac:dyDescent="0.4">
      <c r="A511" s="23"/>
      <c r="B511" s="17"/>
      <c r="C511" s="18"/>
      <c r="D511" s="19"/>
      <c r="E511" s="20"/>
      <c r="F511" s="21"/>
      <c r="G511" s="22"/>
    </row>
    <row r="512" spans="1:7" ht="13.15" x14ac:dyDescent="0.4">
      <c r="A512" s="23"/>
      <c r="B512" s="17"/>
      <c r="C512" s="18"/>
      <c r="D512" s="19"/>
      <c r="E512" s="20"/>
      <c r="F512" s="21"/>
      <c r="G512" s="22"/>
    </row>
    <row r="513" spans="1:7" ht="13.15" x14ac:dyDescent="0.4">
      <c r="A513" s="23"/>
      <c r="B513" s="17"/>
      <c r="C513" s="18"/>
      <c r="D513" s="19"/>
      <c r="E513" s="20"/>
      <c r="F513" s="21"/>
      <c r="G513" s="22"/>
    </row>
    <row r="514" spans="1:7" ht="13.15" x14ac:dyDescent="0.4">
      <c r="A514" s="23"/>
      <c r="B514" s="17"/>
      <c r="C514" s="18"/>
      <c r="D514" s="19"/>
      <c r="E514" s="20"/>
      <c r="F514" s="21"/>
      <c r="G514" s="22"/>
    </row>
    <row r="515" spans="1:7" ht="13.15" x14ac:dyDescent="0.4">
      <c r="A515" s="23"/>
      <c r="B515" s="17"/>
      <c r="C515" s="18"/>
      <c r="D515" s="19"/>
      <c r="E515" s="20"/>
      <c r="F515" s="21"/>
      <c r="G515" s="22"/>
    </row>
    <row r="516" spans="1:7" ht="13.15" x14ac:dyDescent="0.4">
      <c r="A516" s="23"/>
      <c r="B516" s="17"/>
      <c r="C516" s="18"/>
      <c r="D516" s="19"/>
      <c r="E516" s="20"/>
      <c r="F516" s="21"/>
      <c r="G516" s="22"/>
    </row>
    <row r="517" spans="1:7" ht="13.15" x14ac:dyDescent="0.4">
      <c r="A517" s="23"/>
      <c r="B517" s="17"/>
      <c r="C517" s="18"/>
      <c r="D517" s="19"/>
      <c r="E517" s="20"/>
      <c r="F517" s="21"/>
      <c r="G517" s="22"/>
    </row>
    <row r="518" spans="1:7" ht="13.15" x14ac:dyDescent="0.4">
      <c r="A518" s="23"/>
      <c r="B518" s="17"/>
      <c r="C518" s="18"/>
      <c r="D518" s="19"/>
      <c r="E518" s="20"/>
      <c r="F518" s="21"/>
      <c r="G518" s="22"/>
    </row>
    <row r="519" spans="1:7" ht="13.15" x14ac:dyDescent="0.4">
      <c r="A519" s="23"/>
      <c r="B519" s="17"/>
      <c r="C519" s="18"/>
      <c r="D519" s="19"/>
      <c r="E519" s="20"/>
      <c r="F519" s="21"/>
      <c r="G519" s="22"/>
    </row>
    <row r="531" spans="1:7" ht="13.5" thickBot="1" x14ac:dyDescent="0.45">
      <c r="A531" s="9" t="s">
        <v>53</v>
      </c>
    </row>
    <row r="532" spans="1:7" ht="13.15" x14ac:dyDescent="0.4">
      <c r="A532" s="9" t="s">
        <v>131</v>
      </c>
      <c r="B532" s="10"/>
      <c r="C532" s="10"/>
      <c r="D532" s="10"/>
      <c r="E532" s="10"/>
      <c r="F532" s="11" t="s">
        <v>55</v>
      </c>
      <c r="G532" s="12"/>
    </row>
    <row r="533" spans="1:7" ht="13.15" x14ac:dyDescent="0.4">
      <c r="A533" s="13" t="s">
        <v>56</v>
      </c>
      <c r="B533" s="14" t="s">
        <v>57</v>
      </c>
      <c r="C533" s="14" t="s">
        <v>58</v>
      </c>
      <c r="D533" s="14" t="s">
        <v>59</v>
      </c>
      <c r="E533" s="15" t="s">
        <v>60</v>
      </c>
      <c r="F533" s="14" t="s">
        <v>61</v>
      </c>
      <c r="G533" s="14" t="s">
        <v>62</v>
      </c>
    </row>
    <row r="534" spans="1:7" ht="13.15" x14ac:dyDescent="0.4">
      <c r="A534" s="23" t="s">
        <v>74</v>
      </c>
      <c r="B534" s="17"/>
      <c r="C534" s="18">
        <v>1</v>
      </c>
      <c r="D534" s="19">
        <f t="shared" ref="D534:D539" si="40">(C534/691)*100</f>
        <v>0.14471780028943559</v>
      </c>
      <c r="E534" s="20">
        <f t="shared" ref="E534:E539" si="41">1.96*(SQRT(D534*(100-D534)/691))</f>
        <v>0.28344157048858537</v>
      </c>
      <c r="F534" s="21">
        <f t="shared" ref="F534:F539" si="42">D534-E534</f>
        <v>-0.13872377019914978</v>
      </c>
      <c r="G534" s="22">
        <f t="shared" ref="G534:G539" si="43">D534+E534</f>
        <v>0.42815937077802096</v>
      </c>
    </row>
    <row r="535" spans="1:7" ht="13.15" x14ac:dyDescent="0.4">
      <c r="A535" s="23" t="s">
        <v>106</v>
      </c>
      <c r="B535" s="17" t="s">
        <v>107</v>
      </c>
      <c r="C535" s="18">
        <v>2</v>
      </c>
      <c r="D535" s="19">
        <f t="shared" si="40"/>
        <v>0.28943560057887119</v>
      </c>
      <c r="E535" s="20">
        <f t="shared" si="41"/>
        <v>0.40055633902901755</v>
      </c>
      <c r="F535" s="21">
        <f t="shared" si="42"/>
        <v>-0.11112073845014636</v>
      </c>
      <c r="G535" s="22">
        <f t="shared" si="43"/>
        <v>0.68999193960788874</v>
      </c>
    </row>
    <row r="536" spans="1:7" ht="13.15" x14ac:dyDescent="0.4">
      <c r="A536" s="23" t="s">
        <v>99</v>
      </c>
      <c r="B536" s="17" t="s">
        <v>82</v>
      </c>
      <c r="C536" s="18">
        <v>2</v>
      </c>
      <c r="D536" s="19">
        <f t="shared" si="40"/>
        <v>0.28943560057887119</v>
      </c>
      <c r="E536" s="20">
        <f t="shared" si="41"/>
        <v>0.40055633902901755</v>
      </c>
      <c r="F536" s="21">
        <f t="shared" si="42"/>
        <v>-0.11112073845014636</v>
      </c>
      <c r="G536" s="22">
        <f t="shared" si="43"/>
        <v>0.68999193960788874</v>
      </c>
    </row>
    <row r="537" spans="1:7" ht="13.15" x14ac:dyDescent="0.4">
      <c r="A537" s="23" t="s">
        <v>79</v>
      </c>
      <c r="B537" s="17" t="s">
        <v>80</v>
      </c>
      <c r="C537" s="18">
        <v>3</v>
      </c>
      <c r="D537" s="19">
        <f t="shared" si="40"/>
        <v>0.43415340086830684</v>
      </c>
      <c r="E537" s="20">
        <f t="shared" si="41"/>
        <v>0.49022318444345403</v>
      </c>
      <c r="F537" s="21">
        <f t="shared" si="42"/>
        <v>-5.6069783575147192E-2</v>
      </c>
      <c r="G537" s="22">
        <f t="shared" si="43"/>
        <v>0.92437658531176092</v>
      </c>
    </row>
    <row r="538" spans="1:7" ht="13.15" x14ac:dyDescent="0.4">
      <c r="A538" s="30" t="s">
        <v>75</v>
      </c>
      <c r="B538" s="31"/>
      <c r="C538" s="32">
        <v>74</v>
      </c>
      <c r="D538" s="33">
        <f t="shared" si="40"/>
        <v>10.709117221418236</v>
      </c>
      <c r="E538" s="34">
        <f t="shared" si="41"/>
        <v>2.3056715574138358</v>
      </c>
      <c r="F538" s="35">
        <f t="shared" si="42"/>
        <v>8.4034456640043995</v>
      </c>
      <c r="G538" s="36">
        <f t="shared" si="43"/>
        <v>13.014788778832072</v>
      </c>
    </row>
    <row r="539" spans="1:7" ht="13.15" x14ac:dyDescent="0.4">
      <c r="A539" s="30" t="s">
        <v>97</v>
      </c>
      <c r="B539" s="31" t="s">
        <v>98</v>
      </c>
      <c r="C539" s="32">
        <v>609</v>
      </c>
      <c r="D539" s="33">
        <f t="shared" si="40"/>
        <v>88.133140376266283</v>
      </c>
      <c r="E539" s="34">
        <f t="shared" si="41"/>
        <v>2.4113184704130863</v>
      </c>
      <c r="F539" s="35">
        <f t="shared" si="42"/>
        <v>85.72182190585319</v>
      </c>
      <c r="G539" s="36">
        <f t="shared" si="43"/>
        <v>90.544458846679376</v>
      </c>
    </row>
    <row r="540" spans="1:7" x14ac:dyDescent="0.35">
      <c r="A540" s="24" t="s">
        <v>83</v>
      </c>
      <c r="B540" s="10"/>
      <c r="C540" s="10">
        <f>SUM(C534:C539)</f>
        <v>691</v>
      </c>
    </row>
    <row r="545" spans="1:7" ht="13.15" x14ac:dyDescent="0.4">
      <c r="A545" s="13"/>
      <c r="B545" s="14"/>
      <c r="C545" s="14"/>
      <c r="D545" s="14"/>
      <c r="E545" s="15"/>
      <c r="F545" s="14"/>
      <c r="G545" s="14"/>
    </row>
    <row r="546" spans="1:7" ht="13.15" x14ac:dyDescent="0.4">
      <c r="A546" s="23"/>
      <c r="B546" s="17"/>
      <c r="C546" s="18"/>
      <c r="D546" s="19"/>
      <c r="E546" s="20"/>
      <c r="F546" s="21"/>
      <c r="G546" s="22"/>
    </row>
    <row r="547" spans="1:7" ht="13.15" x14ac:dyDescent="0.4">
      <c r="A547" s="23"/>
      <c r="B547" s="17"/>
      <c r="C547" s="18"/>
      <c r="D547" s="19"/>
      <c r="E547" s="20"/>
      <c r="F547" s="21"/>
      <c r="G547" s="22"/>
    </row>
    <row r="548" spans="1:7" ht="13.15" x14ac:dyDescent="0.4">
      <c r="A548" s="23"/>
      <c r="B548" s="17"/>
      <c r="C548" s="18"/>
      <c r="D548" s="19"/>
      <c r="E548" s="20"/>
      <c r="F548" s="21"/>
      <c r="G548" s="22"/>
    </row>
    <row r="549" spans="1:7" ht="13.15" x14ac:dyDescent="0.4">
      <c r="A549" s="23"/>
      <c r="B549" s="17"/>
      <c r="C549" s="18"/>
      <c r="D549" s="19"/>
      <c r="E549" s="20"/>
      <c r="F549" s="21"/>
      <c r="G549" s="22"/>
    </row>
    <row r="550" spans="1:7" ht="13.15" x14ac:dyDescent="0.4">
      <c r="A550" s="23"/>
      <c r="B550" s="17"/>
      <c r="C550" s="18"/>
      <c r="D550" s="19"/>
      <c r="E550" s="20"/>
      <c r="F550" s="21"/>
      <c r="G550" s="22"/>
    </row>
    <row r="551" spans="1:7" ht="13.15" x14ac:dyDescent="0.4">
      <c r="A551" s="23"/>
      <c r="B551" s="17"/>
      <c r="C551" s="18"/>
      <c r="D551" s="19"/>
      <c r="E551" s="20"/>
      <c r="F551" s="21"/>
      <c r="G551" s="22"/>
    </row>
    <row r="562" spans="1:7" ht="13.5" thickBot="1" x14ac:dyDescent="0.45">
      <c r="A562" s="9" t="s">
        <v>53</v>
      </c>
    </row>
    <row r="563" spans="1:7" ht="13.15" x14ac:dyDescent="0.4">
      <c r="A563" s="9" t="s">
        <v>132</v>
      </c>
      <c r="B563" s="10"/>
      <c r="C563" s="10"/>
      <c r="D563" s="10"/>
      <c r="E563" s="10"/>
      <c r="F563" s="11" t="s">
        <v>55</v>
      </c>
      <c r="G563" s="12"/>
    </row>
    <row r="564" spans="1:7" ht="13.15" x14ac:dyDescent="0.4">
      <c r="A564" s="13" t="s">
        <v>56</v>
      </c>
      <c r="B564" s="14" t="s">
        <v>57</v>
      </c>
      <c r="C564" s="14" t="s">
        <v>58</v>
      </c>
      <c r="D564" s="14" t="s">
        <v>59</v>
      </c>
      <c r="E564" s="15" t="s">
        <v>60</v>
      </c>
      <c r="F564" s="14" t="s">
        <v>61</v>
      </c>
      <c r="G564" s="14" t="s">
        <v>62</v>
      </c>
    </row>
    <row r="565" spans="1:7" ht="13.15" x14ac:dyDescent="0.4">
      <c r="A565" s="23" t="s">
        <v>127</v>
      </c>
      <c r="B565" s="17"/>
      <c r="C565" s="18">
        <v>1</v>
      </c>
      <c r="D565" s="19">
        <f t="shared" ref="D565:D571" si="44">(C565/667)*100</f>
        <v>0.14992503748125938</v>
      </c>
      <c r="E565" s="20">
        <f t="shared" ref="E565:E571" si="45">1.96*(SQRT(D565*(100-D565)/667))</f>
        <v>0.29363271117246109</v>
      </c>
      <c r="F565" s="21">
        <f t="shared" ref="F565:F571" si="46">D565-E565</f>
        <v>-0.14370767369120171</v>
      </c>
      <c r="G565" s="22">
        <f t="shared" ref="G565:G571" si="47">D565+E565</f>
        <v>0.44355774865372044</v>
      </c>
    </row>
    <row r="566" spans="1:7" ht="13.15" x14ac:dyDescent="0.4">
      <c r="A566" s="23" t="s">
        <v>133</v>
      </c>
      <c r="B566" s="17" t="s">
        <v>134</v>
      </c>
      <c r="C566" s="18">
        <v>1</v>
      </c>
      <c r="D566" s="19">
        <f t="shared" si="44"/>
        <v>0.14992503748125938</v>
      </c>
      <c r="E566" s="20">
        <f t="shared" si="45"/>
        <v>0.29363271117246109</v>
      </c>
      <c r="F566" s="21">
        <f t="shared" si="46"/>
        <v>-0.14370767369120171</v>
      </c>
      <c r="G566" s="22">
        <f t="shared" si="47"/>
        <v>0.44355774865372044</v>
      </c>
    </row>
    <row r="567" spans="1:7" ht="13.15" x14ac:dyDescent="0.4">
      <c r="A567" s="23" t="s">
        <v>77</v>
      </c>
      <c r="B567" s="17"/>
      <c r="C567" s="18">
        <v>2</v>
      </c>
      <c r="D567" s="19">
        <f t="shared" si="44"/>
        <v>0.29985007496251875</v>
      </c>
      <c r="E567" s="20">
        <f t="shared" si="45"/>
        <v>0.41494748910475621</v>
      </c>
      <c r="F567" s="21">
        <f t="shared" si="46"/>
        <v>-0.11509741414223745</v>
      </c>
      <c r="G567" s="22">
        <f t="shared" si="47"/>
        <v>0.71479756406727502</v>
      </c>
    </row>
    <row r="568" spans="1:7" ht="13.15" x14ac:dyDescent="0.4">
      <c r="A568" s="23" t="s">
        <v>135</v>
      </c>
      <c r="B568" s="17" t="s">
        <v>136</v>
      </c>
      <c r="C568" s="18">
        <v>3</v>
      </c>
      <c r="D568" s="19">
        <f t="shared" si="44"/>
        <v>0.4497751124437781</v>
      </c>
      <c r="E568" s="20">
        <f t="shared" si="45"/>
        <v>0.50782255654072261</v>
      </c>
      <c r="F568" s="21">
        <f t="shared" si="46"/>
        <v>-5.8047444096944512E-2</v>
      </c>
      <c r="G568" s="22">
        <f t="shared" si="47"/>
        <v>0.95759766898450072</v>
      </c>
    </row>
    <row r="569" spans="1:7" ht="13.15" x14ac:dyDescent="0.4">
      <c r="A569" s="23" t="s">
        <v>71</v>
      </c>
      <c r="B569" s="17" t="s">
        <v>72</v>
      </c>
      <c r="C569" s="18">
        <v>6</v>
      </c>
      <c r="D569" s="19">
        <f t="shared" si="44"/>
        <v>0.8995502248875562</v>
      </c>
      <c r="E569" s="20">
        <f t="shared" si="45"/>
        <v>0.71654533912612106</v>
      </c>
      <c r="F569" s="21">
        <f t="shared" si="46"/>
        <v>0.18300488576143514</v>
      </c>
      <c r="G569" s="22">
        <f t="shared" si="47"/>
        <v>1.6160955640136772</v>
      </c>
    </row>
    <row r="570" spans="1:7" ht="13.15" x14ac:dyDescent="0.4">
      <c r="A570" s="23" t="s">
        <v>75</v>
      </c>
      <c r="B570" s="17"/>
      <c r="C570" s="18">
        <v>16</v>
      </c>
      <c r="D570" s="19">
        <f t="shared" si="44"/>
        <v>2.39880059970015</v>
      </c>
      <c r="E570" s="20">
        <f t="shared" si="45"/>
        <v>1.1612288206599362</v>
      </c>
      <c r="F570" s="21">
        <f t="shared" si="46"/>
        <v>1.2375717790402139</v>
      </c>
      <c r="G570" s="22">
        <f t="shared" si="47"/>
        <v>3.5600294203600864</v>
      </c>
    </row>
    <row r="571" spans="1:7" ht="13.15" x14ac:dyDescent="0.4">
      <c r="A571" s="30" t="s">
        <v>97</v>
      </c>
      <c r="B571" s="31" t="s">
        <v>98</v>
      </c>
      <c r="C571" s="32">
        <v>638</v>
      </c>
      <c r="D571" s="33">
        <f t="shared" si="44"/>
        <v>95.652173913043484</v>
      </c>
      <c r="E571" s="34">
        <f t="shared" si="45"/>
        <v>1.5476639221191186</v>
      </c>
      <c r="F571" s="35">
        <f t="shared" si="46"/>
        <v>94.10450999092437</v>
      </c>
      <c r="G571" s="36">
        <f t="shared" si="47"/>
        <v>97.199837835162597</v>
      </c>
    </row>
    <row r="572" spans="1:7" x14ac:dyDescent="0.35">
      <c r="A572" s="24" t="s">
        <v>83</v>
      </c>
      <c r="B572" s="10"/>
      <c r="C572" s="10">
        <f>SUM(C565:C571)</f>
        <v>667</v>
      </c>
    </row>
    <row r="577" spans="1:7" ht="13.15" x14ac:dyDescent="0.4">
      <c r="A577" s="13"/>
      <c r="B577" s="14"/>
      <c r="C577" s="14"/>
      <c r="D577" s="14"/>
      <c r="E577" s="15"/>
      <c r="F577" s="14"/>
      <c r="G577" s="14"/>
    </row>
    <row r="578" spans="1:7" ht="13.15" x14ac:dyDescent="0.4">
      <c r="A578" s="23"/>
      <c r="B578" s="17"/>
      <c r="C578" s="18"/>
      <c r="D578" s="19"/>
      <c r="E578" s="20"/>
      <c r="F578" s="21"/>
      <c r="G578" s="22"/>
    </row>
    <row r="579" spans="1:7" ht="13.15" x14ac:dyDescent="0.4">
      <c r="A579" s="23"/>
      <c r="B579" s="17"/>
      <c r="C579" s="18"/>
      <c r="D579" s="19"/>
      <c r="E579" s="20"/>
      <c r="F579" s="21"/>
      <c r="G579" s="22"/>
    </row>
    <row r="580" spans="1:7" ht="13.15" x14ac:dyDescent="0.4">
      <c r="A580" s="23"/>
      <c r="B580" s="17"/>
      <c r="C580" s="18"/>
      <c r="D580" s="19"/>
      <c r="E580" s="20"/>
      <c r="F580" s="21"/>
      <c r="G580" s="22"/>
    </row>
    <row r="581" spans="1:7" ht="13.15" x14ac:dyDescent="0.4">
      <c r="A581" s="23"/>
      <c r="B581" s="17"/>
      <c r="C581" s="18"/>
      <c r="D581" s="19"/>
      <c r="E581" s="20"/>
      <c r="F581" s="21"/>
      <c r="G581" s="22"/>
    </row>
    <row r="582" spans="1:7" ht="13.15" x14ac:dyDescent="0.4">
      <c r="A582" s="23"/>
      <c r="B582" s="17"/>
      <c r="C582" s="18"/>
      <c r="D582" s="19"/>
      <c r="E582" s="20"/>
      <c r="F582" s="21"/>
      <c r="G582" s="22"/>
    </row>
    <row r="583" spans="1:7" ht="13.15" x14ac:dyDescent="0.4">
      <c r="A583" s="23"/>
      <c r="B583" s="17"/>
      <c r="C583" s="18"/>
      <c r="D583" s="19"/>
      <c r="E583" s="20"/>
      <c r="F583" s="21"/>
      <c r="G583" s="22"/>
    </row>
    <row r="584" spans="1:7" ht="13.15" x14ac:dyDescent="0.4">
      <c r="A584" s="23"/>
      <c r="B584" s="17"/>
      <c r="C584" s="18"/>
      <c r="D584" s="19"/>
      <c r="E584" s="20"/>
      <c r="F584" s="21"/>
      <c r="G584" s="22"/>
    </row>
    <row r="594" spans="1:7" ht="13.5" thickBot="1" x14ac:dyDescent="0.45">
      <c r="A594" s="9" t="s">
        <v>53</v>
      </c>
    </row>
    <row r="595" spans="1:7" ht="13.15" x14ac:dyDescent="0.4">
      <c r="A595" s="9" t="s">
        <v>137</v>
      </c>
      <c r="B595" s="10"/>
      <c r="C595" s="10"/>
      <c r="D595" s="10"/>
      <c r="E595" s="10"/>
      <c r="F595" s="11" t="s">
        <v>55</v>
      </c>
      <c r="G595" s="12"/>
    </row>
    <row r="596" spans="1:7" ht="13.15" x14ac:dyDescent="0.4">
      <c r="A596" s="13" t="s">
        <v>56</v>
      </c>
      <c r="B596" s="14" t="s">
        <v>57</v>
      </c>
      <c r="C596" s="14" t="s">
        <v>58</v>
      </c>
      <c r="D596" s="14" t="s">
        <v>59</v>
      </c>
      <c r="E596" s="15" t="s">
        <v>60</v>
      </c>
      <c r="F596" s="14" t="s">
        <v>61</v>
      </c>
      <c r="G596" s="14" t="s">
        <v>62</v>
      </c>
    </row>
    <row r="597" spans="1:7" ht="13.15" x14ac:dyDescent="0.4">
      <c r="A597" s="23" t="s">
        <v>78</v>
      </c>
      <c r="B597" s="17"/>
      <c r="C597" s="18">
        <v>1</v>
      </c>
      <c r="D597" s="19">
        <f t="shared" ref="D597:D608" si="48">(C597/609)*100</f>
        <v>0.16420361247947454</v>
      </c>
      <c r="E597" s="20">
        <f t="shared" ref="E597:E608" si="49">1.96*(SQRT(D597*(100-D597)/609))</f>
        <v>0.32157473620123855</v>
      </c>
      <c r="F597" s="21">
        <f t="shared" ref="F597:F608" si="50">D597-E597</f>
        <v>-0.15737112372176401</v>
      </c>
      <c r="G597" s="22">
        <f t="shared" ref="G597:G608" si="51">D597+E597</f>
        <v>0.48577834868071312</v>
      </c>
    </row>
    <row r="598" spans="1:7" ht="13.15" x14ac:dyDescent="0.4">
      <c r="A598" s="23" t="s">
        <v>79</v>
      </c>
      <c r="B598" s="17" t="s">
        <v>80</v>
      </c>
      <c r="C598" s="18">
        <v>2</v>
      </c>
      <c r="D598" s="19">
        <f t="shared" si="48"/>
        <v>0.32840722495894908</v>
      </c>
      <c r="E598" s="20">
        <f t="shared" si="49"/>
        <v>0.45440120645658921</v>
      </c>
      <c r="F598" s="21">
        <f t="shared" si="50"/>
        <v>-0.12599398149764013</v>
      </c>
      <c r="G598" s="22">
        <f t="shared" si="51"/>
        <v>0.78280843141553835</v>
      </c>
    </row>
    <row r="599" spans="1:7" ht="13.15" x14ac:dyDescent="0.4">
      <c r="A599" s="23" t="s">
        <v>130</v>
      </c>
      <c r="B599" s="17"/>
      <c r="C599" s="18">
        <v>2</v>
      </c>
      <c r="D599" s="19">
        <f t="shared" si="48"/>
        <v>0.32840722495894908</v>
      </c>
      <c r="E599" s="20">
        <f t="shared" si="49"/>
        <v>0.45440120645658921</v>
      </c>
      <c r="F599" s="21">
        <f t="shared" si="50"/>
        <v>-0.12599398149764013</v>
      </c>
      <c r="G599" s="22">
        <f t="shared" si="51"/>
        <v>0.78280843141553835</v>
      </c>
    </row>
    <row r="600" spans="1:7" ht="13.15" x14ac:dyDescent="0.4">
      <c r="A600" s="23" t="s">
        <v>127</v>
      </c>
      <c r="B600" s="17"/>
      <c r="C600" s="18">
        <v>3</v>
      </c>
      <c r="D600" s="19">
        <f t="shared" si="48"/>
        <v>0.49261083743842365</v>
      </c>
      <c r="E600" s="20">
        <f t="shared" si="49"/>
        <v>0.55606693517860151</v>
      </c>
      <c r="F600" s="21">
        <f t="shared" si="50"/>
        <v>-6.3456097740177853E-2</v>
      </c>
      <c r="G600" s="22">
        <f t="shared" si="51"/>
        <v>1.0486777726170251</v>
      </c>
    </row>
    <row r="601" spans="1:7" ht="13.15" x14ac:dyDescent="0.4">
      <c r="A601" s="23" t="s">
        <v>71</v>
      </c>
      <c r="B601" s="17" t="s">
        <v>72</v>
      </c>
      <c r="C601" s="18">
        <v>3</v>
      </c>
      <c r="D601" s="19">
        <f t="shared" si="48"/>
        <v>0.49261083743842365</v>
      </c>
      <c r="E601" s="20">
        <f t="shared" si="49"/>
        <v>0.55606693517860151</v>
      </c>
      <c r="F601" s="21">
        <f t="shared" si="50"/>
        <v>-6.3456097740177853E-2</v>
      </c>
      <c r="G601" s="22">
        <f t="shared" si="51"/>
        <v>1.0486777726170251</v>
      </c>
    </row>
    <row r="602" spans="1:7" ht="13.15" x14ac:dyDescent="0.4">
      <c r="A602" s="16" t="s">
        <v>70</v>
      </c>
      <c r="B602" s="17"/>
      <c r="C602" s="18">
        <v>4</v>
      </c>
      <c r="D602" s="19">
        <f t="shared" si="48"/>
        <v>0.65681444991789817</v>
      </c>
      <c r="E602" s="20">
        <f t="shared" si="49"/>
        <v>0.64156079281082457</v>
      </c>
      <c r="F602" s="21">
        <f t="shared" si="50"/>
        <v>1.5253657107073604E-2</v>
      </c>
      <c r="G602" s="22">
        <f t="shared" si="51"/>
        <v>1.2983752427287227</v>
      </c>
    </row>
    <row r="603" spans="1:7" ht="13.15" x14ac:dyDescent="0.4">
      <c r="A603" s="23" t="s">
        <v>73</v>
      </c>
      <c r="B603" s="17"/>
      <c r="C603" s="18">
        <v>4</v>
      </c>
      <c r="D603" s="19">
        <f t="shared" si="48"/>
        <v>0.65681444991789817</v>
      </c>
      <c r="E603" s="20">
        <f t="shared" si="49"/>
        <v>0.64156079281082457</v>
      </c>
      <c r="F603" s="21">
        <f t="shared" si="50"/>
        <v>1.5253657107073604E-2</v>
      </c>
      <c r="G603" s="22">
        <f t="shared" si="51"/>
        <v>1.2983752427287227</v>
      </c>
    </row>
    <row r="604" spans="1:7" ht="13.15" x14ac:dyDescent="0.4">
      <c r="A604" s="23" t="s">
        <v>106</v>
      </c>
      <c r="B604" s="17" t="s">
        <v>107</v>
      </c>
      <c r="C604" s="18">
        <v>5</v>
      </c>
      <c r="D604" s="19">
        <f t="shared" si="48"/>
        <v>0.82101806239737274</v>
      </c>
      <c r="E604" s="20">
        <f t="shared" si="49"/>
        <v>0.71669372806561937</v>
      </c>
      <c r="F604" s="21">
        <f t="shared" si="50"/>
        <v>0.10432433433175337</v>
      </c>
      <c r="G604" s="22">
        <f t="shared" si="51"/>
        <v>1.5377117904629922</v>
      </c>
    </row>
    <row r="605" spans="1:7" ht="13.15" x14ac:dyDescent="0.4">
      <c r="A605" s="23" t="s">
        <v>75</v>
      </c>
      <c r="B605" s="17"/>
      <c r="C605" s="18">
        <v>6</v>
      </c>
      <c r="D605" s="19">
        <f t="shared" si="48"/>
        <v>0.98522167487684731</v>
      </c>
      <c r="E605" s="20">
        <f t="shared" si="49"/>
        <v>0.78444845804459939</v>
      </c>
      <c r="F605" s="21">
        <f t="shared" si="50"/>
        <v>0.20077321683224791</v>
      </c>
      <c r="G605" s="22">
        <f t="shared" si="51"/>
        <v>1.7696701329214468</v>
      </c>
    </row>
    <row r="606" spans="1:7" ht="13.15" x14ac:dyDescent="0.4">
      <c r="A606" s="23" t="s">
        <v>74</v>
      </c>
      <c r="B606" s="17"/>
      <c r="C606" s="18">
        <v>33</v>
      </c>
      <c r="D606" s="19">
        <f t="shared" si="48"/>
        <v>5.4187192118226601</v>
      </c>
      <c r="E606" s="20">
        <f t="shared" si="49"/>
        <v>1.7980358393471634</v>
      </c>
      <c r="F606" s="21">
        <f t="shared" si="50"/>
        <v>3.6206833724754968</v>
      </c>
      <c r="G606" s="22">
        <f t="shared" si="51"/>
        <v>7.2167550511698231</v>
      </c>
    </row>
    <row r="607" spans="1:7" ht="13.15" x14ac:dyDescent="0.4">
      <c r="A607" s="30" t="s">
        <v>99</v>
      </c>
      <c r="B607" s="31" t="s">
        <v>82</v>
      </c>
      <c r="C607" s="32">
        <v>206</v>
      </c>
      <c r="D607" s="33">
        <f t="shared" si="48"/>
        <v>33.825944170771756</v>
      </c>
      <c r="E607" s="34">
        <f t="shared" si="49"/>
        <v>3.7576494777840805</v>
      </c>
      <c r="F607" s="35">
        <f t="shared" si="50"/>
        <v>30.068294692987674</v>
      </c>
      <c r="G607" s="36">
        <f t="shared" si="51"/>
        <v>37.583593648555834</v>
      </c>
    </row>
    <row r="608" spans="1:7" ht="13.15" x14ac:dyDescent="0.4">
      <c r="A608" s="30" t="s">
        <v>97</v>
      </c>
      <c r="B608" s="31" t="s">
        <v>98</v>
      </c>
      <c r="C608" s="32">
        <v>340</v>
      </c>
      <c r="D608" s="33">
        <f t="shared" si="48"/>
        <v>55.829228243021348</v>
      </c>
      <c r="E608" s="34">
        <f t="shared" si="49"/>
        <v>3.9440801410456809</v>
      </c>
      <c r="F608" s="35">
        <f t="shared" si="50"/>
        <v>51.885148101975666</v>
      </c>
      <c r="G608" s="36">
        <f t="shared" si="51"/>
        <v>59.773308384067029</v>
      </c>
    </row>
    <row r="609" spans="1:7" x14ac:dyDescent="0.35">
      <c r="A609" s="24" t="s">
        <v>83</v>
      </c>
      <c r="B609" s="10"/>
      <c r="C609" s="10">
        <f>SUM(C597:C608)</f>
        <v>609</v>
      </c>
    </row>
    <row r="614" spans="1:7" ht="13.15" x14ac:dyDescent="0.4">
      <c r="A614" s="13"/>
      <c r="B614" s="14"/>
      <c r="C614" s="14"/>
      <c r="D614" s="14"/>
      <c r="E614" s="15"/>
      <c r="F614" s="14"/>
      <c r="G614" s="14"/>
    </row>
    <row r="615" spans="1:7" ht="13.15" x14ac:dyDescent="0.4">
      <c r="A615" s="23"/>
      <c r="B615" s="17"/>
      <c r="C615" s="18"/>
      <c r="D615" s="19"/>
      <c r="E615" s="20"/>
      <c r="F615" s="21"/>
      <c r="G615" s="22"/>
    </row>
    <row r="616" spans="1:7" ht="13.15" x14ac:dyDescent="0.4">
      <c r="A616" s="23"/>
      <c r="B616" s="17"/>
      <c r="C616" s="18"/>
      <c r="D616" s="19"/>
      <c r="E616" s="20"/>
      <c r="F616" s="21"/>
      <c r="G616" s="22"/>
    </row>
    <row r="617" spans="1:7" ht="13.15" x14ac:dyDescent="0.4">
      <c r="A617" s="23"/>
      <c r="B617" s="17"/>
      <c r="C617" s="18"/>
      <c r="D617" s="19"/>
      <c r="E617" s="20"/>
      <c r="F617" s="21"/>
      <c r="G617" s="22"/>
    </row>
    <row r="618" spans="1:7" ht="13.15" x14ac:dyDescent="0.4">
      <c r="A618" s="23"/>
      <c r="B618" s="17"/>
      <c r="C618" s="18"/>
      <c r="D618" s="19"/>
      <c r="E618" s="20"/>
      <c r="F618" s="21"/>
      <c r="G618" s="22"/>
    </row>
    <row r="619" spans="1:7" ht="13.15" x14ac:dyDescent="0.4">
      <c r="A619" s="23"/>
      <c r="B619" s="17"/>
      <c r="C619" s="18"/>
      <c r="D619" s="19"/>
      <c r="E619" s="20"/>
      <c r="F619" s="21"/>
      <c r="G619" s="22"/>
    </row>
    <row r="620" spans="1:7" ht="13.15" x14ac:dyDescent="0.4">
      <c r="A620" s="16"/>
      <c r="B620" s="17"/>
      <c r="C620" s="18"/>
      <c r="D620" s="19"/>
      <c r="E620" s="20"/>
      <c r="F620" s="21"/>
      <c r="G620" s="22"/>
    </row>
    <row r="621" spans="1:7" ht="13.15" x14ac:dyDescent="0.4">
      <c r="A621" s="23"/>
      <c r="B621" s="17"/>
      <c r="C621" s="18"/>
      <c r="D621" s="19"/>
      <c r="E621" s="20"/>
      <c r="F621" s="21"/>
      <c r="G621" s="22"/>
    </row>
    <row r="622" spans="1:7" ht="13.15" x14ac:dyDescent="0.4">
      <c r="A622" s="23"/>
      <c r="B622" s="17"/>
      <c r="C622" s="18"/>
      <c r="D622" s="19"/>
      <c r="E622" s="20"/>
      <c r="F622" s="21"/>
      <c r="G622" s="22"/>
    </row>
    <row r="623" spans="1:7" ht="13.15" x14ac:dyDescent="0.4">
      <c r="A623" s="23"/>
      <c r="B623" s="17"/>
      <c r="C623" s="18"/>
      <c r="D623" s="19"/>
      <c r="E623" s="20"/>
      <c r="F623" s="21"/>
      <c r="G623" s="22"/>
    </row>
    <row r="624" spans="1:7" ht="13.15" x14ac:dyDescent="0.4">
      <c r="A624" s="23"/>
      <c r="B624" s="17"/>
      <c r="C624" s="18"/>
      <c r="D624" s="19"/>
      <c r="E624" s="20"/>
      <c r="F624" s="21"/>
      <c r="G624" s="22"/>
    </row>
    <row r="625" spans="1:7" ht="13.15" x14ac:dyDescent="0.4">
      <c r="A625" s="23"/>
      <c r="B625" s="17"/>
      <c r="C625" s="18"/>
      <c r="D625" s="19"/>
      <c r="E625" s="20"/>
      <c r="F625" s="21"/>
      <c r="G625" s="22"/>
    </row>
    <row r="626" spans="1:7" ht="13.15" x14ac:dyDescent="0.4">
      <c r="A626" s="23"/>
      <c r="B626" s="17"/>
      <c r="C626" s="18"/>
      <c r="D626" s="19"/>
      <c r="E626" s="20"/>
      <c r="F626" s="21"/>
      <c r="G626" s="22"/>
    </row>
    <row r="637" spans="1:7" ht="13.5" thickBot="1" x14ac:dyDescent="0.45">
      <c r="A637" s="9" t="s">
        <v>53</v>
      </c>
    </row>
    <row r="638" spans="1:7" ht="13.15" x14ac:dyDescent="0.4">
      <c r="A638" s="9" t="s">
        <v>138</v>
      </c>
      <c r="B638" s="10"/>
      <c r="C638" s="10"/>
      <c r="D638" s="10"/>
      <c r="E638" s="10"/>
      <c r="F638" s="11" t="s">
        <v>55</v>
      </c>
      <c r="G638" s="12"/>
    </row>
    <row r="639" spans="1:7" ht="13.15" x14ac:dyDescent="0.4">
      <c r="A639" s="13" t="s">
        <v>56</v>
      </c>
      <c r="B639" s="14" t="s">
        <v>57</v>
      </c>
      <c r="C639" s="14" t="s">
        <v>58</v>
      </c>
      <c r="D639" s="14" t="s">
        <v>59</v>
      </c>
      <c r="E639" s="15" t="s">
        <v>60</v>
      </c>
      <c r="F639" s="14" t="s">
        <v>61</v>
      </c>
      <c r="G639" s="14" t="s">
        <v>62</v>
      </c>
    </row>
    <row r="640" spans="1:7" ht="13.15" x14ac:dyDescent="0.4">
      <c r="A640" s="23" t="s">
        <v>68</v>
      </c>
      <c r="B640" s="17" t="s">
        <v>69</v>
      </c>
      <c r="C640" s="18">
        <v>1</v>
      </c>
      <c r="D640" s="19">
        <f t="shared" ref="D640:D648" si="52">(C640/727)*100</f>
        <v>0.13755158184319119</v>
      </c>
      <c r="E640" s="20">
        <f t="shared" ref="E640:E648" si="53">1.96*(SQRT(D640*(100-D640)/727))</f>
        <v>0.26941561631748678</v>
      </c>
      <c r="F640" s="21">
        <f t="shared" ref="F640:F648" si="54">D640-E640</f>
        <v>-0.13186403447429559</v>
      </c>
      <c r="G640" s="22">
        <f t="shared" ref="G640:G648" si="55">D640+E640</f>
        <v>0.40696719816067795</v>
      </c>
    </row>
    <row r="641" spans="1:7" ht="13.15" x14ac:dyDescent="0.4">
      <c r="A641" s="23" t="s">
        <v>73</v>
      </c>
      <c r="B641" s="17"/>
      <c r="C641" s="18">
        <v>1</v>
      </c>
      <c r="D641" s="19">
        <f t="shared" si="52"/>
        <v>0.13755158184319119</v>
      </c>
      <c r="E641" s="20">
        <f t="shared" si="53"/>
        <v>0.26941561631748678</v>
      </c>
      <c r="F641" s="21">
        <f t="shared" si="54"/>
        <v>-0.13186403447429559</v>
      </c>
      <c r="G641" s="22">
        <f t="shared" si="55"/>
        <v>0.40696719816067795</v>
      </c>
    </row>
    <row r="642" spans="1:7" ht="13.15" x14ac:dyDescent="0.4">
      <c r="A642" s="23" t="s">
        <v>109</v>
      </c>
      <c r="B642" s="17"/>
      <c r="C642" s="18">
        <v>2</v>
      </c>
      <c r="D642" s="19">
        <f t="shared" si="52"/>
        <v>0.27510316368638238</v>
      </c>
      <c r="E642" s="20">
        <f t="shared" si="53"/>
        <v>0.38074872366889984</v>
      </c>
      <c r="F642" s="21">
        <f t="shared" si="54"/>
        <v>-0.10564555998251746</v>
      </c>
      <c r="G642" s="22">
        <f t="shared" si="55"/>
        <v>0.65585188735528221</v>
      </c>
    </row>
    <row r="643" spans="1:7" ht="13.15" x14ac:dyDescent="0.4">
      <c r="A643" s="23" t="s">
        <v>106</v>
      </c>
      <c r="B643" s="17" t="s">
        <v>107</v>
      </c>
      <c r="C643" s="18">
        <v>2</v>
      </c>
      <c r="D643" s="19">
        <f t="shared" si="52"/>
        <v>0.27510316368638238</v>
      </c>
      <c r="E643" s="20">
        <f t="shared" si="53"/>
        <v>0.38074872366889984</v>
      </c>
      <c r="F643" s="21">
        <f t="shared" si="54"/>
        <v>-0.10564555998251746</v>
      </c>
      <c r="G643" s="22">
        <f t="shared" si="55"/>
        <v>0.65585188735528221</v>
      </c>
    </row>
    <row r="644" spans="1:7" ht="13.15" x14ac:dyDescent="0.4">
      <c r="A644" s="23" t="s">
        <v>75</v>
      </c>
      <c r="B644" s="17"/>
      <c r="C644" s="18">
        <v>15</v>
      </c>
      <c r="D644" s="19">
        <f t="shared" si="52"/>
        <v>2.0632737276478679</v>
      </c>
      <c r="E644" s="20">
        <f t="shared" si="53"/>
        <v>1.0333324822435019</v>
      </c>
      <c r="F644" s="21">
        <f t="shared" si="54"/>
        <v>1.0299412454043659</v>
      </c>
      <c r="G644" s="22">
        <f t="shared" si="55"/>
        <v>3.0966062098913696</v>
      </c>
    </row>
    <row r="645" spans="1:7" ht="13.15" x14ac:dyDescent="0.4">
      <c r="A645" s="23" t="s">
        <v>71</v>
      </c>
      <c r="B645" s="17" t="s">
        <v>72</v>
      </c>
      <c r="C645" s="18">
        <v>21</v>
      </c>
      <c r="D645" s="19">
        <f t="shared" si="52"/>
        <v>2.8885832187070153</v>
      </c>
      <c r="E645" s="20">
        <f t="shared" si="53"/>
        <v>1.217492944077071</v>
      </c>
      <c r="F645" s="21">
        <f t="shared" si="54"/>
        <v>1.6710902746299443</v>
      </c>
      <c r="G645" s="22">
        <f t="shared" si="55"/>
        <v>4.1060761627840865</v>
      </c>
    </row>
    <row r="646" spans="1:7" ht="13.15" x14ac:dyDescent="0.4">
      <c r="A646" s="23" t="s">
        <v>74</v>
      </c>
      <c r="B646" s="17"/>
      <c r="C646" s="18">
        <v>26</v>
      </c>
      <c r="D646" s="19">
        <f t="shared" si="52"/>
        <v>3.5763411279229711</v>
      </c>
      <c r="E646" s="20">
        <f t="shared" si="53"/>
        <v>1.3498954641082386</v>
      </c>
      <c r="F646" s="21">
        <f t="shared" si="54"/>
        <v>2.2264456638147325</v>
      </c>
      <c r="G646" s="22">
        <f t="shared" si="55"/>
        <v>4.9262365920312092</v>
      </c>
    </row>
    <row r="647" spans="1:7" ht="13.15" x14ac:dyDescent="0.4">
      <c r="A647" s="30" t="s">
        <v>99</v>
      </c>
      <c r="B647" s="31" t="s">
        <v>82</v>
      </c>
      <c r="C647" s="32">
        <v>92</v>
      </c>
      <c r="D647" s="33">
        <f t="shared" si="52"/>
        <v>12.65474552957359</v>
      </c>
      <c r="E647" s="34">
        <f t="shared" si="53"/>
        <v>2.4167694997191509</v>
      </c>
      <c r="F647" s="35">
        <f t="shared" si="54"/>
        <v>10.23797602985444</v>
      </c>
      <c r="G647" s="36">
        <f t="shared" si="55"/>
        <v>15.07151502929274</v>
      </c>
    </row>
    <row r="648" spans="1:7" ht="13.15" x14ac:dyDescent="0.4">
      <c r="A648" s="30" t="s">
        <v>97</v>
      </c>
      <c r="B648" s="31" t="s">
        <v>98</v>
      </c>
      <c r="C648" s="32">
        <v>567</v>
      </c>
      <c r="D648" s="33">
        <f t="shared" si="52"/>
        <v>77.991746905089414</v>
      </c>
      <c r="E648" s="34">
        <f t="shared" si="53"/>
        <v>3.0116602428937616</v>
      </c>
      <c r="F648" s="35">
        <f t="shared" si="54"/>
        <v>74.980086662195646</v>
      </c>
      <c r="G648" s="36">
        <f t="shared" si="55"/>
        <v>81.003407147983182</v>
      </c>
    </row>
    <row r="649" spans="1:7" x14ac:dyDescent="0.35">
      <c r="A649" s="24" t="s">
        <v>83</v>
      </c>
      <c r="B649" s="10"/>
      <c r="C649" s="10">
        <f>SUM(C640:C648)</f>
        <v>727</v>
      </c>
    </row>
    <row r="654" spans="1:7" ht="13.15" x14ac:dyDescent="0.4">
      <c r="A654" s="13"/>
      <c r="B654" s="14"/>
      <c r="C654" s="14"/>
      <c r="D654" s="14"/>
      <c r="E654" s="15"/>
      <c r="F654" s="14"/>
      <c r="G654" s="14"/>
    </row>
    <row r="655" spans="1:7" ht="13.15" x14ac:dyDescent="0.4">
      <c r="A655" s="23"/>
      <c r="B655" s="17"/>
      <c r="C655" s="18"/>
      <c r="D655" s="19"/>
      <c r="E655" s="20"/>
      <c r="F655" s="21"/>
      <c r="G655" s="22"/>
    </row>
    <row r="656" spans="1:7" ht="13.15" x14ac:dyDescent="0.4">
      <c r="A656" s="23"/>
      <c r="B656" s="17"/>
      <c r="C656" s="18"/>
      <c r="D656" s="19"/>
      <c r="E656" s="20"/>
      <c r="F656" s="21"/>
      <c r="G656" s="22"/>
    </row>
    <row r="657" spans="1:7" ht="13.15" x14ac:dyDescent="0.4">
      <c r="A657" s="23"/>
      <c r="B657" s="17"/>
      <c r="C657" s="18"/>
      <c r="D657" s="19"/>
      <c r="E657" s="20"/>
      <c r="F657" s="21"/>
      <c r="G657" s="22"/>
    </row>
    <row r="658" spans="1:7" ht="13.15" x14ac:dyDescent="0.4">
      <c r="A658" s="23"/>
      <c r="B658" s="17"/>
      <c r="C658" s="18"/>
      <c r="D658" s="19"/>
      <c r="E658" s="20"/>
      <c r="F658" s="21"/>
      <c r="G658" s="22"/>
    </row>
    <row r="659" spans="1:7" ht="13.15" x14ac:dyDescent="0.4">
      <c r="A659" s="23"/>
      <c r="B659" s="17"/>
      <c r="C659" s="18"/>
      <c r="D659" s="19"/>
      <c r="E659" s="20"/>
      <c r="F659" s="21"/>
      <c r="G659" s="22"/>
    </row>
    <row r="660" spans="1:7" ht="13.15" x14ac:dyDescent="0.4">
      <c r="A660" s="23"/>
      <c r="B660" s="17"/>
      <c r="C660" s="18"/>
      <c r="D660" s="19"/>
      <c r="E660" s="20"/>
      <c r="F660" s="21"/>
      <c r="G660" s="22"/>
    </row>
    <row r="661" spans="1:7" ht="13.15" x14ac:dyDescent="0.4">
      <c r="A661" s="23"/>
      <c r="B661" s="17"/>
      <c r="C661" s="18"/>
      <c r="D661" s="19"/>
      <c r="E661" s="20"/>
      <c r="F661" s="21"/>
      <c r="G661" s="22"/>
    </row>
    <row r="662" spans="1:7" ht="13.15" x14ac:dyDescent="0.4">
      <c r="A662" s="23"/>
      <c r="B662" s="17"/>
      <c r="C662" s="18"/>
      <c r="D662" s="19"/>
      <c r="E662" s="20"/>
      <c r="F662" s="21"/>
      <c r="G662" s="22"/>
    </row>
    <row r="663" spans="1:7" ht="13.15" x14ac:dyDescent="0.4">
      <c r="A663" s="23"/>
      <c r="B663" s="17"/>
      <c r="C663" s="18"/>
      <c r="D663" s="19"/>
      <c r="E663" s="20"/>
      <c r="F663" s="21"/>
      <c r="G663" s="22"/>
    </row>
  </sheetData>
  <pageMargins left="0.75" right="0.75" top="1" bottom="1" header="0" footer="0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40A9-0AA8-464C-9FC2-2BB6424577B6}">
  <dimension ref="A1:E226"/>
  <sheetViews>
    <sheetView topLeftCell="A201" workbookViewId="0">
      <selection activeCell="K314" sqref="K314"/>
    </sheetView>
  </sheetViews>
  <sheetFormatPr baseColWidth="10" defaultRowHeight="12.75" x14ac:dyDescent="0.35"/>
  <cols>
    <col min="5" max="5" width="12.46484375" customWidth="1"/>
  </cols>
  <sheetData>
    <row r="1" spans="1:5" x14ac:dyDescent="0.35">
      <c r="A1" t="s">
        <v>162</v>
      </c>
      <c r="B1" t="s">
        <v>139</v>
      </c>
      <c r="C1" t="s">
        <v>3</v>
      </c>
      <c r="D1" t="s">
        <v>140</v>
      </c>
      <c r="E1" t="s">
        <v>144</v>
      </c>
    </row>
    <row r="2" spans="1:5" x14ac:dyDescent="0.35">
      <c r="A2" t="s">
        <v>163</v>
      </c>
      <c r="B2" t="s">
        <v>0</v>
      </c>
      <c r="C2" t="s">
        <v>142</v>
      </c>
      <c r="D2" t="s">
        <v>143</v>
      </c>
      <c r="E2">
        <v>0.839542753161864</v>
      </c>
    </row>
    <row r="3" spans="1:5" x14ac:dyDescent="0.35">
      <c r="A3" t="s">
        <v>163</v>
      </c>
      <c r="B3" t="s">
        <v>0</v>
      </c>
      <c r="C3" t="s">
        <v>142</v>
      </c>
      <c r="D3" t="s">
        <v>145</v>
      </c>
      <c r="E3">
        <v>0.6727423004758788</v>
      </c>
    </row>
    <row r="4" spans="1:5" x14ac:dyDescent="0.35">
      <c r="A4" t="s">
        <v>163</v>
      </c>
      <c r="B4" t="s">
        <v>0</v>
      </c>
      <c r="C4" t="s">
        <v>142</v>
      </c>
      <c r="D4" t="s">
        <v>146</v>
      </c>
      <c r="E4">
        <v>0.94930231460380488</v>
      </c>
    </row>
    <row r="5" spans="1:5" x14ac:dyDescent="0.35">
      <c r="A5" t="s">
        <v>163</v>
      </c>
      <c r="B5" t="s">
        <v>0</v>
      </c>
      <c r="C5" t="s">
        <v>147</v>
      </c>
      <c r="D5" t="s">
        <v>143</v>
      </c>
      <c r="E5">
        <v>0.57160769228011132</v>
      </c>
    </row>
    <row r="6" spans="1:5" x14ac:dyDescent="0.35">
      <c r="A6" t="s">
        <v>163</v>
      </c>
      <c r="B6" t="s">
        <v>0</v>
      </c>
      <c r="C6" t="s">
        <v>147</v>
      </c>
      <c r="D6" t="s">
        <v>145</v>
      </c>
      <c r="E6">
        <v>0.60602506663642053</v>
      </c>
    </row>
    <row r="7" spans="1:5" x14ac:dyDescent="0.35">
      <c r="A7" t="s">
        <v>163</v>
      </c>
      <c r="B7" t="s">
        <v>0</v>
      </c>
      <c r="C7" t="s">
        <v>147</v>
      </c>
      <c r="D7" t="s">
        <v>146</v>
      </c>
      <c r="E7">
        <v>0.79015516822084852</v>
      </c>
    </row>
    <row r="8" spans="1:5" x14ac:dyDescent="0.35">
      <c r="A8" t="s">
        <v>163</v>
      </c>
      <c r="B8" t="s">
        <v>0</v>
      </c>
      <c r="C8" t="s">
        <v>148</v>
      </c>
      <c r="D8" t="s">
        <v>143</v>
      </c>
      <c r="E8">
        <v>0.56005296665115123</v>
      </c>
    </row>
    <row r="9" spans="1:5" x14ac:dyDescent="0.35">
      <c r="A9" t="s">
        <v>163</v>
      </c>
      <c r="B9" t="s">
        <v>0</v>
      </c>
      <c r="C9" t="s">
        <v>148</v>
      </c>
      <c r="D9" t="s">
        <v>145</v>
      </c>
      <c r="E9">
        <v>0.9056659168217891</v>
      </c>
    </row>
    <row r="10" spans="1:5" x14ac:dyDescent="0.35">
      <c r="A10" t="s">
        <v>163</v>
      </c>
      <c r="B10" t="s">
        <v>0</v>
      </c>
      <c r="C10" t="s">
        <v>148</v>
      </c>
      <c r="D10" t="s">
        <v>146</v>
      </c>
      <c r="E10">
        <v>0.78519491850411927</v>
      </c>
    </row>
    <row r="11" spans="1:5" x14ac:dyDescent="0.35">
      <c r="A11" t="s">
        <v>163</v>
      </c>
      <c r="B11" t="s">
        <v>0</v>
      </c>
      <c r="C11" t="s">
        <v>149</v>
      </c>
      <c r="D11" t="s">
        <v>143</v>
      </c>
      <c r="E11">
        <v>0.36260601214043475</v>
      </c>
    </row>
    <row r="12" spans="1:5" x14ac:dyDescent="0.35">
      <c r="A12" t="s">
        <v>163</v>
      </c>
      <c r="B12" t="s">
        <v>0</v>
      </c>
      <c r="C12" t="s">
        <v>149</v>
      </c>
      <c r="D12" t="s">
        <v>145</v>
      </c>
      <c r="E12">
        <v>0.78004205972480944</v>
      </c>
    </row>
    <row r="13" spans="1:5" x14ac:dyDescent="0.35">
      <c r="A13" t="s">
        <v>163</v>
      </c>
      <c r="B13" t="s">
        <v>0</v>
      </c>
      <c r="C13" t="s">
        <v>149</v>
      </c>
      <c r="D13" t="s">
        <v>146</v>
      </c>
      <c r="E13">
        <v>0.29863163052724845</v>
      </c>
    </row>
    <row r="14" spans="1:5" x14ac:dyDescent="0.35">
      <c r="A14" t="s">
        <v>163</v>
      </c>
      <c r="B14" t="s">
        <v>0</v>
      </c>
      <c r="C14" t="s">
        <v>150</v>
      </c>
      <c r="D14" t="s">
        <v>143</v>
      </c>
      <c r="E14">
        <v>0.85525303216039417</v>
      </c>
    </row>
    <row r="15" spans="1:5" x14ac:dyDescent="0.35">
      <c r="A15" t="s">
        <v>163</v>
      </c>
      <c r="B15" t="s">
        <v>0</v>
      </c>
      <c r="C15" t="s">
        <v>150</v>
      </c>
      <c r="D15" t="s">
        <v>145</v>
      </c>
      <c r="E15">
        <v>1.0854647193847906</v>
      </c>
    </row>
    <row r="16" spans="1:5" x14ac:dyDescent="0.35">
      <c r="A16" t="s">
        <v>163</v>
      </c>
      <c r="B16" t="s">
        <v>0</v>
      </c>
      <c r="C16" t="s">
        <v>150</v>
      </c>
      <c r="D16" t="s">
        <v>146</v>
      </c>
      <c r="E16">
        <v>0.77202970831835416</v>
      </c>
    </row>
    <row r="17" spans="1:5" x14ac:dyDescent="0.35">
      <c r="A17" t="s">
        <v>163</v>
      </c>
      <c r="B17" t="s">
        <v>0</v>
      </c>
      <c r="C17" t="s">
        <v>151</v>
      </c>
      <c r="D17" t="s">
        <v>143</v>
      </c>
      <c r="E17">
        <v>0.89593186444450623</v>
      </c>
    </row>
    <row r="18" spans="1:5" x14ac:dyDescent="0.35">
      <c r="A18" t="s">
        <v>163</v>
      </c>
      <c r="B18" t="s">
        <v>0</v>
      </c>
      <c r="C18" t="s">
        <v>151</v>
      </c>
      <c r="D18" t="s">
        <v>145</v>
      </c>
      <c r="E18">
        <v>0.76003739792266245</v>
      </c>
    </row>
    <row r="19" spans="1:5" x14ac:dyDescent="0.35">
      <c r="A19" t="s">
        <v>163</v>
      </c>
      <c r="B19" t="s">
        <v>0</v>
      </c>
      <c r="C19" t="s">
        <v>151</v>
      </c>
      <c r="D19" t="s">
        <v>146</v>
      </c>
      <c r="E19">
        <v>0.8033435056160807</v>
      </c>
    </row>
    <row r="20" spans="1:5" x14ac:dyDescent="0.35">
      <c r="A20" t="s">
        <v>163</v>
      </c>
      <c r="B20" t="s">
        <v>0</v>
      </c>
      <c r="C20" t="s">
        <v>152</v>
      </c>
      <c r="D20" t="s">
        <v>143</v>
      </c>
      <c r="E20">
        <v>0.87104976208500984</v>
      </c>
    </row>
    <row r="21" spans="1:5" x14ac:dyDescent="0.35">
      <c r="A21" t="s">
        <v>163</v>
      </c>
      <c r="B21" t="s">
        <v>0</v>
      </c>
      <c r="C21" t="s">
        <v>152</v>
      </c>
      <c r="D21" t="s">
        <v>145</v>
      </c>
      <c r="E21">
        <v>0.84670965003813925</v>
      </c>
    </row>
    <row r="22" spans="1:5" x14ac:dyDescent="0.35">
      <c r="A22" t="s">
        <v>163</v>
      </c>
      <c r="B22" t="s">
        <v>0</v>
      </c>
      <c r="C22" t="s">
        <v>152</v>
      </c>
      <c r="D22" t="s">
        <v>146</v>
      </c>
      <c r="E22">
        <v>1.1189727827520157</v>
      </c>
    </row>
    <row r="23" spans="1:5" x14ac:dyDescent="0.35">
      <c r="A23" t="s">
        <v>163</v>
      </c>
      <c r="B23" t="s">
        <v>0</v>
      </c>
      <c r="C23" t="s">
        <v>153</v>
      </c>
      <c r="D23" t="s">
        <v>143</v>
      </c>
      <c r="E23">
        <v>0.68849969239649778</v>
      </c>
    </row>
    <row r="24" spans="1:5" x14ac:dyDescent="0.35">
      <c r="A24" t="s">
        <v>163</v>
      </c>
      <c r="B24" t="s">
        <v>0</v>
      </c>
      <c r="C24" t="s">
        <v>153</v>
      </c>
      <c r="D24" t="s">
        <v>145</v>
      </c>
      <c r="E24">
        <v>0.81561917298312769</v>
      </c>
    </row>
    <row r="25" spans="1:5" x14ac:dyDescent="0.35">
      <c r="A25" t="s">
        <v>163</v>
      </c>
      <c r="B25" t="s">
        <v>0</v>
      </c>
      <c r="C25" t="s">
        <v>153</v>
      </c>
      <c r="D25" t="s">
        <v>146</v>
      </c>
      <c r="E25">
        <v>0.402365572614511</v>
      </c>
    </row>
    <row r="26" spans="1:5" x14ac:dyDescent="0.35">
      <c r="A26" t="s">
        <v>163</v>
      </c>
      <c r="B26" t="s">
        <v>0</v>
      </c>
      <c r="C26" t="s">
        <v>154</v>
      </c>
      <c r="D26" t="s">
        <v>143</v>
      </c>
      <c r="E26">
        <v>0.27284518537603619</v>
      </c>
    </row>
    <row r="27" spans="1:5" x14ac:dyDescent="0.35">
      <c r="A27" t="s">
        <v>163</v>
      </c>
      <c r="B27" t="s">
        <v>0</v>
      </c>
      <c r="C27" t="s">
        <v>154</v>
      </c>
      <c r="D27" t="s">
        <v>145</v>
      </c>
      <c r="E27">
        <v>0.53339873921803893</v>
      </c>
    </row>
    <row r="28" spans="1:5" x14ac:dyDescent="0.35">
      <c r="A28" t="s">
        <v>163</v>
      </c>
      <c r="B28" t="s">
        <v>0</v>
      </c>
      <c r="C28" t="s">
        <v>155</v>
      </c>
      <c r="D28" t="s">
        <v>146</v>
      </c>
      <c r="E28">
        <v>0.6531603080784214</v>
      </c>
    </row>
    <row r="29" spans="1:5" x14ac:dyDescent="0.35">
      <c r="A29" t="s">
        <v>163</v>
      </c>
      <c r="B29" t="s">
        <v>0</v>
      </c>
      <c r="C29" t="s">
        <v>156</v>
      </c>
      <c r="D29" t="s">
        <v>143</v>
      </c>
      <c r="E29">
        <v>0.33709403383626241</v>
      </c>
    </row>
    <row r="30" spans="1:5" x14ac:dyDescent="0.35">
      <c r="A30" t="s">
        <v>163</v>
      </c>
      <c r="B30" t="s">
        <v>0</v>
      </c>
      <c r="C30" t="s">
        <v>156</v>
      </c>
      <c r="D30" t="s">
        <v>145</v>
      </c>
      <c r="E30">
        <v>0.55128209755174529</v>
      </c>
    </row>
    <row r="31" spans="1:5" x14ac:dyDescent="0.35">
      <c r="A31" t="s">
        <v>163</v>
      </c>
      <c r="B31" t="s">
        <v>0</v>
      </c>
      <c r="C31" t="s">
        <v>156</v>
      </c>
      <c r="D31" t="s">
        <v>146</v>
      </c>
      <c r="E31">
        <v>0.29588455485789072</v>
      </c>
    </row>
    <row r="32" spans="1:5" x14ac:dyDescent="0.35">
      <c r="A32" t="s">
        <v>163</v>
      </c>
      <c r="B32" t="s">
        <v>0</v>
      </c>
      <c r="C32" t="s">
        <v>157</v>
      </c>
      <c r="D32" t="s">
        <v>143</v>
      </c>
      <c r="E32">
        <v>0.6692306680265464</v>
      </c>
    </row>
    <row r="33" spans="1:5" x14ac:dyDescent="0.35">
      <c r="A33" t="s">
        <v>163</v>
      </c>
      <c r="B33" t="s">
        <v>0</v>
      </c>
      <c r="C33" t="s">
        <v>157</v>
      </c>
      <c r="D33" t="s">
        <v>145</v>
      </c>
      <c r="E33">
        <v>0.67142853592036222</v>
      </c>
    </row>
    <row r="34" spans="1:5" x14ac:dyDescent="0.35">
      <c r="A34" t="s">
        <v>163</v>
      </c>
      <c r="B34" t="s">
        <v>0</v>
      </c>
      <c r="C34" t="s">
        <v>157</v>
      </c>
      <c r="D34" t="s">
        <v>146</v>
      </c>
      <c r="E34">
        <v>0.66832942571012721</v>
      </c>
    </row>
    <row r="35" spans="1:5" x14ac:dyDescent="0.35">
      <c r="A35" t="s">
        <v>163</v>
      </c>
      <c r="B35" t="s">
        <v>0</v>
      </c>
      <c r="C35" t="s">
        <v>158</v>
      </c>
      <c r="D35" t="s">
        <v>143</v>
      </c>
      <c r="E35">
        <v>0.6486785421262723</v>
      </c>
    </row>
    <row r="36" spans="1:5" x14ac:dyDescent="0.35">
      <c r="A36" t="s">
        <v>163</v>
      </c>
      <c r="B36" t="s">
        <v>0</v>
      </c>
      <c r="C36" t="s">
        <v>158</v>
      </c>
      <c r="D36" t="s">
        <v>145</v>
      </c>
      <c r="E36">
        <v>0.80748136906830004</v>
      </c>
    </row>
    <row r="37" spans="1:5" x14ac:dyDescent="0.35">
      <c r="A37" t="s">
        <v>163</v>
      </c>
      <c r="B37" t="s">
        <v>0</v>
      </c>
      <c r="C37" t="s">
        <v>158</v>
      </c>
      <c r="D37" t="s">
        <v>146</v>
      </c>
      <c r="E37">
        <v>0.74739374858370444</v>
      </c>
    </row>
    <row r="38" spans="1:5" x14ac:dyDescent="0.35">
      <c r="A38" t="s">
        <v>163</v>
      </c>
      <c r="B38" t="s">
        <v>0</v>
      </c>
      <c r="C38" t="s">
        <v>159</v>
      </c>
      <c r="D38" t="s">
        <v>143</v>
      </c>
      <c r="E38">
        <v>0.82848872977311327</v>
      </c>
    </row>
    <row r="39" spans="1:5" x14ac:dyDescent="0.35">
      <c r="A39" t="s">
        <v>163</v>
      </c>
      <c r="B39" t="s">
        <v>0</v>
      </c>
      <c r="C39" t="s">
        <v>159</v>
      </c>
      <c r="D39" t="s">
        <v>145</v>
      </c>
      <c r="E39">
        <v>0.51639232554230186</v>
      </c>
    </row>
    <row r="40" spans="1:5" x14ac:dyDescent="0.35">
      <c r="A40" t="s">
        <v>163</v>
      </c>
      <c r="B40" t="s">
        <v>0</v>
      </c>
      <c r="C40" t="s">
        <v>159</v>
      </c>
      <c r="D40" t="s">
        <v>146</v>
      </c>
      <c r="E40">
        <v>0.62475249881009032</v>
      </c>
    </row>
    <row r="41" spans="1:5" x14ac:dyDescent="0.35">
      <c r="A41" t="s">
        <v>163</v>
      </c>
      <c r="B41" t="s">
        <v>0</v>
      </c>
      <c r="C41" t="s">
        <v>160</v>
      </c>
      <c r="D41" t="s">
        <v>143</v>
      </c>
      <c r="E41">
        <v>0.58063942548795522</v>
      </c>
    </row>
    <row r="42" spans="1:5" x14ac:dyDescent="0.35">
      <c r="A42" t="s">
        <v>163</v>
      </c>
      <c r="B42" t="s">
        <v>0</v>
      </c>
      <c r="C42" t="s">
        <v>160</v>
      </c>
      <c r="D42" t="s">
        <v>145</v>
      </c>
      <c r="E42">
        <v>0.74146120267317484</v>
      </c>
    </row>
    <row r="43" spans="1:5" x14ac:dyDescent="0.35">
      <c r="A43" t="s">
        <v>163</v>
      </c>
      <c r="B43" t="s">
        <v>0</v>
      </c>
      <c r="C43" t="s">
        <v>160</v>
      </c>
      <c r="D43" t="s">
        <v>146</v>
      </c>
      <c r="E43">
        <v>0.45951368442032609</v>
      </c>
    </row>
    <row r="44" spans="1:5" x14ac:dyDescent="0.35">
      <c r="A44" t="s">
        <v>163</v>
      </c>
      <c r="B44" t="s">
        <v>0</v>
      </c>
      <c r="C44" t="s">
        <v>161</v>
      </c>
      <c r="D44" t="s">
        <v>143</v>
      </c>
      <c r="E44">
        <v>0.69820188816306483</v>
      </c>
    </row>
    <row r="45" spans="1:5" x14ac:dyDescent="0.35">
      <c r="A45" t="s">
        <v>163</v>
      </c>
      <c r="B45" t="s">
        <v>0</v>
      </c>
      <c r="C45" t="s">
        <v>161</v>
      </c>
      <c r="D45" t="s">
        <v>145</v>
      </c>
      <c r="E45">
        <v>0.96055963860723503</v>
      </c>
    </row>
    <row r="46" spans="1:5" x14ac:dyDescent="0.35">
      <c r="A46" t="s">
        <v>163</v>
      </c>
      <c r="B46" t="s">
        <v>0</v>
      </c>
      <c r="C46" t="s">
        <v>161</v>
      </c>
      <c r="D46" t="s">
        <v>146</v>
      </c>
      <c r="E46">
        <v>1.001425772752943</v>
      </c>
    </row>
    <row r="47" spans="1:5" x14ac:dyDescent="0.35">
      <c r="A47" t="s">
        <v>163</v>
      </c>
      <c r="B47" t="s">
        <v>1</v>
      </c>
      <c r="C47" t="s">
        <v>142</v>
      </c>
      <c r="D47" t="s">
        <v>143</v>
      </c>
      <c r="E47">
        <v>6.4667603674128928</v>
      </c>
    </row>
    <row r="48" spans="1:5" x14ac:dyDescent="0.35">
      <c r="A48" t="s">
        <v>163</v>
      </c>
      <c r="B48" t="s">
        <v>1</v>
      </c>
      <c r="C48" t="s">
        <v>142</v>
      </c>
      <c r="D48" t="s">
        <v>145</v>
      </c>
      <c r="E48">
        <v>4.6092753453065693</v>
      </c>
    </row>
    <row r="49" spans="1:5" x14ac:dyDescent="0.35">
      <c r="A49" t="s">
        <v>163</v>
      </c>
      <c r="B49" t="s">
        <v>1</v>
      </c>
      <c r="C49" t="s">
        <v>142</v>
      </c>
      <c r="D49" t="s">
        <v>146</v>
      </c>
      <c r="E49">
        <v>5.6378680180903631</v>
      </c>
    </row>
    <row r="50" spans="1:5" x14ac:dyDescent="0.35">
      <c r="A50" t="s">
        <v>163</v>
      </c>
      <c r="B50" t="s">
        <v>1</v>
      </c>
      <c r="C50" t="s">
        <v>147</v>
      </c>
      <c r="D50" t="s">
        <v>143</v>
      </c>
      <c r="E50">
        <v>10.458099317899219</v>
      </c>
    </row>
    <row r="51" spans="1:5" x14ac:dyDescent="0.35">
      <c r="A51" t="s">
        <v>163</v>
      </c>
      <c r="B51" t="s">
        <v>1</v>
      </c>
      <c r="C51" t="s">
        <v>147</v>
      </c>
      <c r="D51" t="s">
        <v>145</v>
      </c>
      <c r="E51">
        <v>3.4723757042846266</v>
      </c>
    </row>
    <row r="52" spans="1:5" x14ac:dyDescent="0.35">
      <c r="A52" t="s">
        <v>163</v>
      </c>
      <c r="B52" t="s">
        <v>1</v>
      </c>
      <c r="C52" t="s">
        <v>147</v>
      </c>
      <c r="D52" t="s">
        <v>146</v>
      </c>
      <c r="E52">
        <v>3.3131720991054912</v>
      </c>
    </row>
    <row r="53" spans="1:5" x14ac:dyDescent="0.35">
      <c r="A53" t="s">
        <v>163</v>
      </c>
      <c r="B53" t="s">
        <v>1</v>
      </c>
      <c r="C53" t="s">
        <v>148</v>
      </c>
      <c r="D53" t="s">
        <v>143</v>
      </c>
      <c r="E53">
        <v>8.8323685503501181</v>
      </c>
    </row>
    <row r="54" spans="1:5" x14ac:dyDescent="0.35">
      <c r="A54" t="s">
        <v>163</v>
      </c>
      <c r="B54" t="s">
        <v>1</v>
      </c>
      <c r="C54" t="s">
        <v>148</v>
      </c>
      <c r="D54" t="s">
        <v>145</v>
      </c>
      <c r="E54">
        <v>2.4339013761977801</v>
      </c>
    </row>
    <row r="55" spans="1:5" x14ac:dyDescent="0.35">
      <c r="A55" t="s">
        <v>163</v>
      </c>
      <c r="B55" t="s">
        <v>1</v>
      </c>
      <c r="C55" t="s">
        <v>148</v>
      </c>
      <c r="D55" t="s">
        <v>146</v>
      </c>
      <c r="E55">
        <v>2.8777940937335211</v>
      </c>
    </row>
    <row r="56" spans="1:5" x14ac:dyDescent="0.35">
      <c r="A56" t="s">
        <v>163</v>
      </c>
      <c r="B56" t="s">
        <v>1</v>
      </c>
      <c r="C56" t="s">
        <v>149</v>
      </c>
      <c r="D56" t="s">
        <v>143</v>
      </c>
      <c r="E56">
        <v>5.1766245385012803</v>
      </c>
    </row>
    <row r="57" spans="1:5" x14ac:dyDescent="0.35">
      <c r="A57" t="s">
        <v>163</v>
      </c>
      <c r="B57" t="s">
        <v>1</v>
      </c>
      <c r="C57" t="s">
        <v>149</v>
      </c>
      <c r="D57" t="s">
        <v>145</v>
      </c>
      <c r="E57">
        <v>4.8132971814572985</v>
      </c>
    </row>
    <row r="58" spans="1:5" x14ac:dyDescent="0.35">
      <c r="A58" t="s">
        <v>163</v>
      </c>
      <c r="B58" t="s">
        <v>1</v>
      </c>
      <c r="C58" t="s">
        <v>149</v>
      </c>
      <c r="D58" t="s">
        <v>146</v>
      </c>
      <c r="E58">
        <v>5.4798404407749288</v>
      </c>
    </row>
    <row r="59" spans="1:5" x14ac:dyDescent="0.35">
      <c r="A59" t="s">
        <v>163</v>
      </c>
      <c r="B59" t="s">
        <v>1</v>
      </c>
      <c r="C59" t="s">
        <v>150</v>
      </c>
      <c r="D59" t="s">
        <v>143</v>
      </c>
      <c r="E59">
        <v>3.8959700200214997</v>
      </c>
    </row>
    <row r="60" spans="1:5" x14ac:dyDescent="0.35">
      <c r="A60" t="s">
        <v>163</v>
      </c>
      <c r="B60" t="s">
        <v>1</v>
      </c>
      <c r="C60" t="s">
        <v>150</v>
      </c>
      <c r="D60" t="s">
        <v>145</v>
      </c>
      <c r="E60">
        <v>10.048936051226125</v>
      </c>
    </row>
    <row r="61" spans="1:5" x14ac:dyDescent="0.35">
      <c r="A61" t="s">
        <v>163</v>
      </c>
      <c r="B61" t="s">
        <v>1</v>
      </c>
      <c r="C61" t="s">
        <v>150</v>
      </c>
      <c r="D61" t="s">
        <v>146</v>
      </c>
      <c r="E61">
        <v>10.970876342276162</v>
      </c>
    </row>
    <row r="62" spans="1:5" x14ac:dyDescent="0.35">
      <c r="A62" t="s">
        <v>163</v>
      </c>
      <c r="B62" t="s">
        <v>1</v>
      </c>
      <c r="C62" t="s">
        <v>151</v>
      </c>
      <c r="D62" t="s">
        <v>143</v>
      </c>
      <c r="E62">
        <v>9.883226808720055</v>
      </c>
    </row>
    <row r="63" spans="1:5" x14ac:dyDescent="0.35">
      <c r="A63" t="s">
        <v>163</v>
      </c>
      <c r="B63" t="s">
        <v>1</v>
      </c>
      <c r="C63" t="s">
        <v>151</v>
      </c>
      <c r="D63" t="s">
        <v>145</v>
      </c>
      <c r="E63">
        <v>5.6165771370415447</v>
      </c>
    </row>
    <row r="64" spans="1:5" x14ac:dyDescent="0.35">
      <c r="A64" t="s">
        <v>163</v>
      </c>
      <c r="B64" t="s">
        <v>1</v>
      </c>
      <c r="C64" t="s">
        <v>151</v>
      </c>
      <c r="D64" t="s">
        <v>146</v>
      </c>
      <c r="E64">
        <v>6.661687928631264</v>
      </c>
    </row>
    <row r="65" spans="1:5" x14ac:dyDescent="0.35">
      <c r="A65" t="s">
        <v>163</v>
      </c>
      <c r="B65" t="s">
        <v>1</v>
      </c>
      <c r="C65" t="s">
        <v>152</v>
      </c>
      <c r="D65" t="s">
        <v>143</v>
      </c>
      <c r="E65">
        <v>13.095502358449943</v>
      </c>
    </row>
    <row r="66" spans="1:5" x14ac:dyDescent="0.35">
      <c r="A66" t="s">
        <v>163</v>
      </c>
      <c r="B66" t="s">
        <v>1</v>
      </c>
      <c r="C66" t="s">
        <v>152</v>
      </c>
      <c r="D66" t="s">
        <v>145</v>
      </c>
      <c r="E66">
        <v>11.032976540179471</v>
      </c>
    </row>
    <row r="67" spans="1:5" x14ac:dyDescent="0.35">
      <c r="A67" t="s">
        <v>163</v>
      </c>
      <c r="B67" t="s">
        <v>1</v>
      </c>
      <c r="C67" t="s">
        <v>152</v>
      </c>
      <c r="D67" t="s">
        <v>146</v>
      </c>
      <c r="E67">
        <v>8.7792170188936183</v>
      </c>
    </row>
    <row r="68" spans="1:5" x14ac:dyDescent="0.35">
      <c r="A68" t="s">
        <v>163</v>
      </c>
      <c r="B68" t="s">
        <v>1</v>
      </c>
      <c r="C68" t="s">
        <v>153</v>
      </c>
      <c r="D68" t="s">
        <v>143</v>
      </c>
      <c r="E68">
        <v>8.1816744514504407</v>
      </c>
    </row>
    <row r="69" spans="1:5" x14ac:dyDescent="0.35">
      <c r="A69" t="s">
        <v>163</v>
      </c>
      <c r="B69" t="s">
        <v>1</v>
      </c>
      <c r="C69" t="s">
        <v>153</v>
      </c>
      <c r="D69" t="s">
        <v>145</v>
      </c>
      <c r="E69">
        <v>5.4849498969171027</v>
      </c>
    </row>
    <row r="70" spans="1:5" x14ac:dyDescent="0.35">
      <c r="A70" t="s">
        <v>163</v>
      </c>
      <c r="B70" t="s">
        <v>1</v>
      </c>
      <c r="C70" t="s">
        <v>153</v>
      </c>
      <c r="D70" t="s">
        <v>146</v>
      </c>
      <c r="E70">
        <v>8.1888743762562139</v>
      </c>
    </row>
    <row r="71" spans="1:5" x14ac:dyDescent="0.35">
      <c r="A71" t="s">
        <v>163</v>
      </c>
      <c r="B71" t="s">
        <v>1</v>
      </c>
      <c r="C71" t="s">
        <v>154</v>
      </c>
      <c r="D71" t="s">
        <v>143</v>
      </c>
      <c r="E71">
        <v>6.5460706666529482</v>
      </c>
    </row>
    <row r="72" spans="1:5" x14ac:dyDescent="0.35">
      <c r="A72" t="s">
        <v>163</v>
      </c>
      <c r="B72" t="s">
        <v>1</v>
      </c>
      <c r="C72" t="s">
        <v>154</v>
      </c>
      <c r="D72" t="s">
        <v>145</v>
      </c>
      <c r="E72">
        <v>4.4461493080938297</v>
      </c>
    </row>
    <row r="73" spans="1:5" x14ac:dyDescent="0.35">
      <c r="A73" t="s">
        <v>163</v>
      </c>
      <c r="B73" t="s">
        <v>1</v>
      </c>
      <c r="C73" t="s">
        <v>155</v>
      </c>
      <c r="D73" t="s">
        <v>146</v>
      </c>
      <c r="E73">
        <v>5.4709365920355486</v>
      </c>
    </row>
    <row r="74" spans="1:5" x14ac:dyDescent="0.35">
      <c r="A74" t="s">
        <v>163</v>
      </c>
      <c r="B74" t="s">
        <v>1</v>
      </c>
      <c r="C74" t="s">
        <v>156</v>
      </c>
      <c r="D74" t="s">
        <v>143</v>
      </c>
      <c r="E74">
        <v>4.4145220425224831</v>
      </c>
    </row>
    <row r="75" spans="1:5" x14ac:dyDescent="0.35">
      <c r="A75" t="s">
        <v>163</v>
      </c>
      <c r="B75" t="s">
        <v>1</v>
      </c>
      <c r="C75" t="s">
        <v>156</v>
      </c>
      <c r="D75" t="s">
        <v>145</v>
      </c>
      <c r="E75">
        <v>1.3802804635200623</v>
      </c>
    </row>
    <row r="76" spans="1:5" x14ac:dyDescent="0.35">
      <c r="A76" t="s">
        <v>163</v>
      </c>
      <c r="B76" t="s">
        <v>1</v>
      </c>
      <c r="C76" t="s">
        <v>156</v>
      </c>
      <c r="D76" t="s">
        <v>146</v>
      </c>
      <c r="E76">
        <v>3.8990040316635577</v>
      </c>
    </row>
    <row r="77" spans="1:5" x14ac:dyDescent="0.35">
      <c r="A77" t="s">
        <v>163</v>
      </c>
      <c r="B77" t="s">
        <v>1</v>
      </c>
      <c r="C77" t="s">
        <v>157</v>
      </c>
      <c r="D77" t="s">
        <v>143</v>
      </c>
      <c r="E77">
        <v>7.0398013833999595</v>
      </c>
    </row>
    <row r="78" spans="1:5" x14ac:dyDescent="0.35">
      <c r="A78" t="s">
        <v>163</v>
      </c>
      <c r="B78" t="s">
        <v>1</v>
      </c>
      <c r="C78" t="s">
        <v>157</v>
      </c>
      <c r="D78" t="s">
        <v>145</v>
      </c>
      <c r="E78">
        <v>5.58231680107383</v>
      </c>
    </row>
    <row r="79" spans="1:5" x14ac:dyDescent="0.35">
      <c r="A79" t="s">
        <v>163</v>
      </c>
      <c r="B79" t="s">
        <v>1</v>
      </c>
      <c r="C79" t="s">
        <v>157</v>
      </c>
      <c r="D79" t="s">
        <v>146</v>
      </c>
      <c r="E79">
        <v>5.5231364082156809</v>
      </c>
    </row>
    <row r="80" spans="1:5" x14ac:dyDescent="0.35">
      <c r="A80" t="s">
        <v>163</v>
      </c>
      <c r="B80" t="s">
        <v>1</v>
      </c>
      <c r="C80" t="s">
        <v>158</v>
      </c>
      <c r="D80" t="s">
        <v>143</v>
      </c>
      <c r="E80">
        <v>7.3030923763550843</v>
      </c>
    </row>
    <row r="81" spans="1:5" x14ac:dyDescent="0.35">
      <c r="A81" t="s">
        <v>163</v>
      </c>
      <c r="B81" t="s">
        <v>1</v>
      </c>
      <c r="C81" t="s">
        <v>158</v>
      </c>
      <c r="D81" t="s">
        <v>145</v>
      </c>
      <c r="E81">
        <v>6.6820877149122948</v>
      </c>
    </row>
    <row r="82" spans="1:5" x14ac:dyDescent="0.35">
      <c r="A82" t="s">
        <v>163</v>
      </c>
      <c r="B82" t="s">
        <v>1</v>
      </c>
      <c r="C82" t="s">
        <v>158</v>
      </c>
      <c r="D82" t="s">
        <v>146</v>
      </c>
      <c r="E82">
        <v>4.4076154158581158</v>
      </c>
    </row>
    <row r="83" spans="1:5" x14ac:dyDescent="0.35">
      <c r="A83" t="s">
        <v>163</v>
      </c>
      <c r="B83" t="s">
        <v>1</v>
      </c>
      <c r="C83" t="s">
        <v>159</v>
      </c>
      <c r="D83" t="s">
        <v>143</v>
      </c>
      <c r="E83">
        <v>9.2244277604422908</v>
      </c>
    </row>
    <row r="84" spans="1:5" x14ac:dyDescent="0.35">
      <c r="A84" t="s">
        <v>163</v>
      </c>
      <c r="B84" t="s">
        <v>1</v>
      </c>
      <c r="C84" t="s">
        <v>159</v>
      </c>
      <c r="D84" t="s">
        <v>145</v>
      </c>
      <c r="E84">
        <v>5.3195902654730691</v>
      </c>
    </row>
    <row r="85" spans="1:5" x14ac:dyDescent="0.35">
      <c r="A85" t="s">
        <v>163</v>
      </c>
      <c r="B85" t="s">
        <v>1</v>
      </c>
      <c r="C85" t="s">
        <v>159</v>
      </c>
      <c r="D85" t="s">
        <v>146</v>
      </c>
      <c r="E85">
        <v>7.3804693343305914</v>
      </c>
    </row>
    <row r="86" spans="1:5" x14ac:dyDescent="0.35">
      <c r="A86" t="s">
        <v>163</v>
      </c>
      <c r="B86" t="s">
        <v>1</v>
      </c>
      <c r="C86" t="s">
        <v>160</v>
      </c>
      <c r="D86" t="s">
        <v>143</v>
      </c>
      <c r="E86">
        <v>9.377120182292396</v>
      </c>
    </row>
    <row r="87" spans="1:5" x14ac:dyDescent="0.35">
      <c r="A87" t="s">
        <v>163</v>
      </c>
      <c r="B87" t="s">
        <v>1</v>
      </c>
      <c r="C87" t="s">
        <v>160</v>
      </c>
      <c r="D87" t="s">
        <v>145</v>
      </c>
      <c r="E87">
        <v>5.2322502930069019</v>
      </c>
    </row>
    <row r="88" spans="1:5" x14ac:dyDescent="0.35">
      <c r="A88" t="s">
        <v>163</v>
      </c>
      <c r="B88" t="s">
        <v>1</v>
      </c>
      <c r="C88" t="s">
        <v>160</v>
      </c>
      <c r="D88" t="s">
        <v>146</v>
      </c>
      <c r="E88">
        <v>6.161611772384914</v>
      </c>
    </row>
    <row r="89" spans="1:5" x14ac:dyDescent="0.35">
      <c r="A89" t="s">
        <v>163</v>
      </c>
      <c r="B89" t="s">
        <v>1</v>
      </c>
      <c r="C89" t="s">
        <v>161</v>
      </c>
      <c r="D89" t="s">
        <v>143</v>
      </c>
      <c r="E89">
        <v>6.8572590854412034</v>
      </c>
    </row>
    <row r="90" spans="1:5" x14ac:dyDescent="0.35">
      <c r="A90" t="s">
        <v>163</v>
      </c>
      <c r="B90" t="s">
        <v>1</v>
      </c>
      <c r="C90" t="s">
        <v>161</v>
      </c>
      <c r="D90" t="s">
        <v>145</v>
      </c>
      <c r="E90">
        <v>6.5650006043521172</v>
      </c>
    </row>
    <row r="91" spans="1:5" x14ac:dyDescent="0.35">
      <c r="A91" t="s">
        <v>163</v>
      </c>
      <c r="B91" t="s">
        <v>1</v>
      </c>
      <c r="C91" t="s">
        <v>161</v>
      </c>
      <c r="D91" t="s">
        <v>146</v>
      </c>
      <c r="E91">
        <v>8.7635169277412803</v>
      </c>
    </row>
    <row r="92" spans="1:5" x14ac:dyDescent="0.35">
      <c r="A92" t="s">
        <v>163</v>
      </c>
      <c r="B92" t="s">
        <v>2</v>
      </c>
      <c r="C92" t="s">
        <v>142</v>
      </c>
      <c r="D92" t="s">
        <v>143</v>
      </c>
      <c r="E92">
        <v>32.699626412157748</v>
      </c>
    </row>
    <row r="93" spans="1:5" x14ac:dyDescent="0.35">
      <c r="A93" t="s">
        <v>163</v>
      </c>
      <c r="B93" t="s">
        <v>2</v>
      </c>
      <c r="C93" t="s">
        <v>142</v>
      </c>
      <c r="D93" t="s">
        <v>145</v>
      </c>
      <c r="E93">
        <v>27.290621268810519</v>
      </c>
    </row>
    <row r="94" spans="1:5" x14ac:dyDescent="0.35">
      <c r="A94" t="s">
        <v>163</v>
      </c>
      <c r="B94" t="s">
        <v>2</v>
      </c>
      <c r="C94" t="s">
        <v>142</v>
      </c>
      <c r="D94" t="s">
        <v>146</v>
      </c>
      <c r="E94">
        <v>26.453190586549209</v>
      </c>
    </row>
    <row r="95" spans="1:5" x14ac:dyDescent="0.35">
      <c r="A95" t="s">
        <v>163</v>
      </c>
      <c r="B95" t="s">
        <v>2</v>
      </c>
      <c r="C95" t="s">
        <v>147</v>
      </c>
      <c r="D95" t="s">
        <v>143</v>
      </c>
      <c r="E95">
        <v>33.289037407275941</v>
      </c>
    </row>
    <row r="96" spans="1:5" x14ac:dyDescent="0.35">
      <c r="A96" t="s">
        <v>163</v>
      </c>
      <c r="B96" t="s">
        <v>2</v>
      </c>
      <c r="C96" t="s">
        <v>147</v>
      </c>
      <c r="D96" t="s">
        <v>145</v>
      </c>
      <c r="E96">
        <v>17.954792154139266</v>
      </c>
    </row>
    <row r="97" spans="1:5" x14ac:dyDescent="0.35">
      <c r="A97" t="s">
        <v>163</v>
      </c>
      <c r="B97" t="s">
        <v>2</v>
      </c>
      <c r="C97" t="s">
        <v>147</v>
      </c>
      <c r="D97" t="s">
        <v>146</v>
      </c>
      <c r="E97">
        <v>18.077240042217113</v>
      </c>
    </row>
    <row r="98" spans="1:5" x14ac:dyDescent="0.35">
      <c r="A98" t="s">
        <v>163</v>
      </c>
      <c r="B98" t="s">
        <v>2</v>
      </c>
      <c r="C98" t="s">
        <v>148</v>
      </c>
      <c r="D98" t="s">
        <v>143</v>
      </c>
      <c r="E98">
        <v>21.630246685904524</v>
      </c>
    </row>
    <row r="99" spans="1:5" x14ac:dyDescent="0.35">
      <c r="A99" t="s">
        <v>163</v>
      </c>
      <c r="B99" t="s">
        <v>2</v>
      </c>
      <c r="C99" t="s">
        <v>148</v>
      </c>
      <c r="D99" t="s">
        <v>145</v>
      </c>
      <c r="E99">
        <v>12.494825524834996</v>
      </c>
    </row>
    <row r="100" spans="1:5" x14ac:dyDescent="0.35">
      <c r="A100" t="s">
        <v>163</v>
      </c>
      <c r="B100" t="s">
        <v>2</v>
      </c>
      <c r="C100" t="s">
        <v>148</v>
      </c>
      <c r="D100" t="s">
        <v>146</v>
      </c>
      <c r="E100">
        <v>11.39226781573435</v>
      </c>
    </row>
    <row r="101" spans="1:5" x14ac:dyDescent="0.35">
      <c r="A101" t="s">
        <v>163</v>
      </c>
      <c r="B101" t="s">
        <v>2</v>
      </c>
      <c r="C101" t="s">
        <v>149</v>
      </c>
      <c r="D101" t="s">
        <v>143</v>
      </c>
      <c r="E101">
        <v>22.454365164078176</v>
      </c>
    </row>
    <row r="102" spans="1:5" x14ac:dyDescent="0.35">
      <c r="A102" t="s">
        <v>163</v>
      </c>
      <c r="B102" t="s">
        <v>2</v>
      </c>
      <c r="C102" t="s">
        <v>149</v>
      </c>
      <c r="D102" t="s">
        <v>145</v>
      </c>
      <c r="E102">
        <v>9.7163549755458352</v>
      </c>
    </row>
    <row r="103" spans="1:5" x14ac:dyDescent="0.35">
      <c r="A103" t="s">
        <v>163</v>
      </c>
      <c r="B103" t="s">
        <v>2</v>
      </c>
      <c r="C103" t="s">
        <v>149</v>
      </c>
      <c r="D103" t="s">
        <v>146</v>
      </c>
      <c r="E103">
        <v>14.201556352460155</v>
      </c>
    </row>
    <row r="104" spans="1:5" x14ac:dyDescent="0.35">
      <c r="A104" t="s">
        <v>163</v>
      </c>
      <c r="B104" t="s">
        <v>2</v>
      </c>
      <c r="C104" t="s">
        <v>150</v>
      </c>
      <c r="D104" t="s">
        <v>143</v>
      </c>
      <c r="E104">
        <v>28.610373151344508</v>
      </c>
    </row>
    <row r="105" spans="1:5" x14ac:dyDescent="0.35">
      <c r="A105" t="s">
        <v>163</v>
      </c>
      <c r="B105" t="s">
        <v>2</v>
      </c>
      <c r="C105" t="s">
        <v>150</v>
      </c>
      <c r="D105" t="s">
        <v>145</v>
      </c>
      <c r="E105">
        <v>17.339988256018788</v>
      </c>
    </row>
    <row r="106" spans="1:5" x14ac:dyDescent="0.35">
      <c r="A106" t="s">
        <v>163</v>
      </c>
      <c r="B106" t="s">
        <v>2</v>
      </c>
      <c r="C106" t="s">
        <v>150</v>
      </c>
      <c r="D106" t="s">
        <v>146</v>
      </c>
      <c r="E106">
        <v>20.730287617085661</v>
      </c>
    </row>
    <row r="107" spans="1:5" x14ac:dyDescent="0.35">
      <c r="A107" t="s">
        <v>163</v>
      </c>
      <c r="B107" t="s">
        <v>2</v>
      </c>
      <c r="C107" t="s">
        <v>151</v>
      </c>
      <c r="D107" t="s">
        <v>143</v>
      </c>
      <c r="E107">
        <v>34.995488001922439</v>
      </c>
    </row>
    <row r="108" spans="1:5" x14ac:dyDescent="0.35">
      <c r="A108" t="s">
        <v>163</v>
      </c>
      <c r="B108" t="s">
        <v>2</v>
      </c>
      <c r="C108" t="s">
        <v>151</v>
      </c>
      <c r="D108" t="s">
        <v>145</v>
      </c>
      <c r="E108">
        <v>25.93460838199664</v>
      </c>
    </row>
    <row r="109" spans="1:5" x14ac:dyDescent="0.35">
      <c r="A109" t="s">
        <v>163</v>
      </c>
      <c r="B109" t="s">
        <v>2</v>
      </c>
      <c r="C109" t="s">
        <v>151</v>
      </c>
      <c r="D109" t="s">
        <v>146</v>
      </c>
      <c r="E109">
        <v>30.360340918632016</v>
      </c>
    </row>
    <row r="110" spans="1:5" x14ac:dyDescent="0.35">
      <c r="A110" t="s">
        <v>163</v>
      </c>
      <c r="B110" t="s">
        <v>2</v>
      </c>
      <c r="C110" t="s">
        <v>152</v>
      </c>
      <c r="D110" t="s">
        <v>143</v>
      </c>
      <c r="E110">
        <v>33.551374711133072</v>
      </c>
    </row>
    <row r="111" spans="1:5" x14ac:dyDescent="0.35">
      <c r="A111" t="s">
        <v>163</v>
      </c>
      <c r="B111" t="s">
        <v>2</v>
      </c>
      <c r="C111" t="s">
        <v>152</v>
      </c>
      <c r="D111" t="s">
        <v>145</v>
      </c>
      <c r="E111">
        <v>19.865200478346093</v>
      </c>
    </row>
    <row r="112" spans="1:5" x14ac:dyDescent="0.35">
      <c r="A112" t="s">
        <v>163</v>
      </c>
      <c r="B112" t="s">
        <v>2</v>
      </c>
      <c r="C112" t="s">
        <v>152</v>
      </c>
      <c r="D112" t="s">
        <v>146</v>
      </c>
      <c r="E112">
        <v>23.253888245214863</v>
      </c>
    </row>
    <row r="113" spans="1:5" x14ac:dyDescent="0.35">
      <c r="A113" t="s">
        <v>163</v>
      </c>
      <c r="B113" t="s">
        <v>2</v>
      </c>
      <c r="C113" t="s">
        <v>153</v>
      </c>
      <c r="D113" t="s">
        <v>143</v>
      </c>
      <c r="E113">
        <v>33.242910587766836</v>
      </c>
    </row>
    <row r="114" spans="1:5" x14ac:dyDescent="0.35">
      <c r="A114" t="s">
        <v>163</v>
      </c>
      <c r="B114" t="s">
        <v>2</v>
      </c>
      <c r="C114" t="s">
        <v>153</v>
      </c>
      <c r="D114" t="s">
        <v>145</v>
      </c>
      <c r="E114">
        <v>23.266026492933165</v>
      </c>
    </row>
    <row r="115" spans="1:5" x14ac:dyDescent="0.35">
      <c r="A115" t="s">
        <v>163</v>
      </c>
      <c r="B115" t="s">
        <v>2</v>
      </c>
      <c r="C115" t="s">
        <v>153</v>
      </c>
      <c r="D115" t="s">
        <v>146</v>
      </c>
      <c r="E115">
        <v>23.458372132806904</v>
      </c>
    </row>
    <row r="116" spans="1:5" x14ac:dyDescent="0.35">
      <c r="A116" t="s">
        <v>163</v>
      </c>
      <c r="B116" t="s">
        <v>2</v>
      </c>
      <c r="C116" t="s">
        <v>154</v>
      </c>
      <c r="D116" t="s">
        <v>143</v>
      </c>
      <c r="E116">
        <v>25.605066497383174</v>
      </c>
    </row>
    <row r="117" spans="1:5" x14ac:dyDescent="0.35">
      <c r="A117" t="s">
        <v>163</v>
      </c>
      <c r="B117" t="s">
        <v>2</v>
      </c>
      <c r="C117" t="s">
        <v>154</v>
      </c>
      <c r="D117" t="s">
        <v>145</v>
      </c>
      <c r="E117">
        <v>18.424724814502017</v>
      </c>
    </row>
    <row r="118" spans="1:5" x14ac:dyDescent="0.35">
      <c r="A118" t="s">
        <v>163</v>
      </c>
      <c r="B118" t="s">
        <v>2</v>
      </c>
      <c r="C118" t="s">
        <v>155</v>
      </c>
      <c r="D118" t="s">
        <v>146</v>
      </c>
      <c r="E118">
        <v>15.964775749892556</v>
      </c>
    </row>
    <row r="119" spans="1:5" x14ac:dyDescent="0.35">
      <c r="A119" t="s">
        <v>163</v>
      </c>
      <c r="B119" t="s">
        <v>2</v>
      </c>
      <c r="C119" t="s">
        <v>156</v>
      </c>
      <c r="D119" t="s">
        <v>143</v>
      </c>
      <c r="E119">
        <v>22.663083755353952</v>
      </c>
    </row>
    <row r="120" spans="1:5" x14ac:dyDescent="0.35">
      <c r="A120" t="s">
        <v>163</v>
      </c>
      <c r="B120" t="s">
        <v>2</v>
      </c>
      <c r="C120" t="s">
        <v>156</v>
      </c>
      <c r="D120" t="s">
        <v>145</v>
      </c>
      <c r="E120">
        <v>15.764113858000774</v>
      </c>
    </row>
    <row r="121" spans="1:5" x14ac:dyDescent="0.35">
      <c r="A121" t="s">
        <v>163</v>
      </c>
      <c r="B121" t="s">
        <v>2</v>
      </c>
      <c r="C121" t="s">
        <v>156</v>
      </c>
      <c r="D121" t="s">
        <v>146</v>
      </c>
      <c r="E121">
        <v>16.795503784526996</v>
      </c>
    </row>
    <row r="122" spans="1:5" x14ac:dyDescent="0.35">
      <c r="A122" t="s">
        <v>163</v>
      </c>
      <c r="B122" t="s">
        <v>2</v>
      </c>
      <c r="C122" t="s">
        <v>157</v>
      </c>
      <c r="D122" t="s">
        <v>143</v>
      </c>
      <c r="E122">
        <v>28.978115736837371</v>
      </c>
    </row>
    <row r="123" spans="1:5" x14ac:dyDescent="0.35">
      <c r="A123" t="s">
        <v>163</v>
      </c>
      <c r="B123" t="s">
        <v>2</v>
      </c>
      <c r="C123" t="s">
        <v>157</v>
      </c>
      <c r="D123" t="s">
        <v>145</v>
      </c>
      <c r="E123">
        <v>17.779933819388901</v>
      </c>
    </row>
    <row r="124" spans="1:5" x14ac:dyDescent="0.35">
      <c r="A124" t="s">
        <v>163</v>
      </c>
      <c r="B124" t="s">
        <v>2</v>
      </c>
      <c r="C124" t="s">
        <v>157</v>
      </c>
      <c r="D124" t="s">
        <v>146</v>
      </c>
      <c r="E124">
        <v>20.66775746521321</v>
      </c>
    </row>
    <row r="125" spans="1:5" x14ac:dyDescent="0.35">
      <c r="A125" t="s">
        <v>163</v>
      </c>
      <c r="B125" t="s">
        <v>2</v>
      </c>
      <c r="C125" t="s">
        <v>158</v>
      </c>
      <c r="D125" t="s">
        <v>143</v>
      </c>
      <c r="E125">
        <v>27.999075495302925</v>
      </c>
    </row>
    <row r="126" spans="1:5" x14ac:dyDescent="0.35">
      <c r="A126" t="s">
        <v>163</v>
      </c>
      <c r="B126" t="s">
        <v>2</v>
      </c>
      <c r="C126" t="s">
        <v>158</v>
      </c>
      <c r="D126" t="s">
        <v>145</v>
      </c>
      <c r="E126">
        <v>30.165962056858827</v>
      </c>
    </row>
    <row r="127" spans="1:5" x14ac:dyDescent="0.35">
      <c r="A127" t="s">
        <v>163</v>
      </c>
      <c r="B127" t="s">
        <v>2</v>
      </c>
      <c r="C127" t="s">
        <v>158</v>
      </c>
      <c r="D127" t="s">
        <v>146</v>
      </c>
      <c r="E127">
        <v>26.429439221081491</v>
      </c>
    </row>
    <row r="128" spans="1:5" x14ac:dyDescent="0.35">
      <c r="A128" t="s">
        <v>163</v>
      </c>
      <c r="B128" t="s">
        <v>2</v>
      </c>
      <c r="C128" t="s">
        <v>159</v>
      </c>
      <c r="D128" t="s">
        <v>143</v>
      </c>
      <c r="E128">
        <v>29.739166667031778</v>
      </c>
    </row>
    <row r="129" spans="1:5" x14ac:dyDescent="0.35">
      <c r="A129" t="s">
        <v>163</v>
      </c>
      <c r="B129" t="s">
        <v>2</v>
      </c>
      <c r="C129" t="s">
        <v>159</v>
      </c>
      <c r="D129" t="s">
        <v>145</v>
      </c>
      <c r="E129">
        <v>33.135104553426707</v>
      </c>
    </row>
    <row r="130" spans="1:5" x14ac:dyDescent="0.35">
      <c r="A130" t="s">
        <v>163</v>
      </c>
      <c r="B130" t="s">
        <v>2</v>
      </c>
      <c r="C130" t="s">
        <v>159</v>
      </c>
      <c r="D130" t="s">
        <v>146</v>
      </c>
      <c r="E130">
        <v>26.45903702828662</v>
      </c>
    </row>
    <row r="131" spans="1:5" x14ac:dyDescent="0.35">
      <c r="A131" t="s">
        <v>163</v>
      </c>
      <c r="B131" t="s">
        <v>2</v>
      </c>
      <c r="C131" t="s">
        <v>160</v>
      </c>
      <c r="D131" t="s">
        <v>143</v>
      </c>
      <c r="E131">
        <v>29.712677273420418</v>
      </c>
    </row>
    <row r="132" spans="1:5" x14ac:dyDescent="0.35">
      <c r="A132" t="s">
        <v>163</v>
      </c>
      <c r="B132" t="s">
        <v>2</v>
      </c>
      <c r="C132" t="s">
        <v>160</v>
      </c>
      <c r="D132" t="s">
        <v>145</v>
      </c>
      <c r="E132">
        <v>32.497553848130813</v>
      </c>
    </row>
    <row r="133" spans="1:5" x14ac:dyDescent="0.35">
      <c r="A133" t="s">
        <v>163</v>
      </c>
      <c r="B133" t="s">
        <v>2</v>
      </c>
      <c r="C133" t="s">
        <v>160</v>
      </c>
      <c r="D133" t="s">
        <v>146</v>
      </c>
      <c r="E133">
        <v>27.604585941490409</v>
      </c>
    </row>
    <row r="134" spans="1:5" x14ac:dyDescent="0.35">
      <c r="A134" t="s">
        <v>163</v>
      </c>
      <c r="B134" t="s">
        <v>2</v>
      </c>
      <c r="C134" t="s">
        <v>161</v>
      </c>
      <c r="D134" t="s">
        <v>143</v>
      </c>
      <c r="E134">
        <v>29.079018131051775</v>
      </c>
    </row>
    <row r="135" spans="1:5" x14ac:dyDescent="0.35">
      <c r="A135" t="s">
        <v>163</v>
      </c>
      <c r="B135" t="s">
        <v>2</v>
      </c>
      <c r="C135" t="s">
        <v>161</v>
      </c>
      <c r="D135" t="s">
        <v>145</v>
      </c>
      <c r="E135">
        <v>29.759280825867165</v>
      </c>
    </row>
    <row r="136" spans="1:5" x14ac:dyDescent="0.35">
      <c r="A136" t="s">
        <v>163</v>
      </c>
      <c r="B136" t="s">
        <v>2</v>
      </c>
      <c r="C136" t="s">
        <v>161</v>
      </c>
      <c r="D136" t="s">
        <v>146</v>
      </c>
      <c r="E136">
        <v>27.782311648922043</v>
      </c>
    </row>
    <row r="137" spans="1:5" x14ac:dyDescent="0.35">
      <c r="A137" t="s">
        <v>233</v>
      </c>
      <c r="B137" t="s">
        <v>0</v>
      </c>
      <c r="C137" t="s">
        <v>234</v>
      </c>
      <c r="D137" t="s">
        <v>143</v>
      </c>
      <c r="E137">
        <v>0.47983215682844982</v>
      </c>
    </row>
    <row r="138" spans="1:5" x14ac:dyDescent="0.35">
      <c r="A138" t="s">
        <v>233</v>
      </c>
      <c r="B138" t="s">
        <v>0</v>
      </c>
      <c r="C138" t="s">
        <v>234</v>
      </c>
      <c r="D138" t="s">
        <v>145</v>
      </c>
      <c r="E138">
        <v>0.46822173503163922</v>
      </c>
    </row>
    <row r="139" spans="1:5" x14ac:dyDescent="0.35">
      <c r="A139" t="s">
        <v>233</v>
      </c>
      <c r="B139" t="s">
        <v>0</v>
      </c>
      <c r="C139" t="s">
        <v>234</v>
      </c>
      <c r="D139" t="s">
        <v>146</v>
      </c>
      <c r="E139">
        <v>0.50860959076704226</v>
      </c>
    </row>
    <row r="140" spans="1:5" x14ac:dyDescent="0.35">
      <c r="A140" t="s">
        <v>233</v>
      </c>
      <c r="B140" t="s">
        <v>0</v>
      </c>
      <c r="C140" t="s">
        <v>235</v>
      </c>
      <c r="D140" t="s">
        <v>143</v>
      </c>
      <c r="E140">
        <v>0.33708092704946668</v>
      </c>
    </row>
    <row r="141" spans="1:5" x14ac:dyDescent="0.35">
      <c r="A141" t="s">
        <v>233</v>
      </c>
      <c r="B141" t="s">
        <v>0</v>
      </c>
      <c r="C141" t="s">
        <v>235</v>
      </c>
      <c r="D141" t="s">
        <v>145</v>
      </c>
      <c r="E141">
        <v>0.51578595610681122</v>
      </c>
    </row>
    <row r="142" spans="1:5" x14ac:dyDescent="0.35">
      <c r="A142" t="s">
        <v>233</v>
      </c>
      <c r="B142" t="s">
        <v>0</v>
      </c>
      <c r="C142" t="s">
        <v>235</v>
      </c>
      <c r="D142" t="s">
        <v>146</v>
      </c>
      <c r="E142">
        <v>0.54302553041999291</v>
      </c>
    </row>
    <row r="143" spans="1:5" x14ac:dyDescent="0.35">
      <c r="A143" t="s">
        <v>233</v>
      </c>
      <c r="B143" t="s">
        <v>0</v>
      </c>
      <c r="C143" t="s">
        <v>236</v>
      </c>
      <c r="D143" t="s">
        <v>143</v>
      </c>
      <c r="E143">
        <v>0.50409765588419897</v>
      </c>
    </row>
    <row r="144" spans="1:5" x14ac:dyDescent="0.35">
      <c r="A144" t="s">
        <v>233</v>
      </c>
      <c r="B144" t="s">
        <v>0</v>
      </c>
      <c r="C144" t="s">
        <v>236</v>
      </c>
      <c r="D144" t="s">
        <v>145</v>
      </c>
      <c r="E144">
        <v>0.43183254546803262</v>
      </c>
    </row>
    <row r="145" spans="1:5" x14ac:dyDescent="0.35">
      <c r="A145" t="s">
        <v>233</v>
      </c>
      <c r="B145" t="s">
        <v>0</v>
      </c>
      <c r="C145" t="s">
        <v>236</v>
      </c>
      <c r="D145" t="s">
        <v>146</v>
      </c>
      <c r="E145">
        <v>0.64010408281517062</v>
      </c>
    </row>
    <row r="146" spans="1:5" x14ac:dyDescent="0.35">
      <c r="A146" t="s">
        <v>233</v>
      </c>
      <c r="B146" t="s">
        <v>0</v>
      </c>
      <c r="C146" t="s">
        <v>237</v>
      </c>
      <c r="D146" t="s">
        <v>143</v>
      </c>
      <c r="E146">
        <v>0.49503878539998664</v>
      </c>
    </row>
    <row r="147" spans="1:5" x14ac:dyDescent="0.35">
      <c r="A147" t="s">
        <v>233</v>
      </c>
      <c r="B147" t="s">
        <v>0</v>
      </c>
      <c r="C147" t="s">
        <v>237</v>
      </c>
      <c r="D147" t="s">
        <v>145</v>
      </c>
      <c r="E147">
        <v>0.63046371248753563</v>
      </c>
    </row>
    <row r="148" spans="1:5" x14ac:dyDescent="0.35">
      <c r="A148" t="s">
        <v>233</v>
      </c>
      <c r="B148" t="s">
        <v>0</v>
      </c>
      <c r="C148" t="s">
        <v>237</v>
      </c>
      <c r="D148" t="s">
        <v>146</v>
      </c>
      <c r="E148">
        <v>0.61872562027730138</v>
      </c>
    </row>
    <row r="149" spans="1:5" x14ac:dyDescent="0.35">
      <c r="A149" t="s">
        <v>233</v>
      </c>
      <c r="B149" t="s">
        <v>0</v>
      </c>
      <c r="C149" t="s">
        <v>238</v>
      </c>
      <c r="D149" t="s">
        <v>143</v>
      </c>
      <c r="E149">
        <v>0.73599804406751956</v>
      </c>
    </row>
    <row r="150" spans="1:5" x14ac:dyDescent="0.35">
      <c r="A150" t="s">
        <v>233</v>
      </c>
      <c r="B150" t="s">
        <v>0</v>
      </c>
      <c r="C150" t="s">
        <v>238</v>
      </c>
      <c r="D150" t="s">
        <v>145</v>
      </c>
      <c r="E150">
        <v>0.58597463769007552</v>
      </c>
    </row>
    <row r="151" spans="1:5" x14ac:dyDescent="0.35">
      <c r="A151" t="s">
        <v>233</v>
      </c>
      <c r="B151" t="s">
        <v>0</v>
      </c>
      <c r="C151" t="s">
        <v>238</v>
      </c>
      <c r="D151" t="s">
        <v>146</v>
      </c>
      <c r="E151">
        <v>1.1884238799672162</v>
      </c>
    </row>
    <row r="152" spans="1:5" x14ac:dyDescent="0.35">
      <c r="A152" t="s">
        <v>233</v>
      </c>
      <c r="B152" t="s">
        <v>0</v>
      </c>
      <c r="C152" t="s">
        <v>239</v>
      </c>
      <c r="D152" t="s">
        <v>143</v>
      </c>
      <c r="E152">
        <v>0.367832271246883</v>
      </c>
    </row>
    <row r="153" spans="1:5" x14ac:dyDescent="0.35">
      <c r="A153" t="s">
        <v>233</v>
      </c>
      <c r="B153" t="s">
        <v>0</v>
      </c>
      <c r="C153" t="s">
        <v>239</v>
      </c>
      <c r="D153" t="s">
        <v>145</v>
      </c>
      <c r="E153">
        <v>0.68760288713994677</v>
      </c>
    </row>
    <row r="154" spans="1:5" x14ac:dyDescent="0.35">
      <c r="A154" t="s">
        <v>233</v>
      </c>
      <c r="B154" t="s">
        <v>0</v>
      </c>
      <c r="C154" t="s">
        <v>239</v>
      </c>
      <c r="D154" t="s">
        <v>146</v>
      </c>
      <c r="E154">
        <v>0.71005365985994129</v>
      </c>
    </row>
    <row r="155" spans="1:5" x14ac:dyDescent="0.35">
      <c r="A155" t="s">
        <v>233</v>
      </c>
      <c r="B155" t="s">
        <v>0</v>
      </c>
      <c r="C155" t="s">
        <v>240</v>
      </c>
      <c r="D155" t="s">
        <v>143</v>
      </c>
      <c r="E155">
        <v>0.46030753351317566</v>
      </c>
    </row>
    <row r="156" spans="1:5" x14ac:dyDescent="0.35">
      <c r="A156" t="s">
        <v>233</v>
      </c>
      <c r="B156" t="s">
        <v>0</v>
      </c>
      <c r="C156" t="s">
        <v>240</v>
      </c>
      <c r="D156" t="s">
        <v>145</v>
      </c>
      <c r="E156">
        <v>0.63147153728763394</v>
      </c>
    </row>
    <row r="157" spans="1:5" x14ac:dyDescent="0.35">
      <c r="A157" t="s">
        <v>233</v>
      </c>
      <c r="B157" t="s">
        <v>0</v>
      </c>
      <c r="C157" t="s">
        <v>240</v>
      </c>
      <c r="D157" t="s">
        <v>146</v>
      </c>
      <c r="E157">
        <v>1.0262755519882774</v>
      </c>
    </row>
    <row r="158" spans="1:5" x14ac:dyDescent="0.35">
      <c r="A158" t="s">
        <v>233</v>
      </c>
      <c r="B158" t="s">
        <v>0</v>
      </c>
      <c r="C158" t="s">
        <v>241</v>
      </c>
      <c r="D158" t="s">
        <v>143</v>
      </c>
      <c r="E158">
        <v>0.56113165747944282</v>
      </c>
    </row>
    <row r="159" spans="1:5" x14ac:dyDescent="0.35">
      <c r="A159" t="s">
        <v>233</v>
      </c>
      <c r="B159" t="s">
        <v>0</v>
      </c>
      <c r="C159" t="s">
        <v>241</v>
      </c>
      <c r="D159" t="s">
        <v>145</v>
      </c>
      <c r="E159">
        <v>0.81281592053899754</v>
      </c>
    </row>
    <row r="160" spans="1:5" x14ac:dyDescent="0.35">
      <c r="A160" t="s">
        <v>233</v>
      </c>
      <c r="B160" t="s">
        <v>0</v>
      </c>
      <c r="C160" t="s">
        <v>241</v>
      </c>
      <c r="D160" t="s">
        <v>146</v>
      </c>
      <c r="E160">
        <v>1.0316224049926366</v>
      </c>
    </row>
    <row r="161" spans="1:5" x14ac:dyDescent="0.35">
      <c r="A161" t="s">
        <v>233</v>
      </c>
      <c r="B161" t="s">
        <v>0</v>
      </c>
      <c r="C161" t="s">
        <v>155</v>
      </c>
      <c r="D161" t="s">
        <v>143</v>
      </c>
      <c r="E161">
        <v>0.59733199424622652</v>
      </c>
    </row>
    <row r="162" spans="1:5" x14ac:dyDescent="0.35">
      <c r="A162" t="s">
        <v>233</v>
      </c>
      <c r="B162" t="s">
        <v>0</v>
      </c>
      <c r="C162" t="s">
        <v>155</v>
      </c>
      <c r="D162" t="s">
        <v>145</v>
      </c>
      <c r="E162">
        <v>0.45991244161968498</v>
      </c>
    </row>
    <row r="163" spans="1:5" x14ac:dyDescent="0.35">
      <c r="A163" t="s">
        <v>233</v>
      </c>
      <c r="B163" t="s">
        <v>0</v>
      </c>
      <c r="C163" t="s">
        <v>155</v>
      </c>
      <c r="D163" t="s">
        <v>146</v>
      </c>
      <c r="E163">
        <v>0.94453238607126799</v>
      </c>
    </row>
    <row r="164" spans="1:5" x14ac:dyDescent="0.35">
      <c r="A164" t="s">
        <v>233</v>
      </c>
      <c r="B164" t="s">
        <v>0</v>
      </c>
      <c r="C164" t="s">
        <v>242</v>
      </c>
      <c r="D164" t="s">
        <v>143</v>
      </c>
      <c r="E164">
        <v>0.64268973621027137</v>
      </c>
    </row>
    <row r="165" spans="1:5" x14ac:dyDescent="0.35">
      <c r="A165" t="s">
        <v>233</v>
      </c>
      <c r="B165" t="s">
        <v>0</v>
      </c>
      <c r="C165" t="s">
        <v>242</v>
      </c>
      <c r="D165" t="s">
        <v>145</v>
      </c>
      <c r="E165">
        <v>0.70073411916982575</v>
      </c>
    </row>
    <row r="166" spans="1:5" x14ac:dyDescent="0.35">
      <c r="A166" t="s">
        <v>233</v>
      </c>
      <c r="B166" t="s">
        <v>0</v>
      </c>
      <c r="C166" t="s">
        <v>242</v>
      </c>
      <c r="D166" t="s">
        <v>146</v>
      </c>
      <c r="E166">
        <v>0.78712546138604822</v>
      </c>
    </row>
    <row r="167" spans="1:5" x14ac:dyDescent="0.35">
      <c r="A167" t="s">
        <v>233</v>
      </c>
      <c r="B167" t="s">
        <v>1</v>
      </c>
      <c r="C167" t="s">
        <v>234</v>
      </c>
      <c r="D167" t="s">
        <v>143</v>
      </c>
      <c r="E167">
        <v>2.6113785903384339</v>
      </c>
    </row>
    <row r="168" spans="1:5" x14ac:dyDescent="0.35">
      <c r="A168" t="s">
        <v>233</v>
      </c>
      <c r="B168" t="s">
        <v>1</v>
      </c>
      <c r="C168" t="s">
        <v>234</v>
      </c>
      <c r="D168" t="s">
        <v>145</v>
      </c>
      <c r="E168">
        <v>2.8998392846945178</v>
      </c>
    </row>
    <row r="169" spans="1:5" x14ac:dyDescent="0.35">
      <c r="A169" t="s">
        <v>233</v>
      </c>
      <c r="B169" t="s">
        <v>1</v>
      </c>
      <c r="C169" t="s">
        <v>234</v>
      </c>
      <c r="D169" t="s">
        <v>146</v>
      </c>
      <c r="E169">
        <v>4.2453928680204633</v>
      </c>
    </row>
    <row r="170" spans="1:5" x14ac:dyDescent="0.35">
      <c r="A170" t="s">
        <v>233</v>
      </c>
      <c r="B170" t="s">
        <v>1</v>
      </c>
      <c r="C170" t="s">
        <v>235</v>
      </c>
      <c r="D170" t="s">
        <v>143</v>
      </c>
      <c r="E170">
        <v>2.4491220378210152</v>
      </c>
    </row>
    <row r="171" spans="1:5" x14ac:dyDescent="0.35">
      <c r="A171" t="s">
        <v>233</v>
      </c>
      <c r="B171" t="s">
        <v>1</v>
      </c>
      <c r="C171" t="s">
        <v>235</v>
      </c>
      <c r="D171" t="s">
        <v>145</v>
      </c>
      <c r="E171">
        <v>2.4092274092274075</v>
      </c>
    </row>
    <row r="172" spans="1:5" x14ac:dyDescent="0.35">
      <c r="A172" t="s">
        <v>233</v>
      </c>
      <c r="B172" t="s">
        <v>1</v>
      </c>
      <c r="C172" t="s">
        <v>235</v>
      </c>
      <c r="D172" t="s">
        <v>146</v>
      </c>
      <c r="E172">
        <v>3.0243105628646889</v>
      </c>
    </row>
    <row r="173" spans="1:5" x14ac:dyDescent="0.35">
      <c r="A173" t="s">
        <v>233</v>
      </c>
      <c r="B173" t="s">
        <v>1</v>
      </c>
      <c r="C173" t="s">
        <v>236</v>
      </c>
      <c r="D173" t="s">
        <v>143</v>
      </c>
      <c r="E173">
        <v>1.2004091920051907</v>
      </c>
    </row>
    <row r="174" spans="1:5" x14ac:dyDescent="0.35">
      <c r="A174" t="s">
        <v>233</v>
      </c>
      <c r="B174" t="s">
        <v>1</v>
      </c>
      <c r="C174" t="s">
        <v>236</v>
      </c>
      <c r="D174" t="s">
        <v>145</v>
      </c>
      <c r="E174">
        <v>2.0095358193718855</v>
      </c>
    </row>
    <row r="175" spans="1:5" x14ac:dyDescent="0.35">
      <c r="A175" t="s">
        <v>233</v>
      </c>
      <c r="B175" t="s">
        <v>1</v>
      </c>
      <c r="C175" t="s">
        <v>236</v>
      </c>
      <c r="D175" t="s">
        <v>146</v>
      </c>
      <c r="E175">
        <v>3.8159771782184571</v>
      </c>
    </row>
    <row r="176" spans="1:5" x14ac:dyDescent="0.35">
      <c r="A176" t="s">
        <v>233</v>
      </c>
      <c r="B176" t="s">
        <v>1</v>
      </c>
      <c r="C176" t="s">
        <v>237</v>
      </c>
      <c r="D176" t="s">
        <v>143</v>
      </c>
      <c r="E176">
        <v>2.6152178021950334</v>
      </c>
    </row>
    <row r="177" spans="1:5" x14ac:dyDescent="0.35">
      <c r="A177" t="s">
        <v>233</v>
      </c>
      <c r="B177" t="s">
        <v>1</v>
      </c>
      <c r="C177" t="s">
        <v>237</v>
      </c>
      <c r="D177" t="s">
        <v>145</v>
      </c>
      <c r="E177">
        <v>3.3338379413565149</v>
      </c>
    </row>
    <row r="178" spans="1:5" x14ac:dyDescent="0.35">
      <c r="A178" t="s">
        <v>233</v>
      </c>
      <c r="B178" t="s">
        <v>1</v>
      </c>
      <c r="C178" t="s">
        <v>237</v>
      </c>
      <c r="D178" t="s">
        <v>146</v>
      </c>
      <c r="E178">
        <v>3.5697925384610167</v>
      </c>
    </row>
    <row r="179" spans="1:5" x14ac:dyDescent="0.35">
      <c r="A179" t="s">
        <v>233</v>
      </c>
      <c r="B179" t="s">
        <v>1</v>
      </c>
      <c r="C179" t="s">
        <v>238</v>
      </c>
      <c r="D179" t="s">
        <v>143</v>
      </c>
      <c r="E179">
        <v>4.3721441335796838</v>
      </c>
    </row>
    <row r="180" spans="1:5" x14ac:dyDescent="0.35">
      <c r="A180" t="s">
        <v>233</v>
      </c>
      <c r="B180" t="s">
        <v>1</v>
      </c>
      <c r="C180" t="s">
        <v>238</v>
      </c>
      <c r="D180" t="s">
        <v>145</v>
      </c>
      <c r="E180">
        <v>5.4410952600092006</v>
      </c>
    </row>
    <row r="181" spans="1:5" x14ac:dyDescent="0.35">
      <c r="A181" t="s">
        <v>233</v>
      </c>
      <c r="B181" t="s">
        <v>1</v>
      </c>
      <c r="C181" t="s">
        <v>238</v>
      </c>
      <c r="D181" t="s">
        <v>146</v>
      </c>
      <c r="E181">
        <v>6.5874701929330159</v>
      </c>
    </row>
    <row r="182" spans="1:5" x14ac:dyDescent="0.35">
      <c r="A182" t="s">
        <v>233</v>
      </c>
      <c r="B182" t="s">
        <v>1</v>
      </c>
      <c r="C182" t="s">
        <v>239</v>
      </c>
      <c r="D182" t="s">
        <v>143</v>
      </c>
      <c r="E182">
        <v>3.0065125800862993</v>
      </c>
    </row>
    <row r="183" spans="1:5" x14ac:dyDescent="0.35">
      <c r="A183" t="s">
        <v>233</v>
      </c>
      <c r="B183" t="s">
        <v>1</v>
      </c>
      <c r="C183" t="s">
        <v>239</v>
      </c>
      <c r="D183" t="s">
        <v>145</v>
      </c>
      <c r="E183">
        <v>3.2102370817817398</v>
      </c>
    </row>
    <row r="184" spans="1:5" x14ac:dyDescent="0.35">
      <c r="A184" t="s">
        <v>233</v>
      </c>
      <c r="B184" t="s">
        <v>1</v>
      </c>
      <c r="C184" t="s">
        <v>239</v>
      </c>
      <c r="D184" t="s">
        <v>146</v>
      </c>
      <c r="E184">
        <v>3.1123674405273696</v>
      </c>
    </row>
    <row r="185" spans="1:5" x14ac:dyDescent="0.35">
      <c r="A185" t="s">
        <v>233</v>
      </c>
      <c r="B185" t="s">
        <v>1</v>
      </c>
      <c r="C185" t="s">
        <v>240</v>
      </c>
      <c r="D185" t="s">
        <v>143</v>
      </c>
      <c r="E185">
        <v>4.5815882900470335</v>
      </c>
    </row>
    <row r="186" spans="1:5" x14ac:dyDescent="0.35">
      <c r="A186" t="s">
        <v>233</v>
      </c>
      <c r="B186" t="s">
        <v>1</v>
      </c>
      <c r="C186" t="s">
        <v>240</v>
      </c>
      <c r="D186" t="s">
        <v>145</v>
      </c>
      <c r="E186">
        <v>2.8701849473027901</v>
      </c>
    </row>
    <row r="187" spans="1:5" x14ac:dyDescent="0.35">
      <c r="A187" t="s">
        <v>233</v>
      </c>
      <c r="B187" t="s">
        <v>1</v>
      </c>
      <c r="C187" t="s">
        <v>240</v>
      </c>
      <c r="D187" t="s">
        <v>146</v>
      </c>
      <c r="E187">
        <v>4.1587144500416482</v>
      </c>
    </row>
    <row r="188" spans="1:5" x14ac:dyDescent="0.35">
      <c r="A188" t="s">
        <v>233</v>
      </c>
      <c r="B188" t="s">
        <v>1</v>
      </c>
      <c r="C188" t="s">
        <v>241</v>
      </c>
      <c r="D188" t="s">
        <v>143</v>
      </c>
      <c r="E188">
        <v>3.9372937373601995</v>
      </c>
    </row>
    <row r="189" spans="1:5" x14ac:dyDescent="0.35">
      <c r="A189" t="s">
        <v>233</v>
      </c>
      <c r="B189" t="s">
        <v>1</v>
      </c>
      <c r="C189" t="s">
        <v>241</v>
      </c>
      <c r="D189" t="s">
        <v>145</v>
      </c>
      <c r="E189">
        <v>5.1751306183077856</v>
      </c>
    </row>
    <row r="190" spans="1:5" x14ac:dyDescent="0.35">
      <c r="A190" t="s">
        <v>233</v>
      </c>
      <c r="B190" t="s">
        <v>1</v>
      </c>
      <c r="C190" t="s">
        <v>241</v>
      </c>
      <c r="D190" t="s">
        <v>146</v>
      </c>
      <c r="E190">
        <v>4.1261632559734798</v>
      </c>
    </row>
    <row r="191" spans="1:5" x14ac:dyDescent="0.35">
      <c r="A191" t="s">
        <v>233</v>
      </c>
      <c r="B191" t="s">
        <v>1</v>
      </c>
      <c r="C191" t="s">
        <v>155</v>
      </c>
      <c r="D191" t="s">
        <v>143</v>
      </c>
      <c r="E191">
        <v>3.8342858743552926</v>
      </c>
    </row>
    <row r="192" spans="1:5" x14ac:dyDescent="0.35">
      <c r="A192" t="s">
        <v>233</v>
      </c>
      <c r="B192" t="s">
        <v>1</v>
      </c>
      <c r="C192" t="s">
        <v>155</v>
      </c>
      <c r="D192" t="s">
        <v>145</v>
      </c>
      <c r="E192">
        <v>3.9181614776730456</v>
      </c>
    </row>
    <row r="193" spans="1:5" x14ac:dyDescent="0.35">
      <c r="A193" t="s">
        <v>233</v>
      </c>
      <c r="B193" t="s">
        <v>1</v>
      </c>
      <c r="C193" t="s">
        <v>155</v>
      </c>
      <c r="D193" t="s">
        <v>146</v>
      </c>
      <c r="E193">
        <v>2.7703853393865563</v>
      </c>
    </row>
    <row r="194" spans="1:5" x14ac:dyDescent="0.35">
      <c r="A194" t="s">
        <v>233</v>
      </c>
      <c r="B194" t="s">
        <v>1</v>
      </c>
      <c r="C194" t="s">
        <v>242</v>
      </c>
      <c r="D194" t="s">
        <v>143</v>
      </c>
      <c r="E194">
        <v>5.6001970275644934</v>
      </c>
    </row>
    <row r="195" spans="1:5" x14ac:dyDescent="0.35">
      <c r="A195" t="s">
        <v>233</v>
      </c>
      <c r="B195" t="s">
        <v>1</v>
      </c>
      <c r="C195" t="s">
        <v>242</v>
      </c>
      <c r="D195" t="s">
        <v>145</v>
      </c>
      <c r="E195">
        <v>2.6237705503014714</v>
      </c>
    </row>
    <row r="196" spans="1:5" x14ac:dyDescent="0.35">
      <c r="A196" t="s">
        <v>233</v>
      </c>
      <c r="B196" t="s">
        <v>1</v>
      </c>
      <c r="C196" t="s">
        <v>242</v>
      </c>
      <c r="D196" t="s">
        <v>146</v>
      </c>
      <c r="E196">
        <v>3.8281747624015487</v>
      </c>
    </row>
    <row r="197" spans="1:5" x14ac:dyDescent="0.35">
      <c r="A197" t="s">
        <v>233</v>
      </c>
      <c r="B197" t="s">
        <v>2</v>
      </c>
      <c r="C197" t="s">
        <v>234</v>
      </c>
      <c r="D197" t="s">
        <v>143</v>
      </c>
      <c r="E197">
        <v>13.275489355363188</v>
      </c>
    </row>
    <row r="198" spans="1:5" x14ac:dyDescent="0.35">
      <c r="A198" t="s">
        <v>233</v>
      </c>
      <c r="B198" t="s">
        <v>2</v>
      </c>
      <c r="C198" t="s">
        <v>234</v>
      </c>
      <c r="D198" t="s">
        <v>145</v>
      </c>
      <c r="E198">
        <v>9.5383803135116754</v>
      </c>
    </row>
    <row r="199" spans="1:5" x14ac:dyDescent="0.35">
      <c r="A199" t="s">
        <v>233</v>
      </c>
      <c r="B199" t="s">
        <v>2</v>
      </c>
      <c r="C199" t="s">
        <v>234</v>
      </c>
      <c r="D199" t="s">
        <v>146</v>
      </c>
      <c r="E199">
        <v>13.449408997532583</v>
      </c>
    </row>
    <row r="200" spans="1:5" x14ac:dyDescent="0.35">
      <c r="A200" t="s">
        <v>233</v>
      </c>
      <c r="B200" t="s">
        <v>2</v>
      </c>
      <c r="C200" t="s">
        <v>235</v>
      </c>
      <c r="D200" t="s">
        <v>143</v>
      </c>
      <c r="E200">
        <v>7.3953726467585819</v>
      </c>
    </row>
    <row r="201" spans="1:5" x14ac:dyDescent="0.35">
      <c r="A201" t="s">
        <v>233</v>
      </c>
      <c r="B201" t="s">
        <v>2</v>
      </c>
      <c r="C201" t="s">
        <v>235</v>
      </c>
      <c r="D201" t="s">
        <v>145</v>
      </c>
      <c r="E201">
        <v>4.5026822939444298</v>
      </c>
    </row>
    <row r="202" spans="1:5" x14ac:dyDescent="0.35">
      <c r="A202" t="s">
        <v>233</v>
      </c>
      <c r="B202" t="s">
        <v>2</v>
      </c>
      <c r="C202" t="s">
        <v>235</v>
      </c>
      <c r="D202" t="s">
        <v>146</v>
      </c>
      <c r="E202">
        <v>10.204917847401392</v>
      </c>
    </row>
    <row r="203" spans="1:5" x14ac:dyDescent="0.35">
      <c r="A203" t="s">
        <v>233</v>
      </c>
      <c r="B203" t="s">
        <v>2</v>
      </c>
      <c r="C203" t="s">
        <v>236</v>
      </c>
      <c r="D203" t="s">
        <v>143</v>
      </c>
      <c r="E203">
        <v>0</v>
      </c>
    </row>
    <row r="204" spans="1:5" x14ac:dyDescent="0.35">
      <c r="A204" t="s">
        <v>233</v>
      </c>
      <c r="B204" t="s">
        <v>2</v>
      </c>
      <c r="C204" t="s">
        <v>236</v>
      </c>
      <c r="D204" t="s">
        <v>145</v>
      </c>
      <c r="E204">
        <v>0</v>
      </c>
    </row>
    <row r="205" spans="1:5" x14ac:dyDescent="0.35">
      <c r="A205" t="s">
        <v>233</v>
      </c>
      <c r="B205" t="s">
        <v>2</v>
      </c>
      <c r="C205" t="s">
        <v>236</v>
      </c>
      <c r="D205" t="s">
        <v>146</v>
      </c>
      <c r="E205">
        <v>0</v>
      </c>
    </row>
    <row r="206" spans="1:5" x14ac:dyDescent="0.35">
      <c r="A206" t="s">
        <v>233</v>
      </c>
      <c r="B206" t="s">
        <v>2</v>
      </c>
      <c r="C206" t="s">
        <v>237</v>
      </c>
      <c r="D206" t="s">
        <v>143</v>
      </c>
      <c r="E206">
        <v>7.4055520288694376</v>
      </c>
    </row>
    <row r="207" spans="1:5" x14ac:dyDescent="0.35">
      <c r="A207" t="s">
        <v>233</v>
      </c>
      <c r="B207" t="s">
        <v>2</v>
      </c>
      <c r="C207" t="s">
        <v>237</v>
      </c>
      <c r="D207" t="s">
        <v>145</v>
      </c>
      <c r="E207">
        <v>3.3543561458329769</v>
      </c>
    </row>
    <row r="208" spans="1:5" x14ac:dyDescent="0.35">
      <c r="A208" t="s">
        <v>233</v>
      </c>
      <c r="B208" t="s">
        <v>2</v>
      </c>
      <c r="C208" t="s">
        <v>237</v>
      </c>
      <c r="D208" t="s">
        <v>146</v>
      </c>
      <c r="E208">
        <v>7.3566891477718341</v>
      </c>
    </row>
    <row r="209" spans="1:5" x14ac:dyDescent="0.35">
      <c r="A209" t="s">
        <v>233</v>
      </c>
      <c r="B209" t="s">
        <v>2</v>
      </c>
      <c r="C209" t="s">
        <v>238</v>
      </c>
      <c r="D209" t="s">
        <v>143</v>
      </c>
      <c r="E209">
        <v>32.821025755237756</v>
      </c>
    </row>
    <row r="210" spans="1:5" x14ac:dyDescent="0.35">
      <c r="A210" t="s">
        <v>233</v>
      </c>
      <c r="B210" t="s">
        <v>2</v>
      </c>
      <c r="C210" t="s">
        <v>238</v>
      </c>
      <c r="D210" t="s">
        <v>145</v>
      </c>
      <c r="E210">
        <v>25.636228380968543</v>
      </c>
    </row>
    <row r="211" spans="1:5" x14ac:dyDescent="0.35">
      <c r="A211" t="s">
        <v>233</v>
      </c>
      <c r="B211" t="s">
        <v>2</v>
      </c>
      <c r="C211" t="s">
        <v>238</v>
      </c>
      <c r="D211" t="s">
        <v>146</v>
      </c>
      <c r="E211">
        <v>31.527616129174838</v>
      </c>
    </row>
    <row r="212" spans="1:5" x14ac:dyDescent="0.35">
      <c r="A212" t="s">
        <v>233</v>
      </c>
      <c r="B212" t="s">
        <v>2</v>
      </c>
      <c r="C212" t="s">
        <v>239</v>
      </c>
      <c r="D212" t="s">
        <v>143</v>
      </c>
      <c r="E212">
        <v>8.5445459028048418</v>
      </c>
    </row>
    <row r="213" spans="1:5" x14ac:dyDescent="0.35">
      <c r="A213" t="s">
        <v>233</v>
      </c>
      <c r="B213" t="s">
        <v>2</v>
      </c>
      <c r="C213" t="s">
        <v>239</v>
      </c>
      <c r="D213" t="s">
        <v>145</v>
      </c>
      <c r="E213">
        <v>7.0672917048755952</v>
      </c>
    </row>
    <row r="214" spans="1:5" x14ac:dyDescent="0.35">
      <c r="A214" t="s">
        <v>233</v>
      </c>
      <c r="B214" t="s">
        <v>2</v>
      </c>
      <c r="C214" t="s">
        <v>239</v>
      </c>
      <c r="D214" t="s">
        <v>146</v>
      </c>
      <c r="E214">
        <v>10.07238653892353</v>
      </c>
    </row>
    <row r="215" spans="1:5" x14ac:dyDescent="0.35">
      <c r="A215" t="s">
        <v>233</v>
      </c>
      <c r="B215" t="s">
        <v>2</v>
      </c>
      <c r="C215" t="s">
        <v>240</v>
      </c>
      <c r="D215" t="s">
        <v>143</v>
      </c>
      <c r="E215">
        <v>13.320645046603703</v>
      </c>
    </row>
    <row r="216" spans="1:5" x14ac:dyDescent="0.35">
      <c r="A216" t="s">
        <v>233</v>
      </c>
      <c r="B216" t="s">
        <v>2</v>
      </c>
      <c r="C216" t="s">
        <v>240</v>
      </c>
      <c r="D216" t="s">
        <v>145</v>
      </c>
      <c r="E216">
        <v>10.122611296688561</v>
      </c>
    </row>
    <row r="217" spans="1:5" x14ac:dyDescent="0.35">
      <c r="A217" t="s">
        <v>233</v>
      </c>
      <c r="B217" t="s">
        <v>2</v>
      </c>
      <c r="C217" t="s">
        <v>240</v>
      </c>
      <c r="D217" t="s">
        <v>146</v>
      </c>
      <c r="E217">
        <v>10.232082967328566</v>
      </c>
    </row>
    <row r="218" spans="1:5" x14ac:dyDescent="0.35">
      <c r="A218" t="s">
        <v>233</v>
      </c>
      <c r="B218" t="s">
        <v>2</v>
      </c>
      <c r="C218" t="s">
        <v>241</v>
      </c>
      <c r="D218" t="s">
        <v>143</v>
      </c>
      <c r="E218">
        <v>24.969450777806934</v>
      </c>
    </row>
    <row r="219" spans="1:5" x14ac:dyDescent="0.35">
      <c r="A219" t="s">
        <v>233</v>
      </c>
      <c r="B219" t="s">
        <v>2</v>
      </c>
      <c r="C219" t="s">
        <v>241</v>
      </c>
      <c r="D219" t="s">
        <v>145</v>
      </c>
      <c r="E219">
        <v>15.860733068368873</v>
      </c>
    </row>
    <row r="220" spans="1:5" x14ac:dyDescent="0.35">
      <c r="A220" t="s">
        <v>233</v>
      </c>
      <c r="B220" t="s">
        <v>2</v>
      </c>
      <c r="C220" t="s">
        <v>241</v>
      </c>
      <c r="D220" t="s">
        <v>146</v>
      </c>
      <c r="E220">
        <v>21.038928557289932</v>
      </c>
    </row>
    <row r="221" spans="1:5" x14ac:dyDescent="0.35">
      <c r="A221" t="s">
        <v>233</v>
      </c>
      <c r="B221" t="s">
        <v>2</v>
      </c>
      <c r="C221" t="s">
        <v>155</v>
      </c>
      <c r="D221" t="s">
        <v>143</v>
      </c>
      <c r="E221">
        <v>13.784438453605988</v>
      </c>
    </row>
    <row r="222" spans="1:5" x14ac:dyDescent="0.35">
      <c r="A222" t="s">
        <v>233</v>
      </c>
      <c r="B222" t="s">
        <v>2</v>
      </c>
      <c r="C222" t="s">
        <v>155</v>
      </c>
      <c r="D222" t="s">
        <v>145</v>
      </c>
      <c r="E222">
        <v>10.502851396749953</v>
      </c>
    </row>
    <row r="223" spans="1:5" x14ac:dyDescent="0.35">
      <c r="A223" t="s">
        <v>233</v>
      </c>
      <c r="B223" t="s">
        <v>2</v>
      </c>
      <c r="C223" t="s">
        <v>155</v>
      </c>
      <c r="D223" t="s">
        <v>146</v>
      </c>
      <c r="E223">
        <v>12.816372516241252</v>
      </c>
    </row>
    <row r="224" spans="1:5" x14ac:dyDescent="0.35">
      <c r="A224" t="s">
        <v>233</v>
      </c>
      <c r="B224" t="s">
        <v>2</v>
      </c>
      <c r="C224" t="s">
        <v>242</v>
      </c>
      <c r="D224" t="s">
        <v>143</v>
      </c>
      <c r="E224">
        <v>27.159727357606723</v>
      </c>
    </row>
    <row r="225" spans="1:5" x14ac:dyDescent="0.35">
      <c r="A225" t="s">
        <v>233</v>
      </c>
      <c r="B225" t="s">
        <v>2</v>
      </c>
      <c r="C225" t="s">
        <v>242</v>
      </c>
      <c r="D225" t="s">
        <v>145</v>
      </c>
      <c r="E225">
        <v>24.67885262602908</v>
      </c>
    </row>
    <row r="226" spans="1:5" x14ac:dyDescent="0.35">
      <c r="A226" t="s">
        <v>233</v>
      </c>
      <c r="B226" t="s">
        <v>2</v>
      </c>
      <c r="C226" t="s">
        <v>242</v>
      </c>
      <c r="D226" t="s">
        <v>146</v>
      </c>
      <c r="E226">
        <v>25.229220020833932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32D6B-AC02-4E66-B781-B528AE4B4B5B}">
  <dimension ref="A1:G76"/>
  <sheetViews>
    <sheetView topLeftCell="A57" workbookViewId="0">
      <selection activeCell="K314" sqref="K314"/>
    </sheetView>
  </sheetViews>
  <sheetFormatPr baseColWidth="10" defaultRowHeight="12.75" x14ac:dyDescent="0.35"/>
  <cols>
    <col min="4" max="4" width="12.46484375" customWidth="1"/>
  </cols>
  <sheetData>
    <row r="1" spans="1:7" x14ac:dyDescent="0.35">
      <c r="A1" t="s">
        <v>162</v>
      </c>
      <c r="B1" t="s">
        <v>3</v>
      </c>
      <c r="C1" t="s">
        <v>140</v>
      </c>
      <c r="D1" t="s">
        <v>141</v>
      </c>
      <c r="E1" t="s">
        <v>1</v>
      </c>
      <c r="F1" t="s">
        <v>2</v>
      </c>
      <c r="G1" t="s">
        <v>166</v>
      </c>
    </row>
    <row r="2" spans="1:7" x14ac:dyDescent="0.35">
      <c r="A2" t="s">
        <v>163</v>
      </c>
      <c r="B2" t="s">
        <v>142</v>
      </c>
      <c r="C2" t="s">
        <v>143</v>
      </c>
      <c r="D2">
        <v>0.839542753161864</v>
      </c>
      <c r="E2">
        <v>6.4667603674128928</v>
      </c>
      <c r="F2">
        <v>32.699626412157748</v>
      </c>
      <c r="G2">
        <v>1</v>
      </c>
    </row>
    <row r="3" spans="1:7" x14ac:dyDescent="0.35">
      <c r="A3" t="s">
        <v>163</v>
      </c>
      <c r="B3" t="s">
        <v>142</v>
      </c>
      <c r="C3" t="s">
        <v>145</v>
      </c>
      <c r="D3">
        <v>0.6727423004758788</v>
      </c>
      <c r="E3">
        <v>4.6092753453065693</v>
      </c>
      <c r="F3">
        <v>27.290621268810519</v>
      </c>
      <c r="G3">
        <v>1</v>
      </c>
    </row>
    <row r="4" spans="1:7" x14ac:dyDescent="0.35">
      <c r="A4" t="s">
        <v>163</v>
      </c>
      <c r="B4" t="s">
        <v>142</v>
      </c>
      <c r="C4" t="s">
        <v>146</v>
      </c>
      <c r="D4">
        <v>0.94930231460380488</v>
      </c>
      <c r="E4">
        <v>5.6378680180903631</v>
      </c>
      <c r="F4">
        <v>26.453190586549209</v>
      </c>
      <c r="G4">
        <v>1</v>
      </c>
    </row>
    <row r="5" spans="1:7" x14ac:dyDescent="0.35">
      <c r="A5" t="s">
        <v>163</v>
      </c>
      <c r="B5" t="s">
        <v>147</v>
      </c>
      <c r="C5" t="s">
        <v>143</v>
      </c>
      <c r="D5">
        <v>0.57160769228011132</v>
      </c>
      <c r="E5">
        <v>10.458099317899219</v>
      </c>
      <c r="F5">
        <v>33.289037407275941</v>
      </c>
      <c r="G5">
        <v>2</v>
      </c>
    </row>
    <row r="6" spans="1:7" x14ac:dyDescent="0.35">
      <c r="A6" t="s">
        <v>163</v>
      </c>
      <c r="B6" t="s">
        <v>147</v>
      </c>
      <c r="C6" t="s">
        <v>145</v>
      </c>
      <c r="D6">
        <v>0.60602506663642053</v>
      </c>
      <c r="E6">
        <v>3.4723757042846266</v>
      </c>
      <c r="F6">
        <v>17.954792154139266</v>
      </c>
      <c r="G6">
        <v>2</v>
      </c>
    </row>
    <row r="7" spans="1:7" x14ac:dyDescent="0.35">
      <c r="A7" t="s">
        <v>163</v>
      </c>
      <c r="B7" t="s">
        <v>147</v>
      </c>
      <c r="C7" t="s">
        <v>146</v>
      </c>
      <c r="D7">
        <v>0.79015516822084852</v>
      </c>
      <c r="E7">
        <v>3.3131720991054912</v>
      </c>
      <c r="F7">
        <v>18.077240042217113</v>
      </c>
      <c r="G7">
        <v>2</v>
      </c>
    </row>
    <row r="8" spans="1:7" x14ac:dyDescent="0.35">
      <c r="A8" t="s">
        <v>163</v>
      </c>
      <c r="B8" t="s">
        <v>148</v>
      </c>
      <c r="C8" t="s">
        <v>143</v>
      </c>
      <c r="D8">
        <v>0.56005296665115123</v>
      </c>
      <c r="E8">
        <v>8.8323685503501181</v>
      </c>
      <c r="F8">
        <v>21.630246685904524</v>
      </c>
      <c r="G8">
        <v>2</v>
      </c>
    </row>
    <row r="9" spans="1:7" x14ac:dyDescent="0.35">
      <c r="A9" t="s">
        <v>163</v>
      </c>
      <c r="B9" t="s">
        <v>148</v>
      </c>
      <c r="C9" t="s">
        <v>145</v>
      </c>
      <c r="D9">
        <v>0.9056659168217891</v>
      </c>
      <c r="E9">
        <v>2.4339013761977801</v>
      </c>
      <c r="F9">
        <v>12.494825524834996</v>
      </c>
      <c r="G9">
        <v>2</v>
      </c>
    </row>
    <row r="10" spans="1:7" x14ac:dyDescent="0.35">
      <c r="A10" t="s">
        <v>163</v>
      </c>
      <c r="B10" t="s">
        <v>148</v>
      </c>
      <c r="C10" t="s">
        <v>146</v>
      </c>
      <c r="D10">
        <v>0.78519491850411927</v>
      </c>
      <c r="E10">
        <v>2.8777940937335211</v>
      </c>
      <c r="F10">
        <v>11.39226781573435</v>
      </c>
      <c r="G10">
        <v>2</v>
      </c>
    </row>
    <row r="11" spans="1:7" x14ac:dyDescent="0.35">
      <c r="A11" t="s">
        <v>163</v>
      </c>
      <c r="B11" t="s">
        <v>149</v>
      </c>
      <c r="C11" t="s">
        <v>143</v>
      </c>
      <c r="D11">
        <v>0.36260601214043475</v>
      </c>
      <c r="E11">
        <v>5.1766245385012803</v>
      </c>
      <c r="F11">
        <v>22.454365164078176</v>
      </c>
      <c r="G11">
        <v>2</v>
      </c>
    </row>
    <row r="12" spans="1:7" x14ac:dyDescent="0.35">
      <c r="A12" t="s">
        <v>163</v>
      </c>
      <c r="B12" t="s">
        <v>149</v>
      </c>
      <c r="C12" t="s">
        <v>145</v>
      </c>
      <c r="D12">
        <v>0.78004205972480944</v>
      </c>
      <c r="E12">
        <v>4.8132971814572985</v>
      </c>
      <c r="F12">
        <v>9.7163549755458352</v>
      </c>
      <c r="G12">
        <v>2</v>
      </c>
    </row>
    <row r="13" spans="1:7" x14ac:dyDescent="0.35">
      <c r="A13" t="s">
        <v>163</v>
      </c>
      <c r="B13" t="s">
        <v>149</v>
      </c>
      <c r="C13" t="s">
        <v>146</v>
      </c>
      <c r="D13">
        <v>0.29863163052724845</v>
      </c>
      <c r="E13">
        <v>5.4798404407749288</v>
      </c>
      <c r="F13">
        <v>14.201556352460155</v>
      </c>
      <c r="G13">
        <v>2</v>
      </c>
    </row>
    <row r="14" spans="1:7" x14ac:dyDescent="0.35">
      <c r="A14" t="s">
        <v>163</v>
      </c>
      <c r="B14" t="s">
        <v>150</v>
      </c>
      <c r="C14" t="s">
        <v>143</v>
      </c>
      <c r="D14">
        <v>0.85525303216039417</v>
      </c>
      <c r="E14">
        <v>3.8959700200214997</v>
      </c>
      <c r="F14">
        <v>28.610373151344508</v>
      </c>
      <c r="G14">
        <v>3</v>
      </c>
    </row>
    <row r="15" spans="1:7" x14ac:dyDescent="0.35">
      <c r="A15" t="s">
        <v>163</v>
      </c>
      <c r="B15" t="s">
        <v>150</v>
      </c>
      <c r="C15" t="s">
        <v>145</v>
      </c>
      <c r="D15">
        <v>1.0854647193847906</v>
      </c>
      <c r="E15">
        <v>10.048936051226125</v>
      </c>
      <c r="F15">
        <v>17.339988256018788</v>
      </c>
      <c r="G15">
        <v>3</v>
      </c>
    </row>
    <row r="16" spans="1:7" x14ac:dyDescent="0.35">
      <c r="A16" t="s">
        <v>163</v>
      </c>
      <c r="B16" t="s">
        <v>150</v>
      </c>
      <c r="C16" t="s">
        <v>146</v>
      </c>
      <c r="D16">
        <v>0.77202970831835416</v>
      </c>
      <c r="E16">
        <v>10.970876342276162</v>
      </c>
      <c r="F16">
        <v>20.730287617085661</v>
      </c>
      <c r="G16">
        <v>3</v>
      </c>
    </row>
    <row r="17" spans="1:7" x14ac:dyDescent="0.35">
      <c r="A17" t="s">
        <v>163</v>
      </c>
      <c r="B17" t="s">
        <v>151</v>
      </c>
      <c r="C17" t="s">
        <v>143</v>
      </c>
      <c r="D17">
        <v>0.89593186444450623</v>
      </c>
      <c r="E17">
        <v>9.883226808720055</v>
      </c>
      <c r="F17">
        <v>34.995488001922439</v>
      </c>
      <c r="G17">
        <v>1</v>
      </c>
    </row>
    <row r="18" spans="1:7" x14ac:dyDescent="0.35">
      <c r="A18" t="s">
        <v>163</v>
      </c>
      <c r="B18" t="s">
        <v>151</v>
      </c>
      <c r="C18" t="s">
        <v>145</v>
      </c>
      <c r="D18">
        <v>0.76003739792266245</v>
      </c>
      <c r="E18">
        <v>5.6165771370415447</v>
      </c>
      <c r="F18">
        <v>25.93460838199664</v>
      </c>
      <c r="G18">
        <v>1</v>
      </c>
    </row>
    <row r="19" spans="1:7" x14ac:dyDescent="0.35">
      <c r="A19" t="s">
        <v>163</v>
      </c>
      <c r="B19" t="s">
        <v>151</v>
      </c>
      <c r="C19" t="s">
        <v>146</v>
      </c>
      <c r="D19">
        <v>0.8033435056160807</v>
      </c>
      <c r="E19">
        <v>6.661687928631264</v>
      </c>
      <c r="F19">
        <v>30.360340918632016</v>
      </c>
      <c r="G19">
        <v>1</v>
      </c>
    </row>
    <row r="20" spans="1:7" x14ac:dyDescent="0.35">
      <c r="A20" t="s">
        <v>163</v>
      </c>
      <c r="B20" t="s">
        <v>152</v>
      </c>
      <c r="C20" t="s">
        <v>143</v>
      </c>
      <c r="D20">
        <v>0.87104976208500984</v>
      </c>
      <c r="E20">
        <v>13.095502358449943</v>
      </c>
      <c r="F20">
        <v>33.551374711133072</v>
      </c>
      <c r="G20">
        <v>1</v>
      </c>
    </row>
    <row r="21" spans="1:7" x14ac:dyDescent="0.35">
      <c r="A21" t="s">
        <v>163</v>
      </c>
      <c r="B21" t="s">
        <v>152</v>
      </c>
      <c r="C21" t="s">
        <v>145</v>
      </c>
      <c r="D21">
        <v>0.84670965003813925</v>
      </c>
      <c r="E21">
        <v>11.032976540179471</v>
      </c>
      <c r="F21">
        <v>19.865200478346093</v>
      </c>
      <c r="G21">
        <v>1</v>
      </c>
    </row>
    <row r="22" spans="1:7" x14ac:dyDescent="0.35">
      <c r="A22" t="s">
        <v>163</v>
      </c>
      <c r="B22" t="s">
        <v>152</v>
      </c>
      <c r="C22" t="s">
        <v>146</v>
      </c>
      <c r="D22">
        <v>1.1189727827520157</v>
      </c>
      <c r="E22">
        <v>8.7792170188936183</v>
      </c>
      <c r="F22">
        <v>23.253888245214863</v>
      </c>
      <c r="G22">
        <v>1</v>
      </c>
    </row>
    <row r="23" spans="1:7" x14ac:dyDescent="0.35">
      <c r="A23" t="s">
        <v>163</v>
      </c>
      <c r="B23" t="s">
        <v>153</v>
      </c>
      <c r="C23" t="s">
        <v>143</v>
      </c>
      <c r="D23">
        <v>0.68849969239649778</v>
      </c>
      <c r="E23">
        <v>8.1816744514504407</v>
      </c>
      <c r="F23">
        <v>33.242910587766836</v>
      </c>
      <c r="G23">
        <v>1</v>
      </c>
    </row>
    <row r="24" spans="1:7" x14ac:dyDescent="0.35">
      <c r="A24" t="s">
        <v>163</v>
      </c>
      <c r="B24" t="s">
        <v>153</v>
      </c>
      <c r="C24" t="s">
        <v>145</v>
      </c>
      <c r="D24">
        <v>0.81561917298312769</v>
      </c>
      <c r="E24">
        <v>5.4849498969171027</v>
      </c>
      <c r="F24">
        <v>23.266026492933165</v>
      </c>
      <c r="G24">
        <v>1</v>
      </c>
    </row>
    <row r="25" spans="1:7" x14ac:dyDescent="0.35">
      <c r="A25" t="s">
        <v>163</v>
      </c>
      <c r="B25" t="s">
        <v>153</v>
      </c>
      <c r="C25" t="s">
        <v>146</v>
      </c>
      <c r="D25">
        <v>0.402365572614511</v>
      </c>
      <c r="E25">
        <v>8.1888743762562139</v>
      </c>
      <c r="F25">
        <v>23.458372132806904</v>
      </c>
      <c r="G25">
        <v>1</v>
      </c>
    </row>
    <row r="26" spans="1:7" x14ac:dyDescent="0.35">
      <c r="A26" t="s">
        <v>163</v>
      </c>
      <c r="B26" t="s">
        <v>154</v>
      </c>
      <c r="C26" t="s">
        <v>143</v>
      </c>
      <c r="D26">
        <v>0.27284518537603619</v>
      </c>
      <c r="E26">
        <v>6.5460706666529482</v>
      </c>
      <c r="F26">
        <v>25.605066497383174</v>
      </c>
      <c r="G26">
        <v>2</v>
      </c>
    </row>
    <row r="27" spans="1:7" x14ac:dyDescent="0.35">
      <c r="A27" t="s">
        <v>163</v>
      </c>
      <c r="B27" t="s">
        <v>154</v>
      </c>
      <c r="C27" t="s">
        <v>145</v>
      </c>
      <c r="D27">
        <v>0.53339873921803893</v>
      </c>
      <c r="E27">
        <v>4.4461493080938297</v>
      </c>
      <c r="F27">
        <v>18.424724814502017</v>
      </c>
      <c r="G27">
        <v>2</v>
      </c>
    </row>
    <row r="28" spans="1:7" x14ac:dyDescent="0.35">
      <c r="A28" t="s">
        <v>163</v>
      </c>
      <c r="B28" t="s">
        <v>154</v>
      </c>
      <c r="C28" t="s">
        <v>146</v>
      </c>
      <c r="D28">
        <v>0.6531603080784214</v>
      </c>
      <c r="E28">
        <v>5.4709365920355486</v>
      </c>
      <c r="F28">
        <v>15.964775749892556</v>
      </c>
      <c r="G28">
        <v>2</v>
      </c>
    </row>
    <row r="29" spans="1:7" x14ac:dyDescent="0.35">
      <c r="A29" t="s">
        <v>163</v>
      </c>
      <c r="B29" t="s">
        <v>156</v>
      </c>
      <c r="C29" t="s">
        <v>143</v>
      </c>
      <c r="D29">
        <v>0.33709403383626241</v>
      </c>
      <c r="E29">
        <v>4.4145220425224831</v>
      </c>
      <c r="F29">
        <v>22.663083755353952</v>
      </c>
      <c r="G29">
        <v>2</v>
      </c>
    </row>
    <row r="30" spans="1:7" x14ac:dyDescent="0.35">
      <c r="A30" t="s">
        <v>163</v>
      </c>
      <c r="B30" t="s">
        <v>156</v>
      </c>
      <c r="C30" t="s">
        <v>145</v>
      </c>
      <c r="D30">
        <v>0.55128209755174529</v>
      </c>
      <c r="E30">
        <v>1.3802804635200623</v>
      </c>
      <c r="F30">
        <v>15.764113858000774</v>
      </c>
      <c r="G30">
        <v>2</v>
      </c>
    </row>
    <row r="31" spans="1:7" x14ac:dyDescent="0.35">
      <c r="A31" t="s">
        <v>163</v>
      </c>
      <c r="B31" t="s">
        <v>156</v>
      </c>
      <c r="C31" t="s">
        <v>146</v>
      </c>
      <c r="D31">
        <v>0.29588455485789072</v>
      </c>
      <c r="E31">
        <v>3.8990040316635577</v>
      </c>
      <c r="F31">
        <v>16.795503784526996</v>
      </c>
      <c r="G31">
        <v>2</v>
      </c>
    </row>
    <row r="32" spans="1:7" x14ac:dyDescent="0.35">
      <c r="A32" t="s">
        <v>163</v>
      </c>
      <c r="B32" t="s">
        <v>157</v>
      </c>
      <c r="C32" t="s">
        <v>143</v>
      </c>
      <c r="D32">
        <v>0.6692306680265464</v>
      </c>
      <c r="E32">
        <v>7.0398013833999595</v>
      </c>
      <c r="F32">
        <v>28.978115736837371</v>
      </c>
      <c r="G32">
        <v>2</v>
      </c>
    </row>
    <row r="33" spans="1:7" x14ac:dyDescent="0.35">
      <c r="A33" t="s">
        <v>163</v>
      </c>
      <c r="B33" t="s">
        <v>157</v>
      </c>
      <c r="C33" t="s">
        <v>145</v>
      </c>
      <c r="D33">
        <v>0.67142853592036222</v>
      </c>
      <c r="E33">
        <v>5.58231680107383</v>
      </c>
      <c r="F33">
        <v>17.779933819388901</v>
      </c>
      <c r="G33">
        <v>2</v>
      </c>
    </row>
    <row r="34" spans="1:7" x14ac:dyDescent="0.35">
      <c r="A34" t="s">
        <v>163</v>
      </c>
      <c r="B34" t="s">
        <v>157</v>
      </c>
      <c r="C34" t="s">
        <v>146</v>
      </c>
      <c r="D34">
        <v>0.66832942571012721</v>
      </c>
      <c r="E34">
        <v>5.5231364082156809</v>
      </c>
      <c r="F34">
        <v>20.66775746521321</v>
      </c>
      <c r="G34">
        <v>2</v>
      </c>
    </row>
    <row r="35" spans="1:7" x14ac:dyDescent="0.35">
      <c r="A35" t="s">
        <v>163</v>
      </c>
      <c r="B35" t="s">
        <v>158</v>
      </c>
      <c r="C35" t="s">
        <v>143</v>
      </c>
      <c r="D35">
        <v>0.6486785421262723</v>
      </c>
      <c r="E35">
        <v>7.3030923763550843</v>
      </c>
      <c r="F35">
        <v>27.999075495302925</v>
      </c>
      <c r="G35">
        <v>2</v>
      </c>
    </row>
    <row r="36" spans="1:7" x14ac:dyDescent="0.35">
      <c r="A36" t="s">
        <v>163</v>
      </c>
      <c r="B36" t="s">
        <v>158</v>
      </c>
      <c r="C36" t="s">
        <v>145</v>
      </c>
      <c r="D36">
        <v>0.80748136906830004</v>
      </c>
      <c r="E36">
        <v>6.6820877149122948</v>
      </c>
      <c r="F36">
        <v>30.165962056858827</v>
      </c>
      <c r="G36">
        <v>2</v>
      </c>
    </row>
    <row r="37" spans="1:7" x14ac:dyDescent="0.35">
      <c r="A37" t="s">
        <v>163</v>
      </c>
      <c r="B37" t="s">
        <v>158</v>
      </c>
      <c r="C37" t="s">
        <v>146</v>
      </c>
      <c r="D37">
        <v>0.74739374858370444</v>
      </c>
      <c r="E37">
        <v>4.4076154158581158</v>
      </c>
      <c r="F37">
        <v>26.429439221081491</v>
      </c>
      <c r="G37">
        <v>2</v>
      </c>
    </row>
    <row r="38" spans="1:7" x14ac:dyDescent="0.35">
      <c r="A38" t="s">
        <v>163</v>
      </c>
      <c r="B38" t="s">
        <v>159</v>
      </c>
      <c r="C38" t="s">
        <v>143</v>
      </c>
      <c r="D38">
        <v>0.82848872977311327</v>
      </c>
      <c r="E38">
        <v>9.2244277604422908</v>
      </c>
      <c r="F38">
        <v>29.739166667031778</v>
      </c>
      <c r="G38">
        <v>2</v>
      </c>
    </row>
    <row r="39" spans="1:7" x14ac:dyDescent="0.35">
      <c r="A39" t="s">
        <v>163</v>
      </c>
      <c r="B39" t="s">
        <v>159</v>
      </c>
      <c r="C39" t="s">
        <v>145</v>
      </c>
      <c r="D39">
        <v>0.51639232554230186</v>
      </c>
      <c r="E39">
        <v>5.3195902654730691</v>
      </c>
      <c r="F39">
        <v>33.135104553426707</v>
      </c>
      <c r="G39">
        <v>2</v>
      </c>
    </row>
    <row r="40" spans="1:7" x14ac:dyDescent="0.35">
      <c r="A40" t="s">
        <v>163</v>
      </c>
      <c r="B40" t="s">
        <v>159</v>
      </c>
      <c r="C40" t="s">
        <v>146</v>
      </c>
      <c r="D40">
        <v>0.62475249881009032</v>
      </c>
      <c r="E40">
        <v>7.3804693343305914</v>
      </c>
      <c r="F40">
        <v>26.45903702828662</v>
      </c>
      <c r="G40">
        <v>2</v>
      </c>
    </row>
    <row r="41" spans="1:7" x14ac:dyDescent="0.35">
      <c r="A41" t="s">
        <v>163</v>
      </c>
      <c r="B41" t="s">
        <v>160</v>
      </c>
      <c r="C41" t="s">
        <v>143</v>
      </c>
      <c r="D41">
        <v>0.58063942548795522</v>
      </c>
      <c r="E41">
        <v>9.377120182292396</v>
      </c>
      <c r="F41">
        <v>29.712677273420418</v>
      </c>
      <c r="G41">
        <v>2</v>
      </c>
    </row>
    <row r="42" spans="1:7" x14ac:dyDescent="0.35">
      <c r="A42" t="s">
        <v>163</v>
      </c>
      <c r="B42" t="s">
        <v>160</v>
      </c>
      <c r="C42" t="s">
        <v>145</v>
      </c>
      <c r="D42">
        <v>0.74146120267317484</v>
      </c>
      <c r="E42">
        <v>5.2322502930069019</v>
      </c>
      <c r="F42">
        <v>32.497553848130813</v>
      </c>
      <c r="G42">
        <v>2</v>
      </c>
    </row>
    <row r="43" spans="1:7" x14ac:dyDescent="0.35">
      <c r="A43" t="s">
        <v>163</v>
      </c>
      <c r="B43" t="s">
        <v>160</v>
      </c>
      <c r="C43" t="s">
        <v>146</v>
      </c>
      <c r="D43">
        <v>0.45951368442032609</v>
      </c>
      <c r="E43">
        <v>6.161611772384914</v>
      </c>
      <c r="F43">
        <v>27.604585941490409</v>
      </c>
      <c r="G43">
        <v>2</v>
      </c>
    </row>
    <row r="44" spans="1:7" x14ac:dyDescent="0.35">
      <c r="A44" t="s">
        <v>163</v>
      </c>
      <c r="B44" t="s">
        <v>161</v>
      </c>
      <c r="C44" t="s">
        <v>143</v>
      </c>
      <c r="D44">
        <v>0.69820188816306483</v>
      </c>
      <c r="E44">
        <v>6.8572590854412034</v>
      </c>
      <c r="F44">
        <v>29.079018131051775</v>
      </c>
      <c r="G44">
        <v>2</v>
      </c>
    </row>
    <row r="45" spans="1:7" x14ac:dyDescent="0.35">
      <c r="A45" t="s">
        <v>163</v>
      </c>
      <c r="B45" t="s">
        <v>161</v>
      </c>
      <c r="C45" t="s">
        <v>145</v>
      </c>
      <c r="D45">
        <v>0.96055963860723503</v>
      </c>
      <c r="E45">
        <v>6.5650006043521172</v>
      </c>
      <c r="F45">
        <v>29.759280825867165</v>
      </c>
      <c r="G45">
        <v>2</v>
      </c>
    </row>
    <row r="46" spans="1:7" x14ac:dyDescent="0.35">
      <c r="A46" t="s">
        <v>163</v>
      </c>
      <c r="B46" t="s">
        <v>161</v>
      </c>
      <c r="C46" t="s">
        <v>146</v>
      </c>
      <c r="D46">
        <v>1.001425772752943</v>
      </c>
      <c r="E46">
        <v>8.7635169277412803</v>
      </c>
      <c r="F46">
        <v>27.782311648922043</v>
      </c>
      <c r="G46">
        <v>2</v>
      </c>
    </row>
    <row r="47" spans="1:7" x14ac:dyDescent="0.35">
      <c r="A47" t="s">
        <v>233</v>
      </c>
      <c r="B47" t="s">
        <v>234</v>
      </c>
      <c r="C47" t="s">
        <v>143</v>
      </c>
      <c r="D47">
        <v>0.47983215682844982</v>
      </c>
      <c r="E47">
        <v>2.6113785903384339</v>
      </c>
    </row>
    <row r="48" spans="1:7" x14ac:dyDescent="0.35">
      <c r="A48" t="s">
        <v>233</v>
      </c>
      <c r="B48" t="s">
        <v>234</v>
      </c>
      <c r="C48" t="s">
        <v>145</v>
      </c>
      <c r="D48">
        <v>0.46822173503163922</v>
      </c>
      <c r="E48">
        <v>2.8998392846945178</v>
      </c>
    </row>
    <row r="49" spans="1:5" x14ac:dyDescent="0.35">
      <c r="A49" t="s">
        <v>233</v>
      </c>
      <c r="B49" t="s">
        <v>234</v>
      </c>
      <c r="C49" t="s">
        <v>146</v>
      </c>
      <c r="D49">
        <v>0.50860959076704226</v>
      </c>
      <c r="E49">
        <v>4.2453928680204633</v>
      </c>
    </row>
    <row r="50" spans="1:5" x14ac:dyDescent="0.35">
      <c r="A50" t="s">
        <v>233</v>
      </c>
      <c r="B50" t="s">
        <v>235</v>
      </c>
      <c r="C50" t="s">
        <v>143</v>
      </c>
      <c r="D50">
        <v>0.33708092704946668</v>
      </c>
      <c r="E50">
        <v>2.4491220378210152</v>
      </c>
    </row>
    <row r="51" spans="1:5" x14ac:dyDescent="0.35">
      <c r="A51" t="s">
        <v>233</v>
      </c>
      <c r="B51" t="s">
        <v>235</v>
      </c>
      <c r="C51" t="s">
        <v>145</v>
      </c>
      <c r="D51">
        <v>0.51578595610681122</v>
      </c>
      <c r="E51">
        <v>2.4092274092274075</v>
      </c>
    </row>
    <row r="52" spans="1:5" x14ac:dyDescent="0.35">
      <c r="A52" t="s">
        <v>233</v>
      </c>
      <c r="B52" t="s">
        <v>235</v>
      </c>
      <c r="C52" t="s">
        <v>146</v>
      </c>
      <c r="D52">
        <v>0.54302553041999291</v>
      </c>
      <c r="E52">
        <v>3.0243105628646889</v>
      </c>
    </row>
    <row r="53" spans="1:5" x14ac:dyDescent="0.35">
      <c r="A53" t="s">
        <v>233</v>
      </c>
      <c r="B53" t="s">
        <v>236</v>
      </c>
      <c r="C53" t="s">
        <v>143</v>
      </c>
      <c r="D53">
        <v>0.50409765588419897</v>
      </c>
      <c r="E53">
        <v>1.2004091920051907</v>
      </c>
    </row>
    <row r="54" spans="1:5" x14ac:dyDescent="0.35">
      <c r="A54" t="s">
        <v>233</v>
      </c>
      <c r="B54" t="s">
        <v>236</v>
      </c>
      <c r="C54" t="s">
        <v>145</v>
      </c>
      <c r="D54">
        <v>0.43183254546803262</v>
      </c>
      <c r="E54">
        <v>2.0095358193718855</v>
      </c>
    </row>
    <row r="55" spans="1:5" x14ac:dyDescent="0.35">
      <c r="A55" t="s">
        <v>233</v>
      </c>
      <c r="B55" t="s">
        <v>236</v>
      </c>
      <c r="C55" t="s">
        <v>146</v>
      </c>
      <c r="D55">
        <v>0.64010408281517062</v>
      </c>
      <c r="E55">
        <v>3.8159771782184571</v>
      </c>
    </row>
    <row r="56" spans="1:5" x14ac:dyDescent="0.35">
      <c r="A56" t="s">
        <v>233</v>
      </c>
      <c r="B56" t="s">
        <v>237</v>
      </c>
      <c r="C56" t="s">
        <v>143</v>
      </c>
      <c r="D56">
        <v>0.49503878539998664</v>
      </c>
      <c r="E56">
        <v>2.6152178021950334</v>
      </c>
    </row>
    <row r="57" spans="1:5" x14ac:dyDescent="0.35">
      <c r="A57" t="s">
        <v>233</v>
      </c>
      <c r="B57" t="s">
        <v>237</v>
      </c>
      <c r="C57" t="s">
        <v>145</v>
      </c>
      <c r="D57">
        <v>0.63046371248753563</v>
      </c>
      <c r="E57">
        <v>3.3338379413565149</v>
      </c>
    </row>
    <row r="58" spans="1:5" x14ac:dyDescent="0.35">
      <c r="A58" t="s">
        <v>233</v>
      </c>
      <c r="B58" t="s">
        <v>237</v>
      </c>
      <c r="C58" t="s">
        <v>146</v>
      </c>
      <c r="D58">
        <v>0.61872562027730138</v>
      </c>
      <c r="E58">
        <v>3.5697925384610167</v>
      </c>
    </row>
    <row r="59" spans="1:5" x14ac:dyDescent="0.35">
      <c r="A59" t="s">
        <v>233</v>
      </c>
      <c r="B59" t="s">
        <v>238</v>
      </c>
      <c r="C59" t="s">
        <v>143</v>
      </c>
      <c r="D59">
        <v>0.73599804406751956</v>
      </c>
      <c r="E59">
        <v>4.3721441335796838</v>
      </c>
    </row>
    <row r="60" spans="1:5" x14ac:dyDescent="0.35">
      <c r="A60" t="s">
        <v>233</v>
      </c>
      <c r="B60" t="s">
        <v>238</v>
      </c>
      <c r="C60" t="s">
        <v>145</v>
      </c>
      <c r="D60">
        <v>0.58597463769007552</v>
      </c>
      <c r="E60">
        <v>5.4410952600092006</v>
      </c>
    </row>
    <row r="61" spans="1:5" x14ac:dyDescent="0.35">
      <c r="A61" t="s">
        <v>233</v>
      </c>
      <c r="B61" t="s">
        <v>238</v>
      </c>
      <c r="C61" t="s">
        <v>146</v>
      </c>
      <c r="D61">
        <v>1.1884238799672162</v>
      </c>
      <c r="E61">
        <v>6.5874701929330159</v>
      </c>
    </row>
    <row r="62" spans="1:5" x14ac:dyDescent="0.35">
      <c r="A62" t="s">
        <v>233</v>
      </c>
      <c r="B62" t="s">
        <v>239</v>
      </c>
      <c r="C62" t="s">
        <v>143</v>
      </c>
      <c r="D62">
        <v>0.367832271246883</v>
      </c>
      <c r="E62">
        <v>3.0065125800862993</v>
      </c>
    </row>
    <row r="63" spans="1:5" x14ac:dyDescent="0.35">
      <c r="A63" t="s">
        <v>233</v>
      </c>
      <c r="B63" t="s">
        <v>239</v>
      </c>
      <c r="C63" t="s">
        <v>145</v>
      </c>
      <c r="D63">
        <v>0.68760288713994677</v>
      </c>
      <c r="E63">
        <v>3.2102370817817398</v>
      </c>
    </row>
    <row r="64" spans="1:5" x14ac:dyDescent="0.35">
      <c r="A64" t="s">
        <v>233</v>
      </c>
      <c r="B64" t="s">
        <v>239</v>
      </c>
      <c r="C64" t="s">
        <v>146</v>
      </c>
      <c r="D64">
        <v>0.71005365985994129</v>
      </c>
      <c r="E64">
        <v>3.1123674405273696</v>
      </c>
    </row>
    <row r="65" spans="1:5" x14ac:dyDescent="0.35">
      <c r="A65" t="s">
        <v>233</v>
      </c>
      <c r="B65" t="s">
        <v>240</v>
      </c>
      <c r="C65" t="s">
        <v>143</v>
      </c>
      <c r="D65">
        <v>0.46030753351317566</v>
      </c>
      <c r="E65">
        <v>4.5815882900470335</v>
      </c>
    </row>
    <row r="66" spans="1:5" x14ac:dyDescent="0.35">
      <c r="A66" t="s">
        <v>233</v>
      </c>
      <c r="B66" t="s">
        <v>240</v>
      </c>
      <c r="C66" t="s">
        <v>145</v>
      </c>
      <c r="D66">
        <v>0.63147153728763394</v>
      </c>
      <c r="E66">
        <v>2.8701849473027901</v>
      </c>
    </row>
    <row r="67" spans="1:5" x14ac:dyDescent="0.35">
      <c r="A67" t="s">
        <v>233</v>
      </c>
      <c r="B67" t="s">
        <v>240</v>
      </c>
      <c r="C67" t="s">
        <v>146</v>
      </c>
      <c r="D67">
        <v>1.0262755519882774</v>
      </c>
      <c r="E67">
        <v>4.1587144500416482</v>
      </c>
    </row>
    <row r="68" spans="1:5" x14ac:dyDescent="0.35">
      <c r="A68" t="s">
        <v>233</v>
      </c>
      <c r="B68" t="s">
        <v>241</v>
      </c>
      <c r="C68" t="s">
        <v>143</v>
      </c>
      <c r="D68">
        <v>0.56113165747944282</v>
      </c>
      <c r="E68">
        <v>3.9372937373601995</v>
      </c>
    </row>
    <row r="69" spans="1:5" x14ac:dyDescent="0.35">
      <c r="A69" t="s">
        <v>233</v>
      </c>
      <c r="B69" t="s">
        <v>241</v>
      </c>
      <c r="C69" t="s">
        <v>145</v>
      </c>
      <c r="D69">
        <v>0.81281592053899754</v>
      </c>
      <c r="E69">
        <v>5.1751306183077856</v>
      </c>
    </row>
    <row r="70" spans="1:5" x14ac:dyDescent="0.35">
      <c r="A70" t="s">
        <v>233</v>
      </c>
      <c r="B70" t="s">
        <v>241</v>
      </c>
      <c r="C70" t="s">
        <v>146</v>
      </c>
      <c r="D70">
        <v>1.0316224049926366</v>
      </c>
      <c r="E70">
        <v>4.1261632559734798</v>
      </c>
    </row>
    <row r="71" spans="1:5" x14ac:dyDescent="0.35">
      <c r="A71" t="s">
        <v>233</v>
      </c>
      <c r="B71" t="s">
        <v>155</v>
      </c>
      <c r="C71" t="s">
        <v>143</v>
      </c>
      <c r="D71">
        <v>0.59733199424622652</v>
      </c>
      <c r="E71">
        <v>3.8342858743552926</v>
      </c>
    </row>
    <row r="72" spans="1:5" x14ac:dyDescent="0.35">
      <c r="A72" t="s">
        <v>233</v>
      </c>
      <c r="B72" t="s">
        <v>155</v>
      </c>
      <c r="C72" t="s">
        <v>145</v>
      </c>
      <c r="D72">
        <v>0.45991244161968498</v>
      </c>
      <c r="E72">
        <v>3.9181614776730456</v>
      </c>
    </row>
    <row r="73" spans="1:5" x14ac:dyDescent="0.35">
      <c r="A73" t="s">
        <v>233</v>
      </c>
      <c r="B73" t="s">
        <v>155</v>
      </c>
      <c r="C73" t="s">
        <v>146</v>
      </c>
      <c r="D73">
        <v>0.94453238607126799</v>
      </c>
      <c r="E73">
        <v>2.7703853393865563</v>
      </c>
    </row>
    <row r="74" spans="1:5" x14ac:dyDescent="0.35">
      <c r="A74" t="s">
        <v>233</v>
      </c>
      <c r="B74" t="s">
        <v>242</v>
      </c>
      <c r="C74" t="s">
        <v>143</v>
      </c>
      <c r="D74">
        <v>0.64268973621027137</v>
      </c>
      <c r="E74">
        <v>5.6001970275644934</v>
      </c>
    </row>
    <row r="75" spans="1:5" x14ac:dyDescent="0.35">
      <c r="A75" t="s">
        <v>233</v>
      </c>
      <c r="B75" t="s">
        <v>242</v>
      </c>
      <c r="C75" t="s">
        <v>145</v>
      </c>
      <c r="D75">
        <v>0.70073411916982575</v>
      </c>
      <c r="E75">
        <v>2.6237705503014714</v>
      </c>
    </row>
    <row r="76" spans="1:5" x14ac:dyDescent="0.35">
      <c r="A76" t="s">
        <v>233</v>
      </c>
      <c r="B76" t="s">
        <v>242</v>
      </c>
      <c r="C76" t="s">
        <v>146</v>
      </c>
      <c r="D76">
        <v>0.78712546138604822</v>
      </c>
      <c r="E76">
        <v>3.8281747624015487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06B95-5913-4720-9A33-06D5933CF4C5}">
  <dimension ref="A2:G429"/>
  <sheetViews>
    <sheetView tabSelected="1" topLeftCell="A361" zoomScaleNormal="100" workbookViewId="0">
      <selection activeCell="A402" sqref="A402:E412"/>
    </sheetView>
  </sheetViews>
  <sheetFormatPr baseColWidth="10" defaultRowHeight="12.75" x14ac:dyDescent="0.35"/>
  <cols>
    <col min="1" max="1" width="33.53125" bestFit="1" customWidth="1"/>
    <col min="2" max="2" width="19.6640625" bestFit="1" customWidth="1"/>
    <col min="4" max="4" width="12.1328125" customWidth="1"/>
    <col min="5" max="5" width="8.86328125" customWidth="1"/>
    <col min="6" max="7" width="12.6640625" customWidth="1"/>
    <col min="257" max="257" width="33.53125" bestFit="1" customWidth="1"/>
    <col min="258" max="258" width="19.6640625" bestFit="1" customWidth="1"/>
    <col min="260" max="260" width="12.1328125" customWidth="1"/>
    <col min="261" max="261" width="8.86328125" customWidth="1"/>
    <col min="262" max="263" width="12.6640625" customWidth="1"/>
    <col min="513" max="513" width="33.53125" bestFit="1" customWidth="1"/>
    <col min="514" max="514" width="19.6640625" bestFit="1" customWidth="1"/>
    <col min="516" max="516" width="12.1328125" customWidth="1"/>
    <col min="517" max="517" width="8.86328125" customWidth="1"/>
    <col min="518" max="519" width="12.6640625" customWidth="1"/>
    <col min="769" max="769" width="33.53125" bestFit="1" customWidth="1"/>
    <col min="770" max="770" width="19.6640625" bestFit="1" customWidth="1"/>
    <col min="772" max="772" width="12.1328125" customWidth="1"/>
    <col min="773" max="773" width="8.86328125" customWidth="1"/>
    <col min="774" max="775" width="12.6640625" customWidth="1"/>
    <col min="1025" max="1025" width="33.53125" bestFit="1" customWidth="1"/>
    <col min="1026" max="1026" width="19.6640625" bestFit="1" customWidth="1"/>
    <col min="1028" max="1028" width="12.1328125" customWidth="1"/>
    <col min="1029" max="1029" width="8.86328125" customWidth="1"/>
    <col min="1030" max="1031" width="12.6640625" customWidth="1"/>
    <col min="1281" max="1281" width="33.53125" bestFit="1" customWidth="1"/>
    <col min="1282" max="1282" width="19.6640625" bestFit="1" customWidth="1"/>
    <col min="1284" max="1284" width="12.1328125" customWidth="1"/>
    <col min="1285" max="1285" width="8.86328125" customWidth="1"/>
    <col min="1286" max="1287" width="12.6640625" customWidth="1"/>
    <col min="1537" max="1537" width="33.53125" bestFit="1" customWidth="1"/>
    <col min="1538" max="1538" width="19.6640625" bestFit="1" customWidth="1"/>
    <col min="1540" max="1540" width="12.1328125" customWidth="1"/>
    <col min="1541" max="1541" width="8.86328125" customWidth="1"/>
    <col min="1542" max="1543" width="12.6640625" customWidth="1"/>
    <col min="1793" max="1793" width="33.53125" bestFit="1" customWidth="1"/>
    <col min="1794" max="1794" width="19.6640625" bestFit="1" customWidth="1"/>
    <col min="1796" max="1796" width="12.1328125" customWidth="1"/>
    <col min="1797" max="1797" width="8.86328125" customWidth="1"/>
    <col min="1798" max="1799" width="12.6640625" customWidth="1"/>
    <col min="2049" max="2049" width="33.53125" bestFit="1" customWidth="1"/>
    <col min="2050" max="2050" width="19.6640625" bestFit="1" customWidth="1"/>
    <col min="2052" max="2052" width="12.1328125" customWidth="1"/>
    <col min="2053" max="2053" width="8.86328125" customWidth="1"/>
    <col min="2054" max="2055" width="12.6640625" customWidth="1"/>
    <col min="2305" max="2305" width="33.53125" bestFit="1" customWidth="1"/>
    <col min="2306" max="2306" width="19.6640625" bestFit="1" customWidth="1"/>
    <col min="2308" max="2308" width="12.1328125" customWidth="1"/>
    <col min="2309" max="2309" width="8.86328125" customWidth="1"/>
    <col min="2310" max="2311" width="12.6640625" customWidth="1"/>
    <col min="2561" max="2561" width="33.53125" bestFit="1" customWidth="1"/>
    <col min="2562" max="2562" width="19.6640625" bestFit="1" customWidth="1"/>
    <col min="2564" max="2564" width="12.1328125" customWidth="1"/>
    <col min="2565" max="2565" width="8.86328125" customWidth="1"/>
    <col min="2566" max="2567" width="12.6640625" customWidth="1"/>
    <col min="2817" max="2817" width="33.53125" bestFit="1" customWidth="1"/>
    <col min="2818" max="2818" width="19.6640625" bestFit="1" customWidth="1"/>
    <col min="2820" max="2820" width="12.1328125" customWidth="1"/>
    <col min="2821" max="2821" width="8.86328125" customWidth="1"/>
    <col min="2822" max="2823" width="12.6640625" customWidth="1"/>
    <col min="3073" max="3073" width="33.53125" bestFit="1" customWidth="1"/>
    <col min="3074" max="3074" width="19.6640625" bestFit="1" customWidth="1"/>
    <col min="3076" max="3076" width="12.1328125" customWidth="1"/>
    <col min="3077" max="3077" width="8.86328125" customWidth="1"/>
    <col min="3078" max="3079" width="12.6640625" customWidth="1"/>
    <col min="3329" max="3329" width="33.53125" bestFit="1" customWidth="1"/>
    <col min="3330" max="3330" width="19.6640625" bestFit="1" customWidth="1"/>
    <col min="3332" max="3332" width="12.1328125" customWidth="1"/>
    <col min="3333" max="3333" width="8.86328125" customWidth="1"/>
    <col min="3334" max="3335" width="12.6640625" customWidth="1"/>
    <col min="3585" max="3585" width="33.53125" bestFit="1" customWidth="1"/>
    <col min="3586" max="3586" width="19.6640625" bestFit="1" customWidth="1"/>
    <col min="3588" max="3588" width="12.1328125" customWidth="1"/>
    <col min="3589" max="3589" width="8.86328125" customWidth="1"/>
    <col min="3590" max="3591" width="12.6640625" customWidth="1"/>
    <col min="3841" max="3841" width="33.53125" bestFit="1" customWidth="1"/>
    <col min="3842" max="3842" width="19.6640625" bestFit="1" customWidth="1"/>
    <col min="3844" max="3844" width="12.1328125" customWidth="1"/>
    <col min="3845" max="3845" width="8.86328125" customWidth="1"/>
    <col min="3846" max="3847" width="12.6640625" customWidth="1"/>
    <col min="4097" max="4097" width="33.53125" bestFit="1" customWidth="1"/>
    <col min="4098" max="4098" width="19.6640625" bestFit="1" customWidth="1"/>
    <col min="4100" max="4100" width="12.1328125" customWidth="1"/>
    <col min="4101" max="4101" width="8.86328125" customWidth="1"/>
    <col min="4102" max="4103" width="12.6640625" customWidth="1"/>
    <col min="4353" max="4353" width="33.53125" bestFit="1" customWidth="1"/>
    <col min="4354" max="4354" width="19.6640625" bestFit="1" customWidth="1"/>
    <col min="4356" max="4356" width="12.1328125" customWidth="1"/>
    <col min="4357" max="4357" width="8.86328125" customWidth="1"/>
    <col min="4358" max="4359" width="12.6640625" customWidth="1"/>
    <col min="4609" max="4609" width="33.53125" bestFit="1" customWidth="1"/>
    <col min="4610" max="4610" width="19.6640625" bestFit="1" customWidth="1"/>
    <col min="4612" max="4612" width="12.1328125" customWidth="1"/>
    <col min="4613" max="4613" width="8.86328125" customWidth="1"/>
    <col min="4614" max="4615" width="12.6640625" customWidth="1"/>
    <col min="4865" max="4865" width="33.53125" bestFit="1" customWidth="1"/>
    <col min="4866" max="4866" width="19.6640625" bestFit="1" customWidth="1"/>
    <col min="4868" max="4868" width="12.1328125" customWidth="1"/>
    <col min="4869" max="4869" width="8.86328125" customWidth="1"/>
    <col min="4870" max="4871" width="12.6640625" customWidth="1"/>
    <col min="5121" max="5121" width="33.53125" bestFit="1" customWidth="1"/>
    <col min="5122" max="5122" width="19.6640625" bestFit="1" customWidth="1"/>
    <col min="5124" max="5124" width="12.1328125" customWidth="1"/>
    <col min="5125" max="5125" width="8.86328125" customWidth="1"/>
    <col min="5126" max="5127" width="12.6640625" customWidth="1"/>
    <col min="5377" max="5377" width="33.53125" bestFit="1" customWidth="1"/>
    <col min="5378" max="5378" width="19.6640625" bestFit="1" customWidth="1"/>
    <col min="5380" max="5380" width="12.1328125" customWidth="1"/>
    <col min="5381" max="5381" width="8.86328125" customWidth="1"/>
    <col min="5382" max="5383" width="12.6640625" customWidth="1"/>
    <col min="5633" max="5633" width="33.53125" bestFit="1" customWidth="1"/>
    <col min="5634" max="5634" width="19.6640625" bestFit="1" customWidth="1"/>
    <col min="5636" max="5636" width="12.1328125" customWidth="1"/>
    <col min="5637" max="5637" width="8.86328125" customWidth="1"/>
    <col min="5638" max="5639" width="12.6640625" customWidth="1"/>
    <col min="5889" max="5889" width="33.53125" bestFit="1" customWidth="1"/>
    <col min="5890" max="5890" width="19.6640625" bestFit="1" customWidth="1"/>
    <col min="5892" max="5892" width="12.1328125" customWidth="1"/>
    <col min="5893" max="5893" width="8.86328125" customWidth="1"/>
    <col min="5894" max="5895" width="12.6640625" customWidth="1"/>
    <col min="6145" max="6145" width="33.53125" bestFit="1" customWidth="1"/>
    <col min="6146" max="6146" width="19.6640625" bestFit="1" customWidth="1"/>
    <col min="6148" max="6148" width="12.1328125" customWidth="1"/>
    <col min="6149" max="6149" width="8.86328125" customWidth="1"/>
    <col min="6150" max="6151" width="12.6640625" customWidth="1"/>
    <col min="6401" max="6401" width="33.53125" bestFit="1" customWidth="1"/>
    <col min="6402" max="6402" width="19.6640625" bestFit="1" customWidth="1"/>
    <col min="6404" max="6404" width="12.1328125" customWidth="1"/>
    <col min="6405" max="6405" width="8.86328125" customWidth="1"/>
    <col min="6406" max="6407" width="12.6640625" customWidth="1"/>
    <col min="6657" max="6657" width="33.53125" bestFit="1" customWidth="1"/>
    <col min="6658" max="6658" width="19.6640625" bestFit="1" customWidth="1"/>
    <col min="6660" max="6660" width="12.1328125" customWidth="1"/>
    <col min="6661" max="6661" width="8.86328125" customWidth="1"/>
    <col min="6662" max="6663" width="12.6640625" customWidth="1"/>
    <col min="6913" max="6913" width="33.53125" bestFit="1" customWidth="1"/>
    <col min="6914" max="6914" width="19.6640625" bestFit="1" customWidth="1"/>
    <col min="6916" max="6916" width="12.1328125" customWidth="1"/>
    <col min="6917" max="6917" width="8.86328125" customWidth="1"/>
    <col min="6918" max="6919" width="12.6640625" customWidth="1"/>
    <col min="7169" max="7169" width="33.53125" bestFit="1" customWidth="1"/>
    <col min="7170" max="7170" width="19.6640625" bestFit="1" customWidth="1"/>
    <col min="7172" max="7172" width="12.1328125" customWidth="1"/>
    <col min="7173" max="7173" width="8.86328125" customWidth="1"/>
    <col min="7174" max="7175" width="12.6640625" customWidth="1"/>
    <col min="7425" max="7425" width="33.53125" bestFit="1" customWidth="1"/>
    <col min="7426" max="7426" width="19.6640625" bestFit="1" customWidth="1"/>
    <col min="7428" max="7428" width="12.1328125" customWidth="1"/>
    <col min="7429" max="7429" width="8.86328125" customWidth="1"/>
    <col min="7430" max="7431" width="12.6640625" customWidth="1"/>
    <col min="7681" max="7681" width="33.53125" bestFit="1" customWidth="1"/>
    <col min="7682" max="7682" width="19.6640625" bestFit="1" customWidth="1"/>
    <col min="7684" max="7684" width="12.1328125" customWidth="1"/>
    <col min="7685" max="7685" width="8.86328125" customWidth="1"/>
    <col min="7686" max="7687" width="12.6640625" customWidth="1"/>
    <col min="7937" max="7937" width="33.53125" bestFit="1" customWidth="1"/>
    <col min="7938" max="7938" width="19.6640625" bestFit="1" customWidth="1"/>
    <col min="7940" max="7940" width="12.1328125" customWidth="1"/>
    <col min="7941" max="7941" width="8.86328125" customWidth="1"/>
    <col min="7942" max="7943" width="12.6640625" customWidth="1"/>
    <col min="8193" max="8193" width="33.53125" bestFit="1" customWidth="1"/>
    <col min="8194" max="8194" width="19.6640625" bestFit="1" customWidth="1"/>
    <col min="8196" max="8196" width="12.1328125" customWidth="1"/>
    <col min="8197" max="8197" width="8.86328125" customWidth="1"/>
    <col min="8198" max="8199" width="12.6640625" customWidth="1"/>
    <col min="8449" max="8449" width="33.53125" bestFit="1" customWidth="1"/>
    <col min="8450" max="8450" width="19.6640625" bestFit="1" customWidth="1"/>
    <col min="8452" max="8452" width="12.1328125" customWidth="1"/>
    <col min="8453" max="8453" width="8.86328125" customWidth="1"/>
    <col min="8454" max="8455" width="12.6640625" customWidth="1"/>
    <col min="8705" max="8705" width="33.53125" bestFit="1" customWidth="1"/>
    <col min="8706" max="8706" width="19.6640625" bestFit="1" customWidth="1"/>
    <col min="8708" max="8708" width="12.1328125" customWidth="1"/>
    <col min="8709" max="8709" width="8.86328125" customWidth="1"/>
    <col min="8710" max="8711" width="12.6640625" customWidth="1"/>
    <col min="8961" max="8961" width="33.53125" bestFit="1" customWidth="1"/>
    <col min="8962" max="8962" width="19.6640625" bestFit="1" customWidth="1"/>
    <col min="8964" max="8964" width="12.1328125" customWidth="1"/>
    <col min="8965" max="8965" width="8.86328125" customWidth="1"/>
    <col min="8966" max="8967" width="12.6640625" customWidth="1"/>
    <col min="9217" max="9217" width="33.53125" bestFit="1" customWidth="1"/>
    <col min="9218" max="9218" width="19.6640625" bestFit="1" customWidth="1"/>
    <col min="9220" max="9220" width="12.1328125" customWidth="1"/>
    <col min="9221" max="9221" width="8.86328125" customWidth="1"/>
    <col min="9222" max="9223" width="12.6640625" customWidth="1"/>
    <col min="9473" max="9473" width="33.53125" bestFit="1" customWidth="1"/>
    <col min="9474" max="9474" width="19.6640625" bestFit="1" customWidth="1"/>
    <col min="9476" max="9476" width="12.1328125" customWidth="1"/>
    <col min="9477" max="9477" width="8.86328125" customWidth="1"/>
    <col min="9478" max="9479" width="12.6640625" customWidth="1"/>
    <col min="9729" max="9729" width="33.53125" bestFit="1" customWidth="1"/>
    <col min="9730" max="9730" width="19.6640625" bestFit="1" customWidth="1"/>
    <col min="9732" max="9732" width="12.1328125" customWidth="1"/>
    <col min="9733" max="9733" width="8.86328125" customWidth="1"/>
    <col min="9734" max="9735" width="12.6640625" customWidth="1"/>
    <col min="9985" max="9985" width="33.53125" bestFit="1" customWidth="1"/>
    <col min="9986" max="9986" width="19.6640625" bestFit="1" customWidth="1"/>
    <col min="9988" max="9988" width="12.1328125" customWidth="1"/>
    <col min="9989" max="9989" width="8.86328125" customWidth="1"/>
    <col min="9990" max="9991" width="12.6640625" customWidth="1"/>
    <col min="10241" max="10241" width="33.53125" bestFit="1" customWidth="1"/>
    <col min="10242" max="10242" width="19.6640625" bestFit="1" customWidth="1"/>
    <col min="10244" max="10244" width="12.1328125" customWidth="1"/>
    <col min="10245" max="10245" width="8.86328125" customWidth="1"/>
    <col min="10246" max="10247" width="12.6640625" customWidth="1"/>
    <col min="10497" max="10497" width="33.53125" bestFit="1" customWidth="1"/>
    <col min="10498" max="10498" width="19.6640625" bestFit="1" customWidth="1"/>
    <col min="10500" max="10500" width="12.1328125" customWidth="1"/>
    <col min="10501" max="10501" width="8.86328125" customWidth="1"/>
    <col min="10502" max="10503" width="12.6640625" customWidth="1"/>
    <col min="10753" max="10753" width="33.53125" bestFit="1" customWidth="1"/>
    <col min="10754" max="10754" width="19.6640625" bestFit="1" customWidth="1"/>
    <col min="10756" max="10756" width="12.1328125" customWidth="1"/>
    <col min="10757" max="10757" width="8.86328125" customWidth="1"/>
    <col min="10758" max="10759" width="12.6640625" customWidth="1"/>
    <col min="11009" max="11009" width="33.53125" bestFit="1" customWidth="1"/>
    <col min="11010" max="11010" width="19.6640625" bestFit="1" customWidth="1"/>
    <col min="11012" max="11012" width="12.1328125" customWidth="1"/>
    <col min="11013" max="11013" width="8.86328125" customWidth="1"/>
    <col min="11014" max="11015" width="12.6640625" customWidth="1"/>
    <col min="11265" max="11265" width="33.53125" bestFit="1" customWidth="1"/>
    <col min="11266" max="11266" width="19.6640625" bestFit="1" customWidth="1"/>
    <col min="11268" max="11268" width="12.1328125" customWidth="1"/>
    <col min="11269" max="11269" width="8.86328125" customWidth="1"/>
    <col min="11270" max="11271" width="12.6640625" customWidth="1"/>
    <col min="11521" max="11521" width="33.53125" bestFit="1" customWidth="1"/>
    <col min="11522" max="11522" width="19.6640625" bestFit="1" customWidth="1"/>
    <col min="11524" max="11524" width="12.1328125" customWidth="1"/>
    <col min="11525" max="11525" width="8.86328125" customWidth="1"/>
    <col min="11526" max="11527" width="12.6640625" customWidth="1"/>
    <col min="11777" max="11777" width="33.53125" bestFit="1" customWidth="1"/>
    <col min="11778" max="11778" width="19.6640625" bestFit="1" customWidth="1"/>
    <col min="11780" max="11780" width="12.1328125" customWidth="1"/>
    <col min="11781" max="11781" width="8.86328125" customWidth="1"/>
    <col min="11782" max="11783" width="12.6640625" customWidth="1"/>
    <col min="12033" max="12033" width="33.53125" bestFit="1" customWidth="1"/>
    <col min="12034" max="12034" width="19.6640625" bestFit="1" customWidth="1"/>
    <col min="12036" max="12036" width="12.1328125" customWidth="1"/>
    <col min="12037" max="12037" width="8.86328125" customWidth="1"/>
    <col min="12038" max="12039" width="12.6640625" customWidth="1"/>
    <col min="12289" max="12289" width="33.53125" bestFit="1" customWidth="1"/>
    <col min="12290" max="12290" width="19.6640625" bestFit="1" customWidth="1"/>
    <col min="12292" max="12292" width="12.1328125" customWidth="1"/>
    <col min="12293" max="12293" width="8.86328125" customWidth="1"/>
    <col min="12294" max="12295" width="12.6640625" customWidth="1"/>
    <col min="12545" max="12545" width="33.53125" bestFit="1" customWidth="1"/>
    <col min="12546" max="12546" width="19.6640625" bestFit="1" customWidth="1"/>
    <col min="12548" max="12548" width="12.1328125" customWidth="1"/>
    <col min="12549" max="12549" width="8.86328125" customWidth="1"/>
    <col min="12550" max="12551" width="12.6640625" customWidth="1"/>
    <col min="12801" max="12801" width="33.53125" bestFit="1" customWidth="1"/>
    <col min="12802" max="12802" width="19.6640625" bestFit="1" customWidth="1"/>
    <col min="12804" max="12804" width="12.1328125" customWidth="1"/>
    <col min="12805" max="12805" width="8.86328125" customWidth="1"/>
    <col min="12806" max="12807" width="12.6640625" customWidth="1"/>
    <col min="13057" max="13057" width="33.53125" bestFit="1" customWidth="1"/>
    <col min="13058" max="13058" width="19.6640625" bestFit="1" customWidth="1"/>
    <col min="13060" max="13060" width="12.1328125" customWidth="1"/>
    <col min="13061" max="13061" width="8.86328125" customWidth="1"/>
    <col min="13062" max="13063" width="12.6640625" customWidth="1"/>
    <col min="13313" max="13313" width="33.53125" bestFit="1" customWidth="1"/>
    <col min="13314" max="13314" width="19.6640625" bestFit="1" customWidth="1"/>
    <col min="13316" max="13316" width="12.1328125" customWidth="1"/>
    <col min="13317" max="13317" width="8.86328125" customWidth="1"/>
    <col min="13318" max="13319" width="12.6640625" customWidth="1"/>
    <col min="13569" max="13569" width="33.53125" bestFit="1" customWidth="1"/>
    <col min="13570" max="13570" width="19.6640625" bestFit="1" customWidth="1"/>
    <col min="13572" max="13572" width="12.1328125" customWidth="1"/>
    <col min="13573" max="13573" width="8.86328125" customWidth="1"/>
    <col min="13574" max="13575" width="12.6640625" customWidth="1"/>
    <col min="13825" max="13825" width="33.53125" bestFit="1" customWidth="1"/>
    <col min="13826" max="13826" width="19.6640625" bestFit="1" customWidth="1"/>
    <col min="13828" max="13828" width="12.1328125" customWidth="1"/>
    <col min="13829" max="13829" width="8.86328125" customWidth="1"/>
    <col min="13830" max="13831" width="12.6640625" customWidth="1"/>
    <col min="14081" max="14081" width="33.53125" bestFit="1" customWidth="1"/>
    <col min="14082" max="14082" width="19.6640625" bestFit="1" customWidth="1"/>
    <col min="14084" max="14084" width="12.1328125" customWidth="1"/>
    <col min="14085" max="14085" width="8.86328125" customWidth="1"/>
    <col min="14086" max="14087" width="12.6640625" customWidth="1"/>
    <col min="14337" max="14337" width="33.53125" bestFit="1" customWidth="1"/>
    <col min="14338" max="14338" width="19.6640625" bestFit="1" customWidth="1"/>
    <col min="14340" max="14340" width="12.1328125" customWidth="1"/>
    <col min="14341" max="14341" width="8.86328125" customWidth="1"/>
    <col min="14342" max="14343" width="12.6640625" customWidth="1"/>
    <col min="14593" max="14593" width="33.53125" bestFit="1" customWidth="1"/>
    <col min="14594" max="14594" width="19.6640625" bestFit="1" customWidth="1"/>
    <col min="14596" max="14596" width="12.1328125" customWidth="1"/>
    <col min="14597" max="14597" width="8.86328125" customWidth="1"/>
    <col min="14598" max="14599" width="12.6640625" customWidth="1"/>
    <col min="14849" max="14849" width="33.53125" bestFit="1" customWidth="1"/>
    <col min="14850" max="14850" width="19.6640625" bestFit="1" customWidth="1"/>
    <col min="14852" max="14852" width="12.1328125" customWidth="1"/>
    <col min="14853" max="14853" width="8.86328125" customWidth="1"/>
    <col min="14854" max="14855" width="12.6640625" customWidth="1"/>
    <col min="15105" max="15105" width="33.53125" bestFit="1" customWidth="1"/>
    <col min="15106" max="15106" width="19.6640625" bestFit="1" customWidth="1"/>
    <col min="15108" max="15108" width="12.1328125" customWidth="1"/>
    <col min="15109" max="15109" width="8.86328125" customWidth="1"/>
    <col min="15110" max="15111" width="12.6640625" customWidth="1"/>
    <col min="15361" max="15361" width="33.53125" bestFit="1" customWidth="1"/>
    <col min="15362" max="15362" width="19.6640625" bestFit="1" customWidth="1"/>
    <col min="15364" max="15364" width="12.1328125" customWidth="1"/>
    <col min="15365" max="15365" width="8.86328125" customWidth="1"/>
    <col min="15366" max="15367" width="12.6640625" customWidth="1"/>
    <col min="15617" max="15617" width="33.53125" bestFit="1" customWidth="1"/>
    <col min="15618" max="15618" width="19.6640625" bestFit="1" customWidth="1"/>
    <col min="15620" max="15620" width="12.1328125" customWidth="1"/>
    <col min="15621" max="15621" width="8.86328125" customWidth="1"/>
    <col min="15622" max="15623" width="12.6640625" customWidth="1"/>
    <col min="15873" max="15873" width="33.53125" bestFit="1" customWidth="1"/>
    <col min="15874" max="15874" width="19.6640625" bestFit="1" customWidth="1"/>
    <col min="15876" max="15876" width="12.1328125" customWidth="1"/>
    <col min="15877" max="15877" width="8.86328125" customWidth="1"/>
    <col min="15878" max="15879" width="12.6640625" customWidth="1"/>
    <col min="16129" max="16129" width="33.53125" bestFit="1" customWidth="1"/>
    <col min="16130" max="16130" width="19.6640625" bestFit="1" customWidth="1"/>
    <col min="16132" max="16132" width="12.1328125" customWidth="1"/>
    <col min="16133" max="16133" width="8.86328125" customWidth="1"/>
    <col min="16134" max="16135" width="12.6640625" customWidth="1"/>
  </cols>
  <sheetData>
    <row r="2" spans="1:7" ht="13.5" thickBot="1" x14ac:dyDescent="0.45">
      <c r="A2" s="9" t="s">
        <v>53</v>
      </c>
    </row>
    <row r="3" spans="1:7" ht="13.15" x14ac:dyDescent="0.4">
      <c r="A3" s="9" t="s">
        <v>197</v>
      </c>
      <c r="B3" s="10"/>
      <c r="C3" s="10"/>
      <c r="D3" s="10"/>
      <c r="E3" s="10"/>
      <c r="F3" s="11" t="s">
        <v>55</v>
      </c>
      <c r="G3" s="12"/>
    </row>
    <row r="4" spans="1:7" ht="13.15" x14ac:dyDescent="0.4">
      <c r="A4" s="13" t="s">
        <v>56</v>
      </c>
      <c r="B4" s="14" t="s">
        <v>57</v>
      </c>
      <c r="C4" s="14" t="s">
        <v>58</v>
      </c>
      <c r="D4" s="14" t="s">
        <v>59</v>
      </c>
      <c r="E4" s="15" t="s">
        <v>60</v>
      </c>
      <c r="F4" s="14" t="s">
        <v>61</v>
      </c>
      <c r="G4" s="14" t="s">
        <v>62</v>
      </c>
    </row>
    <row r="5" spans="1:7" ht="13.15" x14ac:dyDescent="0.4">
      <c r="A5" s="23" t="s">
        <v>198</v>
      </c>
      <c r="B5" s="17"/>
      <c r="C5" s="18">
        <v>1</v>
      </c>
      <c r="D5" s="19">
        <f t="shared" ref="D5:D18" si="0">(C5/641)*100</f>
        <v>0.15600624024960999</v>
      </c>
      <c r="E5" s="20">
        <f t="shared" ref="E5:E18" si="1">1.96*(SQRT(D5*(100-D5)/641))</f>
        <v>0.30553362591268046</v>
      </c>
      <c r="F5" s="21">
        <f t="shared" ref="F5:F18" si="2">D5-E5</f>
        <v>-0.14952738566307047</v>
      </c>
      <c r="G5" s="22">
        <f t="shared" ref="G5:G18" si="3">D5+E5</f>
        <v>0.46153986616229048</v>
      </c>
    </row>
    <row r="6" spans="1:7" ht="13.15" x14ac:dyDescent="0.4">
      <c r="A6" s="16" t="s">
        <v>199</v>
      </c>
      <c r="B6" s="17"/>
      <c r="C6" s="18">
        <v>1</v>
      </c>
      <c r="D6" s="19">
        <f t="shared" si="0"/>
        <v>0.15600624024960999</v>
      </c>
      <c r="E6" s="20">
        <f t="shared" si="1"/>
        <v>0.30553362591268046</v>
      </c>
      <c r="F6" s="21">
        <f t="shared" si="2"/>
        <v>-0.14952738566307047</v>
      </c>
      <c r="G6" s="22">
        <f t="shared" si="3"/>
        <v>0.46153986616229048</v>
      </c>
    </row>
    <row r="7" spans="1:7" ht="13.15" x14ac:dyDescent="0.4">
      <c r="A7" s="16" t="s">
        <v>101</v>
      </c>
      <c r="B7" s="17"/>
      <c r="C7" s="18">
        <v>1</v>
      </c>
      <c r="D7" s="19">
        <f t="shared" si="0"/>
        <v>0.15600624024960999</v>
      </c>
      <c r="E7" s="20">
        <f t="shared" si="1"/>
        <v>0.30553362591268046</v>
      </c>
      <c r="F7" s="21">
        <f t="shared" si="2"/>
        <v>-0.14952738566307047</v>
      </c>
      <c r="G7" s="22">
        <f t="shared" si="3"/>
        <v>0.46153986616229048</v>
      </c>
    </row>
    <row r="8" spans="1:7" ht="13.15" x14ac:dyDescent="0.4">
      <c r="A8" s="23" t="s">
        <v>121</v>
      </c>
      <c r="B8" s="17"/>
      <c r="C8" s="18">
        <v>2</v>
      </c>
      <c r="D8" s="19">
        <f t="shared" si="0"/>
        <v>0.31201248049921998</v>
      </c>
      <c r="E8" s="20">
        <f t="shared" si="1"/>
        <v>0.4317520954059621</v>
      </c>
      <c r="F8" s="21">
        <f t="shared" si="2"/>
        <v>-0.11973961490674212</v>
      </c>
      <c r="G8" s="22">
        <f t="shared" si="3"/>
        <v>0.74376457590518208</v>
      </c>
    </row>
    <row r="9" spans="1:7" ht="13.15" x14ac:dyDescent="0.4">
      <c r="A9" s="16" t="s">
        <v>70</v>
      </c>
      <c r="B9" s="17"/>
      <c r="C9" s="18">
        <v>3</v>
      </c>
      <c r="D9" s="19">
        <f t="shared" si="0"/>
        <v>0.46801872074883</v>
      </c>
      <c r="E9" s="20">
        <f t="shared" si="1"/>
        <v>0.52837224186388509</v>
      </c>
      <c r="F9" s="21">
        <f t="shared" si="2"/>
        <v>-6.0353521115055098E-2</v>
      </c>
      <c r="G9" s="22">
        <f t="shared" si="3"/>
        <v>0.99639096261271509</v>
      </c>
    </row>
    <row r="10" spans="1:7" ht="13.15" x14ac:dyDescent="0.4">
      <c r="A10" s="23" t="s">
        <v>78</v>
      </c>
      <c r="B10" s="17"/>
      <c r="C10" s="18">
        <v>3</v>
      </c>
      <c r="D10" s="19">
        <f t="shared" si="0"/>
        <v>0.46801872074883</v>
      </c>
      <c r="E10" s="20">
        <f t="shared" si="1"/>
        <v>0.52837224186388509</v>
      </c>
      <c r="F10" s="21">
        <f t="shared" si="2"/>
        <v>-6.0353521115055098E-2</v>
      </c>
      <c r="G10" s="22">
        <f t="shared" si="3"/>
        <v>0.99639096261271509</v>
      </c>
    </row>
    <row r="11" spans="1:7" ht="13.15" x14ac:dyDescent="0.4">
      <c r="A11" s="23" t="s">
        <v>73</v>
      </c>
      <c r="B11" s="17"/>
      <c r="C11" s="18">
        <v>4</v>
      </c>
      <c r="D11" s="19">
        <f t="shared" si="0"/>
        <v>0.62402496099843996</v>
      </c>
      <c r="E11" s="20">
        <f t="shared" si="1"/>
        <v>0.60963338066237494</v>
      </c>
      <c r="F11" s="21">
        <f t="shared" si="2"/>
        <v>1.4391580336065024E-2</v>
      </c>
      <c r="G11" s="22">
        <f t="shared" si="3"/>
        <v>1.2336583416608149</v>
      </c>
    </row>
    <row r="12" spans="1:7" ht="13.15" x14ac:dyDescent="0.4">
      <c r="A12" s="23" t="s">
        <v>75</v>
      </c>
      <c r="B12" s="17"/>
      <c r="C12" s="18">
        <v>9</v>
      </c>
      <c r="D12" s="19">
        <f t="shared" si="0"/>
        <v>1.40405616224649</v>
      </c>
      <c r="E12" s="20">
        <f t="shared" si="1"/>
        <v>0.91085410711966974</v>
      </c>
      <c r="F12" s="21">
        <f t="shared" si="2"/>
        <v>0.49320205512682025</v>
      </c>
      <c r="G12" s="22">
        <f t="shared" si="3"/>
        <v>2.3149102693661598</v>
      </c>
    </row>
    <row r="13" spans="1:7" ht="13.15" x14ac:dyDescent="0.4">
      <c r="A13" s="23" t="s">
        <v>77</v>
      </c>
      <c r="B13" s="17"/>
      <c r="C13" s="18">
        <v>11</v>
      </c>
      <c r="D13" s="19">
        <f t="shared" si="0"/>
        <v>1.7160686427457099</v>
      </c>
      <c r="E13" s="20">
        <f t="shared" si="1"/>
        <v>1.0053925074504593</v>
      </c>
      <c r="F13" s="21">
        <f t="shared" si="2"/>
        <v>0.71067613529525064</v>
      </c>
      <c r="G13" s="22">
        <f t="shared" si="3"/>
        <v>2.721461150196169</v>
      </c>
    </row>
    <row r="14" spans="1:7" ht="13.15" x14ac:dyDescent="0.4">
      <c r="A14" s="23" t="s">
        <v>106</v>
      </c>
      <c r="B14" s="17" t="s">
        <v>107</v>
      </c>
      <c r="C14" s="18">
        <v>25</v>
      </c>
      <c r="D14" s="19">
        <f t="shared" si="0"/>
        <v>3.9001560062402496</v>
      </c>
      <c r="E14" s="20">
        <f t="shared" si="1"/>
        <v>1.4987506604854601</v>
      </c>
      <c r="F14" s="21">
        <f t="shared" si="2"/>
        <v>2.4014053457547897</v>
      </c>
      <c r="G14" s="22">
        <f t="shared" si="3"/>
        <v>5.3989066667257095</v>
      </c>
    </row>
    <row r="15" spans="1:7" ht="13.15" x14ac:dyDescent="0.4">
      <c r="A15" s="23" t="s">
        <v>81</v>
      </c>
      <c r="B15" s="17" t="s">
        <v>82</v>
      </c>
      <c r="C15" s="18">
        <v>51</v>
      </c>
      <c r="D15" s="19">
        <f t="shared" si="0"/>
        <v>7.9563182527301084</v>
      </c>
      <c r="E15" s="20">
        <f t="shared" si="1"/>
        <v>2.0949811561619689</v>
      </c>
      <c r="F15" s="21">
        <f t="shared" si="2"/>
        <v>5.8613370965681391</v>
      </c>
      <c r="G15" s="22">
        <f t="shared" si="3"/>
        <v>10.051299408892078</v>
      </c>
    </row>
    <row r="16" spans="1:7" ht="13.15" x14ac:dyDescent="0.4">
      <c r="A16" s="52" t="s">
        <v>97</v>
      </c>
      <c r="B16" s="53" t="s">
        <v>98</v>
      </c>
      <c r="C16" s="54">
        <v>80</v>
      </c>
      <c r="D16" s="55">
        <f t="shared" si="0"/>
        <v>12.480499219968799</v>
      </c>
      <c r="E16" s="56">
        <f t="shared" si="1"/>
        <v>2.5585590884333516</v>
      </c>
      <c r="F16" s="57">
        <f t="shared" si="2"/>
        <v>9.9219401315354467</v>
      </c>
      <c r="G16" s="58">
        <f t="shared" si="3"/>
        <v>15.039058308402151</v>
      </c>
    </row>
    <row r="17" spans="1:7" ht="13.15" x14ac:dyDescent="0.4">
      <c r="A17" s="52" t="s">
        <v>79</v>
      </c>
      <c r="B17" s="53" t="s">
        <v>80</v>
      </c>
      <c r="C17" s="54">
        <v>114</v>
      </c>
      <c r="D17" s="55">
        <f t="shared" si="0"/>
        <v>17.784711388455538</v>
      </c>
      <c r="E17" s="56">
        <f t="shared" si="1"/>
        <v>2.9602388934248527</v>
      </c>
      <c r="F17" s="57">
        <f t="shared" si="2"/>
        <v>14.824472495030685</v>
      </c>
      <c r="G17" s="58">
        <f t="shared" si="3"/>
        <v>20.744950281880392</v>
      </c>
    </row>
    <row r="18" spans="1:7" ht="13.15" x14ac:dyDescent="0.4">
      <c r="A18" s="52" t="s">
        <v>64</v>
      </c>
      <c r="B18" s="53" t="s">
        <v>65</v>
      </c>
      <c r="C18" s="54">
        <v>336</v>
      </c>
      <c r="D18" s="55">
        <f t="shared" si="0"/>
        <v>52.418096723868956</v>
      </c>
      <c r="E18" s="56">
        <f t="shared" si="1"/>
        <v>3.8662380034998334</v>
      </c>
      <c r="F18" s="57">
        <f t="shared" si="2"/>
        <v>48.551858720369125</v>
      </c>
      <c r="G18" s="58">
        <f t="shared" si="3"/>
        <v>56.284334727368787</v>
      </c>
    </row>
    <row r="19" spans="1:7" x14ac:dyDescent="0.35">
      <c r="A19" s="24" t="s">
        <v>83</v>
      </c>
      <c r="B19" s="10"/>
      <c r="C19" s="10">
        <f>SUM(C5:C18)</f>
        <v>641</v>
      </c>
    </row>
    <row r="24" spans="1:7" ht="13.15" x14ac:dyDescent="0.4">
      <c r="A24" s="13"/>
      <c r="B24" s="14"/>
      <c r="C24" s="14"/>
      <c r="D24" s="14"/>
      <c r="E24" s="15"/>
      <c r="F24" s="14"/>
      <c r="G24" s="14"/>
    </row>
    <row r="25" spans="1:7" ht="13.15" x14ac:dyDescent="0.4">
      <c r="A25" s="23"/>
      <c r="B25" s="17"/>
      <c r="C25" s="18"/>
      <c r="D25" s="19"/>
      <c r="E25" s="20"/>
      <c r="F25" s="21"/>
      <c r="G25" s="22"/>
    </row>
    <row r="26" spans="1:7" ht="13.15" x14ac:dyDescent="0.4">
      <c r="A26" s="23"/>
      <c r="B26" s="17"/>
      <c r="C26" s="18"/>
      <c r="D26" s="19"/>
      <c r="E26" s="20"/>
      <c r="F26" s="21"/>
      <c r="G26" s="22"/>
    </row>
    <row r="27" spans="1:7" ht="13.15" x14ac:dyDescent="0.4">
      <c r="A27" s="23"/>
      <c r="B27" s="17"/>
      <c r="C27" s="18"/>
      <c r="D27" s="19"/>
      <c r="E27" s="20"/>
      <c r="F27" s="21"/>
      <c r="G27" s="22"/>
    </row>
    <row r="28" spans="1:7" ht="13.15" x14ac:dyDescent="0.4">
      <c r="A28" s="23"/>
      <c r="B28" s="17"/>
      <c r="C28" s="18"/>
      <c r="D28" s="19"/>
      <c r="E28" s="20"/>
      <c r="F28" s="21"/>
      <c r="G28" s="22"/>
    </row>
    <row r="29" spans="1:7" ht="13.15" x14ac:dyDescent="0.4">
      <c r="A29" s="23"/>
      <c r="B29" s="17"/>
      <c r="C29" s="18"/>
      <c r="D29" s="19"/>
      <c r="E29" s="20"/>
      <c r="F29" s="21"/>
      <c r="G29" s="22"/>
    </row>
    <row r="30" spans="1:7" ht="13.15" x14ac:dyDescent="0.4">
      <c r="A30" s="23"/>
      <c r="B30" s="17"/>
      <c r="C30" s="18"/>
      <c r="D30" s="19"/>
      <c r="E30" s="20"/>
      <c r="F30" s="21"/>
      <c r="G30" s="22"/>
    </row>
    <row r="31" spans="1:7" ht="13.15" x14ac:dyDescent="0.4">
      <c r="A31" s="23"/>
      <c r="B31" s="17"/>
      <c r="C31" s="18"/>
      <c r="D31" s="19"/>
      <c r="E31" s="20"/>
      <c r="F31" s="21"/>
      <c r="G31" s="22"/>
    </row>
    <row r="32" spans="1:7" ht="13.15" x14ac:dyDescent="0.4">
      <c r="A32" s="23"/>
      <c r="B32" s="17"/>
      <c r="C32" s="18"/>
      <c r="D32" s="19"/>
      <c r="E32" s="20"/>
      <c r="F32" s="21"/>
      <c r="G32" s="22"/>
    </row>
    <row r="33" spans="1:7" ht="13.15" x14ac:dyDescent="0.4">
      <c r="A33" s="16"/>
      <c r="B33" s="17"/>
      <c r="C33" s="18"/>
      <c r="D33" s="19"/>
      <c r="E33" s="20"/>
      <c r="F33" s="21"/>
      <c r="G33" s="22"/>
    </row>
    <row r="34" spans="1:7" ht="13.15" x14ac:dyDescent="0.4">
      <c r="A34" s="23"/>
      <c r="B34" s="17"/>
      <c r="C34" s="18"/>
      <c r="D34" s="19"/>
      <c r="E34" s="20"/>
      <c r="F34" s="21"/>
      <c r="G34" s="22"/>
    </row>
    <row r="35" spans="1:7" ht="13.15" x14ac:dyDescent="0.4">
      <c r="A35" s="23"/>
      <c r="B35" s="17"/>
      <c r="C35" s="18"/>
      <c r="D35" s="19"/>
      <c r="E35" s="20"/>
      <c r="F35" s="21"/>
      <c r="G35" s="22"/>
    </row>
    <row r="36" spans="1:7" ht="13.15" x14ac:dyDescent="0.4">
      <c r="A36" s="23"/>
      <c r="B36" s="17"/>
      <c r="C36" s="18"/>
      <c r="D36" s="19"/>
      <c r="E36" s="20"/>
      <c r="F36" s="21"/>
      <c r="G36" s="22"/>
    </row>
    <row r="37" spans="1:7" ht="13.15" x14ac:dyDescent="0.4">
      <c r="A37" s="16"/>
      <c r="B37" s="17"/>
      <c r="C37" s="18"/>
      <c r="D37" s="19"/>
      <c r="E37" s="20"/>
      <c r="F37" s="21"/>
      <c r="G37" s="22"/>
    </row>
    <row r="38" spans="1:7" ht="13.15" x14ac:dyDescent="0.4">
      <c r="A38" s="16"/>
      <c r="B38" s="17"/>
      <c r="C38" s="18"/>
      <c r="D38" s="19"/>
      <c r="E38" s="20"/>
      <c r="F38" s="21"/>
      <c r="G38" s="22"/>
    </row>
    <row r="50" spans="1:7" ht="13.5" thickBot="1" x14ac:dyDescent="0.45">
      <c r="A50" s="9" t="s">
        <v>53</v>
      </c>
    </row>
    <row r="51" spans="1:7" ht="13.15" x14ac:dyDescent="0.4">
      <c r="A51" s="9" t="s">
        <v>200</v>
      </c>
      <c r="B51" s="10"/>
      <c r="C51" s="10"/>
      <c r="D51" s="10"/>
      <c r="E51" s="10"/>
      <c r="F51" s="11" t="s">
        <v>55</v>
      </c>
      <c r="G51" s="12"/>
    </row>
    <row r="52" spans="1:7" ht="13.15" x14ac:dyDescent="0.4">
      <c r="A52" s="13" t="s">
        <v>56</v>
      </c>
      <c r="B52" s="14" t="s">
        <v>57</v>
      </c>
      <c r="C52" s="14" t="s">
        <v>58</v>
      </c>
      <c r="D52" s="14" t="s">
        <v>59</v>
      </c>
      <c r="E52" s="15" t="s">
        <v>60</v>
      </c>
      <c r="F52" s="14" t="s">
        <v>61</v>
      </c>
      <c r="G52" s="14" t="s">
        <v>62</v>
      </c>
    </row>
    <row r="53" spans="1:7" ht="13.15" x14ac:dyDescent="0.4">
      <c r="A53" s="16" t="s">
        <v>120</v>
      </c>
      <c r="B53" s="17"/>
      <c r="C53" s="18">
        <v>1</v>
      </c>
      <c r="D53" s="19">
        <f t="shared" ref="D53:D64" si="4">(C53/699)*100</f>
        <v>0.14306151645207438</v>
      </c>
      <c r="E53" s="20">
        <f t="shared" ref="E53:E64" si="5">1.96*(SQRT(D53*(100-D53)/699))</f>
        <v>0.28019992780373848</v>
      </c>
      <c r="F53" s="21">
        <f t="shared" ref="F53:F64" si="6">D53-E53</f>
        <v>-0.1371384113516641</v>
      </c>
      <c r="G53" s="22">
        <f t="shared" ref="G53:G64" si="7">D53+E53</f>
        <v>0.42326144425581286</v>
      </c>
    </row>
    <row r="54" spans="1:7" ht="13.15" x14ac:dyDescent="0.4">
      <c r="A54" s="23" t="s">
        <v>109</v>
      </c>
      <c r="B54" s="17"/>
      <c r="C54" s="18">
        <v>2</v>
      </c>
      <c r="D54" s="19">
        <f t="shared" si="4"/>
        <v>0.28612303290414876</v>
      </c>
      <c r="E54" s="20">
        <f t="shared" si="5"/>
        <v>0.3959785806493058</v>
      </c>
      <c r="F54" s="21">
        <f t="shared" si="6"/>
        <v>-0.10985554774515705</v>
      </c>
      <c r="G54" s="22">
        <f t="shared" si="7"/>
        <v>0.68210161355345456</v>
      </c>
    </row>
    <row r="55" spans="1:7" ht="13.15" x14ac:dyDescent="0.4">
      <c r="A55" s="23" t="s">
        <v>201</v>
      </c>
      <c r="B55" s="17" t="s">
        <v>202</v>
      </c>
      <c r="C55" s="18">
        <v>2</v>
      </c>
      <c r="D55" s="19">
        <f t="shared" si="4"/>
        <v>0.28612303290414876</v>
      </c>
      <c r="E55" s="20">
        <f t="shared" si="5"/>
        <v>0.3959785806493058</v>
      </c>
      <c r="F55" s="21">
        <f t="shared" si="6"/>
        <v>-0.10985554774515705</v>
      </c>
      <c r="G55" s="22">
        <f t="shared" si="7"/>
        <v>0.68210161355345456</v>
      </c>
    </row>
    <row r="56" spans="1:7" ht="13.15" x14ac:dyDescent="0.4">
      <c r="A56" s="16" t="s">
        <v>70</v>
      </c>
      <c r="B56" s="17"/>
      <c r="C56" s="18">
        <v>3</v>
      </c>
      <c r="D56" s="19">
        <f t="shared" si="4"/>
        <v>0.42918454935622319</v>
      </c>
      <c r="E56" s="20">
        <f t="shared" si="5"/>
        <v>0.4846247108592952</v>
      </c>
      <c r="F56" s="21">
        <f t="shared" si="6"/>
        <v>-5.5440161503072016E-2</v>
      </c>
      <c r="G56" s="22">
        <f t="shared" si="7"/>
        <v>0.91380926021551834</v>
      </c>
    </row>
    <row r="57" spans="1:7" ht="13.15" x14ac:dyDescent="0.4">
      <c r="A57" s="23" t="s">
        <v>203</v>
      </c>
      <c r="B57" s="17"/>
      <c r="C57" s="18">
        <v>3</v>
      </c>
      <c r="D57" s="19">
        <f t="shared" si="4"/>
        <v>0.42918454935622319</v>
      </c>
      <c r="E57" s="20">
        <f t="shared" si="5"/>
        <v>0.4846247108592952</v>
      </c>
      <c r="F57" s="21">
        <f t="shared" si="6"/>
        <v>-5.5440161503072016E-2</v>
      </c>
      <c r="G57" s="22">
        <f t="shared" si="7"/>
        <v>0.91380926021551834</v>
      </c>
    </row>
    <row r="58" spans="1:7" ht="13.15" x14ac:dyDescent="0.4">
      <c r="A58" s="23" t="s">
        <v>97</v>
      </c>
      <c r="B58" s="17" t="s">
        <v>98</v>
      </c>
      <c r="C58" s="18">
        <v>6</v>
      </c>
      <c r="D58" s="19">
        <f t="shared" si="4"/>
        <v>0.85836909871244638</v>
      </c>
      <c r="E58" s="20">
        <f t="shared" si="5"/>
        <v>0.68388416855948275</v>
      </c>
      <c r="F58" s="21">
        <f t="shared" si="6"/>
        <v>0.17448493015296362</v>
      </c>
      <c r="G58" s="22">
        <f t="shared" si="7"/>
        <v>1.5422532672719291</v>
      </c>
    </row>
    <row r="59" spans="1:7" ht="13.15" x14ac:dyDescent="0.4">
      <c r="A59" s="23" t="s">
        <v>73</v>
      </c>
      <c r="B59" s="17"/>
      <c r="C59" s="18">
        <v>6</v>
      </c>
      <c r="D59" s="19">
        <f t="shared" si="4"/>
        <v>0.85836909871244638</v>
      </c>
      <c r="E59" s="20">
        <f t="shared" si="5"/>
        <v>0.68388416855948275</v>
      </c>
      <c r="F59" s="21">
        <f t="shared" si="6"/>
        <v>0.17448493015296362</v>
      </c>
      <c r="G59" s="22">
        <f t="shared" si="7"/>
        <v>1.5422532672719291</v>
      </c>
    </row>
    <row r="60" spans="1:7" ht="13.15" x14ac:dyDescent="0.4">
      <c r="A60" s="23" t="s">
        <v>77</v>
      </c>
      <c r="B60" s="17"/>
      <c r="C60" s="18">
        <v>20</v>
      </c>
      <c r="D60" s="19">
        <f t="shared" si="4"/>
        <v>2.8612303290414878</v>
      </c>
      <c r="E60" s="20">
        <f t="shared" si="5"/>
        <v>1.235919523447246</v>
      </c>
      <c r="F60" s="21">
        <f t="shared" si="6"/>
        <v>1.6253108055942418</v>
      </c>
      <c r="G60" s="22">
        <f t="shared" si="7"/>
        <v>4.0971498524887338</v>
      </c>
    </row>
    <row r="61" spans="1:7" ht="13.15" x14ac:dyDescent="0.4">
      <c r="A61" s="23" t="s">
        <v>106</v>
      </c>
      <c r="B61" s="17" t="s">
        <v>107</v>
      </c>
      <c r="C61" s="18">
        <v>31</v>
      </c>
      <c r="D61" s="19">
        <f t="shared" si="4"/>
        <v>4.4349070100143066</v>
      </c>
      <c r="E61" s="20">
        <f t="shared" si="5"/>
        <v>1.526192749067431</v>
      </c>
      <c r="F61" s="21">
        <f t="shared" si="6"/>
        <v>2.9087142609468755</v>
      </c>
      <c r="G61" s="22">
        <f t="shared" si="7"/>
        <v>5.9610997590817378</v>
      </c>
    </row>
    <row r="62" spans="1:7" ht="13.15" x14ac:dyDescent="0.4">
      <c r="A62" s="23" t="s">
        <v>99</v>
      </c>
      <c r="B62" s="17" t="s">
        <v>82</v>
      </c>
      <c r="C62" s="18">
        <v>53</v>
      </c>
      <c r="D62" s="19">
        <f t="shared" si="4"/>
        <v>7.5822603719599426</v>
      </c>
      <c r="E62" s="20">
        <f t="shared" si="5"/>
        <v>1.96243147829651</v>
      </c>
      <c r="F62" s="21">
        <f t="shared" si="6"/>
        <v>5.6198288936634331</v>
      </c>
      <c r="G62" s="22">
        <f t="shared" si="7"/>
        <v>9.5446918502564522</v>
      </c>
    </row>
    <row r="63" spans="1:7" ht="13.15" x14ac:dyDescent="0.4">
      <c r="A63" s="52" t="s">
        <v>79</v>
      </c>
      <c r="B63" s="53" t="s">
        <v>80</v>
      </c>
      <c r="C63" s="54">
        <v>165</v>
      </c>
      <c r="D63" s="55">
        <f t="shared" si="4"/>
        <v>23.605150214592275</v>
      </c>
      <c r="E63" s="56">
        <f t="shared" si="5"/>
        <v>3.1481318150444877</v>
      </c>
      <c r="F63" s="57">
        <f t="shared" si="6"/>
        <v>20.457018399547788</v>
      </c>
      <c r="G63" s="58">
        <f t="shared" si="7"/>
        <v>26.753282029636761</v>
      </c>
    </row>
    <row r="64" spans="1:7" ht="13.15" x14ac:dyDescent="0.4">
      <c r="A64" s="52" t="s">
        <v>64</v>
      </c>
      <c r="B64" s="53" t="s">
        <v>65</v>
      </c>
      <c r="C64" s="54">
        <v>407</v>
      </c>
      <c r="D64" s="55">
        <f t="shared" si="4"/>
        <v>58.226037195994273</v>
      </c>
      <c r="E64" s="56">
        <f t="shared" si="5"/>
        <v>3.6561915287567213</v>
      </c>
      <c r="F64" s="57">
        <f t="shared" si="6"/>
        <v>54.569845667237551</v>
      </c>
      <c r="G64" s="58">
        <f t="shared" si="7"/>
        <v>61.882228724750995</v>
      </c>
    </row>
    <row r="65" spans="1:7" x14ac:dyDescent="0.35">
      <c r="A65" s="24" t="s">
        <v>83</v>
      </c>
      <c r="B65" s="10"/>
      <c r="C65" s="10">
        <f>SUM(C53:C64)</f>
        <v>699</v>
      </c>
    </row>
    <row r="70" spans="1:7" ht="13.15" x14ac:dyDescent="0.4">
      <c r="A70" s="13"/>
      <c r="B70" s="14"/>
      <c r="C70" s="14"/>
      <c r="D70" s="14"/>
      <c r="E70" s="15"/>
      <c r="F70" s="14"/>
      <c r="G70" s="14"/>
    </row>
    <row r="71" spans="1:7" ht="13.15" x14ac:dyDescent="0.4">
      <c r="A71" s="23"/>
      <c r="B71" s="17"/>
      <c r="C71" s="18"/>
      <c r="D71" s="19"/>
      <c r="E71" s="20"/>
      <c r="F71" s="21"/>
      <c r="G71" s="22"/>
    </row>
    <row r="72" spans="1:7" ht="13.15" x14ac:dyDescent="0.4">
      <c r="A72" s="23"/>
      <c r="B72" s="17"/>
      <c r="C72" s="18"/>
      <c r="D72" s="19"/>
      <c r="E72" s="20"/>
      <c r="F72" s="21"/>
      <c r="G72" s="22"/>
    </row>
    <row r="73" spans="1:7" ht="13.15" x14ac:dyDescent="0.4">
      <c r="A73" s="23"/>
      <c r="B73" s="17"/>
      <c r="C73" s="18"/>
      <c r="D73" s="19"/>
      <c r="E73" s="20"/>
      <c r="F73" s="21"/>
      <c r="G73" s="22"/>
    </row>
    <row r="74" spans="1:7" ht="13.15" x14ac:dyDescent="0.4">
      <c r="A74" s="23"/>
      <c r="B74" s="17"/>
      <c r="C74" s="18"/>
      <c r="D74" s="19"/>
      <c r="E74" s="20"/>
      <c r="F74" s="21"/>
      <c r="G74" s="22"/>
    </row>
    <row r="75" spans="1:7" ht="13.15" x14ac:dyDescent="0.4">
      <c r="A75" s="23"/>
      <c r="B75" s="17"/>
      <c r="C75" s="18"/>
      <c r="D75" s="19"/>
      <c r="E75" s="20"/>
      <c r="F75" s="21"/>
      <c r="G75" s="22"/>
    </row>
    <row r="76" spans="1:7" ht="13.15" x14ac:dyDescent="0.4">
      <c r="A76" s="23"/>
      <c r="B76" s="17"/>
      <c r="C76" s="18"/>
      <c r="D76" s="19"/>
      <c r="E76" s="20"/>
      <c r="F76" s="21"/>
      <c r="G76" s="22"/>
    </row>
    <row r="77" spans="1:7" ht="13.15" x14ac:dyDescent="0.4">
      <c r="A77" s="23"/>
      <c r="B77" s="17"/>
      <c r="C77" s="18"/>
      <c r="D77" s="19"/>
      <c r="E77" s="20"/>
      <c r="F77" s="21"/>
      <c r="G77" s="22"/>
    </row>
    <row r="78" spans="1:7" ht="13.15" x14ac:dyDescent="0.4">
      <c r="A78" s="16"/>
      <c r="B78" s="17"/>
      <c r="C78" s="18"/>
      <c r="D78" s="19"/>
      <c r="E78" s="20"/>
      <c r="F78" s="21"/>
      <c r="G78" s="22"/>
    </row>
    <row r="79" spans="1:7" ht="13.15" x14ac:dyDescent="0.4">
      <c r="A79" s="23"/>
      <c r="B79" s="17"/>
      <c r="C79" s="18"/>
      <c r="D79" s="19"/>
      <c r="E79" s="20"/>
      <c r="F79" s="21"/>
      <c r="G79" s="22"/>
    </row>
    <row r="80" spans="1:7" ht="13.15" x14ac:dyDescent="0.4">
      <c r="A80" s="23"/>
      <c r="B80" s="17"/>
      <c r="C80" s="18"/>
      <c r="D80" s="19"/>
      <c r="E80" s="20"/>
      <c r="F80" s="21"/>
      <c r="G80" s="22"/>
    </row>
    <row r="81" spans="1:7" ht="13.15" x14ac:dyDescent="0.4">
      <c r="A81" s="23"/>
      <c r="B81" s="17"/>
      <c r="C81" s="18"/>
      <c r="D81" s="19"/>
      <c r="E81" s="20"/>
      <c r="F81" s="21"/>
      <c r="G81" s="22"/>
    </row>
    <row r="82" spans="1:7" ht="13.15" x14ac:dyDescent="0.4">
      <c r="A82" s="16"/>
      <c r="B82" s="17"/>
      <c r="C82" s="18"/>
      <c r="D82" s="19"/>
      <c r="E82" s="20"/>
      <c r="F82" s="21"/>
      <c r="G82" s="22"/>
    </row>
    <row r="91" spans="1:7" ht="13.5" thickBot="1" x14ac:dyDescent="0.45">
      <c r="A91" s="9" t="s">
        <v>53</v>
      </c>
    </row>
    <row r="92" spans="1:7" ht="13.15" x14ac:dyDescent="0.4">
      <c r="A92" s="9" t="s">
        <v>204</v>
      </c>
      <c r="B92" s="10"/>
      <c r="C92" s="10"/>
      <c r="D92" s="10"/>
      <c r="E92" s="10"/>
      <c r="F92" s="11" t="s">
        <v>55</v>
      </c>
      <c r="G92" s="12"/>
    </row>
    <row r="93" spans="1:7" ht="13.15" x14ac:dyDescent="0.4">
      <c r="A93" s="13" t="s">
        <v>56</v>
      </c>
      <c r="B93" s="14" t="s">
        <v>57</v>
      </c>
      <c r="C93" s="14" t="s">
        <v>58</v>
      </c>
      <c r="D93" s="14" t="s">
        <v>59</v>
      </c>
      <c r="E93" s="15" t="s">
        <v>60</v>
      </c>
      <c r="F93" s="14" t="s">
        <v>61</v>
      </c>
      <c r="G93" s="14" t="s">
        <v>62</v>
      </c>
    </row>
    <row r="94" spans="1:7" ht="13.15" x14ac:dyDescent="0.4">
      <c r="A94" s="16" t="s">
        <v>101</v>
      </c>
      <c r="B94" s="17"/>
      <c r="C94" s="18">
        <v>1</v>
      </c>
      <c r="D94" s="19">
        <f t="shared" ref="D94:D115" si="8">(C94/701)*100</f>
        <v>0.14265335235378032</v>
      </c>
      <c r="E94" s="20">
        <f t="shared" ref="E94:E115" si="9">1.96*(SQRT(D94*(100-D94)/701))</f>
        <v>0.27940106964572259</v>
      </c>
      <c r="F94" s="21">
        <f t="shared" ref="F94:F115" si="10">D94-E94</f>
        <v>-0.13674771729194227</v>
      </c>
      <c r="G94" s="22">
        <f t="shared" ref="G94:G115" si="11">D94+E94</f>
        <v>0.42205442199950294</v>
      </c>
    </row>
    <row r="95" spans="1:7" ht="13.15" x14ac:dyDescent="0.4">
      <c r="A95" s="23" t="s">
        <v>205</v>
      </c>
      <c r="B95" s="17"/>
      <c r="C95" s="18">
        <v>1</v>
      </c>
      <c r="D95" s="19">
        <f t="shared" si="8"/>
        <v>0.14265335235378032</v>
      </c>
      <c r="E95" s="20">
        <f t="shared" si="9"/>
        <v>0.27940106964572259</v>
      </c>
      <c r="F95" s="21">
        <f t="shared" si="10"/>
        <v>-0.13674771729194227</v>
      </c>
      <c r="G95" s="22">
        <f t="shared" si="11"/>
        <v>0.42205442199950294</v>
      </c>
    </row>
    <row r="96" spans="1:7" ht="13.15" x14ac:dyDescent="0.4">
      <c r="A96" s="23" t="s">
        <v>130</v>
      </c>
      <c r="B96" s="17"/>
      <c r="C96" s="18">
        <v>1</v>
      </c>
      <c r="D96" s="19">
        <f t="shared" si="8"/>
        <v>0.14265335235378032</v>
      </c>
      <c r="E96" s="20">
        <f t="shared" si="9"/>
        <v>0.27940106964572259</v>
      </c>
      <c r="F96" s="21">
        <f t="shared" si="10"/>
        <v>-0.13674771729194227</v>
      </c>
      <c r="G96" s="22">
        <f t="shared" si="11"/>
        <v>0.42205442199950294</v>
      </c>
    </row>
    <row r="97" spans="1:7" ht="13.15" x14ac:dyDescent="0.4">
      <c r="A97" s="23" t="s">
        <v>206</v>
      </c>
      <c r="B97" s="17" t="s">
        <v>207</v>
      </c>
      <c r="C97" s="18">
        <v>1</v>
      </c>
      <c r="D97" s="19">
        <f t="shared" si="8"/>
        <v>0.14265335235378032</v>
      </c>
      <c r="E97" s="20">
        <f t="shared" si="9"/>
        <v>0.27940106964572259</v>
      </c>
      <c r="F97" s="21">
        <f t="shared" si="10"/>
        <v>-0.13674771729194227</v>
      </c>
      <c r="G97" s="22">
        <f t="shared" si="11"/>
        <v>0.42205442199950294</v>
      </c>
    </row>
    <row r="98" spans="1:7" ht="13.15" x14ac:dyDescent="0.4">
      <c r="A98" s="16" t="s">
        <v>70</v>
      </c>
      <c r="B98" s="17"/>
      <c r="C98" s="18">
        <v>1</v>
      </c>
      <c r="D98" s="19">
        <f t="shared" si="8"/>
        <v>0.14265335235378032</v>
      </c>
      <c r="E98" s="20">
        <f t="shared" si="9"/>
        <v>0.27940106964572259</v>
      </c>
      <c r="F98" s="21">
        <f t="shared" si="10"/>
        <v>-0.13674771729194227</v>
      </c>
      <c r="G98" s="22">
        <f t="shared" si="11"/>
        <v>0.42205442199950294</v>
      </c>
    </row>
    <row r="99" spans="1:7" ht="13.15" x14ac:dyDescent="0.4">
      <c r="A99" s="23" t="s">
        <v>76</v>
      </c>
      <c r="B99" s="17"/>
      <c r="C99" s="18">
        <v>2</v>
      </c>
      <c r="D99" s="19">
        <f t="shared" si="8"/>
        <v>0.28530670470756064</v>
      </c>
      <c r="E99" s="20">
        <f t="shared" si="9"/>
        <v>0.3948504434618344</v>
      </c>
      <c r="F99" s="21">
        <f t="shared" si="10"/>
        <v>-0.10954373875427376</v>
      </c>
      <c r="G99" s="22">
        <f t="shared" si="11"/>
        <v>0.6801571481693951</v>
      </c>
    </row>
    <row r="100" spans="1:7" ht="13.15" x14ac:dyDescent="0.4">
      <c r="A100" s="23" t="s">
        <v>208</v>
      </c>
      <c r="B100" s="17"/>
      <c r="C100" s="18">
        <v>2</v>
      </c>
      <c r="D100" s="19">
        <f t="shared" si="8"/>
        <v>0.28530670470756064</v>
      </c>
      <c r="E100" s="20">
        <f t="shared" si="9"/>
        <v>0.3948504434618344</v>
      </c>
      <c r="F100" s="21">
        <f t="shared" si="10"/>
        <v>-0.10954373875427376</v>
      </c>
      <c r="G100" s="22">
        <f t="shared" si="11"/>
        <v>0.6801571481693951</v>
      </c>
    </row>
    <row r="101" spans="1:7" ht="13.15" x14ac:dyDescent="0.4">
      <c r="A101" s="23" t="s">
        <v>209</v>
      </c>
      <c r="B101" s="17" t="s">
        <v>210</v>
      </c>
      <c r="C101" s="18">
        <v>3</v>
      </c>
      <c r="D101" s="19">
        <f t="shared" si="8"/>
        <v>0.42796005706134094</v>
      </c>
      <c r="E101" s="20">
        <f t="shared" si="9"/>
        <v>0.48324501544092535</v>
      </c>
      <c r="F101" s="21">
        <f t="shared" si="10"/>
        <v>-5.5284958379584415E-2</v>
      </c>
      <c r="G101" s="22">
        <f t="shared" si="11"/>
        <v>0.91120507250226623</v>
      </c>
    </row>
    <row r="102" spans="1:7" ht="13.15" x14ac:dyDescent="0.4">
      <c r="A102" s="16" t="s">
        <v>211</v>
      </c>
      <c r="B102" s="17"/>
      <c r="C102" s="18">
        <v>6</v>
      </c>
      <c r="D102" s="19">
        <f t="shared" si="8"/>
        <v>0.85592011412268187</v>
      </c>
      <c r="E102" s="20">
        <f t="shared" si="9"/>
        <v>0.68194142363544386</v>
      </c>
      <c r="F102" s="21">
        <f t="shared" si="10"/>
        <v>0.17397869048723802</v>
      </c>
      <c r="G102" s="22">
        <f t="shared" si="11"/>
        <v>1.5378615377581257</v>
      </c>
    </row>
    <row r="103" spans="1:7" ht="13.15" x14ac:dyDescent="0.4">
      <c r="A103" s="23" t="s">
        <v>74</v>
      </c>
      <c r="B103" s="17"/>
      <c r="C103" s="18">
        <v>6</v>
      </c>
      <c r="D103" s="19">
        <f t="shared" si="8"/>
        <v>0.85592011412268187</v>
      </c>
      <c r="E103" s="20">
        <f t="shared" si="9"/>
        <v>0.68194142363544386</v>
      </c>
      <c r="F103" s="21">
        <f t="shared" si="10"/>
        <v>0.17397869048723802</v>
      </c>
      <c r="G103" s="22">
        <f t="shared" si="11"/>
        <v>1.5378615377581257</v>
      </c>
    </row>
    <row r="104" spans="1:7" ht="13.15" x14ac:dyDescent="0.4">
      <c r="A104" s="23" t="s">
        <v>79</v>
      </c>
      <c r="B104" s="17" t="s">
        <v>80</v>
      </c>
      <c r="C104" s="18">
        <v>9</v>
      </c>
      <c r="D104" s="19">
        <f t="shared" si="8"/>
        <v>1.2838801711840229</v>
      </c>
      <c r="E104" s="20">
        <f t="shared" si="9"/>
        <v>0.83339971260152668</v>
      </c>
      <c r="F104" s="21">
        <f t="shared" si="10"/>
        <v>0.45048045858249619</v>
      </c>
      <c r="G104" s="22">
        <f t="shared" si="11"/>
        <v>2.1172798837855495</v>
      </c>
    </row>
    <row r="105" spans="1:7" ht="13.15" x14ac:dyDescent="0.4">
      <c r="A105" s="23" t="s">
        <v>99</v>
      </c>
      <c r="B105" s="17" t="s">
        <v>82</v>
      </c>
      <c r="C105" s="18">
        <v>11</v>
      </c>
      <c r="D105" s="19">
        <f t="shared" si="8"/>
        <v>1.5691868758915835</v>
      </c>
      <c r="E105" s="20">
        <f t="shared" si="9"/>
        <v>0.92002564334489367</v>
      </c>
      <c r="F105" s="21">
        <f t="shared" si="10"/>
        <v>0.64916123254668978</v>
      </c>
      <c r="G105" s="22">
        <f t="shared" si="11"/>
        <v>2.4892125192364771</v>
      </c>
    </row>
    <row r="106" spans="1:7" ht="13.15" x14ac:dyDescent="0.4">
      <c r="A106" s="23" t="s">
        <v>77</v>
      </c>
      <c r="B106" s="17"/>
      <c r="C106" s="18">
        <v>14</v>
      </c>
      <c r="D106" s="19">
        <f t="shared" si="8"/>
        <v>1.9971469329529243</v>
      </c>
      <c r="E106" s="20">
        <f t="shared" si="9"/>
        <v>1.0356700821504157</v>
      </c>
      <c r="F106" s="21">
        <f t="shared" si="10"/>
        <v>0.96147685080250866</v>
      </c>
      <c r="G106" s="22">
        <f t="shared" si="11"/>
        <v>3.03281701510334</v>
      </c>
    </row>
    <row r="107" spans="1:7" ht="13.15" x14ac:dyDescent="0.4">
      <c r="A107" s="16" t="s">
        <v>113</v>
      </c>
      <c r="B107" s="17"/>
      <c r="C107" s="18">
        <v>15</v>
      </c>
      <c r="D107" s="19">
        <f t="shared" si="8"/>
        <v>2.1398002853067046</v>
      </c>
      <c r="E107" s="20">
        <f t="shared" si="9"/>
        <v>1.0712398790522393</v>
      </c>
      <c r="F107" s="21">
        <f t="shared" si="10"/>
        <v>1.0685604062544654</v>
      </c>
      <c r="G107" s="22">
        <f t="shared" si="11"/>
        <v>3.2110401643589439</v>
      </c>
    </row>
    <row r="108" spans="1:7" ht="13.15" x14ac:dyDescent="0.4">
      <c r="A108" s="23" t="s">
        <v>109</v>
      </c>
      <c r="B108" s="17"/>
      <c r="C108" s="18">
        <v>16</v>
      </c>
      <c r="D108" s="19">
        <f t="shared" si="8"/>
        <v>2.2824536376604851</v>
      </c>
      <c r="E108" s="20">
        <f t="shared" si="9"/>
        <v>1.1055651021744142</v>
      </c>
      <c r="F108" s="21">
        <f t="shared" si="10"/>
        <v>1.176888535486071</v>
      </c>
      <c r="G108" s="22">
        <f t="shared" si="11"/>
        <v>3.3880187398348993</v>
      </c>
    </row>
    <row r="109" spans="1:7" ht="13.15" x14ac:dyDescent="0.4">
      <c r="A109" s="23" t="s">
        <v>78</v>
      </c>
      <c r="B109" s="17"/>
      <c r="C109" s="18">
        <v>25</v>
      </c>
      <c r="D109" s="19">
        <f t="shared" si="8"/>
        <v>3.566333808844508</v>
      </c>
      <c r="E109" s="20">
        <f t="shared" si="9"/>
        <v>1.3728478146091789</v>
      </c>
      <c r="F109" s="21">
        <f t="shared" si="10"/>
        <v>2.1934859942353291</v>
      </c>
      <c r="G109" s="22">
        <f t="shared" si="11"/>
        <v>4.9391816234536865</v>
      </c>
    </row>
    <row r="110" spans="1:7" ht="13.15" x14ac:dyDescent="0.4">
      <c r="A110" s="23" t="s">
        <v>97</v>
      </c>
      <c r="B110" s="17" t="s">
        <v>98</v>
      </c>
      <c r="C110" s="18">
        <v>26</v>
      </c>
      <c r="D110" s="19">
        <f t="shared" si="8"/>
        <v>3.7089871611982885</v>
      </c>
      <c r="E110" s="20">
        <f t="shared" si="9"/>
        <v>1.3989996466718138</v>
      </c>
      <c r="F110" s="21">
        <f t="shared" si="10"/>
        <v>2.3099875145264748</v>
      </c>
      <c r="G110" s="22">
        <f t="shared" si="11"/>
        <v>5.1079868078701018</v>
      </c>
    </row>
    <row r="111" spans="1:7" ht="13.15" x14ac:dyDescent="0.4">
      <c r="A111" s="23" t="s">
        <v>114</v>
      </c>
      <c r="B111" s="17"/>
      <c r="C111" s="18">
        <v>31</v>
      </c>
      <c r="D111" s="19">
        <f t="shared" si="8"/>
        <v>4.4222539229671902</v>
      </c>
      <c r="E111" s="20">
        <f t="shared" si="9"/>
        <v>1.5219391633360579</v>
      </c>
      <c r="F111" s="21">
        <f t="shared" si="10"/>
        <v>2.9003147596311321</v>
      </c>
      <c r="G111" s="22">
        <f t="shared" si="11"/>
        <v>5.9441930863032484</v>
      </c>
    </row>
    <row r="112" spans="1:7" ht="13.15" x14ac:dyDescent="0.4">
      <c r="A112" s="23" t="s">
        <v>64</v>
      </c>
      <c r="B112" s="17" t="s">
        <v>65</v>
      </c>
      <c r="C112" s="18">
        <v>38</v>
      </c>
      <c r="D112" s="19">
        <f t="shared" si="8"/>
        <v>5.4208273894436516</v>
      </c>
      <c r="E112" s="20">
        <f t="shared" si="9"/>
        <v>1.6762068338010196</v>
      </c>
      <c r="F112" s="21">
        <f t="shared" si="10"/>
        <v>3.7446205556426317</v>
      </c>
      <c r="G112" s="22">
        <f t="shared" si="11"/>
        <v>7.0970342232446715</v>
      </c>
    </row>
    <row r="113" spans="1:7" ht="13.15" x14ac:dyDescent="0.4">
      <c r="A113" s="52" t="s">
        <v>67</v>
      </c>
      <c r="B113" s="53"/>
      <c r="C113" s="54">
        <v>89</v>
      </c>
      <c r="D113" s="55">
        <f t="shared" si="8"/>
        <v>12.696148359486447</v>
      </c>
      <c r="E113" s="56">
        <f t="shared" si="9"/>
        <v>2.4646188105865563</v>
      </c>
      <c r="F113" s="57">
        <f t="shared" si="10"/>
        <v>10.231529548899891</v>
      </c>
      <c r="G113" s="58">
        <f t="shared" si="11"/>
        <v>15.160767170073003</v>
      </c>
    </row>
    <row r="114" spans="1:7" ht="13.15" x14ac:dyDescent="0.4">
      <c r="A114" s="52" t="s">
        <v>96</v>
      </c>
      <c r="B114" s="53"/>
      <c r="C114" s="54">
        <v>101</v>
      </c>
      <c r="D114" s="55">
        <f t="shared" si="8"/>
        <v>14.407988587731813</v>
      </c>
      <c r="E114" s="56">
        <f t="shared" si="9"/>
        <v>2.5996528443461555</v>
      </c>
      <c r="F114" s="57">
        <f t="shared" si="10"/>
        <v>11.808335743385658</v>
      </c>
      <c r="G114" s="58">
        <f t="shared" si="11"/>
        <v>17.007641432077968</v>
      </c>
    </row>
    <row r="115" spans="1:7" ht="13.15" x14ac:dyDescent="0.4">
      <c r="A115" s="52" t="s">
        <v>106</v>
      </c>
      <c r="B115" s="53" t="s">
        <v>107</v>
      </c>
      <c r="C115" s="54">
        <v>302</v>
      </c>
      <c r="D115" s="55">
        <f t="shared" si="8"/>
        <v>43.081312410841655</v>
      </c>
      <c r="E115" s="56">
        <f t="shared" si="9"/>
        <v>3.6658016615439784</v>
      </c>
      <c r="F115" s="57">
        <f t="shared" si="10"/>
        <v>39.415510749297674</v>
      </c>
      <c r="G115" s="58">
        <f t="shared" si="11"/>
        <v>46.747114072385635</v>
      </c>
    </row>
    <row r="116" spans="1:7" x14ac:dyDescent="0.35">
      <c r="A116" s="24" t="s">
        <v>83</v>
      </c>
      <c r="B116" s="10"/>
      <c r="C116" s="10">
        <f>SUM(C94:C115)</f>
        <v>701</v>
      </c>
    </row>
    <row r="121" spans="1:7" ht="13.15" x14ac:dyDescent="0.4">
      <c r="A121" s="13"/>
      <c r="B121" s="14"/>
      <c r="C121" s="14"/>
      <c r="D121" s="14"/>
      <c r="E121" s="15"/>
      <c r="F121" s="14"/>
      <c r="G121" s="14"/>
    </row>
    <row r="122" spans="1:7" ht="13.15" x14ac:dyDescent="0.4">
      <c r="A122" s="23"/>
      <c r="B122" s="17"/>
      <c r="C122" s="18"/>
      <c r="D122" s="19"/>
      <c r="E122" s="20"/>
      <c r="F122" s="21"/>
      <c r="G122" s="22"/>
    </row>
    <row r="123" spans="1:7" ht="13.15" x14ac:dyDescent="0.4">
      <c r="A123" s="23"/>
      <c r="B123" s="17"/>
      <c r="C123" s="18"/>
      <c r="D123" s="19"/>
      <c r="E123" s="20"/>
      <c r="F123" s="21"/>
      <c r="G123" s="22"/>
    </row>
    <row r="124" spans="1:7" ht="13.15" x14ac:dyDescent="0.4">
      <c r="A124" s="23"/>
      <c r="B124" s="17"/>
      <c r="C124" s="18"/>
      <c r="D124" s="19"/>
      <c r="E124" s="20"/>
      <c r="F124" s="21"/>
      <c r="G124" s="22"/>
    </row>
    <row r="125" spans="1:7" ht="13.15" x14ac:dyDescent="0.4">
      <c r="A125" s="23"/>
      <c r="B125" s="17"/>
      <c r="C125" s="18"/>
      <c r="D125" s="19"/>
      <c r="E125" s="20"/>
      <c r="F125" s="21"/>
      <c r="G125" s="22"/>
    </row>
    <row r="126" spans="1:7" ht="13.15" x14ac:dyDescent="0.4">
      <c r="A126" s="23"/>
      <c r="B126" s="17"/>
      <c r="C126" s="18"/>
      <c r="D126" s="19"/>
      <c r="E126" s="20"/>
      <c r="F126" s="21"/>
      <c r="G126" s="22"/>
    </row>
    <row r="127" spans="1:7" ht="13.15" x14ac:dyDescent="0.4">
      <c r="A127" s="23"/>
      <c r="B127" s="17"/>
      <c r="C127" s="18"/>
      <c r="D127" s="19"/>
      <c r="E127" s="20"/>
      <c r="F127" s="21"/>
      <c r="G127" s="22"/>
    </row>
    <row r="128" spans="1:7" ht="13.15" x14ac:dyDescent="0.4">
      <c r="A128" s="23"/>
      <c r="B128" s="17"/>
      <c r="C128" s="18"/>
      <c r="D128" s="19"/>
      <c r="E128" s="20"/>
      <c r="F128" s="21"/>
      <c r="G128" s="22"/>
    </row>
    <row r="129" spans="1:7" ht="13.15" x14ac:dyDescent="0.4">
      <c r="A129" s="23"/>
      <c r="B129" s="17"/>
      <c r="C129" s="18"/>
      <c r="D129" s="19"/>
      <c r="E129" s="20"/>
      <c r="F129" s="21"/>
      <c r="G129" s="22"/>
    </row>
    <row r="130" spans="1:7" ht="13.15" x14ac:dyDescent="0.4">
      <c r="A130" s="16"/>
      <c r="B130" s="17"/>
      <c r="C130" s="18"/>
      <c r="D130" s="19"/>
      <c r="E130" s="20"/>
      <c r="F130" s="21"/>
      <c r="G130" s="22"/>
    </row>
    <row r="131" spans="1:7" ht="13.15" x14ac:dyDescent="0.4">
      <c r="A131" s="23"/>
      <c r="B131" s="17"/>
      <c r="C131" s="18"/>
      <c r="D131" s="19"/>
      <c r="E131" s="20"/>
      <c r="F131" s="21"/>
      <c r="G131" s="22"/>
    </row>
    <row r="132" spans="1:7" ht="13.15" x14ac:dyDescent="0.4">
      <c r="A132" s="23"/>
      <c r="B132" s="17"/>
      <c r="C132" s="18"/>
      <c r="D132" s="19"/>
      <c r="E132" s="20"/>
      <c r="F132" s="21"/>
      <c r="G132" s="22"/>
    </row>
    <row r="133" spans="1:7" ht="13.15" x14ac:dyDescent="0.4">
      <c r="A133" s="23"/>
      <c r="B133" s="17"/>
      <c r="C133" s="18"/>
      <c r="D133" s="19"/>
      <c r="E133" s="20"/>
      <c r="F133" s="21"/>
      <c r="G133" s="22"/>
    </row>
    <row r="134" spans="1:7" ht="13.15" x14ac:dyDescent="0.4">
      <c r="A134" s="16"/>
      <c r="B134" s="17"/>
      <c r="C134" s="18"/>
      <c r="D134" s="19"/>
      <c r="E134" s="20"/>
      <c r="F134" s="21"/>
      <c r="G134" s="22"/>
    </row>
    <row r="135" spans="1:7" ht="13.15" x14ac:dyDescent="0.4">
      <c r="A135" s="23"/>
      <c r="B135" s="17"/>
      <c r="C135" s="18"/>
      <c r="D135" s="19"/>
      <c r="E135" s="20"/>
      <c r="F135" s="21"/>
      <c r="G135" s="22"/>
    </row>
    <row r="136" spans="1:7" ht="13.15" x14ac:dyDescent="0.4">
      <c r="A136" s="23"/>
      <c r="B136" s="17"/>
      <c r="C136" s="18"/>
      <c r="D136" s="19"/>
      <c r="E136" s="20"/>
      <c r="F136" s="21"/>
      <c r="G136" s="22"/>
    </row>
    <row r="137" spans="1:7" ht="13.15" x14ac:dyDescent="0.4">
      <c r="A137" s="23"/>
      <c r="B137" s="17"/>
      <c r="C137" s="18"/>
      <c r="D137" s="19"/>
      <c r="E137" s="20"/>
      <c r="F137" s="21"/>
      <c r="G137" s="22"/>
    </row>
    <row r="138" spans="1:7" ht="13.15" x14ac:dyDescent="0.4">
      <c r="A138" s="23"/>
      <c r="B138" s="17"/>
      <c r="C138" s="18"/>
      <c r="D138" s="19"/>
      <c r="E138" s="20"/>
      <c r="F138" s="21"/>
      <c r="G138" s="22"/>
    </row>
    <row r="139" spans="1:7" ht="13.15" x14ac:dyDescent="0.4">
      <c r="A139" s="16"/>
      <c r="B139" s="17"/>
      <c r="C139" s="18"/>
      <c r="D139" s="19"/>
      <c r="E139" s="20"/>
      <c r="F139" s="21"/>
      <c r="G139" s="22"/>
    </row>
    <row r="140" spans="1:7" ht="13.15" x14ac:dyDescent="0.4">
      <c r="A140" s="23"/>
      <c r="B140" s="17"/>
      <c r="C140" s="18"/>
      <c r="D140" s="19"/>
      <c r="E140" s="20"/>
      <c r="F140" s="21"/>
      <c r="G140" s="22"/>
    </row>
    <row r="141" spans="1:7" ht="13.15" x14ac:dyDescent="0.4">
      <c r="A141" s="23"/>
      <c r="B141" s="17"/>
      <c r="C141" s="18"/>
      <c r="D141" s="19"/>
      <c r="E141" s="20"/>
      <c r="F141" s="21"/>
      <c r="G141" s="22"/>
    </row>
    <row r="142" spans="1:7" ht="13.15" x14ac:dyDescent="0.4">
      <c r="A142" s="23"/>
      <c r="B142" s="17"/>
      <c r="C142" s="18"/>
      <c r="D142" s="19"/>
      <c r="E142" s="20"/>
      <c r="F142" s="21"/>
      <c r="G142" s="22"/>
    </row>
    <row r="143" spans="1:7" ht="13.15" x14ac:dyDescent="0.4">
      <c r="A143" s="16"/>
      <c r="B143" s="17"/>
      <c r="C143" s="18"/>
      <c r="D143" s="19"/>
      <c r="E143" s="20"/>
      <c r="F143" s="21"/>
      <c r="G143" s="22"/>
    </row>
    <row r="154" spans="1:7" ht="13.5" thickBot="1" x14ac:dyDescent="0.45">
      <c r="A154" s="9" t="s">
        <v>53</v>
      </c>
    </row>
    <row r="155" spans="1:7" ht="13.15" x14ac:dyDescent="0.4">
      <c r="A155" s="9" t="s">
        <v>212</v>
      </c>
      <c r="B155" s="10"/>
      <c r="C155" s="10"/>
      <c r="D155" s="10"/>
      <c r="E155" s="10"/>
      <c r="F155" s="11" t="s">
        <v>55</v>
      </c>
      <c r="G155" s="12"/>
    </row>
    <row r="156" spans="1:7" ht="13.15" x14ac:dyDescent="0.4">
      <c r="A156" s="13" t="s">
        <v>56</v>
      </c>
      <c r="B156" s="14" t="s">
        <v>57</v>
      </c>
      <c r="C156" s="14" t="s">
        <v>58</v>
      </c>
      <c r="D156" s="14" t="s">
        <v>59</v>
      </c>
      <c r="E156" s="15" t="s">
        <v>60</v>
      </c>
      <c r="F156" s="14" t="s">
        <v>61</v>
      </c>
      <c r="G156" s="14" t="s">
        <v>62</v>
      </c>
    </row>
    <row r="157" spans="1:7" ht="13.15" x14ac:dyDescent="0.4">
      <c r="A157" s="23" t="s">
        <v>102</v>
      </c>
      <c r="B157" s="17"/>
      <c r="C157" s="18">
        <v>1</v>
      </c>
      <c r="D157" s="19">
        <f t="shared" ref="D157:D164" si="12">(C157/651)*100</f>
        <v>0.15360983102918588</v>
      </c>
      <c r="E157" s="20">
        <f t="shared" ref="E157:E164" si="13">1.96*(SQRT(D157*(100-D157)/651))</f>
        <v>0.30084393934100806</v>
      </c>
      <c r="F157" s="21">
        <f t="shared" ref="F157:F164" si="14">D157-E157</f>
        <v>-0.14723410831182218</v>
      </c>
      <c r="G157" s="22">
        <f t="shared" ref="G157:G164" si="15">D157+E157</f>
        <v>0.45445377037019397</v>
      </c>
    </row>
    <row r="158" spans="1:7" ht="13.15" x14ac:dyDescent="0.4">
      <c r="A158" s="23" t="s">
        <v>70</v>
      </c>
      <c r="B158" s="17"/>
      <c r="C158" s="18">
        <v>2</v>
      </c>
      <c r="D158" s="19">
        <f t="shared" si="12"/>
        <v>0.30721966205837176</v>
      </c>
      <c r="E158" s="20">
        <f t="shared" si="13"/>
        <v>0.42513017814095577</v>
      </c>
      <c r="F158" s="21">
        <f t="shared" si="14"/>
        <v>-0.11791051608258402</v>
      </c>
      <c r="G158" s="22">
        <f t="shared" si="15"/>
        <v>0.73234984019932758</v>
      </c>
    </row>
    <row r="159" spans="1:7" ht="13.15" x14ac:dyDescent="0.4">
      <c r="A159" s="23" t="s">
        <v>76</v>
      </c>
      <c r="B159" s="17"/>
      <c r="C159" s="18">
        <v>2</v>
      </c>
      <c r="D159" s="19">
        <f t="shared" si="12"/>
        <v>0.30721966205837176</v>
      </c>
      <c r="E159" s="20">
        <f t="shared" si="13"/>
        <v>0.42513017814095577</v>
      </c>
      <c r="F159" s="21">
        <f t="shared" si="14"/>
        <v>-0.11791051608258402</v>
      </c>
      <c r="G159" s="22">
        <f t="shared" si="15"/>
        <v>0.73234984019932758</v>
      </c>
    </row>
    <row r="160" spans="1:7" ht="13.15" x14ac:dyDescent="0.4">
      <c r="A160" s="23" t="s">
        <v>86</v>
      </c>
      <c r="B160" s="17"/>
      <c r="C160" s="18">
        <v>3</v>
      </c>
      <c r="D160" s="19">
        <f t="shared" si="12"/>
        <v>0.46082949308755761</v>
      </c>
      <c r="E160" s="20">
        <f t="shared" si="13"/>
        <v>0.52027471357335253</v>
      </c>
      <c r="F160" s="21">
        <f t="shared" si="14"/>
        <v>-5.9445220485794925E-2</v>
      </c>
      <c r="G160" s="22">
        <f t="shared" si="15"/>
        <v>0.98110420666091014</v>
      </c>
    </row>
    <row r="161" spans="1:7" ht="13.15" x14ac:dyDescent="0.4">
      <c r="A161" s="23" t="s">
        <v>77</v>
      </c>
      <c r="B161" s="17"/>
      <c r="C161" s="18">
        <v>4</v>
      </c>
      <c r="D161" s="19">
        <f t="shared" si="12"/>
        <v>0.61443932411674351</v>
      </c>
      <c r="E161" s="20">
        <f t="shared" si="13"/>
        <v>0.60029776235734533</v>
      </c>
      <c r="F161" s="21">
        <f t="shared" si="14"/>
        <v>1.414156175939818E-2</v>
      </c>
      <c r="G161" s="22">
        <f t="shared" si="15"/>
        <v>1.2147370864740887</v>
      </c>
    </row>
    <row r="162" spans="1:7" ht="13.15" x14ac:dyDescent="0.4">
      <c r="A162" s="23" t="s">
        <v>64</v>
      </c>
      <c r="B162" s="17" t="s">
        <v>65</v>
      </c>
      <c r="C162" s="18">
        <v>25</v>
      </c>
      <c r="D162" s="19">
        <f t="shared" si="12"/>
        <v>3.8402457757296471</v>
      </c>
      <c r="E162" s="20">
        <f t="shared" si="13"/>
        <v>1.4761883019703053</v>
      </c>
      <c r="F162" s="21">
        <f t="shared" si="14"/>
        <v>2.3640574737593418</v>
      </c>
      <c r="G162" s="22">
        <f t="shared" si="15"/>
        <v>5.3164340776999524</v>
      </c>
    </row>
    <row r="163" spans="1:7" ht="13.15" x14ac:dyDescent="0.4">
      <c r="A163" s="52" t="s">
        <v>79</v>
      </c>
      <c r="B163" s="53" t="s">
        <v>80</v>
      </c>
      <c r="C163" s="54">
        <v>26</v>
      </c>
      <c r="D163" s="55">
        <f t="shared" si="12"/>
        <v>3.9938556067588324</v>
      </c>
      <c r="E163" s="56">
        <f t="shared" si="13"/>
        <v>1.5042196967050401</v>
      </c>
      <c r="F163" s="57">
        <f t="shared" si="14"/>
        <v>2.4896359100537921</v>
      </c>
      <c r="G163" s="58">
        <f t="shared" si="15"/>
        <v>5.4980753034638727</v>
      </c>
    </row>
    <row r="164" spans="1:7" ht="13.15" x14ac:dyDescent="0.4">
      <c r="A164" s="52" t="s">
        <v>99</v>
      </c>
      <c r="B164" s="53" t="s">
        <v>82</v>
      </c>
      <c r="C164" s="54">
        <v>588</v>
      </c>
      <c r="D164" s="55">
        <f t="shared" si="12"/>
        <v>90.322580645161281</v>
      </c>
      <c r="E164" s="56">
        <f t="shared" si="13"/>
        <v>2.2711380127256708</v>
      </c>
      <c r="F164" s="57">
        <f t="shared" si="14"/>
        <v>88.051442632435609</v>
      </c>
      <c r="G164" s="58">
        <f t="shared" si="15"/>
        <v>92.593718657886953</v>
      </c>
    </row>
    <row r="165" spans="1:7" x14ac:dyDescent="0.35">
      <c r="A165" s="24" t="s">
        <v>83</v>
      </c>
      <c r="B165" s="10"/>
      <c r="C165" s="10">
        <f>SUM(C157:C164)</f>
        <v>651</v>
      </c>
    </row>
    <row r="170" spans="1:7" ht="13.15" x14ac:dyDescent="0.4">
      <c r="A170" s="13"/>
      <c r="B170" s="14"/>
      <c r="C170" s="14"/>
      <c r="D170" s="14"/>
      <c r="E170" s="15"/>
      <c r="F170" s="14"/>
      <c r="G170" s="14"/>
    </row>
    <row r="171" spans="1:7" ht="13.15" x14ac:dyDescent="0.4">
      <c r="A171" s="23"/>
      <c r="B171" s="17"/>
      <c r="C171" s="18"/>
      <c r="D171" s="19"/>
      <c r="E171" s="20"/>
      <c r="F171" s="21"/>
      <c r="G171" s="22"/>
    </row>
    <row r="172" spans="1:7" ht="13.15" x14ac:dyDescent="0.4">
      <c r="A172" s="23"/>
      <c r="B172" s="17"/>
      <c r="C172" s="18"/>
      <c r="D172" s="19"/>
      <c r="E172" s="20"/>
      <c r="F172" s="21"/>
      <c r="G172" s="22"/>
    </row>
    <row r="173" spans="1:7" ht="13.15" x14ac:dyDescent="0.4">
      <c r="A173" s="23"/>
      <c r="B173" s="17"/>
      <c r="C173" s="18"/>
      <c r="D173" s="19"/>
      <c r="E173" s="20"/>
      <c r="F173" s="21"/>
      <c r="G173" s="22"/>
    </row>
    <row r="174" spans="1:7" ht="13.15" x14ac:dyDescent="0.4">
      <c r="A174" s="23"/>
      <c r="B174" s="17"/>
      <c r="C174" s="18"/>
      <c r="D174" s="19"/>
      <c r="E174" s="20"/>
      <c r="F174" s="21"/>
      <c r="G174" s="22"/>
    </row>
    <row r="175" spans="1:7" ht="13.15" x14ac:dyDescent="0.4">
      <c r="A175" s="23"/>
      <c r="B175" s="17"/>
      <c r="C175" s="18"/>
      <c r="D175" s="19"/>
      <c r="E175" s="20"/>
      <c r="F175" s="21"/>
      <c r="G175" s="22"/>
    </row>
    <row r="176" spans="1:7" ht="13.15" x14ac:dyDescent="0.4">
      <c r="A176" s="23"/>
      <c r="B176" s="17"/>
      <c r="C176" s="18"/>
      <c r="D176" s="19"/>
      <c r="E176" s="20"/>
      <c r="F176" s="21"/>
      <c r="G176" s="22"/>
    </row>
    <row r="177" spans="1:7" ht="13.15" x14ac:dyDescent="0.4">
      <c r="A177" s="23"/>
      <c r="B177" s="17"/>
      <c r="C177" s="18"/>
      <c r="D177" s="19"/>
      <c r="E177" s="20"/>
      <c r="F177" s="21"/>
      <c r="G177" s="22"/>
    </row>
    <row r="178" spans="1:7" ht="13.15" x14ac:dyDescent="0.4">
      <c r="A178" s="23"/>
      <c r="B178" s="17"/>
      <c r="C178" s="18"/>
      <c r="D178" s="19"/>
      <c r="E178" s="20"/>
      <c r="F178" s="21"/>
      <c r="G178" s="22"/>
    </row>
    <row r="189" spans="1:7" ht="13.5" thickBot="1" x14ac:dyDescent="0.45">
      <c r="A189" s="9" t="s">
        <v>53</v>
      </c>
    </row>
    <row r="190" spans="1:7" ht="13.15" x14ac:dyDescent="0.4">
      <c r="A190" s="9" t="s">
        <v>213</v>
      </c>
      <c r="B190" s="10"/>
      <c r="C190" s="10"/>
      <c r="D190" s="10"/>
      <c r="E190" s="10"/>
      <c r="F190" s="11" t="s">
        <v>55</v>
      </c>
      <c r="G190" s="12"/>
    </row>
    <row r="191" spans="1:7" ht="13.15" x14ac:dyDescent="0.4">
      <c r="A191" s="13" t="s">
        <v>56</v>
      </c>
      <c r="B191" s="14" t="s">
        <v>57</v>
      </c>
      <c r="C191" s="14" t="s">
        <v>58</v>
      </c>
      <c r="D191" s="14" t="s">
        <v>59</v>
      </c>
      <c r="E191" s="15" t="s">
        <v>60</v>
      </c>
      <c r="F191" s="14" t="s">
        <v>61</v>
      </c>
      <c r="G191" s="14" t="s">
        <v>62</v>
      </c>
    </row>
    <row r="192" spans="1:7" ht="13.15" x14ac:dyDescent="0.4">
      <c r="A192" s="16" t="s">
        <v>101</v>
      </c>
      <c r="B192" s="17"/>
      <c r="C192" s="18">
        <v>1</v>
      </c>
      <c r="D192" s="19">
        <f t="shared" ref="D192:D213" si="16">(C192/677)*100</f>
        <v>0.14771048744460857</v>
      </c>
      <c r="E192" s="20">
        <f t="shared" ref="E192:E213" si="17">1.96*(SQRT(D192*(100-D192)/677))</f>
        <v>0.28929865617095651</v>
      </c>
      <c r="F192" s="21">
        <f t="shared" ref="F192:F213" si="18">D192-E192</f>
        <v>-0.14158816872634794</v>
      </c>
      <c r="G192" s="22">
        <f t="shared" ref="G192:G213" si="19">D192+E192</f>
        <v>0.43700914361556509</v>
      </c>
    </row>
    <row r="193" spans="1:7" ht="13.15" x14ac:dyDescent="0.4">
      <c r="A193" s="23" t="s">
        <v>121</v>
      </c>
      <c r="B193" s="17"/>
      <c r="C193" s="18">
        <v>1</v>
      </c>
      <c r="D193" s="19">
        <f t="shared" si="16"/>
        <v>0.14771048744460857</v>
      </c>
      <c r="E193" s="20">
        <f t="shared" si="17"/>
        <v>0.28929865617095651</v>
      </c>
      <c r="F193" s="21">
        <f t="shared" si="18"/>
        <v>-0.14158816872634794</v>
      </c>
      <c r="G193" s="22">
        <f t="shared" si="19"/>
        <v>0.43700914361556509</v>
      </c>
    </row>
    <row r="194" spans="1:7" ht="13.15" x14ac:dyDescent="0.4">
      <c r="A194" s="23" t="s">
        <v>127</v>
      </c>
      <c r="B194" s="17"/>
      <c r="C194" s="18">
        <v>1</v>
      </c>
      <c r="D194" s="19">
        <f t="shared" si="16"/>
        <v>0.14771048744460857</v>
      </c>
      <c r="E194" s="20">
        <f t="shared" si="17"/>
        <v>0.28929865617095651</v>
      </c>
      <c r="F194" s="21">
        <f t="shared" si="18"/>
        <v>-0.14158816872634794</v>
      </c>
      <c r="G194" s="22">
        <f t="shared" si="19"/>
        <v>0.43700914361556509</v>
      </c>
    </row>
    <row r="195" spans="1:7" ht="13.15" x14ac:dyDescent="0.4">
      <c r="A195" s="23" t="s">
        <v>214</v>
      </c>
      <c r="B195" s="17"/>
      <c r="C195" s="18">
        <v>1</v>
      </c>
      <c r="D195" s="19">
        <f t="shared" si="16"/>
        <v>0.14771048744460857</v>
      </c>
      <c r="E195" s="20">
        <f t="shared" si="17"/>
        <v>0.28929865617095651</v>
      </c>
      <c r="F195" s="21">
        <f t="shared" si="18"/>
        <v>-0.14158816872634794</v>
      </c>
      <c r="G195" s="22">
        <f t="shared" si="19"/>
        <v>0.43700914361556509</v>
      </c>
    </row>
    <row r="196" spans="1:7" ht="13.15" x14ac:dyDescent="0.4">
      <c r="A196" s="23" t="s">
        <v>75</v>
      </c>
      <c r="B196" s="17"/>
      <c r="C196" s="18">
        <v>1</v>
      </c>
      <c r="D196" s="19">
        <f t="shared" si="16"/>
        <v>0.14771048744460857</v>
      </c>
      <c r="E196" s="20">
        <f t="shared" si="17"/>
        <v>0.28929865617095651</v>
      </c>
      <c r="F196" s="21">
        <f t="shared" si="18"/>
        <v>-0.14158816872634794</v>
      </c>
      <c r="G196" s="22">
        <f t="shared" si="19"/>
        <v>0.43700914361556509</v>
      </c>
    </row>
    <row r="197" spans="1:7" ht="13.15" x14ac:dyDescent="0.4">
      <c r="A197" s="23" t="s">
        <v>96</v>
      </c>
      <c r="B197" s="17"/>
      <c r="C197" s="18">
        <v>2</v>
      </c>
      <c r="D197" s="19">
        <f t="shared" si="16"/>
        <v>0.29542097488921715</v>
      </c>
      <c r="E197" s="20">
        <f t="shared" si="17"/>
        <v>0.40882736012983589</v>
      </c>
      <c r="F197" s="21">
        <f t="shared" si="18"/>
        <v>-0.11340638524061875</v>
      </c>
      <c r="G197" s="22">
        <f t="shared" si="19"/>
        <v>0.70424833501905304</v>
      </c>
    </row>
    <row r="198" spans="1:7" ht="13.15" x14ac:dyDescent="0.4">
      <c r="A198" s="23" t="s">
        <v>104</v>
      </c>
      <c r="B198" s="17"/>
      <c r="C198" s="18">
        <v>2</v>
      </c>
      <c r="D198" s="19">
        <f t="shared" si="16"/>
        <v>0.29542097488921715</v>
      </c>
      <c r="E198" s="20">
        <f t="shared" si="17"/>
        <v>0.40882736012983589</v>
      </c>
      <c r="F198" s="21">
        <f t="shared" si="18"/>
        <v>-0.11340638524061875</v>
      </c>
      <c r="G198" s="22">
        <f t="shared" si="19"/>
        <v>0.70424833501905304</v>
      </c>
    </row>
    <row r="199" spans="1:7" ht="13.15" x14ac:dyDescent="0.4">
      <c r="A199" s="23" t="s">
        <v>66</v>
      </c>
      <c r="B199" s="17"/>
      <c r="C199" s="18">
        <v>2</v>
      </c>
      <c r="D199" s="19">
        <f t="shared" si="16"/>
        <v>0.29542097488921715</v>
      </c>
      <c r="E199" s="20">
        <f t="shared" si="17"/>
        <v>0.40882736012983589</v>
      </c>
      <c r="F199" s="21">
        <f t="shared" si="18"/>
        <v>-0.11340638524061875</v>
      </c>
      <c r="G199" s="22">
        <f t="shared" si="19"/>
        <v>0.70424833501905304</v>
      </c>
    </row>
    <row r="200" spans="1:7" ht="13.15" x14ac:dyDescent="0.4">
      <c r="A200" s="16" t="s">
        <v>120</v>
      </c>
      <c r="B200" s="17"/>
      <c r="C200" s="18">
        <v>3</v>
      </c>
      <c r="D200" s="19">
        <f t="shared" si="16"/>
        <v>0.44313146233382572</v>
      </c>
      <c r="E200" s="20">
        <f t="shared" si="17"/>
        <v>0.50033817941990744</v>
      </c>
      <c r="F200" s="21">
        <f t="shared" si="18"/>
        <v>-5.7206717086081715E-2</v>
      </c>
      <c r="G200" s="22">
        <f t="shared" si="19"/>
        <v>0.94346964175373316</v>
      </c>
    </row>
    <row r="201" spans="1:7" ht="13.15" x14ac:dyDescent="0.4">
      <c r="A201" s="16" t="s">
        <v>70</v>
      </c>
      <c r="B201" s="17"/>
      <c r="C201" s="18">
        <v>3</v>
      </c>
      <c r="D201" s="19">
        <f t="shared" si="16"/>
        <v>0.44313146233382572</v>
      </c>
      <c r="E201" s="20">
        <f t="shared" si="17"/>
        <v>0.50033817941990744</v>
      </c>
      <c r="F201" s="21">
        <f t="shared" si="18"/>
        <v>-5.7206717086081715E-2</v>
      </c>
      <c r="G201" s="22">
        <f t="shared" si="19"/>
        <v>0.94346964175373316</v>
      </c>
    </row>
    <row r="202" spans="1:7" ht="13.15" x14ac:dyDescent="0.4">
      <c r="A202" s="59" t="s">
        <v>201</v>
      </c>
      <c r="B202" s="17" t="s">
        <v>202</v>
      </c>
      <c r="C202" s="17">
        <v>3</v>
      </c>
      <c r="D202" s="19">
        <f t="shared" si="16"/>
        <v>0.44313146233382572</v>
      </c>
      <c r="E202" s="20">
        <f t="shared" si="17"/>
        <v>0.50033817941990744</v>
      </c>
      <c r="F202" s="21">
        <f t="shared" si="18"/>
        <v>-5.7206717086081715E-2</v>
      </c>
      <c r="G202" s="22">
        <f t="shared" si="19"/>
        <v>0.94346964175373316</v>
      </c>
    </row>
    <row r="203" spans="1:7" ht="13.15" x14ac:dyDescent="0.4">
      <c r="A203" s="23" t="s">
        <v>78</v>
      </c>
      <c r="B203" s="17"/>
      <c r="C203" s="18">
        <v>3</v>
      </c>
      <c r="D203" s="19">
        <f t="shared" si="16"/>
        <v>0.44313146233382572</v>
      </c>
      <c r="E203" s="20">
        <f t="shared" si="17"/>
        <v>0.50033817941990744</v>
      </c>
      <c r="F203" s="21">
        <f t="shared" si="18"/>
        <v>-5.7206717086081715E-2</v>
      </c>
      <c r="G203" s="22">
        <f t="shared" si="19"/>
        <v>0.94346964175373316</v>
      </c>
    </row>
    <row r="204" spans="1:7" ht="13.15" x14ac:dyDescent="0.4">
      <c r="A204" s="23" t="s">
        <v>90</v>
      </c>
      <c r="B204" s="17" t="s">
        <v>91</v>
      </c>
      <c r="C204" s="18">
        <v>3</v>
      </c>
      <c r="D204" s="19">
        <f t="shared" si="16"/>
        <v>0.44313146233382572</v>
      </c>
      <c r="E204" s="20">
        <f t="shared" si="17"/>
        <v>0.50033817941990744</v>
      </c>
      <c r="F204" s="21">
        <f t="shared" si="18"/>
        <v>-5.7206717086081715E-2</v>
      </c>
      <c r="G204" s="22">
        <f t="shared" si="19"/>
        <v>0.94346964175373316</v>
      </c>
    </row>
    <row r="205" spans="1:7" ht="13.15" x14ac:dyDescent="0.4">
      <c r="A205" s="23" t="s">
        <v>73</v>
      </c>
      <c r="B205" s="17"/>
      <c r="C205" s="18">
        <v>4</v>
      </c>
      <c r="D205" s="19">
        <f t="shared" si="16"/>
        <v>0.59084194977843429</v>
      </c>
      <c r="E205" s="20">
        <f t="shared" si="17"/>
        <v>0.57731201498480189</v>
      </c>
      <c r="F205" s="21">
        <f t="shared" si="18"/>
        <v>1.3529934793632403E-2</v>
      </c>
      <c r="G205" s="22">
        <f t="shared" si="19"/>
        <v>1.1681539647632362</v>
      </c>
    </row>
    <row r="206" spans="1:7" ht="13.15" x14ac:dyDescent="0.4">
      <c r="A206" s="23" t="s">
        <v>117</v>
      </c>
      <c r="B206" s="17"/>
      <c r="C206" s="18">
        <v>4</v>
      </c>
      <c r="D206" s="19">
        <f t="shared" si="16"/>
        <v>0.59084194977843429</v>
      </c>
      <c r="E206" s="20">
        <f t="shared" si="17"/>
        <v>0.57731201498480189</v>
      </c>
      <c r="F206" s="21">
        <f t="shared" si="18"/>
        <v>1.3529934793632403E-2</v>
      </c>
      <c r="G206" s="22">
        <f t="shared" si="19"/>
        <v>1.1681539647632362</v>
      </c>
    </row>
    <row r="207" spans="1:7" ht="13.15" x14ac:dyDescent="0.4">
      <c r="A207" s="23" t="s">
        <v>97</v>
      </c>
      <c r="B207" s="17" t="s">
        <v>98</v>
      </c>
      <c r="C207" s="18">
        <v>8</v>
      </c>
      <c r="D207" s="19">
        <f t="shared" si="16"/>
        <v>1.1816838995568686</v>
      </c>
      <c r="E207" s="20">
        <f t="shared" si="17"/>
        <v>0.81401258758635253</v>
      </c>
      <c r="F207" s="21">
        <f t="shared" si="18"/>
        <v>0.36767131197051606</v>
      </c>
      <c r="G207" s="22">
        <f t="shared" si="19"/>
        <v>1.995696487143221</v>
      </c>
    </row>
    <row r="208" spans="1:7" ht="13.15" x14ac:dyDescent="0.4">
      <c r="A208" s="23" t="s">
        <v>93</v>
      </c>
      <c r="B208" s="17" t="s">
        <v>215</v>
      </c>
      <c r="C208" s="18">
        <v>18</v>
      </c>
      <c r="D208" s="19">
        <f t="shared" si="16"/>
        <v>2.6587887740029541</v>
      </c>
      <c r="E208" s="20">
        <f t="shared" si="17"/>
        <v>1.2118588204214296</v>
      </c>
      <c r="F208" s="21">
        <f t="shared" si="18"/>
        <v>1.4469299535815245</v>
      </c>
      <c r="G208" s="22">
        <f t="shared" si="19"/>
        <v>3.8706475944243834</v>
      </c>
    </row>
    <row r="209" spans="1:7" ht="13.15" x14ac:dyDescent="0.4">
      <c r="A209" s="23" t="s">
        <v>79</v>
      </c>
      <c r="B209" s="17" t="s">
        <v>80</v>
      </c>
      <c r="C209" s="18">
        <v>21</v>
      </c>
      <c r="D209" s="19">
        <f t="shared" si="16"/>
        <v>3.1019202363367802</v>
      </c>
      <c r="E209" s="20">
        <f t="shared" si="17"/>
        <v>1.3059743142907474</v>
      </c>
      <c r="F209" s="21">
        <f t="shared" si="18"/>
        <v>1.7959459220460328</v>
      </c>
      <c r="G209" s="22">
        <f t="shared" si="19"/>
        <v>4.4078945506275273</v>
      </c>
    </row>
    <row r="210" spans="1:7" ht="13.15" x14ac:dyDescent="0.4">
      <c r="A210" s="23" t="s">
        <v>114</v>
      </c>
      <c r="B210" s="17" t="s">
        <v>115</v>
      </c>
      <c r="C210" s="18">
        <v>30</v>
      </c>
      <c r="D210" s="19">
        <f t="shared" si="16"/>
        <v>4.431314623338257</v>
      </c>
      <c r="E210" s="20">
        <f t="shared" si="17"/>
        <v>1.5501932304128527</v>
      </c>
      <c r="F210" s="21">
        <f t="shared" si="18"/>
        <v>2.8811213929254045</v>
      </c>
      <c r="G210" s="22">
        <f t="shared" si="19"/>
        <v>5.9815078537511095</v>
      </c>
    </row>
    <row r="211" spans="1:7" ht="13.15" x14ac:dyDescent="0.4">
      <c r="A211" s="23" t="s">
        <v>216</v>
      </c>
      <c r="B211" s="17"/>
      <c r="C211" s="18">
        <v>40</v>
      </c>
      <c r="D211" s="19">
        <f t="shared" si="16"/>
        <v>5.9084194977843421</v>
      </c>
      <c r="E211" s="20">
        <f t="shared" si="17"/>
        <v>1.7761219445863909</v>
      </c>
      <c r="F211" s="21">
        <f t="shared" si="18"/>
        <v>4.1322975531979509</v>
      </c>
      <c r="G211" s="22">
        <f t="shared" si="19"/>
        <v>7.6845414423707332</v>
      </c>
    </row>
    <row r="212" spans="1:7" ht="13.15" x14ac:dyDescent="0.4">
      <c r="A212" s="52" t="s">
        <v>106</v>
      </c>
      <c r="B212" s="53" t="s">
        <v>107</v>
      </c>
      <c r="C212" s="54">
        <v>124</v>
      </c>
      <c r="D212" s="55">
        <f t="shared" si="16"/>
        <v>18.316100443131461</v>
      </c>
      <c r="E212" s="56">
        <f t="shared" si="17"/>
        <v>2.9137110202821179</v>
      </c>
      <c r="F212" s="57">
        <f t="shared" si="18"/>
        <v>15.402389422849343</v>
      </c>
      <c r="G212" s="58">
        <f t="shared" si="19"/>
        <v>21.229811463413579</v>
      </c>
    </row>
    <row r="213" spans="1:7" ht="13.15" x14ac:dyDescent="0.4">
      <c r="A213" s="52" t="s">
        <v>89</v>
      </c>
      <c r="B213" s="53" t="s">
        <v>84</v>
      </c>
      <c r="C213" s="54">
        <v>402</v>
      </c>
      <c r="D213" s="55">
        <f t="shared" si="16"/>
        <v>59.379615952732642</v>
      </c>
      <c r="E213" s="56">
        <f t="shared" si="17"/>
        <v>3.6995801602339267</v>
      </c>
      <c r="F213" s="57">
        <f t="shared" si="18"/>
        <v>55.680035792498714</v>
      </c>
      <c r="G213" s="58">
        <f t="shared" si="19"/>
        <v>63.079196112966571</v>
      </c>
    </row>
    <row r="214" spans="1:7" x14ac:dyDescent="0.35">
      <c r="A214" s="24" t="s">
        <v>83</v>
      </c>
      <c r="B214" s="10"/>
      <c r="C214" s="10">
        <f>SUM(C192:C213)</f>
        <v>677</v>
      </c>
    </row>
    <row r="219" spans="1:7" ht="13.15" x14ac:dyDescent="0.4">
      <c r="A219" s="13"/>
      <c r="B219" s="14"/>
      <c r="C219" s="14"/>
      <c r="D219" s="14"/>
      <c r="E219" s="15"/>
      <c r="F219" s="14"/>
      <c r="G219" s="14"/>
    </row>
    <row r="220" spans="1:7" ht="13.15" x14ac:dyDescent="0.4">
      <c r="A220" s="23"/>
      <c r="B220" s="17"/>
      <c r="C220" s="18"/>
      <c r="D220" s="19"/>
      <c r="E220" s="20"/>
      <c r="F220" s="21"/>
      <c r="G220" s="22"/>
    </row>
    <row r="221" spans="1:7" ht="13.15" x14ac:dyDescent="0.4">
      <c r="A221" s="23"/>
      <c r="B221" s="17"/>
      <c r="C221" s="18"/>
      <c r="D221" s="19"/>
      <c r="E221" s="20"/>
      <c r="F221" s="21"/>
      <c r="G221" s="22"/>
    </row>
    <row r="222" spans="1:7" ht="13.15" x14ac:dyDescent="0.4">
      <c r="A222" s="23"/>
      <c r="B222" s="17"/>
      <c r="C222" s="18"/>
      <c r="D222" s="19"/>
      <c r="E222" s="20"/>
      <c r="F222" s="21"/>
      <c r="G222" s="22"/>
    </row>
    <row r="223" spans="1:7" ht="13.15" x14ac:dyDescent="0.4">
      <c r="A223" s="23"/>
      <c r="B223" s="17"/>
      <c r="C223" s="18"/>
      <c r="D223" s="19"/>
      <c r="E223" s="20"/>
      <c r="F223" s="21"/>
      <c r="G223" s="22"/>
    </row>
    <row r="224" spans="1:7" ht="13.15" x14ac:dyDescent="0.4">
      <c r="A224" s="23"/>
      <c r="B224" s="17"/>
      <c r="C224" s="18"/>
      <c r="D224" s="19"/>
      <c r="E224" s="20"/>
      <c r="F224" s="21"/>
      <c r="G224" s="22"/>
    </row>
    <row r="225" spans="1:7" ht="13.15" x14ac:dyDescent="0.4">
      <c r="A225" s="23"/>
      <c r="B225" s="17"/>
      <c r="C225" s="18"/>
      <c r="D225" s="19"/>
      <c r="E225" s="20"/>
      <c r="F225" s="21"/>
      <c r="G225" s="22"/>
    </row>
    <row r="226" spans="1:7" ht="13.15" x14ac:dyDescent="0.4">
      <c r="A226" s="23"/>
      <c r="B226" s="17"/>
      <c r="C226" s="18"/>
      <c r="D226" s="19"/>
      <c r="E226" s="20"/>
      <c r="F226" s="21"/>
      <c r="G226" s="22"/>
    </row>
    <row r="227" spans="1:7" ht="13.15" x14ac:dyDescent="0.4">
      <c r="A227" s="23"/>
      <c r="B227" s="17"/>
      <c r="C227" s="18"/>
      <c r="D227" s="19"/>
      <c r="E227" s="20"/>
      <c r="F227" s="21"/>
      <c r="G227" s="22"/>
    </row>
    <row r="228" spans="1:7" ht="13.15" x14ac:dyDescent="0.4">
      <c r="A228" s="23"/>
      <c r="B228" s="17"/>
      <c r="C228" s="18"/>
      <c r="D228" s="19"/>
      <c r="E228" s="20"/>
      <c r="F228" s="21"/>
      <c r="G228" s="22"/>
    </row>
    <row r="229" spans="1:7" ht="13.15" x14ac:dyDescent="0.4">
      <c r="A229" s="16"/>
      <c r="B229" s="17"/>
      <c r="C229" s="18"/>
      <c r="D229" s="19"/>
      <c r="E229" s="20"/>
      <c r="F229" s="21"/>
      <c r="G229" s="22"/>
    </row>
    <row r="230" spans="1:7" ht="13.15" x14ac:dyDescent="0.4">
      <c r="A230" s="16"/>
      <c r="B230" s="17"/>
      <c r="C230" s="18"/>
      <c r="D230" s="19"/>
      <c r="E230" s="20"/>
      <c r="F230" s="21"/>
      <c r="G230" s="22"/>
    </row>
    <row r="231" spans="1:7" ht="13.15" x14ac:dyDescent="0.4">
      <c r="A231" s="59"/>
      <c r="B231" s="17"/>
      <c r="C231" s="17"/>
      <c r="D231" s="19"/>
      <c r="E231" s="20"/>
      <c r="F231" s="21"/>
      <c r="G231" s="22"/>
    </row>
    <row r="232" spans="1:7" ht="13.15" x14ac:dyDescent="0.4">
      <c r="A232" s="23"/>
      <c r="B232" s="17"/>
      <c r="C232" s="18"/>
      <c r="D232" s="19"/>
      <c r="E232" s="20"/>
      <c r="F232" s="21"/>
      <c r="G232" s="22"/>
    </row>
    <row r="233" spans="1:7" ht="13.15" x14ac:dyDescent="0.4">
      <c r="A233" s="23"/>
      <c r="B233" s="17"/>
      <c r="C233" s="18"/>
      <c r="D233" s="19"/>
      <c r="E233" s="20"/>
      <c r="F233" s="21"/>
      <c r="G233" s="22"/>
    </row>
    <row r="234" spans="1:7" ht="13.15" x14ac:dyDescent="0.4">
      <c r="A234" s="23"/>
      <c r="B234" s="17"/>
      <c r="C234" s="18"/>
      <c r="D234" s="19"/>
      <c r="E234" s="20"/>
      <c r="F234" s="21"/>
      <c r="G234" s="22"/>
    </row>
    <row r="235" spans="1:7" ht="13.15" x14ac:dyDescent="0.4">
      <c r="A235" s="23"/>
      <c r="B235" s="17"/>
      <c r="C235" s="18"/>
      <c r="D235" s="19"/>
      <c r="E235" s="20"/>
      <c r="F235" s="21"/>
      <c r="G235" s="22"/>
    </row>
    <row r="236" spans="1:7" ht="13.15" x14ac:dyDescent="0.4">
      <c r="A236" s="23"/>
      <c r="B236" s="17"/>
      <c r="C236" s="18"/>
      <c r="D236" s="19"/>
      <c r="E236" s="20"/>
      <c r="F236" s="21"/>
      <c r="G236" s="22"/>
    </row>
    <row r="237" spans="1:7" ht="13.15" x14ac:dyDescent="0.4">
      <c r="A237" s="16"/>
      <c r="B237" s="17"/>
      <c r="C237" s="18"/>
      <c r="D237" s="19"/>
      <c r="E237" s="20"/>
      <c r="F237" s="21"/>
      <c r="G237" s="22"/>
    </row>
    <row r="238" spans="1:7" ht="13.15" x14ac:dyDescent="0.4">
      <c r="A238" s="23"/>
      <c r="B238" s="17"/>
      <c r="C238" s="18"/>
      <c r="D238" s="19"/>
      <c r="E238" s="20"/>
      <c r="F238" s="21"/>
      <c r="G238" s="22"/>
    </row>
    <row r="239" spans="1:7" ht="13.15" x14ac:dyDescent="0.4">
      <c r="A239" s="23"/>
      <c r="B239" s="17"/>
      <c r="C239" s="18"/>
      <c r="D239" s="19"/>
      <c r="E239" s="20"/>
      <c r="F239" s="21"/>
      <c r="G239" s="22"/>
    </row>
    <row r="240" spans="1:7" ht="13.15" x14ac:dyDescent="0.4">
      <c r="A240" s="23"/>
      <c r="B240" s="17"/>
      <c r="C240" s="18"/>
      <c r="D240" s="19"/>
      <c r="E240" s="20"/>
      <c r="F240" s="21"/>
      <c r="G240" s="22"/>
    </row>
    <row r="241" spans="1:7" ht="13.15" x14ac:dyDescent="0.4">
      <c r="A241" s="23"/>
      <c r="B241" s="17"/>
      <c r="C241" s="18"/>
      <c r="D241" s="19"/>
      <c r="E241" s="20"/>
      <c r="F241" s="21"/>
      <c r="G241" s="22"/>
    </row>
    <row r="252" spans="1:7" ht="13.5" thickBot="1" x14ac:dyDescent="0.45">
      <c r="A252" s="9" t="s">
        <v>53</v>
      </c>
    </row>
    <row r="253" spans="1:7" ht="13.15" x14ac:dyDescent="0.4">
      <c r="A253" s="9" t="s">
        <v>217</v>
      </c>
      <c r="B253" s="10"/>
      <c r="C253" s="10"/>
      <c r="D253" s="10"/>
      <c r="E253" s="10"/>
      <c r="F253" s="11" t="s">
        <v>55</v>
      </c>
      <c r="G253" s="12"/>
    </row>
    <row r="254" spans="1:7" ht="13.15" x14ac:dyDescent="0.4">
      <c r="A254" s="13" t="s">
        <v>56</v>
      </c>
      <c r="B254" s="14" t="s">
        <v>57</v>
      </c>
      <c r="C254" s="14" t="s">
        <v>58</v>
      </c>
      <c r="D254" s="14" t="s">
        <v>59</v>
      </c>
      <c r="E254" s="15" t="s">
        <v>60</v>
      </c>
      <c r="F254" s="14" t="s">
        <v>61</v>
      </c>
      <c r="G254" s="14" t="s">
        <v>62</v>
      </c>
    </row>
    <row r="255" spans="1:7" ht="13.15" x14ac:dyDescent="0.4">
      <c r="A255" s="23" t="s">
        <v>73</v>
      </c>
      <c r="B255" s="17"/>
      <c r="C255" s="18">
        <v>1</v>
      </c>
      <c r="D255" s="19">
        <f>(C255/655)*100</f>
        <v>0.15267175572519084</v>
      </c>
      <c r="E255" s="20">
        <f>1.96*(SQRT(D255*(100-D255)/655))</f>
        <v>0.29900812905271129</v>
      </c>
      <c r="F255" s="21">
        <f>D255-E255</f>
        <v>-0.14633637332752045</v>
      </c>
      <c r="G255" s="22">
        <f>D255+E255</f>
        <v>0.45167988477790211</v>
      </c>
    </row>
    <row r="256" spans="1:7" ht="13.15" x14ac:dyDescent="0.4">
      <c r="A256" s="23" t="s">
        <v>97</v>
      </c>
      <c r="B256" s="17" t="s">
        <v>98</v>
      </c>
      <c r="C256" s="18">
        <v>2</v>
      </c>
      <c r="D256" s="19">
        <f>(C256/655)*100</f>
        <v>0.30534351145038169</v>
      </c>
      <c r="E256" s="20">
        <f>1.96*(SQRT(D256*(100-D256)/655))</f>
        <v>0.42253793919542032</v>
      </c>
      <c r="F256" s="21">
        <f>D256-E256</f>
        <v>-0.11719442774503863</v>
      </c>
      <c r="G256" s="22">
        <f>D256+E256</f>
        <v>0.72788145064580201</v>
      </c>
    </row>
    <row r="257" spans="1:7" ht="13.15" x14ac:dyDescent="0.4">
      <c r="A257" s="23" t="s">
        <v>79</v>
      </c>
      <c r="B257" s="17" t="s">
        <v>80</v>
      </c>
      <c r="C257" s="18">
        <v>24</v>
      </c>
      <c r="D257" s="19">
        <f>(C257/655)*100</f>
        <v>3.6641221374045805</v>
      </c>
      <c r="E257" s="20">
        <f>1.96*(SQRT(D257*(100-D257)/655))</f>
        <v>1.4388463579949067</v>
      </c>
      <c r="F257" s="21">
        <f>D257-E257</f>
        <v>2.2252757794096736</v>
      </c>
      <c r="G257" s="22">
        <f>D257+E257</f>
        <v>5.1029684953994874</v>
      </c>
    </row>
    <row r="258" spans="1:7" ht="13.15" x14ac:dyDescent="0.4">
      <c r="A258" s="52" t="s">
        <v>64</v>
      </c>
      <c r="B258" s="53" t="s">
        <v>65</v>
      </c>
      <c r="C258" s="54">
        <v>28</v>
      </c>
      <c r="D258" s="55">
        <f>(C258/655)*100</f>
        <v>4.2748091603053435</v>
      </c>
      <c r="E258" s="56">
        <f>1.96*(SQRT(D258*(100-D258)/655))</f>
        <v>1.5491979279823915</v>
      </c>
      <c r="F258" s="57">
        <f>D258-E258</f>
        <v>2.7256112323229518</v>
      </c>
      <c r="G258" s="58">
        <f>D258+E258</f>
        <v>5.8240070882877353</v>
      </c>
    </row>
    <row r="259" spans="1:7" ht="13.15" x14ac:dyDescent="0.4">
      <c r="A259" s="52" t="s">
        <v>90</v>
      </c>
      <c r="B259" s="53" t="s">
        <v>91</v>
      </c>
      <c r="C259" s="54">
        <v>600</v>
      </c>
      <c r="D259" s="55">
        <f>(C259/655)*100</f>
        <v>91.603053435114504</v>
      </c>
      <c r="E259" s="56">
        <f>1.96*(SQRT(D259*(100-D259)/655))</f>
        <v>2.1239832685155711</v>
      </c>
      <c r="F259" s="57">
        <f>D259-E259</f>
        <v>89.47907016659893</v>
      </c>
      <c r="G259" s="58">
        <f>D259+E259</f>
        <v>93.727036703630077</v>
      </c>
    </row>
    <row r="260" spans="1:7" x14ac:dyDescent="0.35">
      <c r="A260" s="24" t="s">
        <v>83</v>
      </c>
      <c r="B260" s="10"/>
      <c r="C260" s="10">
        <f>SUM(C255:C259)</f>
        <v>655</v>
      </c>
    </row>
    <row r="265" spans="1:7" ht="13.15" x14ac:dyDescent="0.4">
      <c r="A265" s="13"/>
      <c r="B265" s="14"/>
      <c r="C265" s="14"/>
      <c r="D265" s="14"/>
      <c r="E265" s="15"/>
      <c r="F265" s="14"/>
      <c r="G265" s="14"/>
    </row>
    <row r="266" spans="1:7" ht="13.15" x14ac:dyDescent="0.4">
      <c r="A266" s="23"/>
      <c r="B266" s="17"/>
      <c r="C266" s="18"/>
      <c r="D266" s="19"/>
      <c r="E266" s="20"/>
      <c r="F266" s="21"/>
      <c r="G266" s="22"/>
    </row>
    <row r="267" spans="1:7" ht="13.15" x14ac:dyDescent="0.4">
      <c r="A267" s="23"/>
      <c r="B267" s="17"/>
      <c r="C267" s="18"/>
      <c r="D267" s="19"/>
      <c r="E267" s="20"/>
      <c r="F267" s="21"/>
      <c r="G267" s="22"/>
    </row>
    <row r="268" spans="1:7" ht="13.15" x14ac:dyDescent="0.4">
      <c r="A268" s="23"/>
      <c r="B268" s="17"/>
      <c r="C268" s="18"/>
      <c r="D268" s="19"/>
      <c r="E268" s="20"/>
      <c r="F268" s="21"/>
      <c r="G268" s="22"/>
    </row>
    <row r="269" spans="1:7" ht="13.15" x14ac:dyDescent="0.4">
      <c r="A269" s="23"/>
      <c r="B269" s="17"/>
      <c r="C269" s="18"/>
      <c r="D269" s="19"/>
      <c r="E269" s="20"/>
      <c r="F269" s="21"/>
      <c r="G269" s="22"/>
    </row>
    <row r="270" spans="1:7" ht="13.15" x14ac:dyDescent="0.4">
      <c r="A270" s="23"/>
      <c r="B270" s="17"/>
      <c r="C270" s="18"/>
      <c r="D270" s="19"/>
      <c r="E270" s="20"/>
      <c r="F270" s="21"/>
      <c r="G270" s="22"/>
    </row>
    <row r="282" spans="1:7" ht="13.5" thickBot="1" x14ac:dyDescent="0.45">
      <c r="A282" s="9" t="s">
        <v>53</v>
      </c>
    </row>
    <row r="283" spans="1:7" ht="13.15" x14ac:dyDescent="0.4">
      <c r="A283" s="9" t="s">
        <v>218</v>
      </c>
      <c r="B283" s="10"/>
      <c r="C283" s="10"/>
      <c r="D283" s="10"/>
      <c r="E283" s="10"/>
      <c r="F283" s="11" t="s">
        <v>55</v>
      </c>
      <c r="G283" s="12"/>
    </row>
    <row r="284" spans="1:7" ht="13.15" x14ac:dyDescent="0.4">
      <c r="A284" s="13" t="s">
        <v>56</v>
      </c>
      <c r="B284" s="14" t="s">
        <v>57</v>
      </c>
      <c r="C284" s="14" t="s">
        <v>58</v>
      </c>
      <c r="D284" s="14" t="s">
        <v>59</v>
      </c>
      <c r="E284" s="15" t="s">
        <v>60</v>
      </c>
      <c r="F284" s="14" t="s">
        <v>61</v>
      </c>
      <c r="G284" s="14" t="s">
        <v>62</v>
      </c>
    </row>
    <row r="285" spans="1:7" ht="13.15" x14ac:dyDescent="0.4">
      <c r="A285" s="23" t="s">
        <v>96</v>
      </c>
      <c r="B285" s="17"/>
      <c r="C285" s="18">
        <v>1</v>
      </c>
      <c r="D285" s="19">
        <f t="shared" ref="D285:D294" si="20">(C285/751)*100</f>
        <v>0.13315579227696406</v>
      </c>
      <c r="E285" s="20">
        <f t="shared" ref="E285:E294" si="21">1.96*(SQRT(D285*(100-D285)/751))</f>
        <v>0.26081153642474569</v>
      </c>
      <c r="F285" s="21">
        <f t="shared" ref="F285:F294" si="22">D285-E285</f>
        <v>-0.12765574414778164</v>
      </c>
      <c r="G285" s="22">
        <f t="shared" ref="G285:G294" si="23">D285+E285</f>
        <v>0.39396732870170975</v>
      </c>
    </row>
    <row r="286" spans="1:7" ht="13.15" x14ac:dyDescent="0.4">
      <c r="A286" s="23" t="s">
        <v>219</v>
      </c>
      <c r="B286" s="17"/>
      <c r="C286" s="18">
        <v>1</v>
      </c>
      <c r="D286" s="19">
        <f t="shared" si="20"/>
        <v>0.13315579227696406</v>
      </c>
      <c r="E286" s="20">
        <f t="shared" si="21"/>
        <v>0.26081153642474569</v>
      </c>
      <c r="F286" s="21">
        <f t="shared" si="22"/>
        <v>-0.12765574414778164</v>
      </c>
      <c r="G286" s="22">
        <f t="shared" si="23"/>
        <v>0.39396732870170975</v>
      </c>
    </row>
    <row r="287" spans="1:7" ht="13.15" x14ac:dyDescent="0.4">
      <c r="A287" s="23" t="s">
        <v>220</v>
      </c>
      <c r="B287" s="17" t="s">
        <v>221</v>
      </c>
      <c r="C287" s="18">
        <v>2</v>
      </c>
      <c r="D287" s="19">
        <f t="shared" si="20"/>
        <v>0.26631158455392812</v>
      </c>
      <c r="E287" s="20">
        <f t="shared" si="21"/>
        <v>0.36859723454070237</v>
      </c>
      <c r="F287" s="21">
        <f t="shared" si="22"/>
        <v>-0.10228564998677425</v>
      </c>
      <c r="G287" s="22">
        <f t="shared" si="23"/>
        <v>0.63490881909463048</v>
      </c>
    </row>
    <row r="288" spans="1:7" ht="13.15" x14ac:dyDescent="0.4">
      <c r="A288" s="23" t="s">
        <v>222</v>
      </c>
      <c r="B288" s="17"/>
      <c r="C288" s="18">
        <v>3</v>
      </c>
      <c r="D288" s="19">
        <f t="shared" si="20"/>
        <v>0.39946737683089217</v>
      </c>
      <c r="E288" s="20">
        <f t="shared" si="21"/>
        <v>0.45113611176279311</v>
      </c>
      <c r="F288" s="21">
        <f t="shared" si="22"/>
        <v>-5.1668734931900939E-2</v>
      </c>
      <c r="G288" s="22">
        <f t="shared" si="23"/>
        <v>0.85060348859368529</v>
      </c>
    </row>
    <row r="289" spans="1:7" ht="13.15" x14ac:dyDescent="0.4">
      <c r="A289" s="23" t="s">
        <v>109</v>
      </c>
      <c r="B289" s="18"/>
      <c r="C289" s="18">
        <v>3</v>
      </c>
      <c r="D289" s="19">
        <f t="shared" si="20"/>
        <v>0.39946737683089217</v>
      </c>
      <c r="E289" s="20">
        <f t="shared" si="21"/>
        <v>0.45113611176279311</v>
      </c>
      <c r="F289" s="21">
        <f t="shared" si="22"/>
        <v>-5.1668734931900939E-2</v>
      </c>
      <c r="G289" s="22">
        <f t="shared" si="23"/>
        <v>0.85060348859368529</v>
      </c>
    </row>
    <row r="290" spans="1:7" ht="13.15" x14ac:dyDescent="0.4">
      <c r="A290" s="23" t="s">
        <v>93</v>
      </c>
      <c r="B290" s="17" t="s">
        <v>94</v>
      </c>
      <c r="C290" s="18">
        <v>4</v>
      </c>
      <c r="D290" s="19">
        <f t="shared" si="20"/>
        <v>0.53262316910785623</v>
      </c>
      <c r="E290" s="20">
        <f t="shared" si="21"/>
        <v>0.5205787813659235</v>
      </c>
      <c r="F290" s="21">
        <f t="shared" si="22"/>
        <v>1.2044387741932727E-2</v>
      </c>
      <c r="G290" s="22">
        <f t="shared" si="23"/>
        <v>1.0532019504737797</v>
      </c>
    </row>
    <row r="291" spans="1:7" ht="13.15" x14ac:dyDescent="0.4">
      <c r="A291" s="23" t="s">
        <v>79</v>
      </c>
      <c r="B291" s="17" t="s">
        <v>80</v>
      </c>
      <c r="C291" s="18">
        <v>7</v>
      </c>
      <c r="D291" s="19">
        <f t="shared" si="20"/>
        <v>0.9320905459387484</v>
      </c>
      <c r="E291" s="20">
        <f t="shared" si="21"/>
        <v>0.6872767520466917</v>
      </c>
      <c r="F291" s="21">
        <f t="shared" si="22"/>
        <v>0.24481379389205671</v>
      </c>
      <c r="G291" s="22">
        <f t="shared" si="23"/>
        <v>1.6193672979854401</v>
      </c>
    </row>
    <row r="292" spans="1:7" ht="13.15" x14ac:dyDescent="0.4">
      <c r="A292" s="23" t="s">
        <v>77</v>
      </c>
      <c r="B292" s="17"/>
      <c r="C292" s="18">
        <v>12</v>
      </c>
      <c r="D292" s="19">
        <f t="shared" si="20"/>
        <v>1.5978695073235687</v>
      </c>
      <c r="E292" s="20">
        <f t="shared" si="21"/>
        <v>0.89682768838900351</v>
      </c>
      <c r="F292" s="21">
        <f t="shared" si="22"/>
        <v>0.70104181893456519</v>
      </c>
      <c r="G292" s="22">
        <f t="shared" si="23"/>
        <v>2.4946971957125723</v>
      </c>
    </row>
    <row r="293" spans="1:7" ht="13.15" x14ac:dyDescent="0.4">
      <c r="A293" s="23" t="s">
        <v>64</v>
      </c>
      <c r="B293" s="17" t="s">
        <v>223</v>
      </c>
      <c r="C293" s="18">
        <v>12</v>
      </c>
      <c r="D293" s="19">
        <f t="shared" si="20"/>
        <v>1.5978695073235687</v>
      </c>
      <c r="E293" s="20">
        <f t="shared" si="21"/>
        <v>0.89682768838900351</v>
      </c>
      <c r="F293" s="21">
        <f t="shared" si="22"/>
        <v>0.70104181893456519</v>
      </c>
      <c r="G293" s="22">
        <f t="shared" si="23"/>
        <v>2.4946971957125723</v>
      </c>
    </row>
    <row r="294" spans="1:7" ht="13.15" x14ac:dyDescent="0.4">
      <c r="A294" s="52" t="s">
        <v>99</v>
      </c>
      <c r="B294" s="53" t="s">
        <v>82</v>
      </c>
      <c r="C294" s="54">
        <v>706</v>
      </c>
      <c r="D294" s="55">
        <f t="shared" si="20"/>
        <v>94.007989347536608</v>
      </c>
      <c r="E294" s="56">
        <f t="shared" si="21"/>
        <v>1.6974804190521726</v>
      </c>
      <c r="F294" s="57">
        <f t="shared" si="22"/>
        <v>92.310508928484438</v>
      </c>
      <c r="G294" s="58">
        <f t="shared" si="23"/>
        <v>95.705469766588777</v>
      </c>
    </row>
    <row r="295" spans="1:7" x14ac:dyDescent="0.35">
      <c r="A295" s="24" t="s">
        <v>83</v>
      </c>
      <c r="B295" s="10"/>
      <c r="C295" s="10">
        <f>SUM(C285:C294)</f>
        <v>751</v>
      </c>
    </row>
    <row r="300" spans="1:7" ht="13.15" x14ac:dyDescent="0.4">
      <c r="A300" s="13"/>
      <c r="B300" s="14"/>
      <c r="C300" s="14"/>
      <c r="D300" s="14"/>
      <c r="E300" s="15"/>
      <c r="F300" s="14"/>
      <c r="G300" s="14"/>
    </row>
    <row r="301" spans="1:7" ht="13.15" x14ac:dyDescent="0.4">
      <c r="A301" s="23"/>
      <c r="B301" s="17"/>
      <c r="C301" s="18"/>
      <c r="D301" s="19"/>
      <c r="E301" s="20"/>
      <c r="F301" s="21"/>
      <c r="G301" s="22"/>
    </row>
    <row r="302" spans="1:7" ht="13.15" x14ac:dyDescent="0.4">
      <c r="A302" s="23"/>
      <c r="B302" s="17"/>
      <c r="C302" s="18"/>
      <c r="D302" s="19"/>
      <c r="E302" s="20"/>
      <c r="F302" s="21"/>
      <c r="G302" s="22"/>
    </row>
    <row r="303" spans="1:7" ht="13.15" x14ac:dyDescent="0.4">
      <c r="A303" s="23"/>
      <c r="B303" s="17"/>
      <c r="C303" s="18"/>
      <c r="D303" s="19"/>
      <c r="E303" s="20"/>
      <c r="F303" s="21"/>
      <c r="G303" s="22"/>
    </row>
    <row r="304" spans="1:7" ht="13.15" x14ac:dyDescent="0.4">
      <c r="A304" s="23"/>
      <c r="B304" s="17"/>
      <c r="C304" s="18"/>
      <c r="D304" s="19"/>
      <c r="E304" s="20"/>
      <c r="F304" s="21"/>
      <c r="G304" s="22"/>
    </row>
    <row r="305" spans="1:7" ht="13.15" x14ac:dyDescent="0.4">
      <c r="A305" s="23"/>
      <c r="B305" s="17"/>
      <c r="C305" s="18"/>
      <c r="D305" s="19"/>
      <c r="E305" s="20"/>
      <c r="F305" s="21"/>
      <c r="G305" s="22"/>
    </row>
    <row r="306" spans="1:7" ht="13.15" x14ac:dyDescent="0.4">
      <c r="A306" s="23"/>
      <c r="B306" s="17"/>
      <c r="C306" s="18"/>
      <c r="D306" s="19"/>
      <c r="E306" s="20"/>
      <c r="F306" s="21"/>
      <c r="G306" s="22"/>
    </row>
    <row r="307" spans="1:7" ht="13.15" x14ac:dyDescent="0.4">
      <c r="A307" s="23"/>
      <c r="B307" s="18"/>
      <c r="C307" s="18"/>
      <c r="D307" s="19"/>
      <c r="E307" s="20"/>
      <c r="F307" s="21"/>
      <c r="G307" s="22"/>
    </row>
    <row r="308" spans="1:7" ht="13.15" x14ac:dyDescent="0.4">
      <c r="A308" s="23"/>
      <c r="B308" s="17"/>
      <c r="C308" s="18"/>
      <c r="D308" s="19"/>
      <c r="E308" s="20"/>
      <c r="F308" s="21"/>
      <c r="G308" s="22"/>
    </row>
    <row r="309" spans="1:7" ht="13.15" x14ac:dyDescent="0.4">
      <c r="A309" s="23"/>
      <c r="B309" s="17"/>
      <c r="C309" s="18"/>
      <c r="D309" s="19"/>
      <c r="E309" s="20"/>
      <c r="F309" s="21"/>
      <c r="G309" s="22"/>
    </row>
    <row r="310" spans="1:7" ht="13.15" x14ac:dyDescent="0.4">
      <c r="A310" s="23"/>
      <c r="B310" s="17"/>
      <c r="C310" s="18"/>
      <c r="D310" s="19"/>
      <c r="E310" s="20"/>
      <c r="F310" s="21"/>
      <c r="G310" s="22"/>
    </row>
    <row r="311" spans="1:7" ht="13.15" x14ac:dyDescent="0.4">
      <c r="A311" s="24"/>
      <c r="B311" s="25"/>
      <c r="C311" s="10"/>
      <c r="D311" s="26"/>
      <c r="E311" s="27"/>
      <c r="F311" s="28"/>
      <c r="G311" s="29"/>
    </row>
    <row r="312" spans="1:7" ht="13.15" x14ac:dyDescent="0.4">
      <c r="A312" s="24"/>
      <c r="B312" s="25"/>
      <c r="C312" s="10"/>
      <c r="D312" s="26"/>
      <c r="E312" s="27"/>
      <c r="F312" s="28"/>
      <c r="G312" s="29"/>
    </row>
    <row r="313" spans="1:7" ht="13.15" x14ac:dyDescent="0.4">
      <c r="A313" s="24"/>
      <c r="B313" s="25"/>
      <c r="C313" s="10"/>
      <c r="D313" s="26"/>
      <c r="E313" s="27"/>
      <c r="F313" s="28"/>
      <c r="G313" s="29"/>
    </row>
    <row r="314" spans="1:7" ht="13.15" x14ac:dyDescent="0.4">
      <c r="A314" s="24"/>
      <c r="B314" s="25"/>
      <c r="C314" s="10"/>
      <c r="D314" s="26"/>
      <c r="E314" s="27"/>
      <c r="F314" s="28"/>
      <c r="G314" s="29"/>
    </row>
    <row r="315" spans="1:7" ht="13.15" x14ac:dyDescent="0.4">
      <c r="A315" s="24"/>
      <c r="B315" s="25"/>
      <c r="C315" s="10"/>
      <c r="D315" s="26"/>
      <c r="E315" s="27"/>
      <c r="F315" s="28"/>
      <c r="G315" s="29"/>
    </row>
    <row r="316" spans="1:7" ht="13.15" x14ac:dyDescent="0.4">
      <c r="A316" s="24"/>
      <c r="B316" s="25"/>
      <c r="C316" s="10"/>
      <c r="D316" s="26"/>
      <c r="E316" s="27"/>
      <c r="F316" s="28"/>
      <c r="G316" s="29"/>
    </row>
    <row r="317" spans="1:7" ht="13.15" x14ac:dyDescent="0.4">
      <c r="A317" s="24"/>
      <c r="B317" s="25"/>
      <c r="C317" s="10"/>
      <c r="D317" s="26"/>
      <c r="E317" s="27"/>
      <c r="F317" s="28"/>
      <c r="G317" s="29"/>
    </row>
    <row r="318" spans="1:7" ht="13.15" x14ac:dyDescent="0.4">
      <c r="A318" s="24"/>
      <c r="B318" s="25"/>
      <c r="C318" s="10"/>
      <c r="D318" s="26"/>
      <c r="E318" s="27"/>
      <c r="F318" s="28"/>
      <c r="G318" s="29"/>
    </row>
    <row r="319" spans="1:7" ht="13.15" x14ac:dyDescent="0.4">
      <c r="A319" s="24"/>
      <c r="B319" s="25"/>
      <c r="C319" s="10"/>
      <c r="D319" s="26"/>
      <c r="E319" s="27"/>
      <c r="F319" s="28"/>
      <c r="G319" s="29"/>
    </row>
    <row r="320" spans="1:7" ht="13.15" x14ac:dyDescent="0.4">
      <c r="A320" s="24"/>
      <c r="B320" s="25"/>
      <c r="C320" s="10"/>
      <c r="D320" s="26"/>
      <c r="E320" s="27"/>
      <c r="F320" s="28"/>
      <c r="G320" s="29"/>
    </row>
    <row r="324" spans="1:7" ht="13.5" thickBot="1" x14ac:dyDescent="0.45">
      <c r="A324" s="9" t="s">
        <v>53</v>
      </c>
    </row>
    <row r="325" spans="1:7" ht="13.15" x14ac:dyDescent="0.4">
      <c r="A325" s="9" t="s">
        <v>224</v>
      </c>
      <c r="B325" s="10"/>
      <c r="C325" s="10"/>
      <c r="D325" s="10"/>
      <c r="E325" s="10"/>
      <c r="F325" s="11" t="s">
        <v>55</v>
      </c>
      <c r="G325" s="12"/>
    </row>
    <row r="326" spans="1:7" ht="13.15" x14ac:dyDescent="0.4">
      <c r="A326" s="13" t="s">
        <v>56</v>
      </c>
      <c r="B326" s="14" t="s">
        <v>57</v>
      </c>
      <c r="C326" s="14" t="s">
        <v>58</v>
      </c>
      <c r="D326" s="14" t="s">
        <v>59</v>
      </c>
      <c r="E326" s="15" t="s">
        <v>60</v>
      </c>
      <c r="F326" s="14" t="s">
        <v>61</v>
      </c>
      <c r="G326" s="14" t="s">
        <v>62</v>
      </c>
    </row>
    <row r="327" spans="1:7" ht="13.15" x14ac:dyDescent="0.4">
      <c r="A327" s="23" t="s">
        <v>96</v>
      </c>
      <c r="B327" s="17"/>
      <c r="C327" s="18">
        <v>1</v>
      </c>
      <c r="D327" s="19">
        <f t="shared" ref="D327:D338" si="24">(C327/614)*100</f>
        <v>0.16286644951140067</v>
      </c>
      <c r="E327" s="20">
        <f t="shared" ref="E327:E338" si="25">1.96*(SQRT(D327*(100-D327)/614))</f>
        <v>0.31895818540566223</v>
      </c>
      <c r="F327" s="21">
        <f t="shared" ref="F327:F338" si="26">D327-E327</f>
        <v>-0.15609173589426156</v>
      </c>
      <c r="G327" s="22">
        <f t="shared" ref="G327:G338" si="27">D327+E327</f>
        <v>0.4818246349170629</v>
      </c>
    </row>
    <row r="328" spans="1:7" ht="13.15" x14ac:dyDescent="0.4">
      <c r="A328" s="23" t="s">
        <v>225</v>
      </c>
      <c r="B328" s="17"/>
      <c r="C328" s="18">
        <v>1</v>
      </c>
      <c r="D328" s="19">
        <f t="shared" si="24"/>
        <v>0.16286644951140067</v>
      </c>
      <c r="E328" s="20">
        <f t="shared" si="25"/>
        <v>0.31895818540566223</v>
      </c>
      <c r="F328" s="21">
        <f t="shared" si="26"/>
        <v>-0.15609173589426156</v>
      </c>
      <c r="G328" s="22">
        <f t="shared" si="27"/>
        <v>0.4818246349170629</v>
      </c>
    </row>
    <row r="329" spans="1:7" ht="13.15" x14ac:dyDescent="0.4">
      <c r="A329" s="16" t="s">
        <v>70</v>
      </c>
      <c r="B329" s="17"/>
      <c r="C329" s="18">
        <v>1</v>
      </c>
      <c r="D329" s="19">
        <f t="shared" si="24"/>
        <v>0.16286644951140067</v>
      </c>
      <c r="E329" s="20">
        <f t="shared" si="25"/>
        <v>0.31895818540566223</v>
      </c>
      <c r="F329" s="21">
        <f t="shared" si="26"/>
        <v>-0.15609173589426156</v>
      </c>
      <c r="G329" s="22">
        <f t="shared" si="27"/>
        <v>0.4818246349170629</v>
      </c>
    </row>
    <row r="330" spans="1:7" ht="13.15" x14ac:dyDescent="0.4">
      <c r="A330" s="23" t="s">
        <v>226</v>
      </c>
      <c r="B330" s="17"/>
      <c r="C330" s="18">
        <v>1</v>
      </c>
      <c r="D330" s="19">
        <f t="shared" si="24"/>
        <v>0.16286644951140067</v>
      </c>
      <c r="E330" s="20">
        <f t="shared" si="25"/>
        <v>0.31895818540566223</v>
      </c>
      <c r="F330" s="21">
        <f t="shared" si="26"/>
        <v>-0.15609173589426156</v>
      </c>
      <c r="G330" s="22">
        <f t="shared" si="27"/>
        <v>0.4818246349170629</v>
      </c>
    </row>
    <row r="331" spans="1:7" ht="13.15" x14ac:dyDescent="0.4">
      <c r="A331" s="23" t="s">
        <v>109</v>
      </c>
      <c r="B331" s="18"/>
      <c r="C331" s="18">
        <v>1</v>
      </c>
      <c r="D331" s="19">
        <f t="shared" si="24"/>
        <v>0.16286644951140067</v>
      </c>
      <c r="E331" s="20">
        <f t="shared" si="25"/>
        <v>0.31895818540566223</v>
      </c>
      <c r="F331" s="21">
        <f t="shared" si="26"/>
        <v>-0.15609173589426156</v>
      </c>
      <c r="G331" s="22">
        <f t="shared" si="27"/>
        <v>0.4818246349170629</v>
      </c>
    </row>
    <row r="332" spans="1:7" ht="13.15" x14ac:dyDescent="0.4">
      <c r="A332" s="23" t="s">
        <v>87</v>
      </c>
      <c r="B332" s="17" t="s">
        <v>88</v>
      </c>
      <c r="C332" s="18">
        <v>2</v>
      </c>
      <c r="D332" s="19">
        <f t="shared" si="24"/>
        <v>0.32573289902280134</v>
      </c>
      <c r="E332" s="20">
        <f t="shared" si="25"/>
        <v>0.45070691732072798</v>
      </c>
      <c r="F332" s="21">
        <f t="shared" si="26"/>
        <v>-0.12497401829792665</v>
      </c>
      <c r="G332" s="22">
        <f t="shared" si="27"/>
        <v>0.77643981634352932</v>
      </c>
    </row>
    <row r="333" spans="1:7" ht="13.15" x14ac:dyDescent="0.4">
      <c r="A333" s="23" t="s">
        <v>219</v>
      </c>
      <c r="B333" s="17"/>
      <c r="C333" s="18">
        <v>3</v>
      </c>
      <c r="D333" s="19">
        <f t="shared" si="24"/>
        <v>0.48859934853420189</v>
      </c>
      <c r="E333" s="20">
        <f t="shared" si="25"/>
        <v>0.55154981991697005</v>
      </c>
      <c r="F333" s="21">
        <f t="shared" si="26"/>
        <v>-6.2950471382768158E-2</v>
      </c>
      <c r="G333" s="22">
        <f t="shared" si="27"/>
        <v>1.0401491684511719</v>
      </c>
    </row>
    <row r="334" spans="1:7" ht="13.15" x14ac:dyDescent="0.4">
      <c r="A334" s="23" t="s">
        <v>79</v>
      </c>
      <c r="B334" s="17" t="s">
        <v>80</v>
      </c>
      <c r="C334" s="18">
        <v>4</v>
      </c>
      <c r="D334" s="19">
        <f t="shared" si="24"/>
        <v>0.65146579804560267</v>
      </c>
      <c r="E334" s="20">
        <f t="shared" si="25"/>
        <v>0.63635348637870981</v>
      </c>
      <c r="F334" s="21">
        <f t="shared" si="26"/>
        <v>1.5112311666892864E-2</v>
      </c>
      <c r="G334" s="22">
        <f t="shared" si="27"/>
        <v>1.2878192844243124</v>
      </c>
    </row>
    <row r="335" spans="1:7" ht="13.15" x14ac:dyDescent="0.4">
      <c r="A335" s="23" t="s">
        <v>77</v>
      </c>
      <c r="B335" s="17"/>
      <c r="C335" s="18">
        <v>7</v>
      </c>
      <c r="D335" s="19">
        <f t="shared" si="24"/>
        <v>1.1400651465798046</v>
      </c>
      <c r="E335" s="20">
        <f t="shared" si="25"/>
        <v>0.83974394337278557</v>
      </c>
      <c r="F335" s="21">
        <f t="shared" si="26"/>
        <v>0.30032120320701905</v>
      </c>
      <c r="G335" s="22">
        <f t="shared" si="27"/>
        <v>1.9798090899525902</v>
      </c>
    </row>
    <row r="336" spans="1:7" ht="13.15" x14ac:dyDescent="0.4">
      <c r="A336" s="23" t="s">
        <v>97</v>
      </c>
      <c r="B336" s="17" t="s">
        <v>98</v>
      </c>
      <c r="C336" s="18">
        <v>16</v>
      </c>
      <c r="D336" s="19">
        <f t="shared" si="24"/>
        <v>2.6058631921824107</v>
      </c>
      <c r="E336" s="20">
        <f t="shared" si="25"/>
        <v>1.2601263643545102</v>
      </c>
      <c r="F336" s="21">
        <f t="shared" si="26"/>
        <v>1.3457368278279005</v>
      </c>
      <c r="G336" s="22">
        <f t="shared" si="27"/>
        <v>3.8659895565369209</v>
      </c>
    </row>
    <row r="337" spans="1:7" ht="13.15" x14ac:dyDescent="0.4">
      <c r="A337" s="52" t="s">
        <v>64</v>
      </c>
      <c r="B337" s="53" t="s">
        <v>223</v>
      </c>
      <c r="C337" s="54">
        <v>26</v>
      </c>
      <c r="D337" s="55">
        <f t="shared" si="24"/>
        <v>4.234527687296417</v>
      </c>
      <c r="E337" s="56">
        <f t="shared" si="25"/>
        <v>1.5928645673712083</v>
      </c>
      <c r="F337" s="57">
        <f t="shared" si="26"/>
        <v>2.6416631199252087</v>
      </c>
      <c r="G337" s="58">
        <f t="shared" si="27"/>
        <v>5.8273922546676253</v>
      </c>
    </row>
    <row r="338" spans="1:7" ht="13.15" x14ac:dyDescent="0.4">
      <c r="A338" s="52" t="s">
        <v>90</v>
      </c>
      <c r="B338" s="53" t="s">
        <v>91</v>
      </c>
      <c r="C338" s="54">
        <v>551</v>
      </c>
      <c r="D338" s="55">
        <f t="shared" si="24"/>
        <v>89.739413680781752</v>
      </c>
      <c r="E338" s="56">
        <f t="shared" si="25"/>
        <v>2.400211923183504</v>
      </c>
      <c r="F338" s="57">
        <f t="shared" si="26"/>
        <v>87.339201757598246</v>
      </c>
      <c r="G338" s="58">
        <f t="shared" si="27"/>
        <v>92.139625603965257</v>
      </c>
    </row>
    <row r="339" spans="1:7" x14ac:dyDescent="0.35">
      <c r="A339" s="24" t="s">
        <v>83</v>
      </c>
      <c r="B339" s="10"/>
      <c r="C339" s="10">
        <f>SUM(C327:C338)</f>
        <v>614</v>
      </c>
    </row>
    <row r="344" spans="1:7" ht="13.15" x14ac:dyDescent="0.4">
      <c r="A344" s="13"/>
      <c r="B344" s="14"/>
      <c r="C344" s="14"/>
      <c r="D344" s="14"/>
      <c r="E344" s="15"/>
      <c r="F344" s="14"/>
      <c r="G344" s="14"/>
    </row>
    <row r="345" spans="1:7" ht="13.15" x14ac:dyDescent="0.4">
      <c r="A345" s="23"/>
      <c r="B345" s="17"/>
      <c r="C345" s="18"/>
      <c r="D345" s="19"/>
      <c r="E345" s="20"/>
      <c r="F345" s="21"/>
      <c r="G345" s="22"/>
    </row>
    <row r="346" spans="1:7" ht="13.15" x14ac:dyDescent="0.4">
      <c r="A346" s="23"/>
      <c r="B346" s="17"/>
      <c r="C346" s="18"/>
      <c r="D346" s="19"/>
      <c r="E346" s="20"/>
      <c r="F346" s="21"/>
      <c r="G346" s="22"/>
    </row>
    <row r="347" spans="1:7" ht="13.15" x14ac:dyDescent="0.4">
      <c r="A347" s="23"/>
      <c r="B347" s="17"/>
      <c r="C347" s="18"/>
      <c r="D347" s="19"/>
      <c r="E347" s="20"/>
      <c r="F347" s="21"/>
      <c r="G347" s="22"/>
    </row>
    <row r="348" spans="1:7" ht="13.15" x14ac:dyDescent="0.4">
      <c r="A348" s="23"/>
      <c r="B348" s="17"/>
      <c r="C348" s="18"/>
      <c r="D348" s="19"/>
      <c r="E348" s="20"/>
      <c r="F348" s="21"/>
      <c r="G348" s="22"/>
    </row>
    <row r="349" spans="1:7" ht="13.15" x14ac:dyDescent="0.4">
      <c r="A349" s="23"/>
      <c r="B349" s="17"/>
      <c r="C349" s="18"/>
      <c r="D349" s="19"/>
      <c r="E349" s="20"/>
      <c r="F349" s="21"/>
      <c r="G349" s="22"/>
    </row>
    <row r="350" spans="1:7" ht="13.15" x14ac:dyDescent="0.4">
      <c r="A350" s="23"/>
      <c r="B350" s="17"/>
      <c r="C350" s="18"/>
      <c r="D350" s="19"/>
      <c r="E350" s="20"/>
      <c r="F350" s="21"/>
      <c r="G350" s="22"/>
    </row>
    <row r="351" spans="1:7" ht="13.15" x14ac:dyDescent="0.4">
      <c r="A351" s="23"/>
      <c r="B351" s="17"/>
      <c r="C351" s="18"/>
      <c r="D351" s="19"/>
      <c r="E351" s="20"/>
      <c r="F351" s="21"/>
      <c r="G351" s="22"/>
    </row>
    <row r="352" spans="1:7" ht="13.15" x14ac:dyDescent="0.4">
      <c r="A352" s="23"/>
      <c r="B352" s="17"/>
      <c r="C352" s="18"/>
      <c r="D352" s="19"/>
      <c r="E352" s="20"/>
      <c r="F352" s="21"/>
      <c r="G352" s="22"/>
    </row>
    <row r="353" spans="1:7" ht="13.15" x14ac:dyDescent="0.4">
      <c r="A353" s="23"/>
      <c r="B353" s="17"/>
      <c r="C353" s="18"/>
      <c r="D353" s="19"/>
      <c r="E353" s="20"/>
      <c r="F353" s="21"/>
      <c r="G353" s="22"/>
    </row>
    <row r="354" spans="1:7" ht="13.15" x14ac:dyDescent="0.4">
      <c r="A354" s="16"/>
      <c r="B354" s="17"/>
      <c r="C354" s="18"/>
      <c r="D354" s="19"/>
      <c r="E354" s="20"/>
      <c r="F354" s="21"/>
      <c r="G354" s="22"/>
    </row>
    <row r="355" spans="1:7" ht="13.15" x14ac:dyDescent="0.4">
      <c r="A355" s="23"/>
      <c r="B355" s="17"/>
      <c r="C355" s="18"/>
      <c r="D355" s="19"/>
      <c r="E355" s="20"/>
      <c r="F355" s="21"/>
      <c r="G355" s="22"/>
    </row>
    <row r="356" spans="1:7" ht="13.15" x14ac:dyDescent="0.4">
      <c r="A356" s="23"/>
      <c r="B356" s="18"/>
      <c r="C356" s="18"/>
      <c r="D356" s="19"/>
      <c r="E356" s="20"/>
      <c r="F356" s="21"/>
      <c r="G356" s="22"/>
    </row>
    <row r="357" spans="1:7" ht="13.15" x14ac:dyDescent="0.4">
      <c r="A357" s="24"/>
      <c r="B357" s="10"/>
      <c r="C357" s="10"/>
      <c r="D357" s="26"/>
      <c r="E357" s="27"/>
      <c r="F357" s="28"/>
      <c r="G357" s="29"/>
    </row>
    <row r="358" spans="1:7" ht="13.15" x14ac:dyDescent="0.4">
      <c r="A358" s="24"/>
      <c r="B358" s="10"/>
      <c r="C358" s="10"/>
      <c r="D358" s="26"/>
      <c r="E358" s="27"/>
      <c r="F358" s="28"/>
      <c r="G358" s="29"/>
    </row>
    <row r="359" spans="1:7" ht="13.15" x14ac:dyDescent="0.4">
      <c r="A359" s="24"/>
      <c r="B359" s="10"/>
      <c r="C359" s="10"/>
      <c r="D359" s="26"/>
      <c r="E359" s="27"/>
      <c r="F359" s="28"/>
      <c r="G359" s="29"/>
    </row>
    <row r="360" spans="1:7" ht="13.15" x14ac:dyDescent="0.4">
      <c r="A360" s="24"/>
      <c r="B360" s="10"/>
      <c r="C360" s="10"/>
      <c r="D360" s="26"/>
      <c r="E360" s="27"/>
      <c r="F360" s="28"/>
      <c r="G360" s="29"/>
    </row>
    <row r="361" spans="1:7" ht="13.15" x14ac:dyDescent="0.4">
      <c r="A361" s="24"/>
      <c r="B361" s="10"/>
      <c r="C361" s="10"/>
      <c r="D361" s="26"/>
      <c r="E361" s="27"/>
      <c r="F361" s="28"/>
      <c r="G361" s="29"/>
    </row>
    <row r="362" spans="1:7" ht="13.15" x14ac:dyDescent="0.4">
      <c r="A362" s="24"/>
      <c r="B362" s="10"/>
      <c r="C362" s="10"/>
      <c r="D362" s="26"/>
      <c r="E362" s="27"/>
      <c r="F362" s="28"/>
      <c r="G362" s="29"/>
    </row>
    <row r="363" spans="1:7" ht="13.15" x14ac:dyDescent="0.4">
      <c r="A363" s="24"/>
      <c r="B363" s="10"/>
      <c r="C363" s="10"/>
      <c r="D363" s="26"/>
      <c r="E363" s="27"/>
      <c r="F363" s="28"/>
      <c r="G363" s="29"/>
    </row>
    <row r="364" spans="1:7" ht="13.15" x14ac:dyDescent="0.4">
      <c r="A364" s="24"/>
      <c r="B364" s="10"/>
      <c r="C364" s="10"/>
      <c r="D364" s="26"/>
      <c r="E364" s="27"/>
      <c r="F364" s="28"/>
      <c r="G364" s="29"/>
    </row>
    <row r="365" spans="1:7" ht="13.15" x14ac:dyDescent="0.4">
      <c r="A365" s="24"/>
      <c r="B365" s="10"/>
      <c r="C365" s="10"/>
      <c r="D365" s="26"/>
      <c r="E365" s="27"/>
      <c r="F365" s="28"/>
      <c r="G365" s="29"/>
    </row>
    <row r="368" spans="1:7" ht="13.5" thickBot="1" x14ac:dyDescent="0.45">
      <c r="A368" s="9" t="s">
        <v>53</v>
      </c>
    </row>
    <row r="369" spans="1:7" ht="13.15" x14ac:dyDescent="0.4">
      <c r="A369" s="9" t="s">
        <v>227</v>
      </c>
      <c r="B369" s="10"/>
      <c r="C369" s="10"/>
      <c r="D369" s="10"/>
      <c r="E369" s="10"/>
      <c r="F369" s="11" t="s">
        <v>55</v>
      </c>
      <c r="G369" s="12"/>
    </row>
    <row r="370" spans="1:7" ht="13.15" x14ac:dyDescent="0.4">
      <c r="A370" s="13" t="s">
        <v>56</v>
      </c>
      <c r="B370" s="14" t="s">
        <v>57</v>
      </c>
      <c r="C370" s="14" t="s">
        <v>58</v>
      </c>
      <c r="D370" s="14" t="s">
        <v>59</v>
      </c>
      <c r="E370" s="15" t="s">
        <v>60</v>
      </c>
      <c r="F370" s="14" t="s">
        <v>61</v>
      </c>
      <c r="G370" s="14" t="s">
        <v>62</v>
      </c>
    </row>
    <row r="371" spans="1:7" ht="13.15" x14ac:dyDescent="0.4">
      <c r="A371" s="16" t="s">
        <v>70</v>
      </c>
      <c r="B371" s="17"/>
      <c r="C371" s="18">
        <v>1</v>
      </c>
      <c r="D371" s="19">
        <f t="shared" ref="D371:D376" si="28">(C371/645)*100</f>
        <v>0.15503875968992248</v>
      </c>
      <c r="E371" s="20">
        <f t="shared" ref="E371:E376" si="29">1.96*(SQRT(D371*(100-D371)/645))</f>
        <v>0.30364031485134302</v>
      </c>
      <c r="F371" s="21">
        <f t="shared" ref="F371:F376" si="30">D371-E371</f>
        <v>-0.14860155516142054</v>
      </c>
      <c r="G371" s="22">
        <f t="shared" ref="G371:G376" si="31">D371+E371</f>
        <v>0.4586790745412655</v>
      </c>
    </row>
    <row r="372" spans="1:7" ht="13.15" x14ac:dyDescent="0.4">
      <c r="A372" s="23" t="s">
        <v>228</v>
      </c>
      <c r="B372" s="17"/>
      <c r="C372" s="18">
        <v>1</v>
      </c>
      <c r="D372" s="19">
        <f t="shared" si="28"/>
        <v>0.15503875968992248</v>
      </c>
      <c r="E372" s="20">
        <f t="shared" si="29"/>
        <v>0.30364031485134302</v>
      </c>
      <c r="F372" s="21">
        <f t="shared" si="30"/>
        <v>-0.14860155516142054</v>
      </c>
      <c r="G372" s="22">
        <f t="shared" si="31"/>
        <v>0.4586790745412655</v>
      </c>
    </row>
    <row r="373" spans="1:7" ht="13.15" x14ac:dyDescent="0.4">
      <c r="A373" s="23" t="s">
        <v>79</v>
      </c>
      <c r="B373" s="17" t="s">
        <v>80</v>
      </c>
      <c r="C373" s="18">
        <v>2</v>
      </c>
      <c r="D373" s="19">
        <f t="shared" si="28"/>
        <v>0.31007751937984496</v>
      </c>
      <c r="E373" s="20">
        <f t="shared" si="29"/>
        <v>0.42907872721697049</v>
      </c>
      <c r="F373" s="21">
        <f t="shared" si="30"/>
        <v>-0.11900120783712553</v>
      </c>
      <c r="G373" s="22">
        <f t="shared" si="31"/>
        <v>0.73915624659681545</v>
      </c>
    </row>
    <row r="374" spans="1:7" ht="13.15" x14ac:dyDescent="0.4">
      <c r="A374" s="23" t="s">
        <v>64</v>
      </c>
      <c r="B374" s="17" t="s">
        <v>65</v>
      </c>
      <c r="C374" s="18">
        <v>6</v>
      </c>
      <c r="D374" s="19">
        <f t="shared" si="28"/>
        <v>0.93023255813953487</v>
      </c>
      <c r="E374" s="20">
        <f t="shared" si="29"/>
        <v>0.74087092869101434</v>
      </c>
      <c r="F374" s="21">
        <f t="shared" si="30"/>
        <v>0.18936162944852053</v>
      </c>
      <c r="G374" s="22">
        <f t="shared" si="31"/>
        <v>1.6711034868305492</v>
      </c>
    </row>
    <row r="375" spans="1:7" ht="13.15" x14ac:dyDescent="0.4">
      <c r="A375" s="23" t="s">
        <v>97</v>
      </c>
      <c r="B375" s="17" t="s">
        <v>98</v>
      </c>
      <c r="C375" s="18">
        <v>11</v>
      </c>
      <c r="D375" s="19">
        <f t="shared" si="28"/>
        <v>1.7054263565891472</v>
      </c>
      <c r="E375" s="20">
        <f t="shared" si="29"/>
        <v>0.99921160859859859</v>
      </c>
      <c r="F375" s="21">
        <f t="shared" si="30"/>
        <v>0.70621474799054862</v>
      </c>
      <c r="G375" s="22">
        <f t="shared" si="31"/>
        <v>2.7046379651877457</v>
      </c>
    </row>
    <row r="376" spans="1:7" ht="13.15" x14ac:dyDescent="0.4">
      <c r="A376" s="52" t="s">
        <v>90</v>
      </c>
      <c r="B376" s="53" t="s">
        <v>91</v>
      </c>
      <c r="C376" s="54">
        <v>624</v>
      </c>
      <c r="D376" s="55">
        <f t="shared" si="28"/>
        <v>96.744186046511629</v>
      </c>
      <c r="E376" s="56">
        <f t="shared" si="29"/>
        <v>1.3696778785986048</v>
      </c>
      <c r="F376" s="57">
        <f t="shared" si="30"/>
        <v>95.374508167913021</v>
      </c>
      <c r="G376" s="58">
        <f t="shared" si="31"/>
        <v>98.113863925110238</v>
      </c>
    </row>
    <row r="377" spans="1:7" x14ac:dyDescent="0.35">
      <c r="A377" s="24" t="s">
        <v>83</v>
      </c>
      <c r="B377" s="10"/>
      <c r="C377" s="10">
        <f>SUM(C371:C376)</f>
        <v>645</v>
      </c>
    </row>
    <row r="382" spans="1:7" ht="13.15" x14ac:dyDescent="0.4">
      <c r="A382" s="13"/>
      <c r="B382" s="14"/>
      <c r="C382" s="14"/>
      <c r="D382" s="14"/>
      <c r="E382" s="15"/>
      <c r="F382" s="14"/>
      <c r="G382" s="14"/>
    </row>
    <row r="383" spans="1:7" ht="13.15" x14ac:dyDescent="0.4">
      <c r="A383" s="23"/>
      <c r="B383" s="17"/>
      <c r="C383" s="18"/>
      <c r="D383" s="19"/>
      <c r="E383" s="20"/>
      <c r="F383" s="21"/>
      <c r="G383" s="22"/>
    </row>
    <row r="384" spans="1:7" ht="13.15" x14ac:dyDescent="0.4">
      <c r="A384" s="23"/>
      <c r="B384" s="17"/>
      <c r="C384" s="18"/>
      <c r="D384" s="19"/>
      <c r="E384" s="20"/>
      <c r="F384" s="21"/>
      <c r="G384" s="22"/>
    </row>
    <row r="385" spans="1:7" ht="13.15" x14ac:dyDescent="0.4">
      <c r="A385" s="23"/>
      <c r="B385" s="17"/>
      <c r="C385" s="18"/>
      <c r="D385" s="19"/>
      <c r="E385" s="20"/>
      <c r="F385" s="21"/>
      <c r="G385" s="22"/>
    </row>
    <row r="386" spans="1:7" ht="13.15" x14ac:dyDescent="0.4">
      <c r="A386" s="23"/>
      <c r="B386" s="17"/>
      <c r="C386" s="18"/>
      <c r="D386" s="19"/>
      <c r="E386" s="20"/>
      <c r="F386" s="21"/>
      <c r="G386" s="22"/>
    </row>
    <row r="387" spans="1:7" ht="13.15" x14ac:dyDescent="0.4">
      <c r="A387" s="16"/>
      <c r="B387" s="17"/>
      <c r="C387" s="18"/>
      <c r="D387" s="19"/>
      <c r="E387" s="20"/>
      <c r="F387" s="21"/>
      <c r="G387" s="22"/>
    </row>
    <row r="388" spans="1:7" ht="13.15" x14ac:dyDescent="0.4">
      <c r="A388" s="23"/>
      <c r="B388" s="17"/>
      <c r="C388" s="18"/>
      <c r="D388" s="19"/>
      <c r="E388" s="20"/>
      <c r="F388" s="21"/>
      <c r="G388" s="22"/>
    </row>
    <row r="399" spans="1:7" ht="13.5" thickBot="1" x14ac:dyDescent="0.45">
      <c r="A399" s="9" t="s">
        <v>53</v>
      </c>
    </row>
    <row r="400" spans="1:7" ht="13.15" x14ac:dyDescent="0.4">
      <c r="A400" s="9" t="s">
        <v>229</v>
      </c>
      <c r="B400" s="10"/>
      <c r="C400" s="10"/>
      <c r="D400" s="10"/>
      <c r="E400" s="10"/>
      <c r="F400" s="11" t="s">
        <v>55</v>
      </c>
      <c r="G400" s="12"/>
    </row>
    <row r="401" spans="1:7" ht="13.15" x14ac:dyDescent="0.4">
      <c r="A401" s="13" t="s">
        <v>56</v>
      </c>
      <c r="B401" s="14" t="s">
        <v>57</v>
      </c>
      <c r="C401" s="14" t="s">
        <v>58</v>
      </c>
      <c r="D401" s="14" t="s">
        <v>59</v>
      </c>
      <c r="E401" s="15" t="s">
        <v>60</v>
      </c>
      <c r="F401" s="14" t="s">
        <v>61</v>
      </c>
      <c r="G401" s="14" t="s">
        <v>62</v>
      </c>
    </row>
    <row r="402" spans="1:7" ht="13.15" x14ac:dyDescent="0.4">
      <c r="A402" s="23" t="s">
        <v>102</v>
      </c>
      <c r="B402" s="17"/>
      <c r="C402" s="18">
        <v>1</v>
      </c>
      <c r="D402" s="19">
        <f t="shared" ref="D402:D412" si="32">(C402/633)*100</f>
        <v>0.15797788309636651</v>
      </c>
      <c r="E402" s="20">
        <f t="shared" ref="E402:E412" si="33">1.96*(SQRT(D402*(100-D402)/633))</f>
        <v>0.30939197548426856</v>
      </c>
      <c r="F402" s="21">
        <f t="shared" ref="F402:F412" si="34">D402-E402</f>
        <v>-0.15141409238790204</v>
      </c>
      <c r="G402" s="22">
        <f t="shared" ref="G402:G412" si="35">D402+E402</f>
        <v>0.46736985858063507</v>
      </c>
    </row>
    <row r="403" spans="1:7" ht="13.15" x14ac:dyDescent="0.4">
      <c r="A403" s="16" t="s">
        <v>120</v>
      </c>
      <c r="B403" s="17"/>
      <c r="C403" s="18">
        <v>1</v>
      </c>
      <c r="D403" s="19">
        <f t="shared" si="32"/>
        <v>0.15797788309636651</v>
      </c>
      <c r="E403" s="20">
        <f t="shared" si="33"/>
        <v>0.30939197548426856</v>
      </c>
      <c r="F403" s="21">
        <f t="shared" si="34"/>
        <v>-0.15141409238790204</v>
      </c>
      <c r="G403" s="22">
        <f t="shared" si="35"/>
        <v>0.46736985858063507</v>
      </c>
    </row>
    <row r="404" spans="1:7" ht="13.15" x14ac:dyDescent="0.4">
      <c r="A404" s="23" t="s">
        <v>209</v>
      </c>
      <c r="B404" s="17" t="s">
        <v>230</v>
      </c>
      <c r="C404" s="18">
        <v>1</v>
      </c>
      <c r="D404" s="19">
        <f t="shared" si="32"/>
        <v>0.15797788309636651</v>
      </c>
      <c r="E404" s="20">
        <f t="shared" si="33"/>
        <v>0.30939197548426856</v>
      </c>
      <c r="F404" s="21">
        <f t="shared" si="34"/>
        <v>-0.15141409238790204</v>
      </c>
      <c r="G404" s="22">
        <f t="shared" si="35"/>
        <v>0.46736985858063507</v>
      </c>
    </row>
    <row r="405" spans="1:7" ht="13.15" x14ac:dyDescent="0.4">
      <c r="A405" s="23" t="s">
        <v>97</v>
      </c>
      <c r="B405" s="17" t="s">
        <v>98</v>
      </c>
      <c r="C405" s="18">
        <v>1</v>
      </c>
      <c r="D405" s="19">
        <f t="shared" si="32"/>
        <v>0.15797788309636651</v>
      </c>
      <c r="E405" s="20">
        <f t="shared" si="33"/>
        <v>0.30939197548426856</v>
      </c>
      <c r="F405" s="21">
        <f t="shared" si="34"/>
        <v>-0.15141409238790204</v>
      </c>
      <c r="G405" s="22">
        <f t="shared" si="35"/>
        <v>0.46736985858063507</v>
      </c>
    </row>
    <row r="406" spans="1:7" ht="13.15" x14ac:dyDescent="0.4">
      <c r="A406" s="23" t="s">
        <v>66</v>
      </c>
      <c r="B406" s="17"/>
      <c r="C406" s="18">
        <v>2</v>
      </c>
      <c r="D406" s="19">
        <f t="shared" si="32"/>
        <v>0.31595576619273302</v>
      </c>
      <c r="E406" s="20">
        <f t="shared" si="33"/>
        <v>0.437200030710934</v>
      </c>
      <c r="F406" s="21">
        <f t="shared" si="34"/>
        <v>-0.12124426451820097</v>
      </c>
      <c r="G406" s="22">
        <f t="shared" si="35"/>
        <v>0.75315579690366707</v>
      </c>
    </row>
    <row r="407" spans="1:7" ht="13.15" x14ac:dyDescent="0.4">
      <c r="A407" s="16" t="s">
        <v>70</v>
      </c>
      <c r="B407" s="17"/>
      <c r="C407" s="18">
        <v>2</v>
      </c>
      <c r="D407" s="19">
        <f t="shared" si="32"/>
        <v>0.31595576619273302</v>
      </c>
      <c r="E407" s="20">
        <f t="shared" si="33"/>
        <v>0.437200030710934</v>
      </c>
      <c r="F407" s="21">
        <f t="shared" si="34"/>
        <v>-0.12124426451820097</v>
      </c>
      <c r="G407" s="22">
        <f t="shared" si="35"/>
        <v>0.75315579690366707</v>
      </c>
    </row>
    <row r="408" spans="1:7" ht="13.15" x14ac:dyDescent="0.4">
      <c r="A408" s="23" t="s">
        <v>73</v>
      </c>
      <c r="B408" s="17"/>
      <c r="C408" s="18">
        <v>2</v>
      </c>
      <c r="D408" s="19">
        <f t="shared" si="32"/>
        <v>0.31595576619273302</v>
      </c>
      <c r="E408" s="20">
        <f t="shared" si="33"/>
        <v>0.437200030710934</v>
      </c>
      <c r="F408" s="21">
        <f t="shared" si="34"/>
        <v>-0.12124426451820097</v>
      </c>
      <c r="G408" s="22">
        <f t="shared" si="35"/>
        <v>0.75315579690366707</v>
      </c>
    </row>
    <row r="409" spans="1:7" ht="13.15" x14ac:dyDescent="0.4">
      <c r="A409" s="23" t="s">
        <v>89</v>
      </c>
      <c r="B409" s="17" t="s">
        <v>231</v>
      </c>
      <c r="C409" s="18">
        <v>3</v>
      </c>
      <c r="D409" s="19">
        <f t="shared" si="32"/>
        <v>0.47393364928909953</v>
      </c>
      <c r="E409" s="20">
        <f t="shared" si="33"/>
        <v>0.53503403357052914</v>
      </c>
      <c r="F409" s="21">
        <f t="shared" si="34"/>
        <v>-6.1100384281429609E-2</v>
      </c>
      <c r="G409" s="22">
        <f t="shared" si="35"/>
        <v>1.0089676828596286</v>
      </c>
    </row>
    <row r="410" spans="1:7" ht="13.15" x14ac:dyDescent="0.4">
      <c r="A410" s="23" t="s">
        <v>114</v>
      </c>
      <c r="B410" s="17" t="s">
        <v>115</v>
      </c>
      <c r="C410" s="18">
        <v>5</v>
      </c>
      <c r="D410" s="19">
        <f t="shared" si="32"/>
        <v>0.78988941548183245</v>
      </c>
      <c r="E410" s="20">
        <f t="shared" si="33"/>
        <v>0.68962870526504505</v>
      </c>
      <c r="F410" s="21">
        <f t="shared" si="34"/>
        <v>0.1002607102167874</v>
      </c>
      <c r="G410" s="22">
        <f t="shared" si="35"/>
        <v>1.4795181207468775</v>
      </c>
    </row>
    <row r="411" spans="1:7" ht="13.15" x14ac:dyDescent="0.4">
      <c r="A411" s="23" t="s">
        <v>79</v>
      </c>
      <c r="B411" s="17" t="s">
        <v>80</v>
      </c>
      <c r="C411" s="18">
        <v>7</v>
      </c>
      <c r="D411" s="19">
        <f t="shared" si="32"/>
        <v>1.1058451816745656</v>
      </c>
      <c r="E411" s="20">
        <f t="shared" si="33"/>
        <v>0.81467932134947141</v>
      </c>
      <c r="F411" s="21">
        <f t="shared" si="34"/>
        <v>0.29116586032509417</v>
      </c>
      <c r="G411" s="22">
        <f t="shared" si="35"/>
        <v>1.920524503024037</v>
      </c>
    </row>
    <row r="412" spans="1:7" ht="13.15" x14ac:dyDescent="0.4">
      <c r="A412" s="52" t="s">
        <v>232</v>
      </c>
      <c r="B412" s="53" t="s">
        <v>91</v>
      </c>
      <c r="C412" s="54">
        <v>608</v>
      </c>
      <c r="D412" s="55">
        <f t="shared" si="32"/>
        <v>96.050552922590839</v>
      </c>
      <c r="E412" s="56">
        <f t="shared" si="33"/>
        <v>1.5173029433863874</v>
      </c>
      <c r="F412" s="57">
        <f t="shared" si="34"/>
        <v>94.533249979204456</v>
      </c>
      <c r="G412" s="58">
        <f t="shared" si="35"/>
        <v>97.567855865977222</v>
      </c>
    </row>
    <row r="413" spans="1:7" x14ac:dyDescent="0.35">
      <c r="A413" s="24" t="s">
        <v>83</v>
      </c>
      <c r="B413" s="10"/>
      <c r="C413" s="10">
        <f>SUM(C402:C412)</f>
        <v>633</v>
      </c>
    </row>
    <row r="418" spans="1:7" ht="13.15" x14ac:dyDescent="0.4">
      <c r="A418" s="13"/>
      <c r="B418" s="14"/>
      <c r="C418" s="14"/>
      <c r="D418" s="14"/>
      <c r="E418" s="15"/>
      <c r="F418" s="14"/>
      <c r="G418" s="14"/>
    </row>
    <row r="419" spans="1:7" ht="13.15" x14ac:dyDescent="0.4">
      <c r="A419" s="23"/>
      <c r="B419" s="17"/>
      <c r="C419" s="18"/>
      <c r="D419" s="19"/>
      <c r="E419" s="20"/>
      <c r="F419" s="21"/>
      <c r="G419" s="22"/>
    </row>
    <row r="420" spans="1:7" ht="13.15" x14ac:dyDescent="0.4">
      <c r="A420" s="23"/>
      <c r="B420" s="17"/>
      <c r="C420" s="18"/>
      <c r="D420" s="19"/>
      <c r="E420" s="20"/>
      <c r="F420" s="21"/>
      <c r="G420" s="22"/>
    </row>
    <row r="421" spans="1:7" ht="13.15" x14ac:dyDescent="0.4">
      <c r="A421" s="23"/>
      <c r="B421" s="17"/>
      <c r="C421" s="18"/>
      <c r="D421" s="19"/>
      <c r="E421" s="20"/>
      <c r="F421" s="21"/>
      <c r="G421" s="22"/>
    </row>
    <row r="422" spans="1:7" ht="13.15" x14ac:dyDescent="0.4">
      <c r="A422" s="23"/>
      <c r="B422" s="17"/>
      <c r="C422" s="18"/>
      <c r="D422" s="19"/>
      <c r="E422" s="20"/>
      <c r="F422" s="21"/>
      <c r="G422" s="22"/>
    </row>
    <row r="423" spans="1:7" ht="13.15" x14ac:dyDescent="0.4">
      <c r="A423" s="23"/>
      <c r="B423" s="17"/>
      <c r="C423" s="18"/>
      <c r="D423" s="19"/>
      <c r="E423" s="20"/>
      <c r="F423" s="21"/>
      <c r="G423" s="22"/>
    </row>
    <row r="424" spans="1:7" ht="13.15" x14ac:dyDescent="0.4">
      <c r="A424" s="16"/>
      <c r="B424" s="17"/>
      <c r="C424" s="18"/>
      <c r="D424" s="19"/>
      <c r="E424" s="20"/>
      <c r="F424" s="21"/>
      <c r="G424" s="22"/>
    </row>
    <row r="425" spans="1:7" ht="13.15" x14ac:dyDescent="0.4">
      <c r="A425" s="23"/>
      <c r="B425" s="17"/>
      <c r="C425" s="18"/>
      <c r="D425" s="19"/>
      <c r="E425" s="20"/>
      <c r="F425" s="21"/>
      <c r="G425" s="22"/>
    </row>
    <row r="426" spans="1:7" ht="13.15" x14ac:dyDescent="0.4">
      <c r="A426" s="23"/>
      <c r="B426" s="17"/>
      <c r="C426" s="18"/>
      <c r="D426" s="19"/>
      <c r="E426" s="20"/>
      <c r="F426" s="21"/>
      <c r="G426" s="22"/>
    </row>
    <row r="427" spans="1:7" ht="13.15" x14ac:dyDescent="0.4">
      <c r="A427" s="16"/>
      <c r="B427" s="17"/>
      <c r="C427" s="18"/>
      <c r="D427" s="19"/>
      <c r="E427" s="20"/>
      <c r="F427" s="21"/>
      <c r="G427" s="22"/>
    </row>
    <row r="428" spans="1:7" ht="13.15" x14ac:dyDescent="0.4">
      <c r="A428" s="23"/>
      <c r="B428" s="17"/>
      <c r="C428" s="18"/>
      <c r="D428" s="19"/>
      <c r="E428" s="20"/>
      <c r="F428" s="21"/>
      <c r="G428" s="22"/>
    </row>
    <row r="429" spans="1:7" ht="13.15" x14ac:dyDescent="0.4">
      <c r="A429" s="23"/>
      <c r="B429" s="17"/>
      <c r="C429" s="18"/>
      <c r="D429" s="19"/>
      <c r="E429" s="20"/>
      <c r="F429" s="21"/>
      <c r="G429" s="22"/>
    </row>
  </sheetData>
  <pageMargins left="0.75" right="0.75" top="1" bottom="1" header="0" footer="0"/>
  <pageSetup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D8654-18C0-4125-8D26-E953AB9587AE}">
  <dimension ref="A1:G313"/>
  <sheetViews>
    <sheetView topLeftCell="A295" workbookViewId="0">
      <selection activeCell="K314" sqref="K314"/>
    </sheetView>
  </sheetViews>
  <sheetFormatPr baseColWidth="10" defaultRowHeight="12.75" x14ac:dyDescent="0.35"/>
  <cols>
    <col min="3" max="3" width="28" customWidth="1"/>
    <col min="4" max="4" width="15" customWidth="1"/>
  </cols>
  <sheetData>
    <row r="1" spans="1:7" x14ac:dyDescent="0.35">
      <c r="A1" t="s">
        <v>162</v>
      </c>
      <c r="B1" t="s">
        <v>3</v>
      </c>
      <c r="C1" t="s">
        <v>56</v>
      </c>
      <c r="D1" t="s">
        <v>164</v>
      </c>
      <c r="E1" t="s">
        <v>165</v>
      </c>
      <c r="F1" t="s">
        <v>59</v>
      </c>
      <c r="G1" t="s">
        <v>60</v>
      </c>
    </row>
    <row r="2" spans="1:7" x14ac:dyDescent="0.35">
      <c r="A2" t="s">
        <v>163</v>
      </c>
      <c r="B2" t="s">
        <v>142</v>
      </c>
      <c r="C2" t="s">
        <v>63</v>
      </c>
      <c r="E2">
        <v>1</v>
      </c>
      <c r="F2">
        <v>0.16207455429497569</v>
      </c>
      <c r="G2">
        <v>0.31740859404795796</v>
      </c>
    </row>
    <row r="3" spans="1:7" x14ac:dyDescent="0.35">
      <c r="A3" t="s">
        <v>163</v>
      </c>
      <c r="B3" t="s">
        <v>142</v>
      </c>
      <c r="C3" t="s">
        <v>64</v>
      </c>
      <c r="D3" t="s">
        <v>65</v>
      </c>
      <c r="E3">
        <v>2</v>
      </c>
      <c r="F3">
        <v>0.32414910858995138</v>
      </c>
      <c r="G3">
        <v>0.44851903700398088</v>
      </c>
    </row>
    <row r="4" spans="1:7" x14ac:dyDescent="0.35">
      <c r="A4" t="s">
        <v>163</v>
      </c>
      <c r="B4" t="s">
        <v>142</v>
      </c>
      <c r="C4" t="s">
        <v>66</v>
      </c>
      <c r="E4">
        <v>2</v>
      </c>
      <c r="F4">
        <v>0.32414910858995138</v>
      </c>
      <c r="G4">
        <v>0.44851903700398088</v>
      </c>
    </row>
    <row r="5" spans="1:7" x14ac:dyDescent="0.35">
      <c r="A5" t="s">
        <v>163</v>
      </c>
      <c r="B5" t="s">
        <v>142</v>
      </c>
      <c r="C5" t="s">
        <v>67</v>
      </c>
      <c r="E5">
        <v>4</v>
      </c>
      <c r="F5">
        <v>0.64829821717990277</v>
      </c>
      <c r="G5">
        <v>0.63326948033665675</v>
      </c>
    </row>
    <row r="6" spans="1:7" x14ac:dyDescent="0.35">
      <c r="A6" t="s">
        <v>163</v>
      </c>
      <c r="B6" t="s">
        <v>142</v>
      </c>
      <c r="C6" t="s">
        <v>68</v>
      </c>
      <c r="D6" t="s">
        <v>69</v>
      </c>
      <c r="E6">
        <v>7</v>
      </c>
      <c r="F6">
        <v>1.1345218800648298</v>
      </c>
      <c r="G6">
        <v>0.83568433784054974</v>
      </c>
    </row>
    <row r="7" spans="1:7" x14ac:dyDescent="0.35">
      <c r="A7" t="s">
        <v>163</v>
      </c>
      <c r="B7" t="s">
        <v>142</v>
      </c>
      <c r="C7" t="s">
        <v>70</v>
      </c>
      <c r="E7">
        <v>8</v>
      </c>
      <c r="F7">
        <v>1.2965964343598055</v>
      </c>
      <c r="G7">
        <v>0.89265155347163827</v>
      </c>
    </row>
    <row r="8" spans="1:7" x14ac:dyDescent="0.35">
      <c r="A8" t="s">
        <v>163</v>
      </c>
      <c r="B8" t="s">
        <v>142</v>
      </c>
      <c r="C8" t="s">
        <v>71</v>
      </c>
      <c r="D8" t="s">
        <v>72</v>
      </c>
      <c r="E8">
        <v>9</v>
      </c>
      <c r="F8">
        <v>1.4586709886547813</v>
      </c>
      <c r="G8">
        <v>0.94602229081699518</v>
      </c>
    </row>
    <row r="9" spans="1:7" x14ac:dyDescent="0.35">
      <c r="A9" t="s">
        <v>163</v>
      </c>
      <c r="B9" t="s">
        <v>142</v>
      </c>
      <c r="C9" t="s">
        <v>73</v>
      </c>
      <c r="E9">
        <v>10</v>
      </c>
      <c r="F9">
        <v>1.6207455429497568</v>
      </c>
      <c r="G9">
        <v>0.99637465289614713</v>
      </c>
    </row>
    <row r="10" spans="1:7" x14ac:dyDescent="0.35">
      <c r="A10" t="s">
        <v>163</v>
      </c>
      <c r="B10" t="s">
        <v>142</v>
      </c>
      <c r="C10" t="s">
        <v>74</v>
      </c>
      <c r="E10">
        <v>10</v>
      </c>
      <c r="F10">
        <v>1.6207455429497568</v>
      </c>
      <c r="G10">
        <v>0.99637465289614713</v>
      </c>
    </row>
    <row r="11" spans="1:7" x14ac:dyDescent="0.35">
      <c r="A11" t="s">
        <v>163</v>
      </c>
      <c r="B11" t="s">
        <v>142</v>
      </c>
      <c r="C11" t="s">
        <v>75</v>
      </c>
      <c r="E11">
        <v>12</v>
      </c>
      <c r="F11">
        <v>1.9448946515397085</v>
      </c>
      <c r="G11">
        <v>1.0896741180593441</v>
      </c>
    </row>
    <row r="12" spans="1:7" x14ac:dyDescent="0.35">
      <c r="A12" t="s">
        <v>163</v>
      </c>
      <c r="B12" t="s">
        <v>142</v>
      </c>
      <c r="C12" t="s">
        <v>76</v>
      </c>
      <c r="E12">
        <v>32</v>
      </c>
      <c r="F12">
        <v>5.1863857374392222</v>
      </c>
      <c r="G12">
        <v>1.7497711332594226</v>
      </c>
    </row>
    <row r="13" spans="1:7" x14ac:dyDescent="0.35">
      <c r="A13" t="s">
        <v>163</v>
      </c>
      <c r="B13" t="s">
        <v>142</v>
      </c>
      <c r="C13" t="s">
        <v>77</v>
      </c>
      <c r="E13">
        <v>49</v>
      </c>
      <c r="F13">
        <v>7.9416531604538081</v>
      </c>
      <c r="G13">
        <v>2.1335387407485538</v>
      </c>
    </row>
    <row r="14" spans="1:7" x14ac:dyDescent="0.35">
      <c r="A14" t="s">
        <v>163</v>
      </c>
      <c r="B14" t="s">
        <v>142</v>
      </c>
      <c r="C14" t="s">
        <v>78</v>
      </c>
      <c r="E14">
        <v>67</v>
      </c>
      <c r="F14">
        <v>10.858995137763371</v>
      </c>
      <c r="G14">
        <v>2.4549749859721057</v>
      </c>
    </row>
    <row r="15" spans="1:7" x14ac:dyDescent="0.35">
      <c r="A15" t="s">
        <v>163</v>
      </c>
      <c r="B15" t="s">
        <v>142</v>
      </c>
      <c r="C15" t="s">
        <v>79</v>
      </c>
      <c r="D15" t="s">
        <v>80</v>
      </c>
      <c r="E15">
        <v>164</v>
      </c>
      <c r="F15">
        <v>26.580226904376016</v>
      </c>
      <c r="G15">
        <v>3.485774996169531</v>
      </c>
    </row>
    <row r="16" spans="1:7" x14ac:dyDescent="0.35">
      <c r="A16" t="s">
        <v>163</v>
      </c>
      <c r="B16" t="s">
        <v>142</v>
      </c>
      <c r="C16" t="s">
        <v>81</v>
      </c>
      <c r="D16" t="s">
        <v>82</v>
      </c>
      <c r="E16">
        <v>240</v>
      </c>
      <c r="F16">
        <v>38.897893030794165</v>
      </c>
      <c r="G16">
        <v>3.8468444112209457</v>
      </c>
    </row>
    <row r="17" spans="1:7" x14ac:dyDescent="0.35">
      <c r="A17" t="s">
        <v>163</v>
      </c>
      <c r="B17" t="s">
        <v>147</v>
      </c>
      <c r="C17" t="s">
        <v>86</v>
      </c>
      <c r="E17">
        <v>1</v>
      </c>
      <c r="F17">
        <v>0.15723270440251574</v>
      </c>
      <c r="G17">
        <v>0.30793372851072204</v>
      </c>
    </row>
    <row r="18" spans="1:7" x14ac:dyDescent="0.35">
      <c r="A18" t="s">
        <v>163</v>
      </c>
      <c r="B18" t="s">
        <v>147</v>
      </c>
      <c r="C18" t="s">
        <v>87</v>
      </c>
      <c r="D18" t="s">
        <v>88</v>
      </c>
      <c r="E18">
        <v>2</v>
      </c>
      <c r="F18">
        <v>0.31446540880503149</v>
      </c>
      <c r="G18">
        <v>0.43514101923440235</v>
      </c>
    </row>
    <row r="19" spans="1:7" x14ac:dyDescent="0.35">
      <c r="A19" t="s">
        <v>163</v>
      </c>
      <c r="B19" t="s">
        <v>147</v>
      </c>
      <c r="C19" t="s">
        <v>89</v>
      </c>
      <c r="D19" t="s">
        <v>84</v>
      </c>
      <c r="E19">
        <v>3</v>
      </c>
      <c r="F19">
        <v>0.47169811320754718</v>
      </c>
      <c r="G19">
        <v>0.53251626866934143</v>
      </c>
    </row>
    <row r="20" spans="1:7" x14ac:dyDescent="0.35">
      <c r="A20" t="s">
        <v>163</v>
      </c>
      <c r="B20" t="s">
        <v>147</v>
      </c>
      <c r="C20" t="s">
        <v>74</v>
      </c>
      <c r="E20">
        <v>3</v>
      </c>
      <c r="F20">
        <v>0.47169811320754718</v>
      </c>
      <c r="G20">
        <v>0.53251626866934143</v>
      </c>
    </row>
    <row r="21" spans="1:7" x14ac:dyDescent="0.35">
      <c r="A21" t="s">
        <v>163</v>
      </c>
      <c r="B21" t="s">
        <v>147</v>
      </c>
      <c r="C21" t="s">
        <v>78</v>
      </c>
      <c r="E21">
        <v>6</v>
      </c>
      <c r="F21">
        <v>0.94339622641509435</v>
      </c>
      <c r="G21">
        <v>0.75130503232505763</v>
      </c>
    </row>
    <row r="22" spans="1:7" x14ac:dyDescent="0.35">
      <c r="A22" t="s">
        <v>163</v>
      </c>
      <c r="B22" t="s">
        <v>147</v>
      </c>
      <c r="C22" t="s">
        <v>79</v>
      </c>
      <c r="D22" t="s">
        <v>80</v>
      </c>
      <c r="E22">
        <v>10</v>
      </c>
      <c r="F22">
        <v>1.5723270440251573</v>
      </c>
      <c r="G22">
        <v>0.96684657808503782</v>
      </c>
    </row>
    <row r="23" spans="1:7" x14ac:dyDescent="0.35">
      <c r="A23" t="s">
        <v>163</v>
      </c>
      <c r="B23" t="s">
        <v>147</v>
      </c>
      <c r="C23" t="s">
        <v>90</v>
      </c>
      <c r="D23" t="s">
        <v>91</v>
      </c>
      <c r="E23">
        <v>611</v>
      </c>
      <c r="F23">
        <v>96.069182389937097</v>
      </c>
      <c r="G23">
        <v>1.5102922969611514</v>
      </c>
    </row>
    <row r="24" spans="1:7" x14ac:dyDescent="0.35">
      <c r="A24" t="s">
        <v>163</v>
      </c>
      <c r="B24" t="s">
        <v>148</v>
      </c>
      <c r="C24" t="s">
        <v>73</v>
      </c>
      <c r="E24">
        <v>3</v>
      </c>
      <c r="F24">
        <v>0.40322580645161288</v>
      </c>
      <c r="G24">
        <v>0.45537207997017437</v>
      </c>
    </row>
    <row r="25" spans="1:7" x14ac:dyDescent="0.35">
      <c r="A25" t="s">
        <v>163</v>
      </c>
      <c r="B25" t="s">
        <v>148</v>
      </c>
      <c r="C25" t="s">
        <v>79</v>
      </c>
      <c r="D25" t="s">
        <v>80</v>
      </c>
      <c r="E25">
        <v>3</v>
      </c>
      <c r="F25">
        <v>0.40322580645161288</v>
      </c>
      <c r="G25">
        <v>0.45537207997017437</v>
      </c>
    </row>
    <row r="26" spans="1:7" x14ac:dyDescent="0.35">
      <c r="A26" t="s">
        <v>163</v>
      </c>
      <c r="B26" t="s">
        <v>148</v>
      </c>
      <c r="C26" t="s">
        <v>89</v>
      </c>
      <c r="D26" t="s">
        <v>84</v>
      </c>
      <c r="E26">
        <v>8</v>
      </c>
      <c r="F26">
        <v>1.0752688172043012</v>
      </c>
      <c r="G26">
        <v>0.74110640847508269</v>
      </c>
    </row>
    <row r="27" spans="1:7" x14ac:dyDescent="0.35">
      <c r="A27" t="s">
        <v>163</v>
      </c>
      <c r="B27" t="s">
        <v>148</v>
      </c>
      <c r="C27" t="s">
        <v>93</v>
      </c>
      <c r="D27" t="s">
        <v>94</v>
      </c>
      <c r="E27">
        <v>9</v>
      </c>
      <c r="F27">
        <v>1.2096774193548387</v>
      </c>
      <c r="G27">
        <v>0.78552785946267434</v>
      </c>
    </row>
    <row r="28" spans="1:7" x14ac:dyDescent="0.35">
      <c r="A28" t="s">
        <v>163</v>
      </c>
      <c r="B28" t="s">
        <v>148</v>
      </c>
      <c r="C28" t="s">
        <v>90</v>
      </c>
      <c r="D28" t="s">
        <v>91</v>
      </c>
      <c r="E28">
        <v>721</v>
      </c>
      <c r="F28">
        <v>96.908602150537632</v>
      </c>
      <c r="G28">
        <v>1.2437360378618405</v>
      </c>
    </row>
    <row r="29" spans="1:7" x14ac:dyDescent="0.35">
      <c r="A29" t="s">
        <v>163</v>
      </c>
      <c r="B29" t="s">
        <v>149</v>
      </c>
      <c r="C29" t="s">
        <v>96</v>
      </c>
      <c r="E29">
        <v>1</v>
      </c>
      <c r="F29">
        <v>0.13386880856760375</v>
      </c>
      <c r="G29">
        <v>0.26220718156906153</v>
      </c>
    </row>
    <row r="30" spans="1:7" x14ac:dyDescent="0.35">
      <c r="A30" t="s">
        <v>163</v>
      </c>
      <c r="B30" t="s">
        <v>149</v>
      </c>
      <c r="C30" t="s">
        <v>86</v>
      </c>
      <c r="E30">
        <v>1</v>
      </c>
      <c r="F30">
        <v>0.13386880856760375</v>
      </c>
      <c r="G30">
        <v>0.26220718156906153</v>
      </c>
    </row>
    <row r="31" spans="1:7" x14ac:dyDescent="0.35">
      <c r="A31" t="s">
        <v>163</v>
      </c>
      <c r="B31" t="s">
        <v>149</v>
      </c>
      <c r="C31" t="s">
        <v>70</v>
      </c>
      <c r="E31">
        <v>1</v>
      </c>
      <c r="F31">
        <v>0.13386880856760375</v>
      </c>
      <c r="G31">
        <v>0.26220718156906153</v>
      </c>
    </row>
    <row r="32" spans="1:7" x14ac:dyDescent="0.35">
      <c r="A32" t="s">
        <v>163</v>
      </c>
      <c r="B32" t="s">
        <v>149</v>
      </c>
      <c r="C32" t="s">
        <v>67</v>
      </c>
      <c r="E32">
        <v>2</v>
      </c>
      <c r="F32">
        <v>0.2677376171352075</v>
      </c>
      <c r="G32">
        <v>0.3705683321495794</v>
      </c>
    </row>
    <row r="33" spans="1:7" x14ac:dyDescent="0.35">
      <c r="A33" t="s">
        <v>163</v>
      </c>
      <c r="B33" t="s">
        <v>149</v>
      </c>
      <c r="C33" t="s">
        <v>74</v>
      </c>
      <c r="E33">
        <v>2</v>
      </c>
      <c r="F33">
        <v>0.2677376171352075</v>
      </c>
      <c r="G33">
        <v>0.3705683321495794</v>
      </c>
    </row>
    <row r="34" spans="1:7" x14ac:dyDescent="0.35">
      <c r="A34" t="s">
        <v>163</v>
      </c>
      <c r="B34" t="s">
        <v>149</v>
      </c>
      <c r="C34" t="s">
        <v>97</v>
      </c>
      <c r="D34" t="s">
        <v>98</v>
      </c>
      <c r="E34">
        <v>3</v>
      </c>
      <c r="F34">
        <v>0.40160642570281119</v>
      </c>
      <c r="G34">
        <v>0.45354696358501917</v>
      </c>
    </row>
    <row r="35" spans="1:7" x14ac:dyDescent="0.35">
      <c r="A35" t="s">
        <v>163</v>
      </c>
      <c r="B35" t="s">
        <v>149</v>
      </c>
      <c r="C35" t="s">
        <v>76</v>
      </c>
      <c r="E35">
        <v>5</v>
      </c>
      <c r="F35">
        <v>0.66934404283801874</v>
      </c>
      <c r="G35">
        <v>0.58473908448584866</v>
      </c>
    </row>
    <row r="36" spans="1:7" x14ac:dyDescent="0.35">
      <c r="A36" t="s">
        <v>163</v>
      </c>
      <c r="B36" t="s">
        <v>149</v>
      </c>
      <c r="C36" t="s">
        <v>71</v>
      </c>
      <c r="D36" t="s">
        <v>72</v>
      </c>
      <c r="E36">
        <v>9</v>
      </c>
      <c r="F36">
        <v>1.2048192771084338</v>
      </c>
      <c r="G36">
        <v>0.78239236597358042</v>
      </c>
    </row>
    <row r="37" spans="1:7" x14ac:dyDescent="0.35">
      <c r="A37" t="s">
        <v>163</v>
      </c>
      <c r="B37" t="s">
        <v>149</v>
      </c>
      <c r="C37" t="s">
        <v>78</v>
      </c>
      <c r="E37">
        <v>13</v>
      </c>
      <c r="F37">
        <v>1.7402945113788488</v>
      </c>
      <c r="G37">
        <v>0.93776684644508335</v>
      </c>
    </row>
    <row r="38" spans="1:7" x14ac:dyDescent="0.35">
      <c r="A38" t="s">
        <v>163</v>
      </c>
      <c r="B38" t="s">
        <v>149</v>
      </c>
      <c r="C38" t="s">
        <v>75</v>
      </c>
      <c r="E38">
        <v>14</v>
      </c>
      <c r="F38">
        <v>1.8741633199464525</v>
      </c>
      <c r="G38">
        <v>0.97250350175686251</v>
      </c>
    </row>
    <row r="39" spans="1:7" x14ac:dyDescent="0.35">
      <c r="A39" t="s">
        <v>163</v>
      </c>
      <c r="B39" t="s">
        <v>149</v>
      </c>
      <c r="C39" t="s">
        <v>73</v>
      </c>
      <c r="E39">
        <v>18</v>
      </c>
      <c r="F39">
        <v>2.4096385542168677</v>
      </c>
      <c r="G39">
        <v>1.0997024316031896</v>
      </c>
    </row>
    <row r="40" spans="1:7" x14ac:dyDescent="0.35">
      <c r="A40" t="s">
        <v>163</v>
      </c>
      <c r="B40" t="s">
        <v>149</v>
      </c>
      <c r="C40" t="s">
        <v>77</v>
      </c>
      <c r="E40">
        <v>50</v>
      </c>
      <c r="F40">
        <v>6.6934404283801872</v>
      </c>
      <c r="G40">
        <v>1.7921590919922115</v>
      </c>
    </row>
    <row r="41" spans="1:7" x14ac:dyDescent="0.35">
      <c r="A41" t="s">
        <v>163</v>
      </c>
      <c r="B41" t="s">
        <v>149</v>
      </c>
      <c r="C41" t="s">
        <v>79</v>
      </c>
      <c r="D41" t="s">
        <v>80</v>
      </c>
      <c r="E41">
        <v>52</v>
      </c>
      <c r="F41">
        <v>6.9611780455153953</v>
      </c>
      <c r="G41">
        <v>1.8250267849367068</v>
      </c>
    </row>
    <row r="42" spans="1:7" x14ac:dyDescent="0.35">
      <c r="A42" t="s">
        <v>163</v>
      </c>
      <c r="B42" t="s">
        <v>149</v>
      </c>
      <c r="C42" t="s">
        <v>99</v>
      </c>
      <c r="D42" t="s">
        <v>82</v>
      </c>
      <c r="E42">
        <v>576</v>
      </c>
      <c r="F42">
        <v>77.108433734939766</v>
      </c>
      <c r="G42">
        <v>3.0128982526549937</v>
      </c>
    </row>
    <row r="43" spans="1:7" x14ac:dyDescent="0.35">
      <c r="A43" t="s">
        <v>163</v>
      </c>
      <c r="B43" t="s">
        <v>150</v>
      </c>
      <c r="C43" t="s">
        <v>86</v>
      </c>
      <c r="E43">
        <v>1</v>
      </c>
      <c r="F43">
        <v>0.16339869281045752</v>
      </c>
      <c r="G43">
        <v>0.31999967943574154</v>
      </c>
    </row>
    <row r="44" spans="1:7" x14ac:dyDescent="0.35">
      <c r="A44" t="s">
        <v>163</v>
      </c>
      <c r="B44" t="s">
        <v>150</v>
      </c>
      <c r="C44" t="s">
        <v>101</v>
      </c>
      <c r="E44">
        <v>1</v>
      </c>
      <c r="F44">
        <v>0.16339869281045752</v>
      </c>
      <c r="G44">
        <v>0.31999967943574154</v>
      </c>
    </row>
    <row r="45" spans="1:7" x14ac:dyDescent="0.35">
      <c r="A45" t="s">
        <v>163</v>
      </c>
      <c r="B45" t="s">
        <v>150</v>
      </c>
      <c r="C45" t="s">
        <v>102</v>
      </c>
      <c r="E45">
        <v>1</v>
      </c>
      <c r="F45">
        <v>0.16339869281045752</v>
      </c>
      <c r="G45">
        <v>0.31999967943574154</v>
      </c>
    </row>
    <row r="46" spans="1:7" x14ac:dyDescent="0.35">
      <c r="A46" t="s">
        <v>163</v>
      </c>
      <c r="B46" t="s">
        <v>150</v>
      </c>
      <c r="C46" t="s">
        <v>103</v>
      </c>
      <c r="E46">
        <v>1</v>
      </c>
      <c r="F46">
        <v>0.16339869281045752</v>
      </c>
      <c r="G46">
        <v>0.31999967943574154</v>
      </c>
    </row>
    <row r="47" spans="1:7" x14ac:dyDescent="0.35">
      <c r="A47" t="s">
        <v>163</v>
      </c>
      <c r="B47" t="s">
        <v>150</v>
      </c>
      <c r="C47" t="s">
        <v>104</v>
      </c>
      <c r="E47">
        <v>2</v>
      </c>
      <c r="F47">
        <v>0.32679738562091504</v>
      </c>
      <c r="G47">
        <v>0.45217740117510696</v>
      </c>
    </row>
    <row r="48" spans="1:7" x14ac:dyDescent="0.35">
      <c r="A48" t="s">
        <v>163</v>
      </c>
      <c r="B48" t="s">
        <v>150</v>
      </c>
      <c r="C48" t="s">
        <v>73</v>
      </c>
      <c r="E48">
        <v>2</v>
      </c>
      <c r="F48">
        <v>0.32679738562091504</v>
      </c>
      <c r="G48">
        <v>0.45217740117510696</v>
      </c>
    </row>
    <row r="49" spans="1:7" x14ac:dyDescent="0.35">
      <c r="A49" t="s">
        <v>163</v>
      </c>
      <c r="B49" t="s">
        <v>150</v>
      </c>
      <c r="C49" t="s">
        <v>68</v>
      </c>
      <c r="D49" t="s">
        <v>69</v>
      </c>
      <c r="E49">
        <v>3</v>
      </c>
      <c r="F49">
        <v>0.49019607843137253</v>
      </c>
      <c r="G49">
        <v>0.55334783082929739</v>
      </c>
    </row>
    <row r="50" spans="1:7" x14ac:dyDescent="0.35">
      <c r="A50" t="s">
        <v>163</v>
      </c>
      <c r="B50" t="s">
        <v>150</v>
      </c>
      <c r="C50" t="s">
        <v>66</v>
      </c>
      <c r="E50">
        <v>4</v>
      </c>
      <c r="F50">
        <v>0.65359477124183007</v>
      </c>
      <c r="G50">
        <v>0.63842623230019524</v>
      </c>
    </row>
    <row r="51" spans="1:7" x14ac:dyDescent="0.35">
      <c r="A51" t="s">
        <v>163</v>
      </c>
      <c r="B51" t="s">
        <v>150</v>
      </c>
      <c r="C51" t="s">
        <v>96</v>
      </c>
      <c r="E51">
        <v>6</v>
      </c>
      <c r="F51">
        <v>0.98039215686274506</v>
      </c>
      <c r="G51">
        <v>0.78062215947707214</v>
      </c>
    </row>
    <row r="52" spans="1:7" x14ac:dyDescent="0.35">
      <c r="A52" t="s">
        <v>163</v>
      </c>
      <c r="B52" t="s">
        <v>150</v>
      </c>
      <c r="C52" t="s">
        <v>77</v>
      </c>
      <c r="E52">
        <v>6</v>
      </c>
      <c r="F52">
        <v>0.98039215686274506</v>
      </c>
      <c r="G52">
        <v>0.78062215947707214</v>
      </c>
    </row>
    <row r="53" spans="1:7" x14ac:dyDescent="0.35">
      <c r="A53" t="s">
        <v>163</v>
      </c>
      <c r="B53" t="s">
        <v>150</v>
      </c>
      <c r="C53" t="s">
        <v>105</v>
      </c>
      <c r="E53">
        <v>8</v>
      </c>
      <c r="F53">
        <v>1.3071895424836601</v>
      </c>
      <c r="G53">
        <v>0.89989616482478019</v>
      </c>
    </row>
    <row r="54" spans="1:7" x14ac:dyDescent="0.35">
      <c r="A54" t="s">
        <v>163</v>
      </c>
      <c r="B54" t="s">
        <v>150</v>
      </c>
      <c r="C54" t="s">
        <v>106</v>
      </c>
      <c r="D54" t="s">
        <v>107</v>
      </c>
      <c r="E54">
        <v>10</v>
      </c>
      <c r="F54">
        <v>1.6339869281045754</v>
      </c>
      <c r="G54">
        <v>1.0044473649167107</v>
      </c>
    </row>
    <row r="55" spans="1:7" x14ac:dyDescent="0.35">
      <c r="A55" t="s">
        <v>163</v>
      </c>
      <c r="B55" t="s">
        <v>150</v>
      </c>
      <c r="C55" t="s">
        <v>70</v>
      </c>
      <c r="E55">
        <v>13</v>
      </c>
      <c r="F55">
        <v>2.1241830065359477</v>
      </c>
      <c r="G55">
        <v>1.1423890337521538</v>
      </c>
    </row>
    <row r="56" spans="1:7" x14ac:dyDescent="0.35">
      <c r="A56" t="s">
        <v>163</v>
      </c>
      <c r="B56" t="s">
        <v>150</v>
      </c>
      <c r="C56" t="s">
        <v>108</v>
      </c>
      <c r="E56">
        <v>18</v>
      </c>
      <c r="F56">
        <v>2.9411764705882351</v>
      </c>
      <c r="G56">
        <v>1.3386234021546104</v>
      </c>
    </row>
    <row r="57" spans="1:7" x14ac:dyDescent="0.35">
      <c r="A57" t="s">
        <v>163</v>
      </c>
      <c r="B57" t="s">
        <v>150</v>
      </c>
      <c r="C57" t="s">
        <v>78</v>
      </c>
      <c r="E57">
        <v>20</v>
      </c>
      <c r="F57">
        <v>3.2679738562091507</v>
      </c>
      <c r="G57">
        <v>1.4086554807078053</v>
      </c>
    </row>
    <row r="58" spans="1:7" x14ac:dyDescent="0.35">
      <c r="A58" t="s">
        <v>163</v>
      </c>
      <c r="B58" t="s">
        <v>150</v>
      </c>
      <c r="C58" t="s">
        <v>109</v>
      </c>
      <c r="E58">
        <v>21</v>
      </c>
      <c r="F58">
        <v>3.4313725490196081</v>
      </c>
      <c r="G58">
        <v>1.4422226968389773</v>
      </c>
    </row>
    <row r="59" spans="1:7" x14ac:dyDescent="0.35">
      <c r="A59" t="s">
        <v>163</v>
      </c>
      <c r="B59" t="s">
        <v>150</v>
      </c>
      <c r="C59" t="s">
        <v>99</v>
      </c>
      <c r="D59" t="s">
        <v>82</v>
      </c>
      <c r="E59">
        <v>38</v>
      </c>
      <c r="F59">
        <v>6.2091503267973858</v>
      </c>
      <c r="G59">
        <v>1.9119506688486823</v>
      </c>
    </row>
    <row r="60" spans="1:7" x14ac:dyDescent="0.35">
      <c r="A60" t="s">
        <v>163</v>
      </c>
      <c r="B60" t="s">
        <v>150</v>
      </c>
      <c r="C60" t="s">
        <v>71</v>
      </c>
      <c r="D60" t="s">
        <v>72</v>
      </c>
      <c r="E60">
        <v>45</v>
      </c>
      <c r="F60">
        <v>7.3529411764705888</v>
      </c>
      <c r="G60">
        <v>2.0678866261760307</v>
      </c>
    </row>
    <row r="61" spans="1:7" x14ac:dyDescent="0.35">
      <c r="A61" t="s">
        <v>163</v>
      </c>
      <c r="B61" t="s">
        <v>150</v>
      </c>
      <c r="C61" t="s">
        <v>97</v>
      </c>
      <c r="D61" t="s">
        <v>98</v>
      </c>
      <c r="E61">
        <v>46</v>
      </c>
      <c r="F61">
        <v>7.5163398692810457</v>
      </c>
      <c r="G61">
        <v>2.0888923988695578</v>
      </c>
    </row>
    <row r="62" spans="1:7" x14ac:dyDescent="0.35">
      <c r="A62" t="s">
        <v>163</v>
      </c>
      <c r="B62" t="s">
        <v>150</v>
      </c>
      <c r="C62" t="s">
        <v>79</v>
      </c>
      <c r="D62" t="s">
        <v>80</v>
      </c>
      <c r="E62">
        <v>61</v>
      </c>
      <c r="F62">
        <v>9.9673202614379086</v>
      </c>
      <c r="G62">
        <v>2.373392988693023</v>
      </c>
    </row>
    <row r="63" spans="1:7" x14ac:dyDescent="0.35">
      <c r="A63" t="s">
        <v>163</v>
      </c>
      <c r="B63" t="s">
        <v>150</v>
      </c>
      <c r="C63" t="s">
        <v>75</v>
      </c>
      <c r="E63">
        <v>305</v>
      </c>
      <c r="F63">
        <v>49.83660130718954</v>
      </c>
      <c r="G63">
        <v>3.9613940556001368</v>
      </c>
    </row>
    <row r="64" spans="1:7" x14ac:dyDescent="0.35">
      <c r="A64" t="s">
        <v>163</v>
      </c>
      <c r="B64" t="s">
        <v>151</v>
      </c>
      <c r="C64" t="s">
        <v>111</v>
      </c>
      <c r="E64">
        <v>1</v>
      </c>
      <c r="F64">
        <v>0.15105740181268881</v>
      </c>
      <c r="G64">
        <v>0.29584880332179714</v>
      </c>
    </row>
    <row r="65" spans="1:7" x14ac:dyDescent="0.35">
      <c r="A65" t="s">
        <v>163</v>
      </c>
      <c r="B65" t="s">
        <v>151</v>
      </c>
      <c r="C65" t="s">
        <v>112</v>
      </c>
      <c r="E65">
        <v>1</v>
      </c>
      <c r="F65">
        <v>0.15105740181268881</v>
      </c>
      <c r="G65">
        <v>0.29584880332179714</v>
      </c>
    </row>
    <row r="66" spans="1:7" x14ac:dyDescent="0.35">
      <c r="A66" t="s">
        <v>163</v>
      </c>
      <c r="B66" t="s">
        <v>151</v>
      </c>
      <c r="C66" t="s">
        <v>113</v>
      </c>
      <c r="E66">
        <v>1</v>
      </c>
      <c r="F66">
        <v>0.15105740181268881</v>
      </c>
      <c r="G66">
        <v>0.29584880332179714</v>
      </c>
    </row>
    <row r="67" spans="1:7" x14ac:dyDescent="0.35">
      <c r="A67" t="s">
        <v>163</v>
      </c>
      <c r="B67" t="s">
        <v>151</v>
      </c>
      <c r="C67" t="s">
        <v>114</v>
      </c>
      <c r="D67" t="s">
        <v>115</v>
      </c>
      <c r="E67">
        <v>2</v>
      </c>
      <c r="F67">
        <v>0.30211480362537763</v>
      </c>
      <c r="G67">
        <v>0.41807678511305674</v>
      </c>
    </row>
    <row r="68" spans="1:7" x14ac:dyDescent="0.35">
      <c r="A68" t="s">
        <v>163</v>
      </c>
      <c r="B68" t="s">
        <v>151</v>
      </c>
      <c r="C68" t="s">
        <v>67</v>
      </c>
      <c r="E68">
        <v>2</v>
      </c>
      <c r="F68">
        <v>0.30211480362537763</v>
      </c>
      <c r="G68">
        <v>0.41807678511305674</v>
      </c>
    </row>
    <row r="69" spans="1:7" x14ac:dyDescent="0.35">
      <c r="A69" t="s">
        <v>163</v>
      </c>
      <c r="B69" t="s">
        <v>151</v>
      </c>
      <c r="C69" t="s">
        <v>116</v>
      </c>
      <c r="E69">
        <v>2</v>
      </c>
      <c r="F69">
        <v>0.30211480362537763</v>
      </c>
      <c r="G69">
        <v>0.41807678511305674</v>
      </c>
    </row>
    <row r="70" spans="1:7" x14ac:dyDescent="0.35">
      <c r="A70" t="s">
        <v>163</v>
      </c>
      <c r="B70" t="s">
        <v>151</v>
      </c>
      <c r="C70" t="s">
        <v>76</v>
      </c>
      <c r="E70">
        <v>2</v>
      </c>
      <c r="F70">
        <v>0.30211480362537763</v>
      </c>
      <c r="G70">
        <v>0.41807678511305674</v>
      </c>
    </row>
    <row r="71" spans="1:7" x14ac:dyDescent="0.35">
      <c r="A71" t="s">
        <v>163</v>
      </c>
      <c r="B71" t="s">
        <v>151</v>
      </c>
      <c r="C71" t="s">
        <v>68</v>
      </c>
      <c r="D71" t="s">
        <v>69</v>
      </c>
      <c r="E71">
        <v>3</v>
      </c>
      <c r="F71">
        <v>0.45317220543806652</v>
      </c>
      <c r="G71">
        <v>0.51164934424915354</v>
      </c>
    </row>
    <row r="72" spans="1:7" x14ac:dyDescent="0.35">
      <c r="A72" t="s">
        <v>163</v>
      </c>
      <c r="B72" t="s">
        <v>151</v>
      </c>
      <c r="C72" t="s">
        <v>109</v>
      </c>
      <c r="E72">
        <v>6</v>
      </c>
      <c r="F72">
        <v>0.90634441087613304</v>
      </c>
      <c r="G72">
        <v>0.72193256437875797</v>
      </c>
    </row>
    <row r="73" spans="1:7" x14ac:dyDescent="0.35">
      <c r="A73" t="s">
        <v>163</v>
      </c>
      <c r="B73" t="s">
        <v>151</v>
      </c>
      <c r="C73" t="s">
        <v>102</v>
      </c>
      <c r="E73">
        <v>9</v>
      </c>
      <c r="F73">
        <v>1.3595166163141994</v>
      </c>
      <c r="G73">
        <v>0.88215912857018142</v>
      </c>
    </row>
    <row r="74" spans="1:7" x14ac:dyDescent="0.35">
      <c r="A74" t="s">
        <v>163</v>
      </c>
      <c r="B74" t="s">
        <v>151</v>
      </c>
      <c r="C74" t="s">
        <v>70</v>
      </c>
      <c r="E74">
        <v>9</v>
      </c>
      <c r="F74">
        <v>1.3595166163141994</v>
      </c>
      <c r="G74">
        <v>0.88215912857018142</v>
      </c>
    </row>
    <row r="75" spans="1:7" x14ac:dyDescent="0.35">
      <c r="A75" t="s">
        <v>163</v>
      </c>
      <c r="B75" t="s">
        <v>151</v>
      </c>
      <c r="C75" t="s">
        <v>117</v>
      </c>
      <c r="E75">
        <v>12</v>
      </c>
      <c r="F75">
        <v>1.8126888217522661</v>
      </c>
      <c r="G75">
        <v>1.016287042768049</v>
      </c>
    </row>
    <row r="76" spans="1:7" x14ac:dyDescent="0.35">
      <c r="A76" t="s">
        <v>163</v>
      </c>
      <c r="B76" t="s">
        <v>151</v>
      </c>
      <c r="C76" t="s">
        <v>73</v>
      </c>
      <c r="E76">
        <v>14</v>
      </c>
      <c r="F76">
        <v>2.1148036253776437</v>
      </c>
      <c r="G76">
        <v>1.0960253724557931</v>
      </c>
    </row>
    <row r="77" spans="1:7" x14ac:dyDescent="0.35">
      <c r="A77" t="s">
        <v>163</v>
      </c>
      <c r="B77" t="s">
        <v>151</v>
      </c>
      <c r="C77" t="s">
        <v>106</v>
      </c>
      <c r="E77">
        <v>15</v>
      </c>
      <c r="F77">
        <v>2.2658610271903323</v>
      </c>
      <c r="G77">
        <v>1.1336183233549386</v>
      </c>
    </row>
    <row r="78" spans="1:7" x14ac:dyDescent="0.35">
      <c r="A78" t="s">
        <v>163</v>
      </c>
      <c r="B78" t="s">
        <v>151</v>
      </c>
      <c r="C78" t="s">
        <v>75</v>
      </c>
      <c r="E78">
        <v>15</v>
      </c>
      <c r="F78">
        <v>2.2658610271903323</v>
      </c>
      <c r="G78">
        <v>1.1336183233549386</v>
      </c>
    </row>
    <row r="79" spans="1:7" x14ac:dyDescent="0.35">
      <c r="A79" t="s">
        <v>163</v>
      </c>
      <c r="B79" t="s">
        <v>151</v>
      </c>
      <c r="C79" t="s">
        <v>89</v>
      </c>
      <c r="D79" t="s">
        <v>84</v>
      </c>
      <c r="E79">
        <v>23</v>
      </c>
      <c r="F79">
        <v>3.4743202416918431</v>
      </c>
      <c r="G79">
        <v>1.3950296373758255</v>
      </c>
    </row>
    <row r="80" spans="1:7" x14ac:dyDescent="0.35">
      <c r="A80" t="s">
        <v>163</v>
      </c>
      <c r="B80" t="s">
        <v>151</v>
      </c>
      <c r="C80" t="s">
        <v>66</v>
      </c>
      <c r="E80">
        <v>24</v>
      </c>
      <c r="F80">
        <v>3.6253776435045322</v>
      </c>
      <c r="G80">
        <v>1.4239182208629262</v>
      </c>
    </row>
    <row r="81" spans="1:7" x14ac:dyDescent="0.35">
      <c r="A81" t="s">
        <v>163</v>
      </c>
      <c r="B81" t="s">
        <v>151</v>
      </c>
      <c r="C81" t="s">
        <v>79</v>
      </c>
      <c r="D81" t="s">
        <v>80</v>
      </c>
      <c r="E81">
        <v>46</v>
      </c>
      <c r="F81">
        <v>6.9486404833836861</v>
      </c>
      <c r="G81">
        <v>1.9370389745975864</v>
      </c>
    </row>
    <row r="82" spans="1:7" x14ac:dyDescent="0.35">
      <c r="A82" t="s">
        <v>163</v>
      </c>
      <c r="B82" t="s">
        <v>151</v>
      </c>
      <c r="C82" t="s">
        <v>78</v>
      </c>
      <c r="E82">
        <v>57</v>
      </c>
      <c r="F82">
        <v>8.6102719033232624</v>
      </c>
      <c r="G82">
        <v>2.1369000162135574</v>
      </c>
    </row>
    <row r="83" spans="1:7" x14ac:dyDescent="0.35">
      <c r="A83" t="s">
        <v>163</v>
      </c>
      <c r="B83" t="s">
        <v>151</v>
      </c>
      <c r="C83" t="s">
        <v>97</v>
      </c>
      <c r="D83" t="s">
        <v>98</v>
      </c>
      <c r="E83">
        <v>65</v>
      </c>
      <c r="F83">
        <v>9.8187311178247736</v>
      </c>
      <c r="G83">
        <v>2.2667985756698092</v>
      </c>
    </row>
    <row r="84" spans="1:7" x14ac:dyDescent="0.35">
      <c r="A84" t="s">
        <v>163</v>
      </c>
      <c r="B84" t="s">
        <v>151</v>
      </c>
      <c r="C84" t="s">
        <v>118</v>
      </c>
      <c r="E84">
        <v>353</v>
      </c>
      <c r="F84">
        <v>53.323262839879149</v>
      </c>
      <c r="G84">
        <v>3.8004557442582412</v>
      </c>
    </row>
    <row r="85" spans="1:7" x14ac:dyDescent="0.35">
      <c r="A85" t="s">
        <v>163</v>
      </c>
      <c r="B85" t="s">
        <v>152</v>
      </c>
      <c r="C85" t="s">
        <v>101</v>
      </c>
      <c r="E85">
        <v>1</v>
      </c>
      <c r="F85">
        <v>0.1524390243902439</v>
      </c>
      <c r="G85">
        <v>0.29855267192134921</v>
      </c>
    </row>
    <row r="86" spans="1:7" x14ac:dyDescent="0.35">
      <c r="A86" t="s">
        <v>163</v>
      </c>
      <c r="B86" t="s">
        <v>152</v>
      </c>
      <c r="C86" t="s">
        <v>120</v>
      </c>
      <c r="E86">
        <v>1</v>
      </c>
      <c r="F86">
        <v>0.1524390243902439</v>
      </c>
      <c r="G86">
        <v>0.29855267192134921</v>
      </c>
    </row>
    <row r="87" spans="1:7" x14ac:dyDescent="0.35">
      <c r="A87" t="s">
        <v>163</v>
      </c>
      <c r="B87" t="s">
        <v>152</v>
      </c>
      <c r="C87" t="s">
        <v>108</v>
      </c>
      <c r="E87">
        <v>1</v>
      </c>
      <c r="F87">
        <v>0.1524390243902439</v>
      </c>
      <c r="G87">
        <v>0.29855267192134921</v>
      </c>
    </row>
    <row r="88" spans="1:7" x14ac:dyDescent="0.35">
      <c r="A88" t="s">
        <v>163</v>
      </c>
      <c r="B88" t="s">
        <v>152</v>
      </c>
      <c r="C88" t="s">
        <v>113</v>
      </c>
      <c r="E88">
        <v>1</v>
      </c>
      <c r="F88">
        <v>0.1524390243902439</v>
      </c>
      <c r="G88">
        <v>0.29855267192134921</v>
      </c>
    </row>
    <row r="89" spans="1:7" x14ac:dyDescent="0.35">
      <c r="A89" t="s">
        <v>163</v>
      </c>
      <c r="B89" t="s">
        <v>152</v>
      </c>
      <c r="C89" t="s">
        <v>64</v>
      </c>
      <c r="D89" t="s">
        <v>65</v>
      </c>
      <c r="E89">
        <v>2</v>
      </c>
      <c r="F89">
        <v>0.3048780487804878</v>
      </c>
      <c r="G89">
        <v>0.42189481136850376</v>
      </c>
    </row>
    <row r="90" spans="1:7" x14ac:dyDescent="0.35">
      <c r="A90" t="s">
        <v>163</v>
      </c>
      <c r="B90" t="s">
        <v>152</v>
      </c>
      <c r="C90" t="s">
        <v>96</v>
      </c>
      <c r="E90">
        <v>2</v>
      </c>
      <c r="F90">
        <v>0.3048780487804878</v>
      </c>
      <c r="G90">
        <v>0.42189481136850376</v>
      </c>
    </row>
    <row r="91" spans="1:7" x14ac:dyDescent="0.35">
      <c r="A91" t="s">
        <v>163</v>
      </c>
      <c r="B91" t="s">
        <v>152</v>
      </c>
      <c r="C91" t="s">
        <v>76</v>
      </c>
      <c r="E91">
        <v>2</v>
      </c>
      <c r="F91">
        <v>0.3048780487804878</v>
      </c>
      <c r="G91">
        <v>0.42189481136850376</v>
      </c>
    </row>
    <row r="92" spans="1:7" x14ac:dyDescent="0.35">
      <c r="A92" t="s">
        <v>163</v>
      </c>
      <c r="B92" t="s">
        <v>152</v>
      </c>
      <c r="C92" t="s">
        <v>121</v>
      </c>
      <c r="E92">
        <v>3</v>
      </c>
      <c r="F92">
        <v>0.45731707317073167</v>
      </c>
      <c r="G92">
        <v>0.51631831445811205</v>
      </c>
    </row>
    <row r="93" spans="1:7" x14ac:dyDescent="0.35">
      <c r="A93" t="s">
        <v>163</v>
      </c>
      <c r="B93" t="s">
        <v>152</v>
      </c>
      <c r="C93" t="s">
        <v>116</v>
      </c>
      <c r="E93">
        <v>3</v>
      </c>
      <c r="F93">
        <v>0.45731707317073167</v>
      </c>
      <c r="G93">
        <v>0.51631831445811205</v>
      </c>
    </row>
    <row r="94" spans="1:7" x14ac:dyDescent="0.35">
      <c r="A94" t="s">
        <v>163</v>
      </c>
      <c r="B94" t="s">
        <v>152</v>
      </c>
      <c r="C94" t="s">
        <v>68</v>
      </c>
      <c r="D94" t="s">
        <v>69</v>
      </c>
      <c r="E94">
        <v>3</v>
      </c>
      <c r="F94">
        <v>0.45731707317073167</v>
      </c>
      <c r="G94">
        <v>0.51631831445811205</v>
      </c>
    </row>
    <row r="95" spans="1:7" x14ac:dyDescent="0.35">
      <c r="A95" t="s">
        <v>163</v>
      </c>
      <c r="B95" t="s">
        <v>152</v>
      </c>
      <c r="C95" t="s">
        <v>102</v>
      </c>
      <c r="E95">
        <v>3</v>
      </c>
      <c r="F95">
        <v>0.45731707317073167</v>
      </c>
      <c r="G95">
        <v>0.51631831445811205</v>
      </c>
    </row>
    <row r="96" spans="1:7" x14ac:dyDescent="0.35">
      <c r="A96" t="s">
        <v>163</v>
      </c>
      <c r="B96" t="s">
        <v>152</v>
      </c>
      <c r="C96" t="s">
        <v>70</v>
      </c>
      <c r="E96">
        <v>3</v>
      </c>
      <c r="F96">
        <v>0.45731707317073167</v>
      </c>
      <c r="G96">
        <v>0.51631831445811205</v>
      </c>
    </row>
    <row r="97" spans="1:7" x14ac:dyDescent="0.35">
      <c r="A97" t="s">
        <v>163</v>
      </c>
      <c r="B97" t="s">
        <v>152</v>
      </c>
      <c r="C97" t="s">
        <v>75</v>
      </c>
      <c r="E97">
        <v>3</v>
      </c>
      <c r="F97">
        <v>0.45731707317073167</v>
      </c>
      <c r="G97">
        <v>0.51631831445811205</v>
      </c>
    </row>
    <row r="98" spans="1:7" x14ac:dyDescent="0.35">
      <c r="A98" t="s">
        <v>163</v>
      </c>
      <c r="B98" t="s">
        <v>152</v>
      </c>
      <c r="C98" t="s">
        <v>122</v>
      </c>
      <c r="E98">
        <v>4</v>
      </c>
      <c r="F98">
        <v>0.6097560975609756</v>
      </c>
      <c r="G98">
        <v>0.59573635768431843</v>
      </c>
    </row>
    <row r="99" spans="1:7" x14ac:dyDescent="0.35">
      <c r="A99" t="s">
        <v>163</v>
      </c>
      <c r="B99" t="s">
        <v>152</v>
      </c>
      <c r="C99" t="s">
        <v>106</v>
      </c>
      <c r="E99">
        <v>4</v>
      </c>
      <c r="F99">
        <v>0.6097560975609756</v>
      </c>
      <c r="G99">
        <v>0.59573635768431843</v>
      </c>
    </row>
    <row r="100" spans="1:7" x14ac:dyDescent="0.35">
      <c r="A100" t="s">
        <v>163</v>
      </c>
      <c r="B100" t="s">
        <v>152</v>
      </c>
      <c r="C100" t="s">
        <v>109</v>
      </c>
      <c r="E100">
        <v>5</v>
      </c>
      <c r="F100">
        <v>0.76219512195121952</v>
      </c>
      <c r="G100">
        <v>0.66554252300360361</v>
      </c>
    </row>
    <row r="101" spans="1:7" x14ac:dyDescent="0.35">
      <c r="A101" t="s">
        <v>163</v>
      </c>
      <c r="B101" t="s">
        <v>152</v>
      </c>
      <c r="C101" t="s">
        <v>73</v>
      </c>
      <c r="E101">
        <v>12</v>
      </c>
      <c r="F101">
        <v>1.8292682926829267</v>
      </c>
      <c r="G101">
        <v>1.0254957598024002</v>
      </c>
    </row>
    <row r="102" spans="1:7" x14ac:dyDescent="0.35">
      <c r="A102" t="s">
        <v>163</v>
      </c>
      <c r="B102" t="s">
        <v>152</v>
      </c>
      <c r="C102" t="s">
        <v>71</v>
      </c>
      <c r="D102" t="s">
        <v>72</v>
      </c>
      <c r="E102">
        <v>13</v>
      </c>
      <c r="F102">
        <v>1.9817073170731707</v>
      </c>
      <c r="G102">
        <v>1.0665408026545542</v>
      </c>
    </row>
    <row r="103" spans="1:7" x14ac:dyDescent="0.35">
      <c r="A103" t="s">
        <v>163</v>
      </c>
      <c r="B103" t="s">
        <v>152</v>
      </c>
      <c r="C103" t="s">
        <v>86</v>
      </c>
      <c r="E103">
        <v>15</v>
      </c>
      <c r="F103">
        <v>2.2865853658536586</v>
      </c>
      <c r="G103">
        <v>1.143865487085957</v>
      </c>
    </row>
    <row r="104" spans="1:7" x14ac:dyDescent="0.35">
      <c r="A104" t="s">
        <v>163</v>
      </c>
      <c r="B104" t="s">
        <v>152</v>
      </c>
      <c r="C104" t="s">
        <v>117</v>
      </c>
      <c r="E104">
        <v>21</v>
      </c>
      <c r="F104">
        <v>3.2012195121951219</v>
      </c>
      <c r="G104">
        <v>1.3470906516973518</v>
      </c>
    </row>
    <row r="105" spans="1:7" x14ac:dyDescent="0.35">
      <c r="A105" t="s">
        <v>163</v>
      </c>
      <c r="B105" t="s">
        <v>152</v>
      </c>
      <c r="C105" t="s">
        <v>89</v>
      </c>
      <c r="D105" t="s">
        <v>84</v>
      </c>
      <c r="E105">
        <v>22</v>
      </c>
      <c r="F105">
        <v>3.3536585365853662</v>
      </c>
      <c r="G105">
        <v>1.3777051493614014</v>
      </c>
    </row>
    <row r="106" spans="1:7" x14ac:dyDescent="0.35">
      <c r="A106" t="s">
        <v>163</v>
      </c>
      <c r="B106" t="s">
        <v>152</v>
      </c>
      <c r="C106" t="s">
        <v>79</v>
      </c>
      <c r="D106" t="s">
        <v>80</v>
      </c>
      <c r="E106">
        <v>33</v>
      </c>
      <c r="F106">
        <v>5.0304878048780495</v>
      </c>
      <c r="G106">
        <v>1.6726354828727263</v>
      </c>
    </row>
    <row r="107" spans="1:7" x14ac:dyDescent="0.35">
      <c r="A107" t="s">
        <v>163</v>
      </c>
      <c r="B107" t="s">
        <v>152</v>
      </c>
      <c r="C107" t="s">
        <v>66</v>
      </c>
      <c r="E107">
        <v>61</v>
      </c>
      <c r="F107">
        <v>9.2987804878048781</v>
      </c>
      <c r="G107">
        <v>2.2224075954114779</v>
      </c>
    </row>
    <row r="108" spans="1:7" x14ac:dyDescent="0.35">
      <c r="A108" t="s">
        <v>163</v>
      </c>
      <c r="B108" t="s">
        <v>152</v>
      </c>
      <c r="C108" t="s">
        <v>97</v>
      </c>
      <c r="D108" t="s">
        <v>98</v>
      </c>
      <c r="E108">
        <v>67</v>
      </c>
      <c r="F108">
        <v>10.213414634146341</v>
      </c>
      <c r="G108">
        <v>2.3173698966013805</v>
      </c>
    </row>
    <row r="109" spans="1:7" x14ac:dyDescent="0.35">
      <c r="A109" t="s">
        <v>163</v>
      </c>
      <c r="B109" t="s">
        <v>152</v>
      </c>
      <c r="C109" t="s">
        <v>78</v>
      </c>
      <c r="E109">
        <v>73</v>
      </c>
      <c r="F109">
        <v>11.128048780487806</v>
      </c>
      <c r="G109">
        <v>2.4065562641531546</v>
      </c>
    </row>
    <row r="110" spans="1:7" x14ac:dyDescent="0.35">
      <c r="A110" t="s">
        <v>163</v>
      </c>
      <c r="B110" t="s">
        <v>152</v>
      </c>
      <c r="C110" t="s">
        <v>118</v>
      </c>
      <c r="E110">
        <v>298</v>
      </c>
      <c r="F110">
        <v>45.426829268292686</v>
      </c>
      <c r="G110">
        <v>3.8102191694244238</v>
      </c>
    </row>
    <row r="111" spans="1:7" x14ac:dyDescent="0.35">
      <c r="A111" t="s">
        <v>163</v>
      </c>
      <c r="B111" t="s">
        <v>153</v>
      </c>
      <c r="C111" t="s">
        <v>124</v>
      </c>
      <c r="E111">
        <v>1</v>
      </c>
      <c r="F111">
        <v>0.15360983102918588</v>
      </c>
      <c r="G111">
        <v>0.30084393934100806</v>
      </c>
    </row>
    <row r="112" spans="1:7" x14ac:dyDescent="0.35">
      <c r="A112" t="s">
        <v>163</v>
      </c>
      <c r="B112" t="s">
        <v>153</v>
      </c>
      <c r="C112" t="s">
        <v>102</v>
      </c>
      <c r="E112">
        <v>3</v>
      </c>
      <c r="F112">
        <v>0.46082949308755761</v>
      </c>
      <c r="G112">
        <v>0.52027471357335253</v>
      </c>
    </row>
    <row r="113" spans="1:7" x14ac:dyDescent="0.35">
      <c r="A113" t="s">
        <v>163</v>
      </c>
      <c r="B113" t="s">
        <v>153</v>
      </c>
      <c r="C113" t="s">
        <v>113</v>
      </c>
      <c r="E113">
        <v>4</v>
      </c>
      <c r="F113">
        <v>0.61443932411674351</v>
      </c>
      <c r="G113">
        <v>0.60029776235734533</v>
      </c>
    </row>
    <row r="114" spans="1:7" x14ac:dyDescent="0.35">
      <c r="A114" t="s">
        <v>163</v>
      </c>
      <c r="B114" t="s">
        <v>153</v>
      </c>
      <c r="C114" t="s">
        <v>75</v>
      </c>
      <c r="E114">
        <v>4</v>
      </c>
      <c r="F114">
        <v>0.61443932411674351</v>
      </c>
      <c r="G114">
        <v>0.60029776235734533</v>
      </c>
    </row>
    <row r="115" spans="1:7" x14ac:dyDescent="0.35">
      <c r="A115" t="s">
        <v>163</v>
      </c>
      <c r="B115" t="s">
        <v>153</v>
      </c>
      <c r="C115" t="s">
        <v>96</v>
      </c>
      <c r="E115">
        <v>5</v>
      </c>
      <c r="F115">
        <v>0.76804915514592931</v>
      </c>
      <c r="G115">
        <v>0.67063443550742774</v>
      </c>
    </row>
    <row r="116" spans="1:7" x14ac:dyDescent="0.35">
      <c r="A116" t="s">
        <v>163</v>
      </c>
      <c r="B116" t="s">
        <v>153</v>
      </c>
      <c r="C116" t="s">
        <v>71</v>
      </c>
      <c r="D116" t="s">
        <v>72</v>
      </c>
      <c r="E116">
        <v>5</v>
      </c>
      <c r="F116">
        <v>0.76804915514592931</v>
      </c>
      <c r="G116">
        <v>0.67063443550742774</v>
      </c>
    </row>
    <row r="117" spans="1:7" x14ac:dyDescent="0.35">
      <c r="A117" t="s">
        <v>163</v>
      </c>
      <c r="B117" t="s">
        <v>153</v>
      </c>
      <c r="C117" t="s">
        <v>79</v>
      </c>
      <c r="D117" t="s">
        <v>80</v>
      </c>
      <c r="E117">
        <v>5</v>
      </c>
      <c r="F117">
        <v>0.76804915514592931</v>
      </c>
      <c r="G117">
        <v>0.67063443550742774</v>
      </c>
    </row>
    <row r="118" spans="1:7" x14ac:dyDescent="0.35">
      <c r="A118" t="s">
        <v>163</v>
      </c>
      <c r="B118" t="s">
        <v>153</v>
      </c>
      <c r="C118" t="s">
        <v>89</v>
      </c>
      <c r="D118" t="s">
        <v>84</v>
      </c>
      <c r="E118">
        <v>6</v>
      </c>
      <c r="F118">
        <v>0.92165898617511521</v>
      </c>
      <c r="G118">
        <v>0.73407438681323389</v>
      </c>
    </row>
    <row r="119" spans="1:7" x14ac:dyDescent="0.35">
      <c r="A119" t="s">
        <v>163</v>
      </c>
      <c r="B119" t="s">
        <v>153</v>
      </c>
      <c r="C119" t="s">
        <v>73</v>
      </c>
      <c r="E119">
        <v>9</v>
      </c>
      <c r="F119">
        <v>1.3824884792626728</v>
      </c>
      <c r="G119">
        <v>0.89696058072480156</v>
      </c>
    </row>
    <row r="120" spans="1:7" x14ac:dyDescent="0.35">
      <c r="A120" t="s">
        <v>163</v>
      </c>
      <c r="B120" t="s">
        <v>153</v>
      </c>
      <c r="C120" t="s">
        <v>109</v>
      </c>
      <c r="E120">
        <v>10</v>
      </c>
      <c r="F120">
        <v>1.5360983102918586</v>
      </c>
      <c r="G120">
        <v>0.94474282713336677</v>
      </c>
    </row>
    <row r="121" spans="1:7" x14ac:dyDescent="0.35">
      <c r="A121" t="s">
        <v>163</v>
      </c>
      <c r="B121" t="s">
        <v>153</v>
      </c>
      <c r="C121" t="s">
        <v>86</v>
      </c>
      <c r="E121">
        <v>10</v>
      </c>
      <c r="F121">
        <v>1.5360983102918586</v>
      </c>
      <c r="G121">
        <v>0.94474282713336677</v>
      </c>
    </row>
    <row r="122" spans="1:7" x14ac:dyDescent="0.35">
      <c r="A122" t="s">
        <v>163</v>
      </c>
      <c r="B122" t="s">
        <v>153</v>
      </c>
      <c r="C122" t="s">
        <v>76</v>
      </c>
      <c r="E122">
        <v>11</v>
      </c>
      <c r="F122">
        <v>1.6897081413210446</v>
      </c>
      <c r="G122">
        <v>0.9900814371330513</v>
      </c>
    </row>
    <row r="123" spans="1:7" x14ac:dyDescent="0.35">
      <c r="A123" t="s">
        <v>163</v>
      </c>
      <c r="B123" t="s">
        <v>153</v>
      </c>
      <c r="C123" t="s">
        <v>66</v>
      </c>
      <c r="E123">
        <v>11</v>
      </c>
      <c r="F123">
        <v>1.6897081413210446</v>
      </c>
      <c r="G123">
        <v>0.9900814371330513</v>
      </c>
    </row>
    <row r="124" spans="1:7" x14ac:dyDescent="0.35">
      <c r="A124" t="s">
        <v>163</v>
      </c>
      <c r="B124" t="s">
        <v>153</v>
      </c>
      <c r="C124" t="s">
        <v>78</v>
      </c>
      <c r="E124">
        <v>18</v>
      </c>
      <c r="F124">
        <v>2.7649769585253456</v>
      </c>
      <c r="G124">
        <v>1.2595711248740029</v>
      </c>
    </row>
    <row r="125" spans="1:7" x14ac:dyDescent="0.35">
      <c r="A125" t="s">
        <v>163</v>
      </c>
      <c r="B125" t="s">
        <v>153</v>
      </c>
      <c r="C125" t="s">
        <v>97</v>
      </c>
      <c r="D125" t="s">
        <v>98</v>
      </c>
      <c r="E125">
        <v>20</v>
      </c>
      <c r="F125">
        <v>3.0721966205837172</v>
      </c>
      <c r="G125">
        <v>1.3256054042635574</v>
      </c>
    </row>
    <row r="126" spans="1:7" x14ac:dyDescent="0.35">
      <c r="A126" t="s">
        <v>163</v>
      </c>
      <c r="B126" t="s">
        <v>153</v>
      </c>
      <c r="C126" t="s">
        <v>117</v>
      </c>
      <c r="E126">
        <v>21</v>
      </c>
      <c r="F126">
        <v>3.225806451612903</v>
      </c>
      <c r="G126">
        <v>1.3572645642782903</v>
      </c>
    </row>
    <row r="127" spans="1:7" x14ac:dyDescent="0.35">
      <c r="A127" t="s">
        <v>163</v>
      </c>
      <c r="B127" t="s">
        <v>153</v>
      </c>
      <c r="C127" t="s">
        <v>90</v>
      </c>
      <c r="D127" t="s">
        <v>91</v>
      </c>
      <c r="E127">
        <v>508</v>
      </c>
      <c r="F127">
        <v>78.033794162826425</v>
      </c>
      <c r="G127">
        <v>3.1804199087037284</v>
      </c>
    </row>
    <row r="128" spans="1:7" x14ac:dyDescent="0.35">
      <c r="A128" t="s">
        <v>163</v>
      </c>
      <c r="B128" t="s">
        <v>154</v>
      </c>
      <c r="C128" t="s">
        <v>68</v>
      </c>
      <c r="D128" t="s">
        <v>69</v>
      </c>
      <c r="E128">
        <v>1</v>
      </c>
      <c r="F128">
        <v>0.14641288433382138</v>
      </c>
      <c r="G128">
        <v>0.28675909636145608</v>
      </c>
    </row>
    <row r="129" spans="1:7" x14ac:dyDescent="0.35">
      <c r="A129" t="s">
        <v>163</v>
      </c>
      <c r="B129" t="s">
        <v>154</v>
      </c>
      <c r="C129" t="s">
        <v>114</v>
      </c>
      <c r="D129" t="s">
        <v>115</v>
      </c>
      <c r="E129">
        <v>2</v>
      </c>
      <c r="F129">
        <v>0.29282576866764276</v>
      </c>
      <c r="G129">
        <v>0.4052411784500568</v>
      </c>
    </row>
    <row r="130" spans="1:7" x14ac:dyDescent="0.35">
      <c r="A130" t="s">
        <v>163</v>
      </c>
      <c r="B130" t="s">
        <v>154</v>
      </c>
      <c r="C130" t="s">
        <v>70</v>
      </c>
      <c r="E130">
        <v>6</v>
      </c>
      <c r="F130">
        <v>0.87847730600292828</v>
      </c>
      <c r="G130">
        <v>0.69983389912816396</v>
      </c>
    </row>
    <row r="131" spans="1:7" x14ac:dyDescent="0.35">
      <c r="A131" t="s">
        <v>163</v>
      </c>
      <c r="B131" t="s">
        <v>154</v>
      </c>
      <c r="C131" t="s">
        <v>74</v>
      </c>
      <c r="E131">
        <v>15</v>
      </c>
      <c r="F131">
        <v>2.1961932650073206</v>
      </c>
      <c r="G131">
        <v>1.0991548399745399</v>
      </c>
    </row>
    <row r="132" spans="1:7" x14ac:dyDescent="0.35">
      <c r="A132" t="s">
        <v>163</v>
      </c>
      <c r="B132" t="s">
        <v>154</v>
      </c>
      <c r="C132" t="s">
        <v>99</v>
      </c>
      <c r="D132" t="s">
        <v>82</v>
      </c>
      <c r="E132">
        <v>63</v>
      </c>
      <c r="F132">
        <v>9.2240117130307464</v>
      </c>
      <c r="G132">
        <v>2.1701569065183968</v>
      </c>
    </row>
    <row r="133" spans="1:7" x14ac:dyDescent="0.35">
      <c r="A133" t="s">
        <v>163</v>
      </c>
      <c r="B133" t="s">
        <v>154</v>
      </c>
      <c r="C133" t="s">
        <v>97</v>
      </c>
      <c r="D133" t="s">
        <v>98</v>
      </c>
      <c r="E133">
        <v>596</v>
      </c>
      <c r="F133">
        <v>87.26207906295754</v>
      </c>
      <c r="G133">
        <v>2.5003901075839789</v>
      </c>
    </row>
    <row r="134" spans="1:7" x14ac:dyDescent="0.35">
      <c r="A134" t="s">
        <v>163</v>
      </c>
      <c r="B134" t="s">
        <v>156</v>
      </c>
      <c r="C134" t="s">
        <v>127</v>
      </c>
      <c r="E134">
        <v>1</v>
      </c>
      <c r="F134">
        <v>0.13831258644536654</v>
      </c>
      <c r="G134">
        <v>0.27090512692037622</v>
      </c>
    </row>
    <row r="135" spans="1:7" x14ac:dyDescent="0.35">
      <c r="A135" t="s">
        <v>163</v>
      </c>
      <c r="B135" t="s">
        <v>156</v>
      </c>
      <c r="C135" t="s">
        <v>128</v>
      </c>
      <c r="E135">
        <v>1</v>
      </c>
      <c r="F135">
        <v>0.13831258644536654</v>
      </c>
      <c r="G135">
        <v>0.27090512692037622</v>
      </c>
    </row>
    <row r="136" spans="1:7" x14ac:dyDescent="0.35">
      <c r="A136" t="s">
        <v>163</v>
      </c>
      <c r="B136" t="s">
        <v>156</v>
      </c>
      <c r="C136" t="s">
        <v>77</v>
      </c>
      <c r="E136">
        <v>2</v>
      </c>
      <c r="F136">
        <v>0.27662517289073307</v>
      </c>
      <c r="G136">
        <v>0.38285229570481805</v>
      </c>
    </row>
    <row r="137" spans="1:7" x14ac:dyDescent="0.35">
      <c r="A137" t="s">
        <v>163</v>
      </c>
      <c r="B137" t="s">
        <v>156</v>
      </c>
      <c r="C137" t="s">
        <v>67</v>
      </c>
      <c r="E137">
        <v>2</v>
      </c>
      <c r="F137">
        <v>0.27662517289073307</v>
      </c>
      <c r="G137">
        <v>0.38285229570481805</v>
      </c>
    </row>
    <row r="138" spans="1:7" x14ac:dyDescent="0.35">
      <c r="A138" t="s">
        <v>163</v>
      </c>
      <c r="B138" t="s">
        <v>156</v>
      </c>
      <c r="C138" t="s">
        <v>79</v>
      </c>
      <c r="D138" t="s">
        <v>80</v>
      </c>
      <c r="E138">
        <v>3</v>
      </c>
      <c r="F138">
        <v>0.41493775933609961</v>
      </c>
      <c r="G138">
        <v>0.46857110197291607</v>
      </c>
    </row>
    <row r="139" spans="1:7" x14ac:dyDescent="0.35">
      <c r="A139" t="s">
        <v>163</v>
      </c>
      <c r="B139" t="s">
        <v>156</v>
      </c>
      <c r="C139" t="s">
        <v>78</v>
      </c>
      <c r="E139">
        <v>3</v>
      </c>
      <c r="F139">
        <v>0.41493775933609961</v>
      </c>
      <c r="G139">
        <v>0.46857110197291607</v>
      </c>
    </row>
    <row r="140" spans="1:7" x14ac:dyDescent="0.35">
      <c r="A140" t="s">
        <v>163</v>
      </c>
      <c r="B140" t="s">
        <v>156</v>
      </c>
      <c r="C140" t="s">
        <v>102</v>
      </c>
      <c r="E140">
        <v>4</v>
      </c>
      <c r="F140">
        <v>0.55325034578146615</v>
      </c>
      <c r="G140">
        <v>0.54068343753506587</v>
      </c>
    </row>
    <row r="141" spans="1:7" x14ac:dyDescent="0.35">
      <c r="A141" t="s">
        <v>163</v>
      </c>
      <c r="B141" t="s">
        <v>156</v>
      </c>
      <c r="C141" t="s">
        <v>106</v>
      </c>
      <c r="E141">
        <v>4</v>
      </c>
      <c r="F141">
        <v>0.55325034578146615</v>
      </c>
      <c r="G141">
        <v>0.54068343753506587</v>
      </c>
    </row>
    <row r="142" spans="1:7" x14ac:dyDescent="0.35">
      <c r="A142" t="s">
        <v>163</v>
      </c>
      <c r="B142" t="s">
        <v>156</v>
      </c>
      <c r="C142" t="s">
        <v>75</v>
      </c>
      <c r="E142">
        <v>5</v>
      </c>
      <c r="F142">
        <v>0.69156293222683263</v>
      </c>
      <c r="G142">
        <v>0.60408193681678424</v>
      </c>
    </row>
    <row r="143" spans="1:7" x14ac:dyDescent="0.35">
      <c r="A143" t="s">
        <v>163</v>
      </c>
      <c r="B143" t="s">
        <v>156</v>
      </c>
      <c r="C143" t="s">
        <v>71</v>
      </c>
      <c r="D143" t="s">
        <v>72</v>
      </c>
      <c r="E143">
        <v>6</v>
      </c>
      <c r="F143">
        <v>0.82987551867219922</v>
      </c>
      <c r="G143">
        <v>0.66127762543039237</v>
      </c>
    </row>
    <row r="144" spans="1:7" x14ac:dyDescent="0.35">
      <c r="A144" t="s">
        <v>163</v>
      </c>
      <c r="B144" t="s">
        <v>156</v>
      </c>
      <c r="C144" t="s">
        <v>74</v>
      </c>
      <c r="E144">
        <v>8</v>
      </c>
      <c r="F144">
        <v>1.1065006915629323</v>
      </c>
      <c r="G144">
        <v>0.76251192458663719</v>
      </c>
    </row>
    <row r="145" spans="1:7" x14ac:dyDescent="0.35">
      <c r="A145" t="s">
        <v>163</v>
      </c>
      <c r="B145" t="s">
        <v>156</v>
      </c>
      <c r="C145" t="s">
        <v>73</v>
      </c>
      <c r="E145">
        <v>12</v>
      </c>
      <c r="F145">
        <v>1.6597510373443984</v>
      </c>
      <c r="G145">
        <v>0.93126664631363565</v>
      </c>
    </row>
    <row r="146" spans="1:7" x14ac:dyDescent="0.35">
      <c r="A146" t="s">
        <v>163</v>
      </c>
      <c r="B146" t="s">
        <v>156</v>
      </c>
      <c r="C146" t="s">
        <v>114</v>
      </c>
      <c r="D146" t="s">
        <v>115</v>
      </c>
      <c r="E146">
        <v>18</v>
      </c>
      <c r="F146">
        <v>2.4896265560165975</v>
      </c>
      <c r="G146">
        <v>1.1357413464007391</v>
      </c>
    </row>
    <row r="147" spans="1:7" x14ac:dyDescent="0.35">
      <c r="A147" t="s">
        <v>163</v>
      </c>
      <c r="B147" t="s">
        <v>156</v>
      </c>
      <c r="C147" t="s">
        <v>99</v>
      </c>
      <c r="D147" t="s">
        <v>82</v>
      </c>
      <c r="E147">
        <v>221</v>
      </c>
      <c r="F147">
        <v>30.567081604426004</v>
      </c>
      <c r="G147">
        <v>3.3581231667871752</v>
      </c>
    </row>
    <row r="148" spans="1:7" x14ac:dyDescent="0.35">
      <c r="A148" t="s">
        <v>163</v>
      </c>
      <c r="B148" t="s">
        <v>156</v>
      </c>
      <c r="C148" t="s">
        <v>97</v>
      </c>
      <c r="D148" t="s">
        <v>98</v>
      </c>
      <c r="E148">
        <v>433</v>
      </c>
      <c r="F148">
        <v>59.889349930843707</v>
      </c>
      <c r="G148">
        <v>3.5726590536055172</v>
      </c>
    </row>
    <row r="149" spans="1:7" x14ac:dyDescent="0.35">
      <c r="A149" t="s">
        <v>163</v>
      </c>
      <c r="B149" t="s">
        <v>157</v>
      </c>
      <c r="C149" t="s">
        <v>74</v>
      </c>
      <c r="E149">
        <v>1</v>
      </c>
      <c r="F149">
        <v>0.15267175572519084</v>
      </c>
      <c r="G149">
        <v>0.29900812905271129</v>
      </c>
    </row>
    <row r="150" spans="1:7" x14ac:dyDescent="0.35">
      <c r="A150" t="s">
        <v>163</v>
      </c>
      <c r="B150" t="s">
        <v>157</v>
      </c>
      <c r="C150" t="s">
        <v>130</v>
      </c>
      <c r="D150" t="s">
        <v>115</v>
      </c>
      <c r="E150">
        <v>1</v>
      </c>
      <c r="F150">
        <v>0.15267175572519084</v>
      </c>
      <c r="G150">
        <v>0.29900812905271129</v>
      </c>
    </row>
    <row r="151" spans="1:7" x14ac:dyDescent="0.35">
      <c r="A151" t="s">
        <v>163</v>
      </c>
      <c r="B151" t="s">
        <v>157</v>
      </c>
      <c r="C151" t="s">
        <v>77</v>
      </c>
      <c r="E151">
        <v>2</v>
      </c>
      <c r="F151">
        <v>0.30534351145038169</v>
      </c>
      <c r="G151">
        <v>0.42253793919542032</v>
      </c>
    </row>
    <row r="152" spans="1:7" x14ac:dyDescent="0.35">
      <c r="A152" t="s">
        <v>163</v>
      </c>
      <c r="B152" t="s">
        <v>157</v>
      </c>
      <c r="C152" t="s">
        <v>71</v>
      </c>
      <c r="D152" t="s">
        <v>72</v>
      </c>
      <c r="E152">
        <v>2</v>
      </c>
      <c r="F152">
        <v>0.30534351145038169</v>
      </c>
      <c r="G152">
        <v>0.42253793919542032</v>
      </c>
    </row>
    <row r="153" spans="1:7" x14ac:dyDescent="0.35">
      <c r="A153" t="s">
        <v>163</v>
      </c>
      <c r="B153" t="s">
        <v>157</v>
      </c>
      <c r="C153" t="s">
        <v>73</v>
      </c>
      <c r="E153">
        <v>2</v>
      </c>
      <c r="F153">
        <v>0.30534351145038169</v>
      </c>
      <c r="G153">
        <v>0.42253793919542032</v>
      </c>
    </row>
    <row r="154" spans="1:7" x14ac:dyDescent="0.35">
      <c r="A154" t="s">
        <v>163</v>
      </c>
      <c r="B154" t="s">
        <v>157</v>
      </c>
      <c r="C154" t="s">
        <v>127</v>
      </c>
      <c r="E154">
        <v>4</v>
      </c>
      <c r="F154">
        <v>0.61068702290076338</v>
      </c>
      <c r="G154">
        <v>0.59664308463289306</v>
      </c>
    </row>
    <row r="155" spans="1:7" x14ac:dyDescent="0.35">
      <c r="A155" t="s">
        <v>163</v>
      </c>
      <c r="B155" t="s">
        <v>157</v>
      </c>
      <c r="C155" t="s">
        <v>75</v>
      </c>
      <c r="E155">
        <v>14</v>
      </c>
      <c r="F155">
        <v>2.1374045801526718</v>
      </c>
      <c r="G155">
        <v>1.1076107290751473</v>
      </c>
    </row>
    <row r="156" spans="1:7" x14ac:dyDescent="0.35">
      <c r="A156" t="s">
        <v>163</v>
      </c>
      <c r="B156" t="s">
        <v>157</v>
      </c>
      <c r="C156" t="s">
        <v>99</v>
      </c>
      <c r="D156" t="s">
        <v>82</v>
      </c>
      <c r="E156">
        <v>44</v>
      </c>
      <c r="F156">
        <v>6.7175572519083975</v>
      </c>
      <c r="G156">
        <v>1.9170836563679141</v>
      </c>
    </row>
    <row r="157" spans="1:7" x14ac:dyDescent="0.35">
      <c r="A157" t="s">
        <v>163</v>
      </c>
      <c r="B157" t="s">
        <v>157</v>
      </c>
      <c r="C157" t="s">
        <v>97</v>
      </c>
      <c r="D157" t="s">
        <v>98</v>
      </c>
      <c r="E157">
        <v>585</v>
      </c>
      <c r="F157">
        <v>89.312977099236647</v>
      </c>
      <c r="G157">
        <v>2.3660345080352614</v>
      </c>
    </row>
    <row r="158" spans="1:7" x14ac:dyDescent="0.35">
      <c r="A158" t="s">
        <v>163</v>
      </c>
      <c r="B158" t="s">
        <v>158</v>
      </c>
      <c r="C158" t="s">
        <v>74</v>
      </c>
      <c r="E158">
        <v>1</v>
      </c>
      <c r="F158">
        <v>0.14471780028943559</v>
      </c>
      <c r="G158">
        <v>0.28344157048858537</v>
      </c>
    </row>
    <row r="159" spans="1:7" x14ac:dyDescent="0.35">
      <c r="A159" t="s">
        <v>163</v>
      </c>
      <c r="B159" t="s">
        <v>158</v>
      </c>
      <c r="C159" t="s">
        <v>106</v>
      </c>
      <c r="D159" t="s">
        <v>107</v>
      </c>
      <c r="E159">
        <v>2</v>
      </c>
      <c r="F159">
        <v>0.28943560057887119</v>
      </c>
      <c r="G159">
        <v>0.40055633902901755</v>
      </c>
    </row>
    <row r="160" spans="1:7" x14ac:dyDescent="0.35">
      <c r="A160" t="s">
        <v>163</v>
      </c>
      <c r="B160" t="s">
        <v>158</v>
      </c>
      <c r="C160" t="s">
        <v>99</v>
      </c>
      <c r="D160" t="s">
        <v>82</v>
      </c>
      <c r="E160">
        <v>2</v>
      </c>
      <c r="F160">
        <v>0.28943560057887119</v>
      </c>
      <c r="G160">
        <v>0.40055633902901755</v>
      </c>
    </row>
    <row r="161" spans="1:7" x14ac:dyDescent="0.35">
      <c r="A161" t="s">
        <v>163</v>
      </c>
      <c r="B161" t="s">
        <v>158</v>
      </c>
      <c r="C161" t="s">
        <v>79</v>
      </c>
      <c r="D161" t="s">
        <v>80</v>
      </c>
      <c r="E161">
        <v>3</v>
      </c>
      <c r="F161">
        <v>0.43415340086830684</v>
      </c>
      <c r="G161">
        <v>0.49022318444345403</v>
      </c>
    </row>
    <row r="162" spans="1:7" x14ac:dyDescent="0.35">
      <c r="A162" t="s">
        <v>163</v>
      </c>
      <c r="B162" t="s">
        <v>158</v>
      </c>
      <c r="C162" t="s">
        <v>75</v>
      </c>
      <c r="E162">
        <v>74</v>
      </c>
      <c r="F162">
        <v>10.709117221418236</v>
      </c>
      <c r="G162">
        <v>2.3056715574138358</v>
      </c>
    </row>
    <row r="163" spans="1:7" x14ac:dyDescent="0.35">
      <c r="A163" t="s">
        <v>163</v>
      </c>
      <c r="B163" t="s">
        <v>158</v>
      </c>
      <c r="C163" t="s">
        <v>97</v>
      </c>
      <c r="D163" t="s">
        <v>98</v>
      </c>
      <c r="E163">
        <v>609</v>
      </c>
      <c r="F163">
        <v>88.133140376266283</v>
      </c>
      <c r="G163">
        <v>2.4113184704130863</v>
      </c>
    </row>
    <row r="164" spans="1:7" x14ac:dyDescent="0.35">
      <c r="A164" t="s">
        <v>163</v>
      </c>
      <c r="B164" t="s">
        <v>159</v>
      </c>
      <c r="C164" t="s">
        <v>127</v>
      </c>
      <c r="E164">
        <v>1</v>
      </c>
      <c r="F164">
        <v>0.14992503748125938</v>
      </c>
      <c r="G164">
        <v>0.29363271117246109</v>
      </c>
    </row>
    <row r="165" spans="1:7" x14ac:dyDescent="0.35">
      <c r="A165" t="s">
        <v>163</v>
      </c>
      <c r="B165" t="s">
        <v>159</v>
      </c>
      <c r="C165" t="s">
        <v>133</v>
      </c>
      <c r="D165" t="s">
        <v>134</v>
      </c>
      <c r="E165">
        <v>1</v>
      </c>
      <c r="F165">
        <v>0.14992503748125938</v>
      </c>
      <c r="G165">
        <v>0.29363271117246109</v>
      </c>
    </row>
    <row r="166" spans="1:7" x14ac:dyDescent="0.35">
      <c r="A166" t="s">
        <v>163</v>
      </c>
      <c r="B166" t="s">
        <v>159</v>
      </c>
      <c r="C166" t="s">
        <v>77</v>
      </c>
      <c r="E166">
        <v>2</v>
      </c>
      <c r="F166">
        <v>0.29985007496251875</v>
      </c>
      <c r="G166">
        <v>0.41494748910475621</v>
      </c>
    </row>
    <row r="167" spans="1:7" x14ac:dyDescent="0.35">
      <c r="A167" t="s">
        <v>163</v>
      </c>
      <c r="B167" t="s">
        <v>159</v>
      </c>
      <c r="C167" t="s">
        <v>135</v>
      </c>
      <c r="D167" t="s">
        <v>136</v>
      </c>
      <c r="E167">
        <v>3</v>
      </c>
      <c r="F167">
        <v>0.4497751124437781</v>
      </c>
      <c r="G167">
        <v>0.50782255654072261</v>
      </c>
    </row>
    <row r="168" spans="1:7" x14ac:dyDescent="0.35">
      <c r="A168" t="s">
        <v>163</v>
      </c>
      <c r="B168" t="s">
        <v>159</v>
      </c>
      <c r="C168" t="s">
        <v>71</v>
      </c>
      <c r="D168" t="s">
        <v>72</v>
      </c>
      <c r="E168">
        <v>6</v>
      </c>
      <c r="F168">
        <v>0.8995502248875562</v>
      </c>
      <c r="G168">
        <v>0.71654533912612106</v>
      </c>
    </row>
    <row r="169" spans="1:7" x14ac:dyDescent="0.35">
      <c r="A169" t="s">
        <v>163</v>
      </c>
      <c r="B169" t="s">
        <v>159</v>
      </c>
      <c r="C169" t="s">
        <v>75</v>
      </c>
      <c r="E169">
        <v>16</v>
      </c>
      <c r="F169">
        <v>2.39880059970015</v>
      </c>
      <c r="G169">
        <v>1.1612288206599362</v>
      </c>
    </row>
    <row r="170" spans="1:7" x14ac:dyDescent="0.35">
      <c r="A170" t="s">
        <v>163</v>
      </c>
      <c r="B170" t="s">
        <v>159</v>
      </c>
      <c r="C170" t="s">
        <v>97</v>
      </c>
      <c r="D170" t="s">
        <v>98</v>
      </c>
      <c r="E170">
        <v>638</v>
      </c>
      <c r="F170">
        <v>95.652173913043484</v>
      </c>
      <c r="G170">
        <v>1.5476639221191186</v>
      </c>
    </row>
    <row r="171" spans="1:7" x14ac:dyDescent="0.35">
      <c r="A171" t="s">
        <v>163</v>
      </c>
      <c r="B171" t="s">
        <v>160</v>
      </c>
      <c r="C171" t="s">
        <v>78</v>
      </c>
      <c r="E171">
        <v>1</v>
      </c>
      <c r="F171">
        <v>0.16420361247947454</v>
      </c>
      <c r="G171">
        <v>0.32157473620123855</v>
      </c>
    </row>
    <row r="172" spans="1:7" x14ac:dyDescent="0.35">
      <c r="A172" t="s">
        <v>163</v>
      </c>
      <c r="B172" t="s">
        <v>160</v>
      </c>
      <c r="C172" t="s">
        <v>79</v>
      </c>
      <c r="D172" t="s">
        <v>80</v>
      </c>
      <c r="E172">
        <v>2</v>
      </c>
      <c r="F172">
        <v>0.32840722495894908</v>
      </c>
      <c r="G172">
        <v>0.45440120645658921</v>
      </c>
    </row>
    <row r="173" spans="1:7" x14ac:dyDescent="0.35">
      <c r="A173" t="s">
        <v>163</v>
      </c>
      <c r="B173" t="s">
        <v>160</v>
      </c>
      <c r="C173" t="s">
        <v>130</v>
      </c>
      <c r="E173">
        <v>2</v>
      </c>
      <c r="F173">
        <v>0.32840722495894908</v>
      </c>
      <c r="G173">
        <v>0.45440120645658921</v>
      </c>
    </row>
    <row r="174" spans="1:7" x14ac:dyDescent="0.35">
      <c r="A174" t="s">
        <v>163</v>
      </c>
      <c r="B174" t="s">
        <v>160</v>
      </c>
      <c r="C174" t="s">
        <v>127</v>
      </c>
      <c r="E174">
        <v>3</v>
      </c>
      <c r="F174">
        <v>0.49261083743842365</v>
      </c>
      <c r="G174">
        <v>0.55606693517860151</v>
      </c>
    </row>
    <row r="175" spans="1:7" x14ac:dyDescent="0.35">
      <c r="A175" t="s">
        <v>163</v>
      </c>
      <c r="B175" t="s">
        <v>160</v>
      </c>
      <c r="C175" t="s">
        <v>71</v>
      </c>
      <c r="D175" t="s">
        <v>72</v>
      </c>
      <c r="E175">
        <v>3</v>
      </c>
      <c r="F175">
        <v>0.49261083743842365</v>
      </c>
      <c r="G175">
        <v>0.55606693517860151</v>
      </c>
    </row>
    <row r="176" spans="1:7" x14ac:dyDescent="0.35">
      <c r="A176" t="s">
        <v>163</v>
      </c>
      <c r="B176" t="s">
        <v>160</v>
      </c>
      <c r="C176" t="s">
        <v>70</v>
      </c>
      <c r="E176">
        <v>4</v>
      </c>
      <c r="F176">
        <v>0.65681444991789817</v>
      </c>
      <c r="G176">
        <v>0.64156079281082457</v>
      </c>
    </row>
    <row r="177" spans="1:7" x14ac:dyDescent="0.35">
      <c r="A177" t="s">
        <v>163</v>
      </c>
      <c r="B177" t="s">
        <v>160</v>
      </c>
      <c r="C177" t="s">
        <v>73</v>
      </c>
      <c r="E177">
        <v>4</v>
      </c>
      <c r="F177">
        <v>0.65681444991789817</v>
      </c>
      <c r="G177">
        <v>0.64156079281082457</v>
      </c>
    </row>
    <row r="178" spans="1:7" x14ac:dyDescent="0.35">
      <c r="A178" t="s">
        <v>163</v>
      </c>
      <c r="B178" t="s">
        <v>160</v>
      </c>
      <c r="C178" t="s">
        <v>106</v>
      </c>
      <c r="D178" t="s">
        <v>107</v>
      </c>
      <c r="E178">
        <v>5</v>
      </c>
      <c r="F178">
        <v>0.82101806239737274</v>
      </c>
      <c r="G178">
        <v>0.71669372806561937</v>
      </c>
    </row>
    <row r="179" spans="1:7" x14ac:dyDescent="0.35">
      <c r="A179" t="s">
        <v>163</v>
      </c>
      <c r="B179" t="s">
        <v>160</v>
      </c>
      <c r="C179" t="s">
        <v>75</v>
      </c>
      <c r="E179">
        <v>6</v>
      </c>
      <c r="F179">
        <v>0.98522167487684731</v>
      </c>
      <c r="G179">
        <v>0.78444845804459939</v>
      </c>
    </row>
    <row r="180" spans="1:7" x14ac:dyDescent="0.35">
      <c r="A180" t="s">
        <v>163</v>
      </c>
      <c r="B180" t="s">
        <v>160</v>
      </c>
      <c r="C180" t="s">
        <v>74</v>
      </c>
      <c r="E180">
        <v>33</v>
      </c>
      <c r="F180">
        <v>5.4187192118226601</v>
      </c>
      <c r="G180">
        <v>1.7980358393471634</v>
      </c>
    </row>
    <row r="181" spans="1:7" x14ac:dyDescent="0.35">
      <c r="A181" t="s">
        <v>163</v>
      </c>
      <c r="B181" t="s">
        <v>160</v>
      </c>
      <c r="C181" t="s">
        <v>99</v>
      </c>
      <c r="D181" t="s">
        <v>82</v>
      </c>
      <c r="E181">
        <v>206</v>
      </c>
      <c r="F181">
        <v>33.825944170771756</v>
      </c>
      <c r="G181">
        <v>3.7576494777840805</v>
      </c>
    </row>
    <row r="182" spans="1:7" x14ac:dyDescent="0.35">
      <c r="A182" t="s">
        <v>163</v>
      </c>
      <c r="B182" t="s">
        <v>160</v>
      </c>
      <c r="C182" t="s">
        <v>97</v>
      </c>
      <c r="D182" t="s">
        <v>98</v>
      </c>
      <c r="E182">
        <v>340</v>
      </c>
      <c r="F182">
        <v>55.829228243021348</v>
      </c>
      <c r="G182">
        <v>3.9440801410456809</v>
      </c>
    </row>
    <row r="183" spans="1:7" x14ac:dyDescent="0.35">
      <c r="A183" t="s">
        <v>163</v>
      </c>
      <c r="B183" t="s">
        <v>161</v>
      </c>
      <c r="C183" t="s">
        <v>68</v>
      </c>
      <c r="D183" t="s">
        <v>69</v>
      </c>
      <c r="E183">
        <v>1</v>
      </c>
      <c r="F183">
        <v>0.13755158184319119</v>
      </c>
      <c r="G183">
        <v>0.26941561631748678</v>
      </c>
    </row>
    <row r="184" spans="1:7" x14ac:dyDescent="0.35">
      <c r="A184" t="s">
        <v>163</v>
      </c>
      <c r="B184" t="s">
        <v>161</v>
      </c>
      <c r="C184" t="s">
        <v>73</v>
      </c>
      <c r="E184">
        <v>1</v>
      </c>
      <c r="F184">
        <v>0.13755158184319119</v>
      </c>
      <c r="G184">
        <v>0.26941561631748678</v>
      </c>
    </row>
    <row r="185" spans="1:7" x14ac:dyDescent="0.35">
      <c r="A185" t="s">
        <v>163</v>
      </c>
      <c r="B185" t="s">
        <v>161</v>
      </c>
      <c r="C185" t="s">
        <v>109</v>
      </c>
      <c r="E185">
        <v>2</v>
      </c>
      <c r="F185">
        <v>0.27510316368638238</v>
      </c>
      <c r="G185">
        <v>0.38074872366889984</v>
      </c>
    </row>
    <row r="186" spans="1:7" x14ac:dyDescent="0.35">
      <c r="A186" t="s">
        <v>163</v>
      </c>
      <c r="B186" t="s">
        <v>161</v>
      </c>
      <c r="C186" t="s">
        <v>106</v>
      </c>
      <c r="D186" t="s">
        <v>107</v>
      </c>
      <c r="E186">
        <v>2</v>
      </c>
      <c r="F186">
        <v>0.27510316368638238</v>
      </c>
      <c r="G186">
        <v>0.38074872366889984</v>
      </c>
    </row>
    <row r="187" spans="1:7" x14ac:dyDescent="0.35">
      <c r="A187" t="s">
        <v>163</v>
      </c>
      <c r="B187" t="s">
        <v>161</v>
      </c>
      <c r="C187" t="s">
        <v>75</v>
      </c>
      <c r="E187">
        <v>15</v>
      </c>
      <c r="F187">
        <v>2.0632737276478679</v>
      </c>
      <c r="G187">
        <v>1.0333324822435019</v>
      </c>
    </row>
    <row r="188" spans="1:7" x14ac:dyDescent="0.35">
      <c r="A188" t="s">
        <v>163</v>
      </c>
      <c r="B188" t="s">
        <v>161</v>
      </c>
      <c r="C188" t="s">
        <v>71</v>
      </c>
      <c r="D188" t="s">
        <v>72</v>
      </c>
      <c r="E188">
        <v>21</v>
      </c>
      <c r="F188">
        <v>2.8885832187070153</v>
      </c>
      <c r="G188">
        <v>1.217492944077071</v>
      </c>
    </row>
    <row r="189" spans="1:7" x14ac:dyDescent="0.35">
      <c r="A189" t="s">
        <v>163</v>
      </c>
      <c r="B189" t="s">
        <v>161</v>
      </c>
      <c r="C189" t="s">
        <v>74</v>
      </c>
      <c r="E189">
        <v>26</v>
      </c>
      <c r="F189">
        <v>3.5763411279229711</v>
      </c>
      <c r="G189">
        <v>1.3498954641082386</v>
      </c>
    </row>
    <row r="190" spans="1:7" x14ac:dyDescent="0.35">
      <c r="A190" t="s">
        <v>163</v>
      </c>
      <c r="B190" t="s">
        <v>161</v>
      </c>
      <c r="C190" t="s">
        <v>99</v>
      </c>
      <c r="D190" t="s">
        <v>82</v>
      </c>
      <c r="E190">
        <v>92</v>
      </c>
      <c r="F190">
        <v>12.65474552957359</v>
      </c>
      <c r="G190">
        <v>2.4167694997191509</v>
      </c>
    </row>
    <row r="191" spans="1:7" x14ac:dyDescent="0.35">
      <c r="A191" t="s">
        <v>163</v>
      </c>
      <c r="B191" t="s">
        <v>161</v>
      </c>
      <c r="C191" t="s">
        <v>97</v>
      </c>
      <c r="D191" t="s">
        <v>98</v>
      </c>
      <c r="E191">
        <v>567</v>
      </c>
      <c r="F191">
        <v>77.991746905089414</v>
      </c>
      <c r="G191">
        <v>3.0116602428937616</v>
      </c>
    </row>
    <row r="192" spans="1:7" x14ac:dyDescent="0.35">
      <c r="A192" t="s">
        <v>233</v>
      </c>
      <c r="B192" t="s">
        <v>234</v>
      </c>
      <c r="C192" t="s">
        <v>198</v>
      </c>
      <c r="E192">
        <v>1</v>
      </c>
      <c r="F192">
        <v>0.15600624024960999</v>
      </c>
      <c r="G192">
        <v>0.30553362591268046</v>
      </c>
    </row>
    <row r="193" spans="1:7" x14ac:dyDescent="0.35">
      <c r="A193" t="s">
        <v>233</v>
      </c>
      <c r="B193" t="s">
        <v>234</v>
      </c>
      <c r="C193" t="s">
        <v>199</v>
      </c>
      <c r="E193">
        <v>1</v>
      </c>
      <c r="F193">
        <v>0.15600624024960999</v>
      </c>
      <c r="G193">
        <v>0.30553362591268046</v>
      </c>
    </row>
    <row r="194" spans="1:7" x14ac:dyDescent="0.35">
      <c r="A194" t="s">
        <v>233</v>
      </c>
      <c r="B194" t="s">
        <v>234</v>
      </c>
      <c r="C194" t="s">
        <v>101</v>
      </c>
      <c r="E194">
        <v>1</v>
      </c>
      <c r="F194">
        <v>0.15600624024960999</v>
      </c>
      <c r="G194">
        <v>0.30553362591268046</v>
      </c>
    </row>
    <row r="195" spans="1:7" x14ac:dyDescent="0.35">
      <c r="A195" t="s">
        <v>233</v>
      </c>
      <c r="B195" t="s">
        <v>234</v>
      </c>
      <c r="C195" t="s">
        <v>121</v>
      </c>
      <c r="E195">
        <v>2</v>
      </c>
      <c r="F195">
        <v>0.31201248049921998</v>
      </c>
      <c r="G195">
        <v>0.4317520954059621</v>
      </c>
    </row>
    <row r="196" spans="1:7" x14ac:dyDescent="0.35">
      <c r="A196" t="s">
        <v>233</v>
      </c>
      <c r="B196" t="s">
        <v>234</v>
      </c>
      <c r="C196" t="s">
        <v>70</v>
      </c>
      <c r="E196">
        <v>3</v>
      </c>
      <c r="F196">
        <v>0.46801872074883</v>
      </c>
      <c r="G196">
        <v>0.52837224186388509</v>
      </c>
    </row>
    <row r="197" spans="1:7" x14ac:dyDescent="0.35">
      <c r="A197" t="s">
        <v>233</v>
      </c>
      <c r="B197" t="s">
        <v>234</v>
      </c>
      <c r="C197" t="s">
        <v>78</v>
      </c>
      <c r="E197">
        <v>3</v>
      </c>
      <c r="F197">
        <v>0.46801872074883</v>
      </c>
      <c r="G197">
        <v>0.52837224186388509</v>
      </c>
    </row>
    <row r="198" spans="1:7" x14ac:dyDescent="0.35">
      <c r="A198" t="s">
        <v>233</v>
      </c>
      <c r="B198" t="s">
        <v>234</v>
      </c>
      <c r="C198" t="s">
        <v>73</v>
      </c>
      <c r="E198">
        <v>4</v>
      </c>
      <c r="F198">
        <v>0.62402496099843996</v>
      </c>
      <c r="G198">
        <v>0.60963338066237494</v>
      </c>
    </row>
    <row r="199" spans="1:7" x14ac:dyDescent="0.35">
      <c r="A199" t="s">
        <v>233</v>
      </c>
      <c r="B199" t="s">
        <v>234</v>
      </c>
      <c r="C199" t="s">
        <v>75</v>
      </c>
      <c r="E199">
        <v>9</v>
      </c>
      <c r="F199">
        <v>1.40405616224649</v>
      </c>
      <c r="G199">
        <v>0.91085410711966974</v>
      </c>
    </row>
    <row r="200" spans="1:7" x14ac:dyDescent="0.35">
      <c r="A200" t="s">
        <v>233</v>
      </c>
      <c r="B200" t="s">
        <v>234</v>
      </c>
      <c r="C200" t="s">
        <v>77</v>
      </c>
      <c r="E200">
        <v>11</v>
      </c>
      <c r="F200">
        <v>1.7160686427457099</v>
      </c>
      <c r="G200">
        <v>1.0053925074504593</v>
      </c>
    </row>
    <row r="201" spans="1:7" x14ac:dyDescent="0.35">
      <c r="A201" t="s">
        <v>233</v>
      </c>
      <c r="B201" t="s">
        <v>234</v>
      </c>
      <c r="C201" t="s">
        <v>106</v>
      </c>
      <c r="D201" t="s">
        <v>107</v>
      </c>
      <c r="E201">
        <v>25</v>
      </c>
      <c r="F201">
        <v>3.9001560062402496</v>
      </c>
      <c r="G201">
        <v>1.4987506604854601</v>
      </c>
    </row>
    <row r="202" spans="1:7" x14ac:dyDescent="0.35">
      <c r="A202" t="s">
        <v>233</v>
      </c>
      <c r="B202" t="s">
        <v>234</v>
      </c>
      <c r="C202" t="s">
        <v>81</v>
      </c>
      <c r="D202" t="s">
        <v>82</v>
      </c>
      <c r="E202">
        <v>51</v>
      </c>
      <c r="F202">
        <v>7.9563182527301084</v>
      </c>
      <c r="G202">
        <v>2.0949811561619689</v>
      </c>
    </row>
    <row r="203" spans="1:7" x14ac:dyDescent="0.35">
      <c r="A203" t="s">
        <v>233</v>
      </c>
      <c r="B203" t="s">
        <v>234</v>
      </c>
      <c r="C203" t="s">
        <v>97</v>
      </c>
      <c r="D203" t="s">
        <v>98</v>
      </c>
      <c r="E203">
        <v>80</v>
      </c>
      <c r="F203">
        <v>12.480499219968799</v>
      </c>
      <c r="G203">
        <v>2.5585590884333516</v>
      </c>
    </row>
    <row r="204" spans="1:7" x14ac:dyDescent="0.35">
      <c r="A204" t="s">
        <v>233</v>
      </c>
      <c r="B204" t="s">
        <v>234</v>
      </c>
      <c r="C204" t="s">
        <v>79</v>
      </c>
      <c r="D204" t="s">
        <v>80</v>
      </c>
      <c r="E204">
        <v>114</v>
      </c>
      <c r="F204">
        <v>17.784711388455538</v>
      </c>
      <c r="G204">
        <v>2.9602388934248527</v>
      </c>
    </row>
    <row r="205" spans="1:7" x14ac:dyDescent="0.35">
      <c r="A205" t="s">
        <v>233</v>
      </c>
      <c r="B205" t="s">
        <v>234</v>
      </c>
      <c r="C205" t="s">
        <v>64</v>
      </c>
      <c r="D205" t="s">
        <v>65</v>
      </c>
      <c r="E205">
        <v>336</v>
      </c>
      <c r="F205">
        <v>52.418096723868956</v>
      </c>
      <c r="G205">
        <v>3.8662380034998334</v>
      </c>
    </row>
    <row r="206" spans="1:7" x14ac:dyDescent="0.35">
      <c r="A206" t="s">
        <v>233</v>
      </c>
      <c r="B206" t="s">
        <v>235</v>
      </c>
      <c r="C206" t="s">
        <v>120</v>
      </c>
      <c r="E206">
        <v>1</v>
      </c>
      <c r="F206">
        <v>0.14306151645207438</v>
      </c>
      <c r="G206">
        <v>0.28019992780373848</v>
      </c>
    </row>
    <row r="207" spans="1:7" x14ac:dyDescent="0.35">
      <c r="A207" t="s">
        <v>233</v>
      </c>
      <c r="B207" t="s">
        <v>235</v>
      </c>
      <c r="C207" t="s">
        <v>109</v>
      </c>
      <c r="E207">
        <v>2</v>
      </c>
      <c r="F207">
        <v>0.28612303290414876</v>
      </c>
      <c r="G207">
        <v>0.3959785806493058</v>
      </c>
    </row>
    <row r="208" spans="1:7" x14ac:dyDescent="0.35">
      <c r="A208" t="s">
        <v>233</v>
      </c>
      <c r="B208" t="s">
        <v>235</v>
      </c>
      <c r="C208" t="s">
        <v>201</v>
      </c>
      <c r="D208" t="s">
        <v>202</v>
      </c>
      <c r="E208">
        <v>2</v>
      </c>
      <c r="F208">
        <v>0.28612303290414876</v>
      </c>
      <c r="G208">
        <v>0.3959785806493058</v>
      </c>
    </row>
    <row r="209" spans="1:7" x14ac:dyDescent="0.35">
      <c r="A209" t="s">
        <v>233</v>
      </c>
      <c r="B209" t="s">
        <v>235</v>
      </c>
      <c r="C209" t="s">
        <v>70</v>
      </c>
      <c r="E209">
        <v>3</v>
      </c>
      <c r="F209">
        <v>0.42918454935622319</v>
      </c>
      <c r="G209">
        <v>0.4846247108592952</v>
      </c>
    </row>
    <row r="210" spans="1:7" x14ac:dyDescent="0.35">
      <c r="A210" t="s">
        <v>233</v>
      </c>
      <c r="B210" t="s">
        <v>235</v>
      </c>
      <c r="C210" t="s">
        <v>203</v>
      </c>
      <c r="E210">
        <v>3</v>
      </c>
      <c r="F210">
        <v>0.42918454935622319</v>
      </c>
      <c r="G210">
        <v>0.4846247108592952</v>
      </c>
    </row>
    <row r="211" spans="1:7" x14ac:dyDescent="0.35">
      <c r="A211" t="s">
        <v>233</v>
      </c>
      <c r="B211" t="s">
        <v>235</v>
      </c>
      <c r="C211" t="s">
        <v>97</v>
      </c>
      <c r="D211" t="s">
        <v>98</v>
      </c>
      <c r="E211">
        <v>6</v>
      </c>
      <c r="F211">
        <v>0.85836909871244638</v>
      </c>
      <c r="G211">
        <v>0.68388416855948275</v>
      </c>
    </row>
    <row r="212" spans="1:7" x14ac:dyDescent="0.35">
      <c r="A212" t="s">
        <v>233</v>
      </c>
      <c r="B212" t="s">
        <v>235</v>
      </c>
      <c r="C212" t="s">
        <v>73</v>
      </c>
      <c r="E212">
        <v>6</v>
      </c>
      <c r="F212">
        <v>0.85836909871244638</v>
      </c>
      <c r="G212">
        <v>0.68388416855948275</v>
      </c>
    </row>
    <row r="213" spans="1:7" x14ac:dyDescent="0.35">
      <c r="A213" t="s">
        <v>233</v>
      </c>
      <c r="B213" t="s">
        <v>235</v>
      </c>
      <c r="C213" t="s">
        <v>77</v>
      </c>
      <c r="E213">
        <v>20</v>
      </c>
      <c r="F213">
        <v>2.8612303290414878</v>
      </c>
      <c r="G213">
        <v>1.235919523447246</v>
      </c>
    </row>
    <row r="214" spans="1:7" x14ac:dyDescent="0.35">
      <c r="A214" t="s">
        <v>233</v>
      </c>
      <c r="B214" t="s">
        <v>235</v>
      </c>
      <c r="C214" t="s">
        <v>106</v>
      </c>
      <c r="D214" t="s">
        <v>107</v>
      </c>
      <c r="E214">
        <v>31</v>
      </c>
      <c r="F214">
        <v>4.4349070100143066</v>
      </c>
      <c r="G214">
        <v>1.526192749067431</v>
      </c>
    </row>
    <row r="215" spans="1:7" x14ac:dyDescent="0.35">
      <c r="A215" t="s">
        <v>233</v>
      </c>
      <c r="B215" t="s">
        <v>235</v>
      </c>
      <c r="C215" t="s">
        <v>99</v>
      </c>
      <c r="D215" t="s">
        <v>82</v>
      </c>
      <c r="E215">
        <v>53</v>
      </c>
      <c r="F215">
        <v>7.5822603719599426</v>
      </c>
      <c r="G215">
        <v>1.96243147829651</v>
      </c>
    </row>
    <row r="216" spans="1:7" x14ac:dyDescent="0.35">
      <c r="A216" t="s">
        <v>233</v>
      </c>
      <c r="B216" t="s">
        <v>235</v>
      </c>
      <c r="C216" t="s">
        <v>79</v>
      </c>
      <c r="D216" t="s">
        <v>80</v>
      </c>
      <c r="E216">
        <v>165</v>
      </c>
      <c r="F216">
        <v>23.605150214592275</v>
      </c>
      <c r="G216">
        <v>3.1481318150444877</v>
      </c>
    </row>
    <row r="217" spans="1:7" x14ac:dyDescent="0.35">
      <c r="A217" t="s">
        <v>233</v>
      </c>
      <c r="B217" t="s">
        <v>235</v>
      </c>
      <c r="C217" t="s">
        <v>64</v>
      </c>
      <c r="D217" t="s">
        <v>65</v>
      </c>
      <c r="E217">
        <v>407</v>
      </c>
      <c r="F217">
        <v>58.226037195994273</v>
      </c>
      <c r="G217">
        <v>3.6561915287567213</v>
      </c>
    </row>
    <row r="218" spans="1:7" x14ac:dyDescent="0.35">
      <c r="A218" t="s">
        <v>233</v>
      </c>
      <c r="B218" t="s">
        <v>236</v>
      </c>
      <c r="C218" t="s">
        <v>101</v>
      </c>
      <c r="E218">
        <v>1</v>
      </c>
      <c r="F218">
        <v>0.14265335235378032</v>
      </c>
      <c r="G218">
        <v>0.27940106964572259</v>
      </c>
    </row>
    <row r="219" spans="1:7" x14ac:dyDescent="0.35">
      <c r="A219" t="s">
        <v>233</v>
      </c>
      <c r="B219" t="s">
        <v>236</v>
      </c>
      <c r="C219" t="s">
        <v>205</v>
      </c>
      <c r="E219">
        <v>1</v>
      </c>
      <c r="F219">
        <v>0.14265335235378032</v>
      </c>
      <c r="G219">
        <v>0.27940106964572259</v>
      </c>
    </row>
    <row r="220" spans="1:7" x14ac:dyDescent="0.35">
      <c r="A220" t="s">
        <v>233</v>
      </c>
      <c r="B220" t="s">
        <v>236</v>
      </c>
      <c r="C220" t="s">
        <v>130</v>
      </c>
      <c r="E220">
        <v>1</v>
      </c>
      <c r="F220">
        <v>0.14265335235378032</v>
      </c>
      <c r="G220">
        <v>0.27940106964572259</v>
      </c>
    </row>
    <row r="221" spans="1:7" x14ac:dyDescent="0.35">
      <c r="A221" t="s">
        <v>233</v>
      </c>
      <c r="B221" t="s">
        <v>236</v>
      </c>
      <c r="C221" t="s">
        <v>206</v>
      </c>
      <c r="D221" t="s">
        <v>207</v>
      </c>
      <c r="E221">
        <v>1</v>
      </c>
      <c r="F221">
        <v>0.14265335235378032</v>
      </c>
      <c r="G221">
        <v>0.27940106964572259</v>
      </c>
    </row>
    <row r="222" spans="1:7" x14ac:dyDescent="0.35">
      <c r="A222" t="s">
        <v>233</v>
      </c>
      <c r="B222" t="s">
        <v>236</v>
      </c>
      <c r="C222" t="s">
        <v>70</v>
      </c>
      <c r="E222">
        <v>1</v>
      </c>
      <c r="F222">
        <v>0.14265335235378032</v>
      </c>
      <c r="G222">
        <v>0.27940106964572259</v>
      </c>
    </row>
    <row r="223" spans="1:7" x14ac:dyDescent="0.35">
      <c r="A223" t="s">
        <v>233</v>
      </c>
      <c r="B223" t="s">
        <v>236</v>
      </c>
      <c r="C223" t="s">
        <v>76</v>
      </c>
      <c r="E223">
        <v>2</v>
      </c>
      <c r="F223">
        <v>0.28530670470756064</v>
      </c>
      <c r="G223">
        <v>0.3948504434618344</v>
      </c>
    </row>
    <row r="224" spans="1:7" x14ac:dyDescent="0.35">
      <c r="A224" t="s">
        <v>233</v>
      </c>
      <c r="B224" t="s">
        <v>236</v>
      </c>
      <c r="C224" t="s">
        <v>208</v>
      </c>
      <c r="E224">
        <v>2</v>
      </c>
      <c r="F224">
        <v>0.28530670470756064</v>
      </c>
      <c r="G224">
        <v>0.3948504434618344</v>
      </c>
    </row>
    <row r="225" spans="1:7" x14ac:dyDescent="0.35">
      <c r="A225" t="s">
        <v>233</v>
      </c>
      <c r="B225" t="s">
        <v>236</v>
      </c>
      <c r="C225" t="s">
        <v>209</v>
      </c>
      <c r="D225" t="s">
        <v>210</v>
      </c>
      <c r="E225">
        <v>3</v>
      </c>
      <c r="F225">
        <v>0.42796005706134094</v>
      </c>
      <c r="G225">
        <v>0.48324501544092535</v>
      </c>
    </row>
    <row r="226" spans="1:7" x14ac:dyDescent="0.35">
      <c r="A226" t="s">
        <v>233</v>
      </c>
      <c r="B226" t="s">
        <v>236</v>
      </c>
      <c r="C226" t="s">
        <v>211</v>
      </c>
      <c r="E226">
        <v>6</v>
      </c>
      <c r="F226">
        <v>0.85592011412268187</v>
      </c>
      <c r="G226">
        <v>0.68194142363544386</v>
      </c>
    </row>
    <row r="227" spans="1:7" x14ac:dyDescent="0.35">
      <c r="A227" t="s">
        <v>233</v>
      </c>
      <c r="B227" t="s">
        <v>236</v>
      </c>
      <c r="C227" t="s">
        <v>74</v>
      </c>
      <c r="E227">
        <v>6</v>
      </c>
      <c r="F227">
        <v>0.85592011412268187</v>
      </c>
      <c r="G227">
        <v>0.68194142363544386</v>
      </c>
    </row>
    <row r="228" spans="1:7" x14ac:dyDescent="0.35">
      <c r="A228" t="s">
        <v>233</v>
      </c>
      <c r="B228" t="s">
        <v>236</v>
      </c>
      <c r="C228" t="s">
        <v>79</v>
      </c>
      <c r="D228" t="s">
        <v>80</v>
      </c>
      <c r="E228">
        <v>9</v>
      </c>
      <c r="F228">
        <v>1.2838801711840229</v>
      </c>
      <c r="G228">
        <v>0.83339971260152668</v>
      </c>
    </row>
    <row r="229" spans="1:7" x14ac:dyDescent="0.35">
      <c r="A229" t="s">
        <v>233</v>
      </c>
      <c r="B229" t="s">
        <v>236</v>
      </c>
      <c r="C229" t="s">
        <v>99</v>
      </c>
      <c r="D229" t="s">
        <v>82</v>
      </c>
      <c r="E229">
        <v>11</v>
      </c>
      <c r="F229">
        <v>1.5691868758915835</v>
      </c>
      <c r="G229">
        <v>0.92002564334489367</v>
      </c>
    </row>
    <row r="230" spans="1:7" x14ac:dyDescent="0.35">
      <c r="A230" t="s">
        <v>233</v>
      </c>
      <c r="B230" t="s">
        <v>236</v>
      </c>
      <c r="C230" t="s">
        <v>77</v>
      </c>
      <c r="E230">
        <v>14</v>
      </c>
      <c r="F230">
        <v>1.9971469329529243</v>
      </c>
      <c r="G230">
        <v>1.0356700821504157</v>
      </c>
    </row>
    <row r="231" spans="1:7" x14ac:dyDescent="0.35">
      <c r="A231" t="s">
        <v>233</v>
      </c>
      <c r="B231" t="s">
        <v>236</v>
      </c>
      <c r="C231" t="s">
        <v>113</v>
      </c>
      <c r="E231">
        <v>15</v>
      </c>
      <c r="F231">
        <v>2.1398002853067046</v>
      </c>
      <c r="G231">
        <v>1.0712398790522393</v>
      </c>
    </row>
    <row r="232" spans="1:7" x14ac:dyDescent="0.35">
      <c r="A232" t="s">
        <v>233</v>
      </c>
      <c r="B232" t="s">
        <v>236</v>
      </c>
      <c r="C232" t="s">
        <v>109</v>
      </c>
      <c r="E232">
        <v>16</v>
      </c>
      <c r="F232">
        <v>2.2824536376604851</v>
      </c>
      <c r="G232">
        <v>1.1055651021744142</v>
      </c>
    </row>
    <row r="233" spans="1:7" x14ac:dyDescent="0.35">
      <c r="A233" t="s">
        <v>233</v>
      </c>
      <c r="B233" t="s">
        <v>236</v>
      </c>
      <c r="C233" t="s">
        <v>78</v>
      </c>
      <c r="E233">
        <v>25</v>
      </c>
      <c r="F233">
        <v>3.566333808844508</v>
      </c>
      <c r="G233">
        <v>1.3728478146091789</v>
      </c>
    </row>
    <row r="234" spans="1:7" x14ac:dyDescent="0.35">
      <c r="A234" t="s">
        <v>233</v>
      </c>
      <c r="B234" t="s">
        <v>236</v>
      </c>
      <c r="C234" t="s">
        <v>97</v>
      </c>
      <c r="D234" t="s">
        <v>98</v>
      </c>
      <c r="E234">
        <v>26</v>
      </c>
      <c r="F234">
        <v>3.7089871611982885</v>
      </c>
      <c r="G234">
        <v>1.3989996466718138</v>
      </c>
    </row>
    <row r="235" spans="1:7" x14ac:dyDescent="0.35">
      <c r="A235" t="s">
        <v>233</v>
      </c>
      <c r="B235" t="s">
        <v>236</v>
      </c>
      <c r="C235" t="s">
        <v>114</v>
      </c>
      <c r="E235">
        <v>31</v>
      </c>
      <c r="F235">
        <v>4.4222539229671902</v>
      </c>
      <c r="G235">
        <v>1.5219391633360579</v>
      </c>
    </row>
    <row r="236" spans="1:7" x14ac:dyDescent="0.35">
      <c r="A236" t="s">
        <v>233</v>
      </c>
      <c r="B236" t="s">
        <v>236</v>
      </c>
      <c r="C236" t="s">
        <v>64</v>
      </c>
      <c r="D236" t="s">
        <v>65</v>
      </c>
      <c r="E236">
        <v>38</v>
      </c>
      <c r="F236">
        <v>5.4208273894436516</v>
      </c>
      <c r="G236">
        <v>1.6762068338010196</v>
      </c>
    </row>
    <row r="237" spans="1:7" x14ac:dyDescent="0.35">
      <c r="A237" t="s">
        <v>233</v>
      </c>
      <c r="B237" t="s">
        <v>236</v>
      </c>
      <c r="C237" t="s">
        <v>67</v>
      </c>
      <c r="E237">
        <v>89</v>
      </c>
      <c r="F237">
        <v>12.696148359486447</v>
      </c>
      <c r="G237">
        <v>2.4646188105865563</v>
      </c>
    </row>
    <row r="238" spans="1:7" x14ac:dyDescent="0.35">
      <c r="A238" t="s">
        <v>233</v>
      </c>
      <c r="B238" t="s">
        <v>236</v>
      </c>
      <c r="C238" t="s">
        <v>96</v>
      </c>
      <c r="E238">
        <v>101</v>
      </c>
      <c r="F238">
        <v>14.407988587731813</v>
      </c>
      <c r="G238">
        <v>2.5996528443461555</v>
      </c>
    </row>
    <row r="239" spans="1:7" x14ac:dyDescent="0.35">
      <c r="A239" t="s">
        <v>233</v>
      </c>
      <c r="B239" t="s">
        <v>236</v>
      </c>
      <c r="C239" t="s">
        <v>106</v>
      </c>
      <c r="D239" t="s">
        <v>107</v>
      </c>
      <c r="E239">
        <v>302</v>
      </c>
      <c r="F239">
        <v>43.081312410841655</v>
      </c>
      <c r="G239">
        <v>3.6658016615439784</v>
      </c>
    </row>
    <row r="240" spans="1:7" x14ac:dyDescent="0.35">
      <c r="A240" t="s">
        <v>233</v>
      </c>
      <c r="B240" t="s">
        <v>237</v>
      </c>
      <c r="C240" t="s">
        <v>102</v>
      </c>
      <c r="E240">
        <v>1</v>
      </c>
      <c r="F240">
        <v>0.15360983102918588</v>
      </c>
      <c r="G240">
        <v>0.30084393934100806</v>
      </c>
    </row>
    <row r="241" spans="1:7" x14ac:dyDescent="0.35">
      <c r="A241" t="s">
        <v>233</v>
      </c>
      <c r="B241" t="s">
        <v>237</v>
      </c>
      <c r="C241" t="s">
        <v>70</v>
      </c>
      <c r="E241">
        <v>2</v>
      </c>
      <c r="F241">
        <v>0.30721966205837176</v>
      </c>
      <c r="G241">
        <v>0.42513017814095577</v>
      </c>
    </row>
    <row r="242" spans="1:7" x14ac:dyDescent="0.35">
      <c r="A242" t="s">
        <v>233</v>
      </c>
      <c r="B242" t="s">
        <v>237</v>
      </c>
      <c r="C242" t="s">
        <v>76</v>
      </c>
      <c r="E242">
        <v>2</v>
      </c>
      <c r="F242">
        <v>0.30721966205837176</v>
      </c>
      <c r="G242">
        <v>0.42513017814095577</v>
      </c>
    </row>
    <row r="243" spans="1:7" x14ac:dyDescent="0.35">
      <c r="A243" t="s">
        <v>233</v>
      </c>
      <c r="B243" t="s">
        <v>237</v>
      </c>
      <c r="C243" t="s">
        <v>86</v>
      </c>
      <c r="E243">
        <v>3</v>
      </c>
      <c r="F243">
        <v>0.46082949308755761</v>
      </c>
      <c r="G243">
        <v>0.52027471357335253</v>
      </c>
    </row>
    <row r="244" spans="1:7" x14ac:dyDescent="0.35">
      <c r="A244" t="s">
        <v>233</v>
      </c>
      <c r="B244" t="s">
        <v>237</v>
      </c>
      <c r="C244" t="s">
        <v>77</v>
      </c>
      <c r="E244">
        <v>4</v>
      </c>
      <c r="F244">
        <v>0.61443932411674351</v>
      </c>
      <c r="G244">
        <v>0.60029776235734533</v>
      </c>
    </row>
    <row r="245" spans="1:7" x14ac:dyDescent="0.35">
      <c r="A245" t="s">
        <v>233</v>
      </c>
      <c r="B245" t="s">
        <v>237</v>
      </c>
      <c r="C245" t="s">
        <v>64</v>
      </c>
      <c r="D245" t="s">
        <v>65</v>
      </c>
      <c r="E245">
        <v>25</v>
      </c>
      <c r="F245">
        <v>3.8402457757296471</v>
      </c>
      <c r="G245">
        <v>1.4761883019703053</v>
      </c>
    </row>
    <row r="246" spans="1:7" x14ac:dyDescent="0.35">
      <c r="A246" t="s">
        <v>233</v>
      </c>
      <c r="B246" t="s">
        <v>237</v>
      </c>
      <c r="C246" t="s">
        <v>79</v>
      </c>
      <c r="D246" t="s">
        <v>80</v>
      </c>
      <c r="E246">
        <v>26</v>
      </c>
      <c r="F246">
        <v>3.9938556067588324</v>
      </c>
      <c r="G246">
        <v>1.5042196967050401</v>
      </c>
    </row>
    <row r="247" spans="1:7" x14ac:dyDescent="0.35">
      <c r="A247" t="s">
        <v>233</v>
      </c>
      <c r="B247" t="s">
        <v>237</v>
      </c>
      <c r="C247" t="s">
        <v>99</v>
      </c>
      <c r="D247" t="s">
        <v>82</v>
      </c>
      <c r="E247">
        <v>588</v>
      </c>
      <c r="F247">
        <v>90.322580645161281</v>
      </c>
      <c r="G247">
        <v>2.2711380127256708</v>
      </c>
    </row>
    <row r="248" spans="1:7" x14ac:dyDescent="0.35">
      <c r="A248" t="s">
        <v>233</v>
      </c>
      <c r="B248" t="s">
        <v>238</v>
      </c>
      <c r="C248" t="s">
        <v>101</v>
      </c>
      <c r="E248">
        <v>1</v>
      </c>
      <c r="F248">
        <v>0.14771048744460857</v>
      </c>
      <c r="G248">
        <v>0.28929865617095651</v>
      </c>
    </row>
    <row r="249" spans="1:7" x14ac:dyDescent="0.35">
      <c r="A249" t="s">
        <v>233</v>
      </c>
      <c r="B249" t="s">
        <v>238</v>
      </c>
      <c r="C249" t="s">
        <v>121</v>
      </c>
      <c r="E249">
        <v>1</v>
      </c>
      <c r="F249">
        <v>0.14771048744460857</v>
      </c>
      <c r="G249">
        <v>0.28929865617095651</v>
      </c>
    </row>
    <row r="250" spans="1:7" x14ac:dyDescent="0.35">
      <c r="A250" t="s">
        <v>233</v>
      </c>
      <c r="B250" t="s">
        <v>238</v>
      </c>
      <c r="C250" t="s">
        <v>127</v>
      </c>
      <c r="E250">
        <v>1</v>
      </c>
      <c r="F250">
        <v>0.14771048744460857</v>
      </c>
      <c r="G250">
        <v>0.28929865617095651</v>
      </c>
    </row>
    <row r="251" spans="1:7" x14ac:dyDescent="0.35">
      <c r="A251" t="s">
        <v>233</v>
      </c>
      <c r="B251" t="s">
        <v>238</v>
      </c>
      <c r="C251" t="s">
        <v>214</v>
      </c>
      <c r="E251">
        <v>1</v>
      </c>
      <c r="F251">
        <v>0.14771048744460857</v>
      </c>
      <c r="G251">
        <v>0.28929865617095651</v>
      </c>
    </row>
    <row r="252" spans="1:7" x14ac:dyDescent="0.35">
      <c r="A252" t="s">
        <v>233</v>
      </c>
      <c r="B252" t="s">
        <v>238</v>
      </c>
      <c r="C252" t="s">
        <v>75</v>
      </c>
      <c r="E252">
        <v>1</v>
      </c>
      <c r="F252">
        <v>0.14771048744460857</v>
      </c>
      <c r="G252">
        <v>0.28929865617095651</v>
      </c>
    </row>
    <row r="253" spans="1:7" x14ac:dyDescent="0.35">
      <c r="A253" t="s">
        <v>233</v>
      </c>
      <c r="B253" t="s">
        <v>238</v>
      </c>
      <c r="C253" t="s">
        <v>96</v>
      </c>
      <c r="E253">
        <v>2</v>
      </c>
      <c r="F253">
        <v>0.29542097488921715</v>
      </c>
      <c r="G253">
        <v>0.40882736012983589</v>
      </c>
    </row>
    <row r="254" spans="1:7" x14ac:dyDescent="0.35">
      <c r="A254" t="s">
        <v>233</v>
      </c>
      <c r="B254" t="s">
        <v>238</v>
      </c>
      <c r="C254" t="s">
        <v>104</v>
      </c>
      <c r="E254">
        <v>2</v>
      </c>
      <c r="F254">
        <v>0.29542097488921715</v>
      </c>
      <c r="G254">
        <v>0.40882736012983589</v>
      </c>
    </row>
    <row r="255" spans="1:7" x14ac:dyDescent="0.35">
      <c r="A255" t="s">
        <v>233</v>
      </c>
      <c r="B255" t="s">
        <v>238</v>
      </c>
      <c r="C255" t="s">
        <v>66</v>
      </c>
      <c r="E255">
        <v>2</v>
      </c>
      <c r="F255">
        <v>0.29542097488921715</v>
      </c>
      <c r="G255">
        <v>0.40882736012983589</v>
      </c>
    </row>
    <row r="256" spans="1:7" x14ac:dyDescent="0.35">
      <c r="A256" t="s">
        <v>233</v>
      </c>
      <c r="B256" t="s">
        <v>238</v>
      </c>
      <c r="C256" t="s">
        <v>120</v>
      </c>
      <c r="E256">
        <v>3</v>
      </c>
      <c r="F256">
        <v>0.44313146233382572</v>
      </c>
      <c r="G256">
        <v>0.50033817941990744</v>
      </c>
    </row>
    <row r="257" spans="1:7" x14ac:dyDescent="0.35">
      <c r="A257" t="s">
        <v>233</v>
      </c>
      <c r="B257" t="s">
        <v>238</v>
      </c>
      <c r="C257" t="s">
        <v>70</v>
      </c>
      <c r="E257">
        <v>3</v>
      </c>
      <c r="F257">
        <v>0.44313146233382572</v>
      </c>
      <c r="G257">
        <v>0.50033817941990744</v>
      </c>
    </row>
    <row r="258" spans="1:7" x14ac:dyDescent="0.35">
      <c r="A258" t="s">
        <v>233</v>
      </c>
      <c r="B258" t="s">
        <v>238</v>
      </c>
      <c r="C258" t="s">
        <v>201</v>
      </c>
      <c r="D258" t="s">
        <v>202</v>
      </c>
      <c r="E258">
        <v>3</v>
      </c>
      <c r="F258">
        <v>0.44313146233382572</v>
      </c>
      <c r="G258">
        <v>0.50033817941990744</v>
      </c>
    </row>
    <row r="259" spans="1:7" x14ac:dyDescent="0.35">
      <c r="A259" t="s">
        <v>233</v>
      </c>
      <c r="B259" t="s">
        <v>238</v>
      </c>
      <c r="C259" t="s">
        <v>78</v>
      </c>
      <c r="E259">
        <v>3</v>
      </c>
      <c r="F259">
        <v>0.44313146233382572</v>
      </c>
      <c r="G259">
        <v>0.50033817941990744</v>
      </c>
    </row>
    <row r="260" spans="1:7" x14ac:dyDescent="0.35">
      <c r="A260" t="s">
        <v>233</v>
      </c>
      <c r="B260" t="s">
        <v>238</v>
      </c>
      <c r="C260" t="s">
        <v>90</v>
      </c>
      <c r="D260" t="s">
        <v>91</v>
      </c>
      <c r="E260">
        <v>3</v>
      </c>
      <c r="F260">
        <v>0.44313146233382572</v>
      </c>
      <c r="G260">
        <v>0.50033817941990744</v>
      </c>
    </row>
    <row r="261" spans="1:7" x14ac:dyDescent="0.35">
      <c r="A261" t="s">
        <v>233</v>
      </c>
      <c r="B261" t="s">
        <v>238</v>
      </c>
      <c r="C261" t="s">
        <v>73</v>
      </c>
      <c r="E261">
        <v>4</v>
      </c>
      <c r="F261">
        <v>0.59084194977843429</v>
      </c>
      <c r="G261">
        <v>0.57731201498480189</v>
      </c>
    </row>
    <row r="262" spans="1:7" x14ac:dyDescent="0.35">
      <c r="A262" t="s">
        <v>233</v>
      </c>
      <c r="B262" t="s">
        <v>238</v>
      </c>
      <c r="C262" t="s">
        <v>117</v>
      </c>
      <c r="E262">
        <v>4</v>
      </c>
      <c r="F262">
        <v>0.59084194977843429</v>
      </c>
      <c r="G262">
        <v>0.57731201498480189</v>
      </c>
    </row>
    <row r="263" spans="1:7" x14ac:dyDescent="0.35">
      <c r="A263" t="s">
        <v>233</v>
      </c>
      <c r="B263" t="s">
        <v>238</v>
      </c>
      <c r="C263" t="s">
        <v>97</v>
      </c>
      <c r="D263" t="s">
        <v>98</v>
      </c>
      <c r="E263">
        <v>8</v>
      </c>
      <c r="F263">
        <v>1.1816838995568686</v>
      </c>
      <c r="G263">
        <v>0.81401258758635253</v>
      </c>
    </row>
    <row r="264" spans="1:7" x14ac:dyDescent="0.35">
      <c r="A264" t="s">
        <v>233</v>
      </c>
      <c r="B264" t="s">
        <v>238</v>
      </c>
      <c r="C264" t="s">
        <v>93</v>
      </c>
      <c r="D264" t="s">
        <v>215</v>
      </c>
      <c r="E264">
        <v>18</v>
      </c>
      <c r="F264">
        <v>2.6587887740029541</v>
      </c>
      <c r="G264">
        <v>1.2118588204214296</v>
      </c>
    </row>
    <row r="265" spans="1:7" x14ac:dyDescent="0.35">
      <c r="A265" t="s">
        <v>233</v>
      </c>
      <c r="B265" t="s">
        <v>238</v>
      </c>
      <c r="C265" t="s">
        <v>79</v>
      </c>
      <c r="D265" t="s">
        <v>80</v>
      </c>
      <c r="E265">
        <v>21</v>
      </c>
      <c r="F265">
        <v>3.1019202363367802</v>
      </c>
      <c r="G265">
        <v>1.3059743142907474</v>
      </c>
    </row>
    <row r="266" spans="1:7" x14ac:dyDescent="0.35">
      <c r="A266" t="s">
        <v>233</v>
      </c>
      <c r="B266" t="s">
        <v>238</v>
      </c>
      <c r="C266" t="s">
        <v>114</v>
      </c>
      <c r="D266" t="s">
        <v>115</v>
      </c>
      <c r="E266">
        <v>30</v>
      </c>
      <c r="F266">
        <v>4.431314623338257</v>
      </c>
      <c r="G266">
        <v>1.5501932304128527</v>
      </c>
    </row>
    <row r="267" spans="1:7" x14ac:dyDescent="0.35">
      <c r="A267" t="s">
        <v>233</v>
      </c>
      <c r="B267" t="s">
        <v>238</v>
      </c>
      <c r="C267" t="s">
        <v>216</v>
      </c>
      <c r="E267">
        <v>40</v>
      </c>
      <c r="F267">
        <v>5.9084194977843421</v>
      </c>
      <c r="G267">
        <v>1.7761219445863909</v>
      </c>
    </row>
    <row r="268" spans="1:7" x14ac:dyDescent="0.35">
      <c r="A268" t="s">
        <v>233</v>
      </c>
      <c r="B268" t="s">
        <v>238</v>
      </c>
      <c r="C268" t="s">
        <v>106</v>
      </c>
      <c r="D268" t="s">
        <v>107</v>
      </c>
      <c r="E268">
        <v>124</v>
      </c>
      <c r="F268">
        <v>18.316100443131461</v>
      </c>
      <c r="G268">
        <v>2.9137110202821179</v>
      </c>
    </row>
    <row r="269" spans="1:7" x14ac:dyDescent="0.35">
      <c r="A269" t="s">
        <v>233</v>
      </c>
      <c r="B269" t="s">
        <v>238</v>
      </c>
      <c r="C269" t="s">
        <v>89</v>
      </c>
      <c r="D269" t="s">
        <v>84</v>
      </c>
      <c r="E269">
        <v>402</v>
      </c>
      <c r="F269">
        <v>59.379615952732642</v>
      </c>
      <c r="G269">
        <v>3.6995801602339267</v>
      </c>
    </row>
    <row r="270" spans="1:7" x14ac:dyDescent="0.35">
      <c r="A270" t="s">
        <v>233</v>
      </c>
      <c r="B270" t="s">
        <v>239</v>
      </c>
      <c r="C270" t="s">
        <v>73</v>
      </c>
      <c r="E270">
        <v>1</v>
      </c>
      <c r="F270">
        <v>0.15267175572519084</v>
      </c>
      <c r="G270">
        <v>0.29900812905271129</v>
      </c>
    </row>
    <row r="271" spans="1:7" x14ac:dyDescent="0.35">
      <c r="A271" t="s">
        <v>233</v>
      </c>
      <c r="B271" t="s">
        <v>239</v>
      </c>
      <c r="C271" t="s">
        <v>97</v>
      </c>
      <c r="D271" t="s">
        <v>98</v>
      </c>
      <c r="E271">
        <v>2</v>
      </c>
      <c r="F271">
        <v>0.30534351145038169</v>
      </c>
      <c r="G271">
        <v>0.42253793919542032</v>
      </c>
    </row>
    <row r="272" spans="1:7" x14ac:dyDescent="0.35">
      <c r="A272" t="s">
        <v>233</v>
      </c>
      <c r="B272" t="s">
        <v>239</v>
      </c>
      <c r="C272" t="s">
        <v>79</v>
      </c>
      <c r="D272" t="s">
        <v>80</v>
      </c>
      <c r="E272">
        <v>24</v>
      </c>
      <c r="F272">
        <v>3.6641221374045805</v>
      </c>
      <c r="G272">
        <v>1.4388463579949067</v>
      </c>
    </row>
    <row r="273" spans="1:7" x14ac:dyDescent="0.35">
      <c r="A273" t="s">
        <v>233</v>
      </c>
      <c r="B273" t="s">
        <v>239</v>
      </c>
      <c r="C273" t="s">
        <v>64</v>
      </c>
      <c r="D273" t="s">
        <v>65</v>
      </c>
      <c r="E273">
        <v>28</v>
      </c>
      <c r="F273">
        <v>4.2748091603053435</v>
      </c>
      <c r="G273">
        <v>1.5491979279823915</v>
      </c>
    </row>
    <row r="274" spans="1:7" x14ac:dyDescent="0.35">
      <c r="A274" t="s">
        <v>233</v>
      </c>
      <c r="B274" t="s">
        <v>239</v>
      </c>
      <c r="C274" t="s">
        <v>90</v>
      </c>
      <c r="D274" t="s">
        <v>91</v>
      </c>
      <c r="E274">
        <v>600</v>
      </c>
      <c r="F274">
        <v>91.603053435114504</v>
      </c>
      <c r="G274">
        <v>2.1239832685155711</v>
      </c>
    </row>
    <row r="275" spans="1:7" x14ac:dyDescent="0.35">
      <c r="A275" t="s">
        <v>233</v>
      </c>
      <c r="B275" t="s">
        <v>240</v>
      </c>
      <c r="C275" t="s">
        <v>96</v>
      </c>
      <c r="E275">
        <v>1</v>
      </c>
      <c r="F275">
        <v>0.13315579227696406</v>
      </c>
      <c r="G275">
        <v>0.26081153642474569</v>
      </c>
    </row>
    <row r="276" spans="1:7" x14ac:dyDescent="0.35">
      <c r="A276" t="s">
        <v>233</v>
      </c>
      <c r="B276" t="s">
        <v>240</v>
      </c>
      <c r="C276" t="s">
        <v>219</v>
      </c>
      <c r="E276">
        <v>1</v>
      </c>
      <c r="F276">
        <v>0.13315579227696406</v>
      </c>
      <c r="G276">
        <v>0.26081153642474569</v>
      </c>
    </row>
    <row r="277" spans="1:7" x14ac:dyDescent="0.35">
      <c r="A277" t="s">
        <v>233</v>
      </c>
      <c r="B277" t="s">
        <v>240</v>
      </c>
      <c r="C277" t="s">
        <v>220</v>
      </c>
      <c r="D277" t="s">
        <v>221</v>
      </c>
      <c r="E277">
        <v>2</v>
      </c>
      <c r="F277">
        <v>0.26631158455392812</v>
      </c>
      <c r="G277">
        <v>0.36859723454070237</v>
      </c>
    </row>
    <row r="278" spans="1:7" x14ac:dyDescent="0.35">
      <c r="A278" t="s">
        <v>233</v>
      </c>
      <c r="B278" t="s">
        <v>240</v>
      </c>
      <c r="C278" t="s">
        <v>222</v>
      </c>
      <c r="E278">
        <v>3</v>
      </c>
      <c r="F278">
        <v>0.39946737683089217</v>
      </c>
      <c r="G278">
        <v>0.45113611176279311</v>
      </c>
    </row>
    <row r="279" spans="1:7" x14ac:dyDescent="0.35">
      <c r="A279" t="s">
        <v>233</v>
      </c>
      <c r="B279" t="s">
        <v>240</v>
      </c>
      <c r="C279" t="s">
        <v>109</v>
      </c>
      <c r="E279">
        <v>3</v>
      </c>
      <c r="F279">
        <v>0.39946737683089217</v>
      </c>
      <c r="G279">
        <v>0.45113611176279311</v>
      </c>
    </row>
    <row r="280" spans="1:7" x14ac:dyDescent="0.35">
      <c r="A280" t="s">
        <v>233</v>
      </c>
      <c r="B280" t="s">
        <v>240</v>
      </c>
      <c r="C280" t="s">
        <v>93</v>
      </c>
      <c r="D280" t="s">
        <v>94</v>
      </c>
      <c r="E280">
        <v>4</v>
      </c>
      <c r="F280">
        <v>0.53262316910785623</v>
      </c>
      <c r="G280">
        <v>0.5205787813659235</v>
      </c>
    </row>
    <row r="281" spans="1:7" x14ac:dyDescent="0.35">
      <c r="A281" t="s">
        <v>233</v>
      </c>
      <c r="B281" t="s">
        <v>240</v>
      </c>
      <c r="C281" t="s">
        <v>79</v>
      </c>
      <c r="D281" t="s">
        <v>80</v>
      </c>
      <c r="E281">
        <v>7</v>
      </c>
      <c r="F281">
        <v>0.9320905459387484</v>
      </c>
      <c r="G281">
        <v>0.6872767520466917</v>
      </c>
    </row>
    <row r="282" spans="1:7" x14ac:dyDescent="0.35">
      <c r="A282" t="s">
        <v>233</v>
      </c>
      <c r="B282" t="s">
        <v>240</v>
      </c>
      <c r="C282" t="s">
        <v>77</v>
      </c>
      <c r="E282">
        <v>12</v>
      </c>
      <c r="F282">
        <v>1.5978695073235687</v>
      </c>
      <c r="G282">
        <v>0.89682768838900351</v>
      </c>
    </row>
    <row r="283" spans="1:7" x14ac:dyDescent="0.35">
      <c r="A283" t="s">
        <v>233</v>
      </c>
      <c r="B283" t="s">
        <v>240</v>
      </c>
      <c r="C283" t="s">
        <v>64</v>
      </c>
      <c r="D283" t="s">
        <v>223</v>
      </c>
      <c r="E283">
        <v>12</v>
      </c>
      <c r="F283">
        <v>1.5978695073235687</v>
      </c>
      <c r="G283">
        <v>0.89682768838900351</v>
      </c>
    </row>
    <row r="284" spans="1:7" x14ac:dyDescent="0.35">
      <c r="A284" t="s">
        <v>233</v>
      </c>
      <c r="B284" t="s">
        <v>240</v>
      </c>
      <c r="C284" t="s">
        <v>99</v>
      </c>
      <c r="D284" t="s">
        <v>82</v>
      </c>
      <c r="E284">
        <v>706</v>
      </c>
      <c r="F284">
        <v>94.007989347536608</v>
      </c>
      <c r="G284">
        <v>1.6974804190521726</v>
      </c>
    </row>
    <row r="285" spans="1:7" x14ac:dyDescent="0.35">
      <c r="A285" t="s">
        <v>233</v>
      </c>
      <c r="B285" t="s">
        <v>241</v>
      </c>
      <c r="C285" t="s">
        <v>96</v>
      </c>
      <c r="E285">
        <v>1</v>
      </c>
      <c r="F285">
        <v>0.16286644951140067</v>
      </c>
      <c r="G285">
        <v>0.31895818540566223</v>
      </c>
    </row>
    <row r="286" spans="1:7" x14ac:dyDescent="0.35">
      <c r="A286" t="s">
        <v>233</v>
      </c>
      <c r="B286" t="s">
        <v>241</v>
      </c>
      <c r="C286" t="s">
        <v>225</v>
      </c>
      <c r="E286">
        <v>1</v>
      </c>
      <c r="F286">
        <v>0.16286644951140067</v>
      </c>
      <c r="G286">
        <v>0.31895818540566223</v>
      </c>
    </row>
    <row r="287" spans="1:7" x14ac:dyDescent="0.35">
      <c r="A287" t="s">
        <v>233</v>
      </c>
      <c r="B287" t="s">
        <v>241</v>
      </c>
      <c r="C287" t="s">
        <v>70</v>
      </c>
      <c r="E287">
        <v>1</v>
      </c>
      <c r="F287">
        <v>0.16286644951140067</v>
      </c>
      <c r="G287">
        <v>0.31895818540566223</v>
      </c>
    </row>
    <row r="288" spans="1:7" x14ac:dyDescent="0.35">
      <c r="A288" t="s">
        <v>233</v>
      </c>
      <c r="B288" t="s">
        <v>241</v>
      </c>
      <c r="C288" t="s">
        <v>226</v>
      </c>
      <c r="E288">
        <v>1</v>
      </c>
      <c r="F288">
        <v>0.16286644951140067</v>
      </c>
      <c r="G288">
        <v>0.31895818540566223</v>
      </c>
    </row>
    <row r="289" spans="1:7" x14ac:dyDescent="0.35">
      <c r="A289" t="s">
        <v>233</v>
      </c>
      <c r="B289" t="s">
        <v>241</v>
      </c>
      <c r="C289" t="s">
        <v>109</v>
      </c>
      <c r="E289">
        <v>1</v>
      </c>
      <c r="F289">
        <v>0.16286644951140067</v>
      </c>
      <c r="G289">
        <v>0.31895818540566223</v>
      </c>
    </row>
    <row r="290" spans="1:7" x14ac:dyDescent="0.35">
      <c r="A290" t="s">
        <v>233</v>
      </c>
      <c r="B290" t="s">
        <v>241</v>
      </c>
      <c r="C290" t="s">
        <v>87</v>
      </c>
      <c r="D290" t="s">
        <v>88</v>
      </c>
      <c r="E290">
        <v>2</v>
      </c>
      <c r="F290">
        <v>0.32573289902280134</v>
      </c>
      <c r="G290">
        <v>0.45070691732072798</v>
      </c>
    </row>
    <row r="291" spans="1:7" x14ac:dyDescent="0.35">
      <c r="A291" t="s">
        <v>233</v>
      </c>
      <c r="B291" t="s">
        <v>241</v>
      </c>
      <c r="C291" t="s">
        <v>219</v>
      </c>
      <c r="E291">
        <v>3</v>
      </c>
      <c r="F291">
        <v>0.48859934853420189</v>
      </c>
      <c r="G291">
        <v>0.55154981991697005</v>
      </c>
    </row>
    <row r="292" spans="1:7" x14ac:dyDescent="0.35">
      <c r="A292" t="s">
        <v>233</v>
      </c>
      <c r="B292" t="s">
        <v>241</v>
      </c>
      <c r="C292" t="s">
        <v>79</v>
      </c>
      <c r="D292" t="s">
        <v>80</v>
      </c>
      <c r="E292">
        <v>4</v>
      </c>
      <c r="F292">
        <v>0.65146579804560267</v>
      </c>
      <c r="G292">
        <v>0.63635348637870981</v>
      </c>
    </row>
    <row r="293" spans="1:7" x14ac:dyDescent="0.35">
      <c r="A293" t="s">
        <v>233</v>
      </c>
      <c r="B293" t="s">
        <v>241</v>
      </c>
      <c r="C293" t="s">
        <v>77</v>
      </c>
      <c r="E293">
        <v>7</v>
      </c>
      <c r="F293">
        <v>1.1400651465798046</v>
      </c>
      <c r="G293">
        <v>0.83974394337278557</v>
      </c>
    </row>
    <row r="294" spans="1:7" x14ac:dyDescent="0.35">
      <c r="A294" t="s">
        <v>233</v>
      </c>
      <c r="B294" t="s">
        <v>241</v>
      </c>
      <c r="C294" t="s">
        <v>97</v>
      </c>
      <c r="D294" t="s">
        <v>98</v>
      </c>
      <c r="E294">
        <v>16</v>
      </c>
      <c r="F294">
        <v>2.6058631921824107</v>
      </c>
      <c r="G294">
        <v>1.2601263643545102</v>
      </c>
    </row>
    <row r="295" spans="1:7" x14ac:dyDescent="0.35">
      <c r="A295" t="s">
        <v>233</v>
      </c>
      <c r="B295" t="s">
        <v>241</v>
      </c>
      <c r="C295" t="s">
        <v>64</v>
      </c>
      <c r="D295" t="s">
        <v>223</v>
      </c>
      <c r="E295">
        <v>26</v>
      </c>
      <c r="F295">
        <v>4.234527687296417</v>
      </c>
      <c r="G295">
        <v>1.5928645673712083</v>
      </c>
    </row>
    <row r="296" spans="1:7" x14ac:dyDescent="0.35">
      <c r="A296" t="s">
        <v>233</v>
      </c>
      <c r="B296" t="s">
        <v>241</v>
      </c>
      <c r="C296" t="s">
        <v>90</v>
      </c>
      <c r="D296" t="s">
        <v>91</v>
      </c>
      <c r="E296">
        <v>551</v>
      </c>
      <c r="F296">
        <v>89.739413680781752</v>
      </c>
      <c r="G296">
        <v>2.400211923183504</v>
      </c>
    </row>
    <row r="297" spans="1:7" x14ac:dyDescent="0.35">
      <c r="A297" t="s">
        <v>233</v>
      </c>
      <c r="B297" t="s">
        <v>155</v>
      </c>
      <c r="C297" t="s">
        <v>70</v>
      </c>
      <c r="E297">
        <v>1</v>
      </c>
      <c r="F297">
        <v>0.15503875968992248</v>
      </c>
      <c r="G297">
        <v>0.30364031485134302</v>
      </c>
    </row>
    <row r="298" spans="1:7" x14ac:dyDescent="0.35">
      <c r="A298" t="s">
        <v>233</v>
      </c>
      <c r="B298" t="s">
        <v>155</v>
      </c>
      <c r="C298" t="s">
        <v>228</v>
      </c>
      <c r="E298">
        <v>1</v>
      </c>
      <c r="F298">
        <v>0.15503875968992248</v>
      </c>
      <c r="G298">
        <v>0.30364031485134302</v>
      </c>
    </row>
    <row r="299" spans="1:7" x14ac:dyDescent="0.35">
      <c r="A299" t="s">
        <v>233</v>
      </c>
      <c r="B299" t="s">
        <v>155</v>
      </c>
      <c r="C299" t="s">
        <v>79</v>
      </c>
      <c r="D299" t="s">
        <v>80</v>
      </c>
      <c r="E299">
        <v>2</v>
      </c>
      <c r="F299">
        <v>0.31007751937984496</v>
      </c>
      <c r="G299">
        <v>0.42907872721697049</v>
      </c>
    </row>
    <row r="300" spans="1:7" x14ac:dyDescent="0.35">
      <c r="A300" t="s">
        <v>233</v>
      </c>
      <c r="B300" t="s">
        <v>155</v>
      </c>
      <c r="C300" t="s">
        <v>64</v>
      </c>
      <c r="D300" t="s">
        <v>65</v>
      </c>
      <c r="E300">
        <v>6</v>
      </c>
      <c r="F300">
        <v>0.93023255813953487</v>
      </c>
      <c r="G300">
        <v>0.74087092869101434</v>
      </c>
    </row>
    <row r="301" spans="1:7" x14ac:dyDescent="0.35">
      <c r="A301" t="s">
        <v>233</v>
      </c>
      <c r="B301" t="s">
        <v>155</v>
      </c>
      <c r="C301" t="s">
        <v>97</v>
      </c>
      <c r="D301" t="s">
        <v>98</v>
      </c>
      <c r="E301">
        <v>11</v>
      </c>
      <c r="F301">
        <v>1.7054263565891472</v>
      </c>
      <c r="G301">
        <v>0.99921160859859859</v>
      </c>
    </row>
    <row r="302" spans="1:7" x14ac:dyDescent="0.35">
      <c r="A302" t="s">
        <v>233</v>
      </c>
      <c r="B302" t="s">
        <v>155</v>
      </c>
      <c r="C302" t="s">
        <v>90</v>
      </c>
      <c r="D302" t="s">
        <v>91</v>
      </c>
      <c r="E302">
        <v>624</v>
      </c>
      <c r="F302">
        <v>96.744186046511629</v>
      </c>
      <c r="G302">
        <v>1.3696778785986048</v>
      </c>
    </row>
    <row r="303" spans="1:7" x14ac:dyDescent="0.35">
      <c r="A303" t="s">
        <v>233</v>
      </c>
      <c r="B303" t="s">
        <v>242</v>
      </c>
      <c r="C303" t="s">
        <v>102</v>
      </c>
      <c r="E303">
        <v>1</v>
      </c>
      <c r="F303">
        <v>0.15797788309636651</v>
      </c>
      <c r="G303">
        <v>0.30939197548426856</v>
      </c>
    </row>
    <row r="304" spans="1:7" x14ac:dyDescent="0.35">
      <c r="A304" t="s">
        <v>233</v>
      </c>
      <c r="B304" t="s">
        <v>242</v>
      </c>
      <c r="C304" t="s">
        <v>120</v>
      </c>
      <c r="E304">
        <v>1</v>
      </c>
      <c r="F304">
        <v>0.15797788309636651</v>
      </c>
      <c r="G304">
        <v>0.30939197548426856</v>
      </c>
    </row>
    <row r="305" spans="1:7" x14ac:dyDescent="0.35">
      <c r="A305" t="s">
        <v>233</v>
      </c>
      <c r="B305" t="s">
        <v>242</v>
      </c>
      <c r="C305" t="s">
        <v>209</v>
      </c>
      <c r="D305" t="s">
        <v>230</v>
      </c>
      <c r="E305">
        <v>1</v>
      </c>
      <c r="F305">
        <v>0.15797788309636651</v>
      </c>
      <c r="G305">
        <v>0.30939197548426856</v>
      </c>
    </row>
    <row r="306" spans="1:7" x14ac:dyDescent="0.35">
      <c r="A306" t="s">
        <v>233</v>
      </c>
      <c r="B306" t="s">
        <v>242</v>
      </c>
      <c r="C306" t="s">
        <v>97</v>
      </c>
      <c r="D306" t="s">
        <v>98</v>
      </c>
      <c r="E306">
        <v>1</v>
      </c>
      <c r="F306">
        <v>0.15797788309636651</v>
      </c>
      <c r="G306">
        <v>0.30939197548426856</v>
      </c>
    </row>
    <row r="307" spans="1:7" x14ac:dyDescent="0.35">
      <c r="A307" t="s">
        <v>233</v>
      </c>
      <c r="B307" t="s">
        <v>242</v>
      </c>
      <c r="C307" t="s">
        <v>66</v>
      </c>
      <c r="E307">
        <v>2</v>
      </c>
      <c r="F307">
        <v>0.31595576619273302</v>
      </c>
      <c r="G307">
        <v>0.437200030710934</v>
      </c>
    </row>
    <row r="308" spans="1:7" x14ac:dyDescent="0.35">
      <c r="A308" t="s">
        <v>233</v>
      </c>
      <c r="B308" t="s">
        <v>242</v>
      </c>
      <c r="C308" t="s">
        <v>70</v>
      </c>
      <c r="E308">
        <v>2</v>
      </c>
      <c r="F308">
        <v>0.31595576619273302</v>
      </c>
      <c r="G308">
        <v>0.437200030710934</v>
      </c>
    </row>
    <row r="309" spans="1:7" x14ac:dyDescent="0.35">
      <c r="A309" t="s">
        <v>233</v>
      </c>
      <c r="B309" t="s">
        <v>242</v>
      </c>
      <c r="C309" t="s">
        <v>73</v>
      </c>
      <c r="E309">
        <v>2</v>
      </c>
      <c r="F309">
        <v>0.31595576619273302</v>
      </c>
      <c r="G309">
        <v>0.437200030710934</v>
      </c>
    </row>
    <row r="310" spans="1:7" x14ac:dyDescent="0.35">
      <c r="A310" t="s">
        <v>233</v>
      </c>
      <c r="B310" t="s">
        <v>242</v>
      </c>
      <c r="C310" t="s">
        <v>89</v>
      </c>
      <c r="D310" t="s">
        <v>231</v>
      </c>
      <c r="E310">
        <v>3</v>
      </c>
      <c r="F310">
        <v>0.47393364928909953</v>
      </c>
      <c r="G310">
        <v>0.53503403357052914</v>
      </c>
    </row>
    <row r="311" spans="1:7" x14ac:dyDescent="0.35">
      <c r="A311" t="s">
        <v>233</v>
      </c>
      <c r="B311" t="s">
        <v>242</v>
      </c>
      <c r="C311" t="s">
        <v>114</v>
      </c>
      <c r="D311" t="s">
        <v>115</v>
      </c>
      <c r="E311">
        <v>5</v>
      </c>
      <c r="F311">
        <v>0.78988941548183245</v>
      </c>
      <c r="G311">
        <v>0.68962870526504505</v>
      </c>
    </row>
    <row r="312" spans="1:7" x14ac:dyDescent="0.35">
      <c r="A312" t="s">
        <v>233</v>
      </c>
      <c r="B312" t="s">
        <v>242</v>
      </c>
      <c r="C312" t="s">
        <v>79</v>
      </c>
      <c r="D312" t="s">
        <v>80</v>
      </c>
      <c r="E312">
        <v>7</v>
      </c>
      <c r="F312">
        <v>1.1058451816745656</v>
      </c>
      <c r="G312">
        <v>0.81467932134947141</v>
      </c>
    </row>
    <row r="313" spans="1:7" x14ac:dyDescent="0.35">
      <c r="A313" t="s">
        <v>233</v>
      </c>
      <c r="B313" t="s">
        <v>242</v>
      </c>
      <c r="C313" t="s">
        <v>232</v>
      </c>
      <c r="D313" t="s">
        <v>91</v>
      </c>
      <c r="E313">
        <v>608</v>
      </c>
      <c r="F313">
        <v>96.050552922590839</v>
      </c>
      <c r="G313">
        <v>1.5173029433863874</v>
      </c>
    </row>
  </sheetData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fenoles frap dpph los lagos</vt:lpstr>
      <vt:lpstr>fenoles frap dpph</vt:lpstr>
      <vt:lpstr>origen botanico LOS RIOS</vt:lpstr>
      <vt:lpstr>Consolidado_variable_long</vt:lpstr>
      <vt:lpstr>Consolidado_variable_wide</vt:lpstr>
      <vt:lpstr>Mieles Proyect PAI (Los Lagos)</vt:lpstr>
      <vt:lpstr>Consolidado_origen_botanico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Mejias</dc:creator>
  <cp:lastModifiedBy>Carlos Gómez</cp:lastModifiedBy>
  <dcterms:created xsi:type="dcterms:W3CDTF">2022-07-18T08:05:02Z</dcterms:created>
  <dcterms:modified xsi:type="dcterms:W3CDTF">2022-07-22T23:58:12Z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509eeb-56d7-4078-8c25-542621925144_Enabled">
    <vt:lpwstr>true</vt:lpwstr>
  </property>
  <property fmtid="{D5CDD505-2E9C-101B-9397-08002B2CF9AE}" pid="3" name="MSIP_Label_6f509eeb-56d7-4078-8c25-542621925144_SetDate">
    <vt:lpwstr>2022-07-19T21:17:30Z</vt:lpwstr>
  </property>
  <property fmtid="{D5CDD505-2E9C-101B-9397-08002B2CF9AE}" pid="4" name="MSIP_Label_6f509eeb-56d7-4078-8c25-542621925144_Method">
    <vt:lpwstr>Standard</vt:lpwstr>
  </property>
  <property fmtid="{D5CDD505-2E9C-101B-9397-08002B2CF9AE}" pid="5" name="MSIP_Label_6f509eeb-56d7-4078-8c25-542621925144_Name">
    <vt:lpwstr>Uso Interno</vt:lpwstr>
  </property>
  <property fmtid="{D5CDD505-2E9C-101B-9397-08002B2CF9AE}" pid="6" name="MSIP_Label_6f509eeb-56d7-4078-8c25-542621925144_SiteId">
    <vt:lpwstr>d1bf4087-52c2-42b9-913e-a262f9f83199</vt:lpwstr>
  </property>
  <property fmtid="{D5CDD505-2E9C-101B-9397-08002B2CF9AE}" pid="7" name="MSIP_Label_6f509eeb-56d7-4078-8c25-542621925144_ActionId">
    <vt:lpwstr>7fa4cc88-ba7d-41e1-b165-65e840446846</vt:lpwstr>
  </property>
  <property fmtid="{D5CDD505-2E9C-101B-9397-08002B2CF9AE}" pid="8" name="MSIP_Label_6f509eeb-56d7-4078-8c25-542621925144_ContentBits">
    <vt:lpwstr>0</vt:lpwstr>
  </property>
</Properties>
</file>