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bnetgs-my.sharepoint.com/personal/bharath_narayan_bnetinsurancebrokers_com/Documents/Common Folder/Sales Tracker/Sales Daily Update/"/>
    </mc:Choice>
  </mc:AlternateContent>
  <xr:revisionPtr revIDLastSave="1353" documentId="13_ncr:1_{02AD8A07-896A-F248-BC67-F5DC6EF36E83}" xr6:coauthVersionLast="47" xr6:coauthVersionMax="47" xr10:uidLastSave="{B8DC58F2-B8B1-C14A-A33D-6609F38532C4}"/>
  <bookViews>
    <workbookView xWindow="0" yWindow="0" windowWidth="38400" windowHeight="21600" activeTab="4" xr2:uid="{0AE48870-CF18-1048-9B91-06F6065967D2}"/>
  </bookViews>
  <sheets>
    <sheet name="Delhi Jan'25" sheetId="6" r:id="rId1"/>
    <sheet name="Hyderabad Jan'25 (2)" sheetId="11" r:id="rId2"/>
    <sheet name="Bangalore Jan'25" sheetId="7" r:id="rId3"/>
    <sheet name="BLR TC Jan'25" sheetId="4" r:id="rId4"/>
    <sheet name="Dashboard" sheetId="1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2" l="1"/>
  <c r="F37" i="12"/>
  <c r="I35" i="12"/>
  <c r="I34" i="12"/>
  <c r="I33" i="12"/>
  <c r="I32" i="12"/>
  <c r="H35" i="12"/>
  <c r="H34" i="12"/>
  <c r="H33" i="12"/>
  <c r="H32" i="12"/>
  <c r="E35" i="12"/>
  <c r="E34" i="12"/>
  <c r="E33" i="12"/>
  <c r="E32" i="12"/>
  <c r="D36" i="7"/>
  <c r="D38" i="7" s="1"/>
  <c r="D40" i="7" s="1"/>
  <c r="H20" i="12"/>
  <c r="F20" i="12"/>
  <c r="F12" i="12"/>
  <c r="D23" i="11"/>
  <c r="H15" i="12" s="1"/>
  <c r="C23" i="11"/>
  <c r="C25" i="11" s="1"/>
  <c r="C27" i="11" s="1"/>
  <c r="E18" i="11"/>
  <c r="E17" i="11"/>
  <c r="E16" i="11"/>
  <c r="H27" i="12"/>
  <c r="H26" i="12"/>
  <c r="H25" i="12"/>
  <c r="H24" i="12"/>
  <c r="H23" i="12"/>
  <c r="E27" i="12"/>
  <c r="E26" i="12"/>
  <c r="E25" i="12"/>
  <c r="E24" i="12"/>
  <c r="E23" i="12"/>
  <c r="G18" i="12"/>
  <c r="G17" i="12"/>
  <c r="G16" i="12"/>
  <c r="G15" i="12"/>
  <c r="D3" i="12"/>
  <c r="G10" i="12"/>
  <c r="G9" i="12"/>
  <c r="G8" i="12"/>
  <c r="G7" i="12"/>
  <c r="H18" i="12"/>
  <c r="H17" i="12"/>
  <c r="H16" i="12"/>
  <c r="E18" i="12"/>
  <c r="E15" i="12"/>
  <c r="E17" i="12"/>
  <c r="E16" i="12"/>
  <c r="H10" i="12"/>
  <c r="H9" i="12"/>
  <c r="H8" i="12"/>
  <c r="H7" i="12"/>
  <c r="E10" i="12"/>
  <c r="E9" i="12"/>
  <c r="E8" i="12"/>
  <c r="E7" i="12"/>
  <c r="C36" i="7"/>
  <c r="C38" i="7" s="1"/>
  <c r="E15" i="11"/>
  <c r="E14" i="11"/>
  <c r="E13" i="11"/>
  <c r="E12" i="11"/>
  <c r="E11" i="11"/>
  <c r="E10" i="11"/>
  <c r="E9" i="11"/>
  <c r="E8" i="11"/>
  <c r="E7" i="11"/>
  <c r="E6" i="11"/>
  <c r="E5" i="11"/>
  <c r="E4" i="11"/>
  <c r="G1" i="11"/>
  <c r="F14" i="11" s="1"/>
  <c r="G1" i="4"/>
  <c r="F5" i="4" s="1"/>
  <c r="D14" i="4"/>
  <c r="C14" i="4"/>
  <c r="C16" i="4" s="1"/>
  <c r="C18" i="4" s="1"/>
  <c r="H1" i="7"/>
  <c r="H5" i="7" s="1"/>
  <c r="G1" i="6"/>
  <c r="F5" i="6" s="1"/>
  <c r="D22" i="6"/>
  <c r="D24" i="6" s="1"/>
  <c r="D26" i="6" s="1"/>
  <c r="C22" i="6"/>
  <c r="C24" i="6" s="1"/>
  <c r="E11" i="4"/>
  <c r="E15" i="6"/>
  <c r="E14" i="6"/>
  <c r="E13" i="6"/>
  <c r="E12" i="6"/>
  <c r="E11" i="6"/>
  <c r="E10" i="6"/>
  <c r="E9" i="6"/>
  <c r="E8" i="6"/>
  <c r="E7" i="6"/>
  <c r="E6" i="6"/>
  <c r="E5" i="6"/>
  <c r="E4" i="6"/>
  <c r="E10" i="4"/>
  <c r="E9" i="4"/>
  <c r="E8" i="4"/>
  <c r="E7" i="4"/>
  <c r="E6" i="4"/>
  <c r="E5" i="4"/>
  <c r="E4" i="4"/>
  <c r="H29" i="12" l="1"/>
  <c r="F29" i="12"/>
  <c r="H12" i="12"/>
  <c r="I26" i="12"/>
  <c r="I24" i="12"/>
  <c r="I27" i="12"/>
  <c r="I25" i="12"/>
  <c r="D16" i="4"/>
  <c r="D18" i="4" s="1"/>
  <c r="D25" i="11"/>
  <c r="D27" i="11" s="1"/>
  <c r="F17" i="11"/>
  <c r="G17" i="11"/>
  <c r="AT17" i="11" s="1"/>
  <c r="I17" i="12"/>
  <c r="I10" i="12"/>
  <c r="I18" i="12"/>
  <c r="I16" i="12"/>
  <c r="I23" i="12"/>
  <c r="I9" i="12"/>
  <c r="I8" i="12"/>
  <c r="I7" i="12"/>
  <c r="I15" i="12"/>
  <c r="G21" i="7"/>
  <c r="H21" i="7"/>
  <c r="C40" i="7"/>
  <c r="G5" i="11"/>
  <c r="G5" i="6"/>
  <c r="H17" i="7"/>
  <c r="H13" i="7"/>
  <c r="H9" i="7"/>
  <c r="G17" i="7"/>
  <c r="G13" i="7"/>
  <c r="G9" i="7"/>
  <c r="G5" i="7"/>
  <c r="F5" i="11"/>
  <c r="F11" i="11"/>
  <c r="G8" i="11"/>
  <c r="G14" i="11"/>
  <c r="G11" i="11"/>
  <c r="F8" i="11"/>
  <c r="G11" i="4"/>
  <c r="G9" i="4"/>
  <c r="G7" i="4"/>
  <c r="F11" i="4"/>
  <c r="F9" i="4"/>
  <c r="F7" i="4"/>
  <c r="G5" i="4"/>
  <c r="F14" i="6"/>
  <c r="G14" i="6"/>
  <c r="F11" i="6"/>
  <c r="G11" i="6"/>
  <c r="F8" i="6"/>
  <c r="G8" i="6"/>
  <c r="C26" i="6"/>
  <c r="F18" i="12" l="1"/>
  <c r="AT14" i="11"/>
  <c r="F17" i="12"/>
  <c r="AT11" i="11"/>
  <c r="F16" i="12"/>
  <c r="AT8" i="11"/>
  <c r="F15" i="12"/>
  <c r="AT5" i="11"/>
  <c r="AX14" i="6"/>
  <c r="AZ14" i="6"/>
  <c r="AX11" i="6"/>
  <c r="AZ11" i="6"/>
  <c r="AX8" i="6"/>
  <c r="AZ8" i="6"/>
  <c r="AX5" i="6"/>
  <c r="AZ5" i="6"/>
  <c r="AT14" i="6"/>
  <c r="AV14" i="6"/>
  <c r="AT11" i="6"/>
  <c r="AV11" i="6"/>
  <c r="AT8" i="6"/>
  <c r="AV8" i="6"/>
  <c r="AT5" i="6"/>
  <c r="AV5" i="6"/>
  <c r="AP14" i="6"/>
  <c r="AR14" i="6"/>
  <c r="AP11" i="6"/>
  <c r="AR11" i="6"/>
  <c r="AP8" i="6"/>
  <c r="AR8" i="6"/>
  <c r="AP5" i="6"/>
  <c r="AR5" i="6"/>
  <c r="F8" i="12"/>
  <c r="AN14" i="6"/>
  <c r="F9" i="12"/>
  <c r="AN11" i="6"/>
  <c r="F10" i="12"/>
  <c r="AN8" i="6"/>
  <c r="F7" i="12"/>
  <c r="AN5" i="6"/>
</calcChain>
</file>

<file path=xl/sharedStrings.xml><?xml version="1.0" encoding="utf-8"?>
<sst xmlns="http://schemas.openxmlformats.org/spreadsheetml/2006/main" count="416" uniqueCount="93">
  <si>
    <t>Date</t>
  </si>
  <si>
    <t>Mon</t>
  </si>
  <si>
    <t>Tue</t>
  </si>
  <si>
    <t>Wed</t>
  </si>
  <si>
    <t>Thu</t>
  </si>
  <si>
    <t>Fri</t>
  </si>
  <si>
    <t>Sat</t>
  </si>
  <si>
    <t>Sun</t>
  </si>
  <si>
    <t>Thur</t>
  </si>
  <si>
    <t>Basic Details</t>
  </si>
  <si>
    <t>Month Targ</t>
  </si>
  <si>
    <t>MTD</t>
  </si>
  <si>
    <t>Achived %</t>
  </si>
  <si>
    <t xml:space="preserve">Avg Sale / Day </t>
  </si>
  <si>
    <t xml:space="preserve">Req Avg Sale / Day </t>
  </si>
  <si>
    <t xml:space="preserve">Target </t>
  </si>
  <si>
    <t xml:space="preserve">Achived </t>
  </si>
  <si>
    <t>Subhash</t>
  </si>
  <si>
    <t xml:space="preserve">NOP </t>
  </si>
  <si>
    <t>Amount</t>
  </si>
  <si>
    <t>POSP On</t>
  </si>
  <si>
    <t>Deepak</t>
  </si>
  <si>
    <t>Arvind</t>
  </si>
  <si>
    <t>Dharmesh</t>
  </si>
  <si>
    <t>Bhramaansh</t>
  </si>
  <si>
    <t>Received</t>
  </si>
  <si>
    <t>Converted</t>
  </si>
  <si>
    <t xml:space="preserve">Total </t>
  </si>
  <si>
    <t xml:space="preserve">Income </t>
  </si>
  <si>
    <t xml:space="preserve">Sal </t>
  </si>
  <si>
    <t>Net Profit</t>
  </si>
  <si>
    <t>Venkat</t>
  </si>
  <si>
    <t>Shadul</t>
  </si>
  <si>
    <t>Purushotm</t>
  </si>
  <si>
    <t>Devendra</t>
  </si>
  <si>
    <t>Shiva</t>
  </si>
  <si>
    <t>Shilpa</t>
  </si>
  <si>
    <t>Life</t>
  </si>
  <si>
    <t>Health</t>
  </si>
  <si>
    <t>Ramesh</t>
  </si>
  <si>
    <t>life</t>
  </si>
  <si>
    <t>Harshith</t>
  </si>
  <si>
    <t>Nivedha</t>
  </si>
  <si>
    <t>Bhanu Priya</t>
  </si>
  <si>
    <t xml:space="preserve">Geetha Sister </t>
  </si>
  <si>
    <t xml:space="preserve">Health </t>
  </si>
  <si>
    <t xml:space="preserve">Wealth </t>
  </si>
  <si>
    <t>Suman</t>
  </si>
  <si>
    <t>Ravikanth</t>
  </si>
  <si>
    <t>POSP Payout</t>
  </si>
  <si>
    <t>Thejesvi</t>
  </si>
  <si>
    <t>Yamini</t>
  </si>
  <si>
    <t>Srini</t>
  </si>
  <si>
    <t>Vasanti</t>
  </si>
  <si>
    <t>Percentage</t>
  </si>
  <si>
    <t>Bajaj</t>
  </si>
  <si>
    <t>HDFC Life</t>
  </si>
  <si>
    <t>Max Life</t>
  </si>
  <si>
    <t>ICICI Lombard</t>
  </si>
  <si>
    <t>HDFC Ergo</t>
  </si>
  <si>
    <t>Care Health</t>
  </si>
  <si>
    <t>Niva Bupa</t>
  </si>
  <si>
    <t>Star Health</t>
  </si>
  <si>
    <t>Achived</t>
  </si>
  <si>
    <t>Priya</t>
  </si>
  <si>
    <t>Rekha</t>
  </si>
  <si>
    <t>Alvin</t>
  </si>
  <si>
    <t>Kousar</t>
  </si>
  <si>
    <t>Total Sales</t>
  </si>
  <si>
    <t xml:space="preserve">Delhi's Dashboard </t>
  </si>
  <si>
    <t>Sales Team</t>
  </si>
  <si>
    <t xml:space="preserve">Monthly Traget </t>
  </si>
  <si>
    <t xml:space="preserve">Yesterday Target </t>
  </si>
  <si>
    <t>Yesterday Achived</t>
  </si>
  <si>
    <t xml:space="preserve">MTD Achived </t>
  </si>
  <si>
    <t xml:space="preserve">Balance to Schive </t>
  </si>
  <si>
    <t xml:space="preserve">Subash </t>
  </si>
  <si>
    <t xml:space="preserve">Telangana's Dashboard </t>
  </si>
  <si>
    <t>Purushottam</t>
  </si>
  <si>
    <t xml:space="preserve">Bangalore's  Dashboard </t>
  </si>
  <si>
    <t xml:space="preserve">Shilpa Team </t>
  </si>
  <si>
    <t>Niveddha</t>
  </si>
  <si>
    <t>Soni</t>
  </si>
  <si>
    <t>Target</t>
  </si>
  <si>
    <t>Achieved</t>
  </si>
  <si>
    <t>Kusuma Priya</t>
  </si>
  <si>
    <t xml:space="preserve">Alvin </t>
  </si>
  <si>
    <t>Rekha Palla</t>
  </si>
  <si>
    <t>Bangalore Telecaller's Team</t>
  </si>
  <si>
    <t xml:space="preserve">Balance to Achive </t>
  </si>
  <si>
    <t>Thus</t>
  </si>
  <si>
    <t>Sta</t>
  </si>
  <si>
    <t>Sun'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</si>
</sst>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₹&quot;#,##0"/>
    <numFmt numFmtId="165" formatCode="&quot;₹&quot;#,##0.00"/>
    <numFmt numFmtId="166" formatCode="[$-809]dd\ mmmm\ yyyy;@"/>
    <numFmt numFmtId="167" formatCode="[$₹-4009]\ #,##0;[$₹-4009]\ \-#,##0"/>
  </numFmts>
  <fonts count="8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16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215C99"/>
        <bgColor indexed="64"/>
      </patternFill>
    </fill>
    <fill>
      <patternFill patternType="solid">
        <fgColor rgb="FFFCE2D6"/>
        <bgColor indexed="64"/>
      </patternFill>
    </fill>
  </fills>
  <borders count="8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1" xfId="0" applyNumberFormat="1" applyBorder="1"/>
    <xf numFmtId="164" fontId="0" fillId="0" borderId="7" xfId="0" applyNumberFormat="1" applyBorder="1"/>
    <xf numFmtId="0" fontId="0" fillId="3" borderId="2" xfId="0" applyFill="1" applyBorder="1" applyAlignment="1">
      <alignment horizontal="center"/>
    </xf>
    <xf numFmtId="164" fontId="3" fillId="4" borderId="1" xfId="0" applyNumberFormat="1" applyFont="1" applyFill="1" applyBorder="1"/>
    <xf numFmtId="0" fontId="3" fillId="4" borderId="1" xfId="0" applyFont="1" applyFill="1" applyBorder="1"/>
    <xf numFmtId="0" fontId="0" fillId="3" borderId="12" xfId="0" applyFill="1" applyBorder="1" applyAlignment="1">
      <alignment horizontal="center"/>
    </xf>
    <xf numFmtId="0" fontId="0" fillId="0" borderId="13" xfId="0" applyBorder="1"/>
    <xf numFmtId="164" fontId="0" fillId="0" borderId="11" xfId="0" applyNumberFormat="1" applyBorder="1"/>
    <xf numFmtId="0" fontId="0" fillId="0" borderId="14" xfId="0" applyBorder="1"/>
    <xf numFmtId="0" fontId="0" fillId="0" borderId="11" xfId="0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9" xfId="0" applyBorder="1"/>
    <xf numFmtId="164" fontId="0" fillId="0" borderId="20" xfId="0" applyNumberFormat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5" xfId="0" applyBorder="1"/>
    <xf numFmtId="9" fontId="3" fillId="4" borderId="1" xfId="1" applyFont="1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8" xfId="0" applyFill="1" applyBorder="1"/>
    <xf numFmtId="0" fontId="3" fillId="6" borderId="10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0" fillId="7" borderId="0" xfId="0" applyFill="1"/>
    <xf numFmtId="4" fontId="0" fillId="0" borderId="0" xfId="0" applyNumberFormat="1"/>
    <xf numFmtId="0" fontId="4" fillId="8" borderId="29" xfId="0" applyFont="1" applyFill="1" applyBorder="1"/>
    <xf numFmtId="4" fontId="4" fillId="0" borderId="29" xfId="0" applyNumberFormat="1" applyFont="1" applyBorder="1"/>
    <xf numFmtId="0" fontId="0" fillId="2" borderId="4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4" fillId="0" borderId="29" xfId="0" applyFont="1" applyBorder="1"/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4" fontId="0" fillId="7" borderId="23" xfId="0" applyNumberFormat="1" applyFill="1" applyBorder="1" applyAlignment="1">
      <alignment horizontal="center" vertical="center"/>
    </xf>
    <xf numFmtId="166" fontId="0" fillId="7" borderId="23" xfId="0" applyNumberFormat="1" applyFill="1" applyBorder="1" applyAlignment="1">
      <alignment horizontal="center" vertical="center"/>
    </xf>
    <xf numFmtId="165" fontId="3" fillId="4" borderId="1" xfId="0" applyNumberFormat="1" applyFont="1" applyFill="1" applyBorder="1"/>
    <xf numFmtId="0" fontId="0" fillId="7" borderId="3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9" fontId="3" fillId="4" borderId="31" xfId="1" applyFont="1" applyFill="1" applyBorder="1"/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0" borderId="34" xfId="0" applyBorder="1"/>
    <xf numFmtId="164" fontId="0" fillId="0" borderId="34" xfId="0" applyNumberFormat="1" applyBorder="1"/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0" xfId="0" applyBorder="1"/>
    <xf numFmtId="164" fontId="0" fillId="0" borderId="31" xfId="0" applyNumberFormat="1" applyBorder="1"/>
    <xf numFmtId="0" fontId="0" fillId="0" borderId="28" xfId="0" applyBorder="1"/>
    <xf numFmtId="4" fontId="4" fillId="0" borderId="0" xfId="0" applyNumberFormat="1" applyFont="1"/>
    <xf numFmtId="0" fontId="0" fillId="0" borderId="31" xfId="0" applyBorder="1"/>
    <xf numFmtId="14" fontId="0" fillId="7" borderId="16" xfId="0" applyNumberFormat="1" applyFill="1" applyBorder="1"/>
    <xf numFmtId="16" fontId="0" fillId="7" borderId="38" xfId="0" applyNumberFormat="1" applyFill="1" applyBorder="1"/>
    <xf numFmtId="166" fontId="0" fillId="7" borderId="37" xfId="0" applyNumberFormat="1" applyFill="1" applyBorder="1"/>
    <xf numFmtId="164" fontId="0" fillId="0" borderId="0" xfId="0" applyNumberFormat="1"/>
    <xf numFmtId="9" fontId="0" fillId="0" borderId="0" xfId="0" applyNumberFormat="1"/>
    <xf numFmtId="0" fontId="0" fillId="0" borderId="36" xfId="0" applyBorder="1"/>
    <xf numFmtId="164" fontId="0" fillId="0" borderId="36" xfId="0" applyNumberFormat="1" applyBorder="1"/>
    <xf numFmtId="165" fontId="0" fillId="0" borderId="20" xfId="0" applyNumberFormat="1" applyBorder="1"/>
    <xf numFmtId="0" fontId="3" fillId="4" borderId="2" xfId="0" applyFont="1" applyFill="1" applyBorder="1"/>
    <xf numFmtId="9" fontId="3" fillId="4" borderId="2" xfId="1" applyFont="1" applyFill="1" applyBorder="1"/>
    <xf numFmtId="9" fontId="3" fillId="4" borderId="10" xfId="1" applyFont="1" applyFill="1" applyBorder="1"/>
    <xf numFmtId="0" fontId="0" fillId="2" borderId="31" xfId="0" applyFill="1" applyBorder="1" applyAlignment="1">
      <alignment horizontal="left"/>
    </xf>
    <xf numFmtId="0" fontId="0" fillId="2" borderId="10" xfId="0" applyFill="1" applyBorder="1" applyAlignment="1">
      <alignment horizontal="left" vertical="center"/>
    </xf>
    <xf numFmtId="0" fontId="4" fillId="10" borderId="48" xfId="0" applyFont="1" applyFill="1" applyBorder="1" applyAlignment="1">
      <alignment horizontal="center"/>
    </xf>
    <xf numFmtId="0" fontId="4" fillId="10" borderId="49" xfId="0" applyFont="1" applyFill="1" applyBorder="1" applyAlignment="1">
      <alignment horizontal="center"/>
    </xf>
    <xf numFmtId="0" fontId="4" fillId="0" borderId="4" xfId="0" applyFont="1" applyBorder="1"/>
    <xf numFmtId="0" fontId="4" fillId="0" borderId="50" xfId="0" applyFont="1" applyBorder="1"/>
    <xf numFmtId="164" fontId="4" fillId="0" borderId="51" xfId="0" applyNumberFormat="1" applyFont="1" applyBorder="1"/>
    <xf numFmtId="164" fontId="4" fillId="0" borderId="52" xfId="0" applyNumberFormat="1" applyFont="1" applyBorder="1"/>
    <xf numFmtId="0" fontId="4" fillId="0" borderId="53" xfId="0" applyFont="1" applyBorder="1"/>
    <xf numFmtId="0" fontId="4" fillId="0" borderId="54" xfId="0" applyFont="1" applyBorder="1"/>
    <xf numFmtId="0" fontId="4" fillId="0" borderId="51" xfId="0" applyFont="1" applyBorder="1"/>
    <xf numFmtId="0" fontId="4" fillId="0" borderId="52" xfId="0" applyFont="1" applyBorder="1"/>
    <xf numFmtId="0" fontId="4" fillId="0" borderId="55" xfId="0" applyFont="1" applyBorder="1"/>
    <xf numFmtId="4" fontId="4" fillId="0" borderId="56" xfId="0" applyNumberFormat="1" applyFont="1" applyBorder="1"/>
    <xf numFmtId="0" fontId="5" fillId="0" borderId="0" xfId="0" applyFont="1"/>
    <xf numFmtId="0" fontId="6" fillId="0" borderId="0" xfId="0" applyFont="1"/>
    <xf numFmtId="0" fontId="0" fillId="2" borderId="2" xfId="0" applyFill="1" applyBorder="1"/>
    <xf numFmtId="165" fontId="3" fillId="4" borderId="31" xfId="0" applyNumberFormat="1" applyFont="1" applyFill="1" applyBorder="1"/>
    <xf numFmtId="0" fontId="0" fillId="0" borderId="12" xfId="0" applyBorder="1"/>
    <xf numFmtId="0" fontId="0" fillId="0" borderId="18" xfId="0" applyBorder="1"/>
    <xf numFmtId="0" fontId="0" fillId="0" borderId="2" xfId="0" applyBorder="1"/>
    <xf numFmtId="0" fontId="4" fillId="0" borderId="0" xfId="0" applyFont="1"/>
    <xf numFmtId="0" fontId="0" fillId="0" borderId="57" xfId="0" applyBorder="1"/>
    <xf numFmtId="0" fontId="0" fillId="0" borderId="10" xfId="0" applyBorder="1"/>
    <xf numFmtId="0" fontId="3" fillId="5" borderId="24" xfId="0" applyFont="1" applyFill="1" applyBorder="1" applyAlignment="1">
      <alignment horizontal="center"/>
    </xf>
    <xf numFmtId="0" fontId="0" fillId="2" borderId="51" xfId="0" applyFill="1" applyBorder="1"/>
    <xf numFmtId="164" fontId="0" fillId="0" borderId="12" xfId="0" applyNumberFormat="1" applyBorder="1"/>
    <xf numFmtId="164" fontId="0" fillId="0" borderId="18" xfId="0" applyNumberFormat="1" applyBorder="1"/>
    <xf numFmtId="164" fontId="0" fillId="0" borderId="2" xfId="0" applyNumberFormat="1" applyBorder="1"/>
    <xf numFmtId="164" fontId="0" fillId="0" borderId="57" xfId="0" applyNumberFormat="1" applyBorder="1"/>
    <xf numFmtId="164" fontId="0" fillId="0" borderId="10" xfId="0" applyNumberFormat="1" applyBorder="1"/>
    <xf numFmtId="0" fontId="3" fillId="6" borderId="58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167" fontId="0" fillId="0" borderId="58" xfId="2" applyNumberFormat="1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7" fontId="0" fillId="0" borderId="60" xfId="2" applyNumberFormat="1" applyFont="1" applyBorder="1" applyAlignment="1">
      <alignment horizontal="center" vertical="center"/>
    </xf>
    <xf numFmtId="165" fontId="4" fillId="0" borderId="52" xfId="0" applyNumberFormat="1" applyFont="1" applyBorder="1"/>
    <xf numFmtId="165" fontId="4" fillId="0" borderId="51" xfId="0" applyNumberFormat="1" applyFont="1" applyBorder="1"/>
    <xf numFmtId="165" fontId="4" fillId="0" borderId="29" xfId="0" applyNumberFormat="1" applyFont="1" applyBorder="1"/>
    <xf numFmtId="0" fontId="3" fillId="0" borderId="0" xfId="0" applyFont="1"/>
    <xf numFmtId="0" fontId="4" fillId="10" borderId="32" xfId="0" applyFont="1" applyFill="1" applyBorder="1" applyAlignment="1">
      <alignment horizontal="center"/>
    </xf>
    <xf numFmtId="0" fontId="4" fillId="10" borderId="63" xfId="0" applyFont="1" applyFill="1" applyBorder="1" applyAlignment="1">
      <alignment horizontal="center"/>
    </xf>
    <xf numFmtId="0" fontId="4" fillId="0" borderId="34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164" fontId="4" fillId="0" borderId="64" xfId="0" applyNumberFormat="1" applyFont="1" applyBorder="1"/>
    <xf numFmtId="164" fontId="4" fillId="0" borderId="27" xfId="0" applyNumberFormat="1" applyFont="1" applyBorder="1"/>
    <xf numFmtId="0" fontId="4" fillId="0" borderId="6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6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7" xfId="0" applyFont="1" applyBorder="1"/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3" fillId="11" borderId="1" xfId="0" applyFont="1" applyFill="1" applyBorder="1"/>
    <xf numFmtId="9" fontId="3" fillId="11" borderId="1" xfId="1" applyFont="1" applyFill="1" applyBorder="1"/>
    <xf numFmtId="9" fontId="3" fillId="11" borderId="31" xfId="1" applyFont="1" applyFill="1" applyBorder="1"/>
    <xf numFmtId="164" fontId="3" fillId="11" borderId="1" xfId="0" applyNumberFormat="1" applyFont="1" applyFill="1" applyBorder="1"/>
    <xf numFmtId="165" fontId="3" fillId="11" borderId="1" xfId="0" applyNumberFormat="1" applyFont="1" applyFill="1" applyBorder="1"/>
    <xf numFmtId="165" fontId="3" fillId="11" borderId="31" xfId="0" applyNumberFormat="1" applyFont="1" applyFill="1" applyBorder="1"/>
    <xf numFmtId="0" fontId="0" fillId="12" borderId="4" xfId="0" applyFill="1" applyBorder="1"/>
    <xf numFmtId="0" fontId="0" fillId="12" borderId="51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8" xfId="0" applyFill="1" applyBorder="1"/>
    <xf numFmtId="0" fontId="0" fillId="0" borderId="70" xfId="0" applyBorder="1" applyAlignment="1">
      <alignment horizontal="center" vertical="center"/>
    </xf>
    <xf numFmtId="167" fontId="0" fillId="0" borderId="70" xfId="2" applyNumberFormat="1" applyFont="1" applyBorder="1" applyAlignment="1">
      <alignment horizontal="center" vertical="center"/>
    </xf>
    <xf numFmtId="16" fontId="0" fillId="7" borderId="15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" fontId="0" fillId="7" borderId="32" xfId="0" applyNumberFormat="1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0" fillId="7" borderId="26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16" fontId="4" fillId="9" borderId="67" xfId="0" applyNumberFormat="1" applyFont="1" applyFill="1" applyBorder="1" applyAlignment="1">
      <alignment horizontal="center"/>
    </xf>
    <xf numFmtId="16" fontId="4" fillId="9" borderId="68" xfId="0" applyNumberFormat="1" applyFont="1" applyFill="1" applyBorder="1" applyAlignment="1">
      <alignment horizont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6" fontId="0" fillId="7" borderId="37" xfId="0" applyNumberFormat="1" applyFill="1" applyBorder="1" applyAlignment="1">
      <alignment horizontal="center"/>
    </xf>
    <xf numFmtId="16" fontId="0" fillId="7" borderId="38" xfId="0" applyNumberFormat="1" applyFill="1" applyBorder="1" applyAlignment="1">
      <alignment horizontal="center"/>
    </xf>
    <xf numFmtId="16" fontId="4" fillId="9" borderId="41" xfId="0" applyNumberFormat="1" applyFont="1" applyFill="1" applyBorder="1" applyAlignment="1">
      <alignment horizontal="center"/>
    </xf>
    <xf numFmtId="16" fontId="4" fillId="9" borderId="46" xfId="0" applyNumberFormat="1" applyFont="1" applyFill="1" applyBorder="1" applyAlignment="1">
      <alignment horizontal="center"/>
    </xf>
    <xf numFmtId="16" fontId="4" fillId="9" borderId="37" xfId="0" applyNumberFormat="1" applyFont="1" applyFill="1" applyBorder="1" applyAlignment="1">
      <alignment horizontal="center"/>
    </xf>
    <xf numFmtId="16" fontId="4" fillId="9" borderId="47" xfId="0" applyNumberFormat="1" applyFont="1" applyFill="1" applyBorder="1" applyAlignment="1">
      <alignment horizontal="center"/>
    </xf>
    <xf numFmtId="16" fontId="4" fillId="9" borderId="61" xfId="0" applyNumberFormat="1" applyFont="1" applyFill="1" applyBorder="1" applyAlignment="1">
      <alignment horizontal="center"/>
    </xf>
    <xf numFmtId="16" fontId="4" fillId="9" borderId="62" xfId="0" applyNumberFormat="1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" fontId="0" fillId="7" borderId="41" xfId="0" applyNumberFormat="1" applyFill="1" applyBorder="1" applyAlignment="1">
      <alignment horizontal="center"/>
    </xf>
    <xf numFmtId="16" fontId="0" fillId="7" borderId="42" xfId="0" applyNumberFormat="1" applyFill="1" applyBorder="1" applyAlignment="1">
      <alignment horizontal="center"/>
    </xf>
    <xf numFmtId="0" fontId="0" fillId="12" borderId="43" xfId="0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" fontId="0" fillId="7" borderId="39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7" fillId="5" borderId="69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167" fontId="0" fillId="0" borderId="75" xfId="2" applyNumberFormat="1" applyFont="1" applyBorder="1" applyAlignment="1">
      <alignment horizontal="center" vertical="center"/>
    </xf>
    <xf numFmtId="167" fontId="0" fillId="0" borderId="76" xfId="2" applyNumberFormat="1" applyFont="1" applyBorder="1" applyAlignment="1">
      <alignment horizontal="center" vertical="center"/>
    </xf>
    <xf numFmtId="0" fontId="7" fillId="5" borderId="59" xfId="0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65" fontId="0" fillId="0" borderId="1" xfId="0" applyNumberFormat="1" applyBorder="1"/>
    <xf numFmtId="165" fontId="0" fillId="0" borderId="2" xfId="0" applyNumberFormat="1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165" fontId="0" fillId="0" borderId="10" xfId="0" applyNumberFormat="1" applyBorder="1"/>
    <xf numFmtId="4" fontId="4" fillId="0" borderId="81" xfId="0" applyNumberFormat="1" applyFont="1" applyBorder="1"/>
    <xf numFmtId="4" fontId="4" fillId="0" borderId="80" xfId="0" applyNumberFormat="1" applyFont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CE2D6"/>
      <color rgb="FF215C99"/>
      <color rgb="FFFFA800"/>
      <color rgb="FFFFBF00"/>
      <color rgb="FFFFE700"/>
      <color rgb="FFFFD900"/>
      <color rgb="FFFCF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1A73-BBE7-2E48-AAEF-083CFA78A1D2}">
  <dimension ref="A1:BA42"/>
  <sheetViews>
    <sheetView showGridLines="0" zoomScale="200" zoomScaleNormal="174" workbookViewId="0">
      <pane xSplit="7" ySplit="3" topLeftCell="AZ4" activePane="bottomRight" state="frozen"/>
      <selection pane="topRight" activeCell="H1" sqref="H1"/>
      <selection pane="bottomLeft" activeCell="A4" sqref="A4"/>
      <selection pane="bottomRight" activeCell="BA5" sqref="BA5"/>
    </sheetView>
  </sheetViews>
  <sheetFormatPr baseColWidth="10" defaultColWidth="11" defaultRowHeight="16" x14ac:dyDescent="0.2"/>
  <cols>
    <col min="5" max="5" width="10.83203125" customWidth="1"/>
    <col min="6" max="6" width="14" bestFit="1" customWidth="1"/>
    <col min="7" max="7" width="16" bestFit="1" customWidth="1"/>
    <col min="8" max="8" width="6.5" bestFit="1" customWidth="1"/>
    <col min="9" max="9" width="7.83203125" bestFit="1" customWidth="1"/>
    <col min="10" max="10" width="6.5" bestFit="1" customWidth="1"/>
    <col min="11" max="11" width="8.1640625" bestFit="1" customWidth="1"/>
    <col min="12" max="12" width="6.5" bestFit="1" customWidth="1"/>
    <col min="13" max="13" width="7.83203125" bestFit="1" customWidth="1"/>
    <col min="14" max="14" width="6.5" bestFit="1" customWidth="1"/>
    <col min="15" max="15" width="7.83203125" bestFit="1" customWidth="1"/>
    <col min="16" max="16" width="6.5" bestFit="1" customWidth="1"/>
    <col min="17" max="17" width="9.1640625" bestFit="1" customWidth="1"/>
    <col min="18" max="25" width="9.1640625" customWidth="1"/>
    <col min="26" max="26" width="6.5" bestFit="1" customWidth="1"/>
    <col min="27" max="27" width="10.6640625" bestFit="1" customWidth="1"/>
    <col min="28" max="29" width="7.83203125" bestFit="1" customWidth="1"/>
    <col min="40" max="40" width="11.83203125" bestFit="1" customWidth="1"/>
  </cols>
  <sheetData>
    <row r="1" spans="1:53" s="31" customFormat="1" x14ac:dyDescent="0.2">
      <c r="A1" s="151" t="s">
        <v>0</v>
      </c>
      <c r="B1" s="152"/>
      <c r="C1" s="152"/>
      <c r="D1" s="152"/>
      <c r="E1" s="153"/>
      <c r="F1" s="42">
        <v>45658</v>
      </c>
      <c r="G1" s="41">
        <f ca="1">TODAY()</f>
        <v>45685</v>
      </c>
      <c r="H1" s="143">
        <v>45663</v>
      </c>
      <c r="I1" s="144"/>
      <c r="J1" s="143">
        <v>45664</v>
      </c>
      <c r="K1" s="144"/>
      <c r="L1" s="143">
        <v>45665</v>
      </c>
      <c r="M1" s="144"/>
      <c r="N1" s="143">
        <v>45666</v>
      </c>
      <c r="O1" s="144"/>
      <c r="P1" s="143">
        <v>45667</v>
      </c>
      <c r="Q1" s="144"/>
      <c r="R1" s="143">
        <v>45668</v>
      </c>
      <c r="S1" s="144"/>
      <c r="T1" s="143">
        <v>45669</v>
      </c>
      <c r="U1" s="144"/>
      <c r="V1" s="143">
        <v>45670</v>
      </c>
      <c r="W1" s="144"/>
      <c r="X1" s="143">
        <v>45671</v>
      </c>
      <c r="Y1" s="144"/>
      <c r="Z1" s="143">
        <v>45672</v>
      </c>
      <c r="AA1" s="144"/>
      <c r="AB1" s="143">
        <v>45673</v>
      </c>
      <c r="AC1" s="144"/>
      <c r="AD1" s="143">
        <v>45674</v>
      </c>
      <c r="AE1" s="144"/>
      <c r="AF1" s="143">
        <v>45675</v>
      </c>
      <c r="AG1" s="144"/>
      <c r="AH1" s="143">
        <v>45676</v>
      </c>
      <c r="AI1" s="144"/>
      <c r="AJ1" s="143">
        <v>45677</v>
      </c>
      <c r="AK1" s="144"/>
      <c r="AL1" s="143">
        <v>45678</v>
      </c>
      <c r="AM1" s="144"/>
      <c r="AN1" s="143">
        <v>45679</v>
      </c>
      <c r="AO1" s="144"/>
      <c r="AP1" s="143">
        <v>45680</v>
      </c>
      <c r="AQ1" s="144"/>
      <c r="AR1" s="154">
        <v>45681</v>
      </c>
      <c r="AS1" s="155"/>
      <c r="AT1" s="154">
        <v>45682</v>
      </c>
      <c r="AU1" s="155"/>
      <c r="AV1" s="154">
        <v>45683</v>
      </c>
      <c r="AW1" s="155"/>
      <c r="AX1" s="154">
        <v>45684</v>
      </c>
      <c r="AY1" s="155"/>
      <c r="AZ1" s="154">
        <v>45685</v>
      </c>
      <c r="BA1" s="155"/>
    </row>
    <row r="2" spans="1:53" s="31" customFormat="1" x14ac:dyDescent="0.2">
      <c r="A2" s="44"/>
      <c r="B2" s="45"/>
      <c r="C2" s="45"/>
      <c r="D2" s="45"/>
      <c r="E2" s="45"/>
      <c r="F2" s="46">
        <v>45688</v>
      </c>
      <c r="G2" s="47"/>
      <c r="H2" s="145" t="s">
        <v>1</v>
      </c>
      <c r="I2" s="146"/>
      <c r="J2" s="145" t="s">
        <v>2</v>
      </c>
      <c r="K2" s="146"/>
      <c r="L2" s="145" t="s">
        <v>3</v>
      </c>
      <c r="M2" s="146"/>
      <c r="N2" s="145" t="s">
        <v>4</v>
      </c>
      <c r="O2" s="146"/>
      <c r="P2" s="145" t="s">
        <v>5</v>
      </c>
      <c r="Q2" s="146"/>
      <c r="R2" s="145" t="s">
        <v>6</v>
      </c>
      <c r="S2" s="146"/>
      <c r="T2" s="145" t="s">
        <v>7</v>
      </c>
      <c r="U2" s="146"/>
      <c r="V2" s="145" t="s">
        <v>1</v>
      </c>
      <c r="W2" s="146"/>
      <c r="X2" s="145" t="s">
        <v>2</v>
      </c>
      <c r="Y2" s="146"/>
      <c r="Z2" s="145" t="s">
        <v>3</v>
      </c>
      <c r="AA2" s="146"/>
      <c r="AB2" s="145" t="s">
        <v>4</v>
      </c>
      <c r="AC2" s="146"/>
      <c r="AD2" s="145" t="s">
        <v>5</v>
      </c>
      <c r="AE2" s="146"/>
      <c r="AF2" s="145" t="s">
        <v>6</v>
      </c>
      <c r="AG2" s="146"/>
      <c r="AH2" s="145" t="s">
        <v>7</v>
      </c>
      <c r="AI2" s="146"/>
      <c r="AJ2" s="145" t="s">
        <v>1</v>
      </c>
      <c r="AK2" s="146"/>
      <c r="AL2" s="145" t="s">
        <v>2</v>
      </c>
      <c r="AM2" s="146"/>
      <c r="AN2" s="145" t="s">
        <v>3</v>
      </c>
      <c r="AO2" s="146"/>
      <c r="AP2" s="145" t="s">
        <v>8</v>
      </c>
      <c r="AQ2" s="146"/>
      <c r="AR2" s="154" t="s">
        <v>5</v>
      </c>
      <c r="AS2" s="155"/>
      <c r="AT2" s="154" t="s">
        <v>6</v>
      </c>
      <c r="AU2" s="155"/>
      <c r="AV2" s="154" t="s">
        <v>7</v>
      </c>
      <c r="AW2" s="155"/>
      <c r="AX2" s="154" t="s">
        <v>1</v>
      </c>
      <c r="AY2" s="155"/>
      <c r="AZ2" s="154" t="s">
        <v>2</v>
      </c>
      <c r="BA2" s="155"/>
    </row>
    <row r="3" spans="1:53" x14ac:dyDescent="0.2">
      <c r="A3" s="149" t="s">
        <v>9</v>
      </c>
      <c r="B3" s="150"/>
      <c r="C3" s="29" t="s">
        <v>10</v>
      </c>
      <c r="D3" s="29" t="s">
        <v>11</v>
      </c>
      <c r="E3" s="30" t="s">
        <v>12</v>
      </c>
      <c r="F3" s="30" t="s">
        <v>13</v>
      </c>
      <c r="G3" s="30" t="s">
        <v>14</v>
      </c>
      <c r="H3" s="49" t="s">
        <v>15</v>
      </c>
      <c r="I3" s="50" t="s">
        <v>16</v>
      </c>
      <c r="J3" s="49" t="s">
        <v>15</v>
      </c>
      <c r="K3" s="50" t="s">
        <v>16</v>
      </c>
      <c r="L3" s="49" t="s">
        <v>15</v>
      </c>
      <c r="M3" s="50" t="s">
        <v>16</v>
      </c>
      <c r="N3" s="49" t="s">
        <v>15</v>
      </c>
      <c r="O3" s="50" t="s">
        <v>16</v>
      </c>
      <c r="P3" s="49" t="s">
        <v>15</v>
      </c>
      <c r="Q3" s="50" t="s">
        <v>16</v>
      </c>
      <c r="R3" s="49" t="s">
        <v>15</v>
      </c>
      <c r="S3" s="50" t="s">
        <v>16</v>
      </c>
      <c r="T3" s="49" t="s">
        <v>15</v>
      </c>
      <c r="U3" s="50" t="s">
        <v>16</v>
      </c>
      <c r="V3" s="49" t="s">
        <v>15</v>
      </c>
      <c r="W3" s="50" t="s">
        <v>16</v>
      </c>
      <c r="X3" s="49" t="s">
        <v>15</v>
      </c>
      <c r="Y3" s="50" t="s">
        <v>16</v>
      </c>
      <c r="Z3" s="49" t="s">
        <v>15</v>
      </c>
      <c r="AA3" s="50" t="s">
        <v>16</v>
      </c>
      <c r="AB3" s="49" t="s">
        <v>15</v>
      </c>
      <c r="AC3" s="50" t="s">
        <v>16</v>
      </c>
      <c r="AD3" s="49" t="s">
        <v>15</v>
      </c>
      <c r="AE3" s="50" t="s">
        <v>16</v>
      </c>
      <c r="AF3" s="49" t="s">
        <v>15</v>
      </c>
      <c r="AG3" s="50" t="s">
        <v>16</v>
      </c>
      <c r="AH3" s="49" t="s">
        <v>15</v>
      </c>
      <c r="AI3" s="50" t="s">
        <v>16</v>
      </c>
      <c r="AJ3" s="49" t="s">
        <v>15</v>
      </c>
      <c r="AK3" s="50" t="s">
        <v>16</v>
      </c>
      <c r="AL3" s="49" t="s">
        <v>15</v>
      </c>
      <c r="AM3" s="50" t="s">
        <v>16</v>
      </c>
      <c r="AN3" s="49" t="s">
        <v>15</v>
      </c>
      <c r="AO3" s="50" t="s">
        <v>16</v>
      </c>
      <c r="AP3" s="49" t="s">
        <v>15</v>
      </c>
      <c r="AQ3" s="50" t="s">
        <v>16</v>
      </c>
      <c r="AR3" s="117" t="s">
        <v>15</v>
      </c>
      <c r="AS3" s="118" t="s">
        <v>16</v>
      </c>
      <c r="AT3" s="117" t="s">
        <v>15</v>
      </c>
      <c r="AU3" s="118" t="s">
        <v>16</v>
      </c>
      <c r="AV3" s="117" t="s">
        <v>15</v>
      </c>
      <c r="AW3" s="118" t="s">
        <v>16</v>
      </c>
      <c r="AX3" s="117" t="s">
        <v>15</v>
      </c>
      <c r="AY3" s="118" t="s">
        <v>16</v>
      </c>
      <c r="AZ3" s="117" t="s">
        <v>15</v>
      </c>
      <c r="BA3" s="118" t="s">
        <v>16</v>
      </c>
    </row>
    <row r="4" spans="1:53" x14ac:dyDescent="0.2">
      <c r="A4" s="147" t="s">
        <v>17</v>
      </c>
      <c r="B4" s="27" t="s">
        <v>18</v>
      </c>
      <c r="C4" s="11">
        <v>100</v>
      </c>
      <c r="D4" s="11"/>
      <c r="E4" s="25">
        <f>IFERROR(D4/C4,"")</f>
        <v>0</v>
      </c>
      <c r="F4" s="11"/>
      <c r="G4" s="48"/>
      <c r="H4" s="57"/>
      <c r="I4" s="58"/>
      <c r="J4" s="57"/>
      <c r="K4" s="58">
        <v>1</v>
      </c>
      <c r="L4" s="57"/>
      <c r="M4" s="58"/>
      <c r="N4" s="57"/>
      <c r="O4" s="58"/>
      <c r="P4" s="57"/>
      <c r="Q4" s="58">
        <v>3</v>
      </c>
      <c r="R4" s="57"/>
      <c r="S4" s="58"/>
      <c r="T4" s="57"/>
      <c r="U4" s="58"/>
      <c r="V4" s="57"/>
      <c r="W4" s="58"/>
      <c r="X4" s="57"/>
      <c r="Y4" s="58"/>
      <c r="Z4" s="57"/>
      <c r="AA4" s="58">
        <v>2</v>
      </c>
      <c r="AB4" s="57"/>
      <c r="AC4" s="58">
        <v>1</v>
      </c>
      <c r="AD4" s="57"/>
      <c r="AE4" s="58"/>
      <c r="AF4" s="57"/>
      <c r="AG4" s="58"/>
      <c r="AH4" s="57"/>
      <c r="AI4" s="58"/>
      <c r="AJ4" s="57">
        <v>2</v>
      </c>
      <c r="AK4" s="58"/>
      <c r="AL4" s="57"/>
      <c r="AM4" s="58"/>
      <c r="AN4" s="57"/>
      <c r="AO4" s="58"/>
      <c r="AP4" s="57"/>
      <c r="AQ4" s="58"/>
      <c r="AR4" s="119"/>
      <c r="AS4" s="120"/>
      <c r="AT4" s="119"/>
      <c r="AU4" s="120"/>
      <c r="AV4" s="119"/>
      <c r="AW4" s="120"/>
      <c r="AX4" s="119"/>
      <c r="AY4" s="120"/>
      <c r="AZ4" s="119"/>
      <c r="BA4" s="120"/>
    </row>
    <row r="5" spans="1:53" x14ac:dyDescent="0.2">
      <c r="A5" s="147"/>
      <c r="B5" s="27" t="s">
        <v>19</v>
      </c>
      <c r="C5" s="10">
        <v>1800000</v>
      </c>
      <c r="D5" s="10">
        <v>381000</v>
      </c>
      <c r="E5" s="25">
        <f t="shared" ref="E5:E6" si="0">IFERROR(D5/C5,"")</f>
        <v>0.21166666666666667</v>
      </c>
      <c r="F5" s="43">
        <f ca="1">D5/($G$1-$F$1)</f>
        <v>14111.111111111111</v>
      </c>
      <c r="G5" s="43">
        <f ca="1">(C5-D5)/($F$2-$G$1)</f>
        <v>473000</v>
      </c>
      <c r="H5" s="52"/>
      <c r="I5" s="20"/>
      <c r="J5" s="52"/>
      <c r="K5" s="20">
        <v>7818</v>
      </c>
      <c r="L5" s="52"/>
      <c r="M5" s="20"/>
      <c r="N5" s="52"/>
      <c r="O5" s="20"/>
      <c r="P5" s="52"/>
      <c r="Q5" s="20">
        <v>57024</v>
      </c>
      <c r="R5" s="52"/>
      <c r="S5" s="20"/>
      <c r="T5" s="52"/>
      <c r="U5" s="20"/>
      <c r="V5" s="52"/>
      <c r="W5" s="20"/>
      <c r="X5" s="52"/>
      <c r="Y5" s="20"/>
      <c r="Z5" s="52"/>
      <c r="AA5" s="20">
        <v>150000</v>
      </c>
      <c r="AB5" s="52">
        <v>50000</v>
      </c>
      <c r="AC5" s="20">
        <v>33000</v>
      </c>
      <c r="AD5" s="52">
        <v>100000</v>
      </c>
      <c r="AE5" s="20">
        <v>9000</v>
      </c>
      <c r="AF5" s="52"/>
      <c r="AG5" s="20"/>
      <c r="AH5" s="52"/>
      <c r="AI5" s="20"/>
      <c r="AJ5" s="52">
        <v>50000</v>
      </c>
      <c r="AK5" s="20"/>
      <c r="AL5" s="52"/>
      <c r="AM5" s="20"/>
      <c r="AN5" s="52">
        <f ca="1">G5</f>
        <v>473000</v>
      </c>
      <c r="AO5" s="20"/>
      <c r="AP5" s="52">
        <f ca="1">G5</f>
        <v>473000</v>
      </c>
      <c r="AQ5" s="20"/>
      <c r="AR5" s="121">
        <f ca="1">G5</f>
        <v>473000</v>
      </c>
      <c r="AS5" s="122"/>
      <c r="AT5" s="121">
        <f ca="1">G5</f>
        <v>473000</v>
      </c>
      <c r="AU5" s="122"/>
      <c r="AV5" s="121">
        <f ca="1">G5</f>
        <v>473000</v>
      </c>
      <c r="AW5" s="122"/>
      <c r="AX5" s="121">
        <f ca="1">G5</f>
        <v>473000</v>
      </c>
      <c r="AY5" s="122">
        <v>4500</v>
      </c>
      <c r="AZ5" s="121">
        <f ca="1">G5</f>
        <v>473000</v>
      </c>
      <c r="BA5" s="122"/>
    </row>
    <row r="6" spans="1:53" x14ac:dyDescent="0.2">
      <c r="A6" s="147"/>
      <c r="B6" s="27" t="s">
        <v>20</v>
      </c>
      <c r="C6" s="11">
        <v>10</v>
      </c>
      <c r="D6" s="11"/>
      <c r="E6" s="25">
        <f t="shared" si="0"/>
        <v>0</v>
      </c>
      <c r="F6" s="25"/>
      <c r="G6" s="48"/>
      <c r="H6" s="53"/>
      <c r="I6" s="54"/>
      <c r="J6" s="53"/>
      <c r="K6" s="54"/>
      <c r="L6" s="53"/>
      <c r="M6" s="54"/>
      <c r="N6" s="53"/>
      <c r="O6" s="54"/>
      <c r="P6" s="53"/>
      <c r="Q6" s="54"/>
      <c r="R6" s="53"/>
      <c r="S6" s="54"/>
      <c r="T6" s="53"/>
      <c r="U6" s="54"/>
      <c r="V6" s="53"/>
      <c r="W6" s="54"/>
      <c r="X6" s="53"/>
      <c r="Y6" s="54"/>
      <c r="Z6" s="53"/>
      <c r="AA6" s="54"/>
      <c r="AB6" s="53"/>
      <c r="AC6" s="54"/>
      <c r="AD6" s="53"/>
      <c r="AE6" s="54"/>
      <c r="AF6" s="53"/>
      <c r="AG6" s="54"/>
      <c r="AH6" s="53"/>
      <c r="AI6" s="54"/>
      <c r="AJ6" s="53"/>
      <c r="AK6" s="54"/>
      <c r="AL6" s="53"/>
      <c r="AM6" s="54"/>
      <c r="AN6" s="53"/>
      <c r="AO6" s="54"/>
      <c r="AP6" s="53"/>
      <c r="AQ6" s="54"/>
      <c r="AR6" s="123"/>
      <c r="AS6" s="124"/>
      <c r="AT6" s="123"/>
      <c r="AU6" s="124"/>
      <c r="AV6" s="123"/>
      <c r="AW6" s="124"/>
      <c r="AX6" s="123"/>
      <c r="AY6" s="124"/>
      <c r="AZ6" s="123"/>
      <c r="BA6" s="124"/>
    </row>
    <row r="7" spans="1:53" x14ac:dyDescent="0.2">
      <c r="A7" s="147" t="s">
        <v>21</v>
      </c>
      <c r="B7" s="27" t="s">
        <v>18</v>
      </c>
      <c r="C7" s="11">
        <v>100</v>
      </c>
      <c r="D7" s="11">
        <v>3</v>
      </c>
      <c r="E7" s="25">
        <f>IFERROR(D7/C7,"")</f>
        <v>0.03</v>
      </c>
      <c r="F7" s="25"/>
      <c r="G7" s="48"/>
      <c r="H7" s="53"/>
      <c r="I7" s="54"/>
      <c r="J7" s="53"/>
      <c r="K7" s="54">
        <v>1</v>
      </c>
      <c r="L7" s="53"/>
      <c r="M7" s="54"/>
      <c r="N7" s="53">
        <v>2</v>
      </c>
      <c r="O7" s="54"/>
      <c r="P7" s="53"/>
      <c r="Q7" s="54">
        <v>2</v>
      </c>
      <c r="R7" s="53"/>
      <c r="S7" s="54"/>
      <c r="T7" s="53"/>
      <c r="U7" s="54"/>
      <c r="V7" s="53"/>
      <c r="W7" s="54"/>
      <c r="X7" s="53"/>
      <c r="Y7" s="54"/>
      <c r="Z7" s="53">
        <v>0</v>
      </c>
      <c r="AA7" s="54">
        <v>1</v>
      </c>
      <c r="AB7" s="53">
        <v>1</v>
      </c>
      <c r="AC7" s="54"/>
      <c r="AD7" s="53">
        <v>2</v>
      </c>
      <c r="AE7" s="54"/>
      <c r="AF7" s="53"/>
      <c r="AG7" s="54"/>
      <c r="AH7" s="53"/>
      <c r="AI7" s="54"/>
      <c r="AJ7" s="53">
        <v>1</v>
      </c>
      <c r="AK7" s="54"/>
      <c r="AL7" s="53"/>
      <c r="AM7" s="54">
        <v>1</v>
      </c>
      <c r="AN7" s="53">
        <v>1</v>
      </c>
      <c r="AO7" s="54"/>
      <c r="AP7" s="53"/>
      <c r="AQ7" s="54"/>
      <c r="AR7" s="123"/>
      <c r="AS7" s="124"/>
      <c r="AT7" s="123"/>
      <c r="AU7" s="124"/>
      <c r="AV7" s="123"/>
      <c r="AW7" s="124"/>
      <c r="AX7" s="123"/>
      <c r="AY7" s="124"/>
      <c r="AZ7" s="123"/>
      <c r="BA7" s="124"/>
    </row>
    <row r="8" spans="1:53" x14ac:dyDescent="0.2">
      <c r="A8" s="147"/>
      <c r="B8" s="27" t="s">
        <v>19</v>
      </c>
      <c r="C8" s="10">
        <v>1200000</v>
      </c>
      <c r="D8" s="10">
        <v>75451</v>
      </c>
      <c r="E8" s="25">
        <f t="shared" ref="E8:E9" si="1">IFERROR(D8/C8,"")</f>
        <v>6.2875833333333339E-2</v>
      </c>
      <c r="F8" s="43">
        <f ca="1">D8/($G$1-$F$1)</f>
        <v>2794.4814814814813</v>
      </c>
      <c r="G8" s="43">
        <f ca="1">(C8-D8)/($F$2-$G$1)</f>
        <v>374849.66666666669</v>
      </c>
      <c r="H8" s="51"/>
      <c r="I8" s="22"/>
      <c r="J8" s="51"/>
      <c r="K8" s="20">
        <v>3416</v>
      </c>
      <c r="L8" s="51"/>
      <c r="M8" s="20"/>
      <c r="N8" s="51"/>
      <c r="O8" s="20"/>
      <c r="P8" s="51"/>
      <c r="Q8" s="20">
        <v>32867</v>
      </c>
      <c r="R8" s="51"/>
      <c r="S8" s="20"/>
      <c r="T8" s="51"/>
      <c r="U8" s="20"/>
      <c r="V8" s="51"/>
      <c r="W8" s="20"/>
      <c r="X8" s="51"/>
      <c r="Y8" s="20"/>
      <c r="Z8" s="51"/>
      <c r="AA8" s="20">
        <v>21000</v>
      </c>
      <c r="AB8" s="51">
        <v>20000</v>
      </c>
      <c r="AC8" s="20"/>
      <c r="AD8" s="51">
        <v>60000</v>
      </c>
      <c r="AE8" s="20">
        <v>11000</v>
      </c>
      <c r="AF8" s="51"/>
      <c r="AG8" s="20"/>
      <c r="AH8" s="51"/>
      <c r="AI8" s="20"/>
      <c r="AJ8" s="51">
        <v>20000</v>
      </c>
      <c r="AK8" s="20"/>
      <c r="AL8" s="51"/>
      <c r="AM8" s="20">
        <v>10000</v>
      </c>
      <c r="AN8" s="52">
        <f ca="1">G8</f>
        <v>374849.66666666669</v>
      </c>
      <c r="AO8" s="20"/>
      <c r="AP8" s="52">
        <f ca="1">G8</f>
        <v>374849.66666666669</v>
      </c>
      <c r="AQ8" s="20"/>
      <c r="AR8" s="121">
        <f ca="1">G8</f>
        <v>374849.66666666669</v>
      </c>
      <c r="AS8" s="122"/>
      <c r="AT8" s="121">
        <f ca="1">G8</f>
        <v>374849.66666666669</v>
      </c>
      <c r="AU8" s="122"/>
      <c r="AV8" s="121">
        <f ca="1">G8</f>
        <v>374849.66666666669</v>
      </c>
      <c r="AW8" s="122"/>
      <c r="AX8" s="121">
        <f ca="1">G8</f>
        <v>374849.66666666669</v>
      </c>
      <c r="AY8" s="122"/>
      <c r="AZ8" s="121">
        <f ca="1">G8</f>
        <v>374849.66666666669</v>
      </c>
      <c r="BA8" s="122"/>
    </row>
    <row r="9" spans="1:53" x14ac:dyDescent="0.2">
      <c r="A9" s="147"/>
      <c r="B9" s="27" t="s">
        <v>20</v>
      </c>
      <c r="C9" s="11">
        <v>10</v>
      </c>
      <c r="D9" s="11">
        <v>2</v>
      </c>
      <c r="E9" s="25">
        <f t="shared" si="1"/>
        <v>0.2</v>
      </c>
      <c r="F9" s="25"/>
      <c r="G9" s="48"/>
      <c r="H9" s="55">
        <v>2</v>
      </c>
      <c r="I9" s="56">
        <v>1</v>
      </c>
      <c r="J9" s="55">
        <v>2</v>
      </c>
      <c r="K9" s="56">
        <v>2</v>
      </c>
      <c r="L9" s="55">
        <v>3</v>
      </c>
      <c r="M9" s="56"/>
      <c r="N9" s="55">
        <v>1</v>
      </c>
      <c r="O9" s="56">
        <v>1</v>
      </c>
      <c r="P9" s="55">
        <v>2</v>
      </c>
      <c r="Q9" s="56">
        <v>2</v>
      </c>
      <c r="R9" s="55"/>
      <c r="S9" s="56"/>
      <c r="T9" s="55"/>
      <c r="U9" s="56"/>
      <c r="V9" s="55"/>
      <c r="W9" s="56"/>
      <c r="X9" s="55"/>
      <c r="Y9" s="56"/>
      <c r="Z9" s="55">
        <v>2</v>
      </c>
      <c r="AA9" s="56">
        <v>0</v>
      </c>
      <c r="AB9" s="55">
        <v>1</v>
      </c>
      <c r="AC9" s="56"/>
      <c r="AD9" s="55">
        <v>2</v>
      </c>
      <c r="AE9" s="56"/>
      <c r="AF9" s="55"/>
      <c r="AG9" s="56"/>
      <c r="AH9" s="55"/>
      <c r="AI9" s="56"/>
      <c r="AJ9" s="55">
        <v>2</v>
      </c>
      <c r="AK9" s="56"/>
      <c r="AL9" s="55"/>
      <c r="AM9" s="56"/>
      <c r="AN9" s="55"/>
      <c r="AO9" s="56"/>
      <c r="AP9" s="55"/>
      <c r="AQ9" s="56"/>
      <c r="AR9" s="125"/>
      <c r="AS9" s="126"/>
      <c r="AT9" s="125"/>
      <c r="AU9" s="126"/>
      <c r="AV9" s="125"/>
      <c r="AW9" s="126"/>
      <c r="AX9" s="125"/>
      <c r="AY9" s="126"/>
      <c r="AZ9" s="125"/>
      <c r="BA9" s="126"/>
    </row>
    <row r="10" spans="1:53" x14ac:dyDescent="0.2">
      <c r="A10" s="147" t="s">
        <v>22</v>
      </c>
      <c r="B10" s="27" t="s">
        <v>18</v>
      </c>
      <c r="C10" s="11">
        <v>100</v>
      </c>
      <c r="D10" s="11">
        <v>3</v>
      </c>
      <c r="E10" s="25">
        <f>IFERROR(D10/C10,"")</f>
        <v>0.03</v>
      </c>
      <c r="F10" s="25"/>
      <c r="G10" s="48"/>
      <c r="H10" s="55">
        <v>1</v>
      </c>
      <c r="I10" s="56"/>
      <c r="J10" s="55"/>
      <c r="K10" s="56"/>
      <c r="L10" s="55"/>
      <c r="M10" s="56">
        <v>2</v>
      </c>
      <c r="N10" s="55">
        <v>1</v>
      </c>
      <c r="O10" s="56"/>
      <c r="P10" s="55">
        <v>1</v>
      </c>
      <c r="Q10" s="56">
        <v>1</v>
      </c>
      <c r="R10" s="55"/>
      <c r="S10" s="56"/>
      <c r="T10" s="55"/>
      <c r="U10" s="56"/>
      <c r="V10" s="55"/>
      <c r="W10" s="56"/>
      <c r="X10" s="55"/>
      <c r="Y10" s="56"/>
      <c r="Z10" s="55">
        <v>1</v>
      </c>
      <c r="AA10" s="56">
        <v>0</v>
      </c>
      <c r="AB10" s="55">
        <v>1</v>
      </c>
      <c r="AC10" s="56"/>
      <c r="AD10" s="55">
        <v>2</v>
      </c>
      <c r="AE10" s="56"/>
      <c r="AF10" s="55"/>
      <c r="AG10" s="56"/>
      <c r="AH10" s="55"/>
      <c r="AI10" s="56"/>
      <c r="AJ10" s="55">
        <v>2</v>
      </c>
      <c r="AK10" s="56"/>
      <c r="AL10" s="55"/>
      <c r="AM10" s="56">
        <v>3</v>
      </c>
      <c r="AN10" s="55">
        <v>2</v>
      </c>
      <c r="AO10" s="56"/>
      <c r="AP10" s="55"/>
      <c r="AQ10" s="56"/>
      <c r="AR10" s="125"/>
      <c r="AS10" s="126"/>
      <c r="AT10" s="125"/>
      <c r="AU10" s="126"/>
      <c r="AV10" s="125"/>
      <c r="AW10" s="126"/>
      <c r="AX10" s="125"/>
      <c r="AY10" s="126"/>
      <c r="AZ10" s="125"/>
      <c r="BA10" s="126"/>
    </row>
    <row r="11" spans="1:53" x14ac:dyDescent="0.2">
      <c r="A11" s="147"/>
      <c r="B11" s="27" t="s">
        <v>19</v>
      </c>
      <c r="C11" s="10">
        <v>1800000</v>
      </c>
      <c r="D11" s="10">
        <v>71918</v>
      </c>
      <c r="E11" s="25">
        <f t="shared" ref="E11:E12" si="2">IFERROR(D11/C11,"")</f>
        <v>3.9954444444444445E-2</v>
      </c>
      <c r="F11" s="43">
        <f ca="1">D11/($G$1-$F$1)</f>
        <v>2663.6296296296296</v>
      </c>
      <c r="G11" s="43">
        <f ca="1">(C11-D11)/($F$2-$G$1)</f>
        <v>576027.33333333337</v>
      </c>
      <c r="H11" s="51"/>
      <c r="I11" s="22"/>
      <c r="J11" s="51"/>
      <c r="K11" s="22"/>
      <c r="L11" s="51"/>
      <c r="M11" s="20">
        <v>28516</v>
      </c>
      <c r="N11" s="51"/>
      <c r="O11" s="22"/>
      <c r="P11" s="51"/>
      <c r="Q11" s="22"/>
      <c r="R11" s="51"/>
      <c r="S11" s="22"/>
      <c r="T11" s="51"/>
      <c r="U11" s="22"/>
      <c r="V11" s="51"/>
      <c r="W11" s="22"/>
      <c r="X11" s="51"/>
      <c r="Y11" s="22"/>
      <c r="Z11" s="51"/>
      <c r="AA11" s="22"/>
      <c r="AB11" s="51">
        <v>20000</v>
      </c>
      <c r="AC11" s="22"/>
      <c r="AD11" s="51">
        <v>80000</v>
      </c>
      <c r="AE11" s="22"/>
      <c r="AF11" s="51"/>
      <c r="AG11" s="22"/>
      <c r="AH11" s="51"/>
      <c r="AI11" s="22"/>
      <c r="AJ11" s="51">
        <v>50000</v>
      </c>
      <c r="AK11" s="22"/>
      <c r="AL11" s="51"/>
      <c r="AM11" s="22">
        <v>6500</v>
      </c>
      <c r="AN11" s="52">
        <f ca="1">G11</f>
        <v>576027.33333333337</v>
      </c>
      <c r="AO11" s="22"/>
      <c r="AP11" s="52">
        <f ca="1">G11</f>
        <v>576027.33333333337</v>
      </c>
      <c r="AQ11" s="22"/>
      <c r="AR11" s="121">
        <f ca="1">G11</f>
        <v>576027.33333333337</v>
      </c>
      <c r="AS11" s="127"/>
      <c r="AT11" s="121">
        <f ca="1">G11</f>
        <v>576027.33333333337</v>
      </c>
      <c r="AU11" s="127"/>
      <c r="AV11" s="121">
        <f ca="1">G11</f>
        <v>576027.33333333337</v>
      </c>
      <c r="AW11" s="127"/>
      <c r="AX11" s="121">
        <f ca="1">G11</f>
        <v>576027.33333333337</v>
      </c>
      <c r="AY11" s="127"/>
      <c r="AZ11" s="121">
        <f ca="1">G11</f>
        <v>576027.33333333337</v>
      </c>
      <c r="BA11" s="127"/>
    </row>
    <row r="12" spans="1:53" x14ac:dyDescent="0.2">
      <c r="A12" s="147"/>
      <c r="B12" s="27" t="s">
        <v>20</v>
      </c>
      <c r="C12" s="11">
        <v>10</v>
      </c>
      <c r="D12" s="11">
        <v>1</v>
      </c>
      <c r="E12" s="25">
        <f t="shared" si="2"/>
        <v>0.1</v>
      </c>
      <c r="F12" s="25"/>
      <c r="G12" s="48"/>
      <c r="H12" s="53">
        <v>1</v>
      </c>
      <c r="I12" s="54"/>
      <c r="J12" s="53">
        <v>2</v>
      </c>
      <c r="K12" s="54">
        <v>2</v>
      </c>
      <c r="L12" s="53">
        <v>2</v>
      </c>
      <c r="M12" s="54">
        <v>2</v>
      </c>
      <c r="N12" s="53">
        <v>1</v>
      </c>
      <c r="O12" s="54">
        <v>1</v>
      </c>
      <c r="P12" s="53">
        <v>1</v>
      </c>
      <c r="Q12" s="54">
        <v>1</v>
      </c>
      <c r="R12" s="53"/>
      <c r="S12" s="54"/>
      <c r="T12" s="53"/>
      <c r="U12" s="54"/>
      <c r="V12" s="53"/>
      <c r="W12" s="54"/>
      <c r="X12" s="53"/>
      <c r="Y12" s="54"/>
      <c r="Z12" s="53">
        <v>1</v>
      </c>
      <c r="AA12" s="54">
        <v>0</v>
      </c>
      <c r="AB12" s="53">
        <v>1</v>
      </c>
      <c r="AC12" s="54"/>
      <c r="AD12" s="53">
        <v>2</v>
      </c>
      <c r="AE12" s="54"/>
      <c r="AF12" s="53"/>
      <c r="AG12" s="54"/>
      <c r="AH12" s="53"/>
      <c r="AI12" s="54"/>
      <c r="AJ12" s="53">
        <v>1</v>
      </c>
      <c r="AK12" s="54"/>
      <c r="AL12" s="53"/>
      <c r="AM12" s="54"/>
      <c r="AN12" s="53">
        <v>1</v>
      </c>
      <c r="AO12" s="54"/>
      <c r="AP12" s="53"/>
      <c r="AQ12" s="54"/>
      <c r="AR12" s="123"/>
      <c r="AS12" s="124"/>
      <c r="AT12" s="123"/>
      <c r="AU12" s="124"/>
      <c r="AV12" s="123"/>
      <c r="AW12" s="124"/>
      <c r="AX12" s="123"/>
      <c r="AY12" s="124"/>
      <c r="AZ12" s="123"/>
      <c r="BA12" s="124"/>
    </row>
    <row r="13" spans="1:53" x14ac:dyDescent="0.2">
      <c r="A13" s="147" t="s">
        <v>23</v>
      </c>
      <c r="B13" s="27" t="s">
        <v>18</v>
      </c>
      <c r="C13" s="11">
        <v>100</v>
      </c>
      <c r="D13" s="11">
        <v>2</v>
      </c>
      <c r="E13" s="25">
        <f>IFERROR(D13/C13,"")</f>
        <v>0.02</v>
      </c>
      <c r="F13" s="25"/>
      <c r="G13" s="48"/>
      <c r="H13" s="53">
        <v>2</v>
      </c>
      <c r="I13" s="54"/>
      <c r="J13" s="53">
        <v>3</v>
      </c>
      <c r="K13" s="54">
        <v>1</v>
      </c>
      <c r="L13" s="53">
        <v>2</v>
      </c>
      <c r="M13" s="54"/>
      <c r="N13" s="53">
        <v>1</v>
      </c>
      <c r="O13" s="54">
        <v>1</v>
      </c>
      <c r="P13" s="53">
        <v>2</v>
      </c>
      <c r="Q13" s="54">
        <v>2</v>
      </c>
      <c r="R13" s="53"/>
      <c r="S13" s="54"/>
      <c r="T13" s="53"/>
      <c r="U13" s="54"/>
      <c r="V13" s="53"/>
      <c r="W13" s="54"/>
      <c r="X13" s="53"/>
      <c r="Y13" s="54"/>
      <c r="Z13" s="53">
        <v>1</v>
      </c>
      <c r="AA13" s="54">
        <v>1</v>
      </c>
      <c r="AB13" s="53">
        <v>2</v>
      </c>
      <c r="AC13" s="54"/>
      <c r="AD13" s="53"/>
      <c r="AE13" s="54"/>
      <c r="AF13" s="53"/>
      <c r="AG13" s="54">
        <v>1</v>
      </c>
      <c r="AH13" s="53"/>
      <c r="AI13" s="54"/>
      <c r="AJ13" s="53">
        <v>2</v>
      </c>
      <c r="AK13" s="54"/>
      <c r="AL13" s="53"/>
      <c r="AM13" s="54"/>
      <c r="AN13" s="53">
        <v>3</v>
      </c>
      <c r="AO13" s="54"/>
      <c r="AP13" s="53"/>
      <c r="AQ13" s="54"/>
      <c r="AR13" s="123"/>
      <c r="AS13" s="124"/>
      <c r="AT13" s="123"/>
      <c r="AU13" s="124"/>
      <c r="AV13" s="123"/>
      <c r="AW13" s="124"/>
      <c r="AX13" s="123"/>
      <c r="AY13" s="124"/>
      <c r="AZ13" s="123"/>
      <c r="BA13" s="124"/>
    </row>
    <row r="14" spans="1:53" x14ac:dyDescent="0.2">
      <c r="A14" s="147"/>
      <c r="B14" s="27" t="s">
        <v>19</v>
      </c>
      <c r="C14" s="10">
        <v>1800000</v>
      </c>
      <c r="D14" s="10">
        <v>81000</v>
      </c>
      <c r="E14" s="25">
        <f t="shared" ref="E14:E15" si="3">IFERROR(D14/C14,"")</f>
        <v>4.4999999999999998E-2</v>
      </c>
      <c r="F14" s="43">
        <f ca="1">D14/($G$1-$F$1)</f>
        <v>3000</v>
      </c>
      <c r="G14" s="43">
        <f ca="1">(C14-D14)/($F$2-$G$1)</f>
        <v>573000</v>
      </c>
      <c r="H14" s="51"/>
      <c r="I14" s="22"/>
      <c r="J14" s="51"/>
      <c r="K14" s="20">
        <v>3416</v>
      </c>
      <c r="L14" s="51"/>
      <c r="M14" s="20"/>
      <c r="N14" s="51"/>
      <c r="O14" s="20"/>
      <c r="P14" s="51"/>
      <c r="Q14" s="20"/>
      <c r="R14" s="51"/>
      <c r="S14" s="20"/>
      <c r="T14" s="51"/>
      <c r="U14" s="20"/>
      <c r="V14" s="51"/>
      <c r="W14" s="20"/>
      <c r="X14" s="51"/>
      <c r="Y14" s="20"/>
      <c r="Z14" s="51"/>
      <c r="AA14" s="20">
        <v>2400</v>
      </c>
      <c r="AB14" s="51">
        <v>75000</v>
      </c>
      <c r="AC14" s="20"/>
      <c r="AD14" s="51">
        <v>100000</v>
      </c>
      <c r="AE14" s="20">
        <v>25000</v>
      </c>
      <c r="AF14" s="51"/>
      <c r="AG14" s="20">
        <v>66000</v>
      </c>
      <c r="AH14" s="51"/>
      <c r="AI14" s="20"/>
      <c r="AJ14" s="51">
        <v>50000</v>
      </c>
      <c r="AK14" s="20"/>
      <c r="AL14" s="51"/>
      <c r="AM14" s="20"/>
      <c r="AN14" s="52">
        <f ca="1">G14</f>
        <v>573000</v>
      </c>
      <c r="AO14" s="20"/>
      <c r="AP14" s="52">
        <f ca="1">G14</f>
        <v>573000</v>
      </c>
      <c r="AQ14" s="20"/>
      <c r="AR14" s="121">
        <f ca="1">G14</f>
        <v>573000</v>
      </c>
      <c r="AS14" s="122"/>
      <c r="AT14" s="121">
        <f ca="1">G14</f>
        <v>573000</v>
      </c>
      <c r="AU14" s="122"/>
      <c r="AV14" s="121">
        <f ca="1">G14</f>
        <v>573000</v>
      </c>
      <c r="AW14" s="122"/>
      <c r="AX14" s="121">
        <f ca="1">G14</f>
        <v>573000</v>
      </c>
      <c r="AY14" s="122"/>
      <c r="AZ14" s="121">
        <f ca="1">G14</f>
        <v>573000</v>
      </c>
      <c r="BA14" s="122"/>
    </row>
    <row r="15" spans="1:53" x14ac:dyDescent="0.2">
      <c r="A15" s="147"/>
      <c r="B15" s="27" t="s">
        <v>20</v>
      </c>
      <c r="C15" s="74">
        <v>10</v>
      </c>
      <c r="D15" s="74">
        <v>3</v>
      </c>
      <c r="E15" s="75">
        <f t="shared" si="3"/>
        <v>0.3</v>
      </c>
      <c r="F15" s="75"/>
      <c r="G15" s="76"/>
      <c r="H15" s="59">
        <v>2</v>
      </c>
      <c r="I15" s="60">
        <v>1</v>
      </c>
      <c r="J15" s="59">
        <v>1</v>
      </c>
      <c r="K15" s="60">
        <v>2</v>
      </c>
      <c r="L15" s="59">
        <v>3</v>
      </c>
      <c r="M15" s="60"/>
      <c r="N15" s="59">
        <v>1</v>
      </c>
      <c r="O15" s="60">
        <v>1</v>
      </c>
      <c r="P15" s="59">
        <v>1</v>
      </c>
      <c r="Q15" s="60"/>
      <c r="R15" s="59"/>
      <c r="S15" s="60"/>
      <c r="T15" s="59"/>
      <c r="U15" s="60"/>
      <c r="V15" s="59"/>
      <c r="W15" s="60"/>
      <c r="X15" s="59"/>
      <c r="Y15" s="60"/>
      <c r="Z15" s="59">
        <v>2</v>
      </c>
      <c r="AA15" s="60">
        <v>0</v>
      </c>
      <c r="AB15" s="59">
        <v>2</v>
      </c>
      <c r="AC15" s="60"/>
      <c r="AD15" s="59">
        <v>3</v>
      </c>
      <c r="AE15" s="60"/>
      <c r="AF15" s="59"/>
      <c r="AG15" s="60"/>
      <c r="AH15" s="59"/>
      <c r="AI15" s="60"/>
      <c r="AJ15" s="59">
        <v>2</v>
      </c>
      <c r="AK15" s="60"/>
      <c r="AL15" s="59"/>
      <c r="AM15" s="60"/>
      <c r="AN15" s="59">
        <v>2</v>
      </c>
      <c r="AO15" s="60"/>
      <c r="AP15" s="59"/>
      <c r="AQ15" s="60"/>
      <c r="AR15" s="128"/>
      <c r="AS15" s="129"/>
      <c r="AT15" s="128"/>
      <c r="AU15" s="129"/>
      <c r="AV15" s="128"/>
      <c r="AW15" s="129"/>
      <c r="AX15" s="128"/>
      <c r="AY15" s="129"/>
      <c r="AZ15" s="128"/>
      <c r="BA15" s="129"/>
    </row>
    <row r="16" spans="1:53" x14ac:dyDescent="0.2">
      <c r="A16" s="147" t="s">
        <v>24</v>
      </c>
      <c r="B16" s="77" t="s">
        <v>25</v>
      </c>
      <c r="C16" s="1"/>
      <c r="D16" s="1"/>
      <c r="E16" s="1"/>
      <c r="F16" s="1"/>
      <c r="G16" s="1"/>
    </row>
    <row r="17" spans="1:7" x14ac:dyDescent="0.2">
      <c r="A17" s="147"/>
      <c r="B17" s="78" t="s">
        <v>26</v>
      </c>
      <c r="C17" s="1"/>
      <c r="D17" s="1"/>
      <c r="E17" s="1"/>
      <c r="F17" s="1"/>
      <c r="G17" s="1"/>
    </row>
    <row r="18" spans="1:7" x14ac:dyDescent="0.2">
      <c r="D18" s="69"/>
    </row>
    <row r="22" spans="1:7" x14ac:dyDescent="0.2">
      <c r="A22" t="s">
        <v>27</v>
      </c>
      <c r="C22" s="69">
        <f>C14+C11+C8+C5</f>
        <v>6600000</v>
      </c>
      <c r="D22" s="69">
        <f>D14+D11+D8+D5</f>
        <v>609369</v>
      </c>
    </row>
    <row r="23" spans="1:7" x14ac:dyDescent="0.2">
      <c r="C23" s="70">
        <v>0.05</v>
      </c>
      <c r="D23" s="70">
        <v>0.05</v>
      </c>
    </row>
    <row r="24" spans="1:7" x14ac:dyDescent="0.2">
      <c r="A24" t="s">
        <v>28</v>
      </c>
      <c r="C24" s="69">
        <f>C22*C23</f>
        <v>330000</v>
      </c>
      <c r="D24" s="69">
        <f>D22*D23</f>
        <v>30468.45</v>
      </c>
    </row>
    <row r="25" spans="1:7" x14ac:dyDescent="0.2">
      <c r="A25" t="s">
        <v>29</v>
      </c>
      <c r="B25" s="71"/>
      <c r="C25" s="69">
        <v>237500</v>
      </c>
      <c r="D25" s="69">
        <v>237500</v>
      </c>
    </row>
    <row r="26" spans="1:7" x14ac:dyDescent="0.2">
      <c r="A26" s="71" t="s">
        <v>30</v>
      </c>
      <c r="C26" s="72">
        <f>C24-C25</f>
        <v>92500</v>
      </c>
      <c r="D26" s="72">
        <f>D24-D25</f>
        <v>-207031.55</v>
      </c>
    </row>
    <row r="29" spans="1:7" x14ac:dyDescent="0.2">
      <c r="A29" s="116"/>
      <c r="B29" s="116"/>
      <c r="C29" s="116"/>
      <c r="D29" s="116"/>
      <c r="E29" s="116"/>
    </row>
    <row r="31" spans="1:7" x14ac:dyDescent="0.2">
      <c r="B31" s="148"/>
      <c r="C31" s="39"/>
      <c r="D31" s="38"/>
    </row>
    <row r="32" spans="1:7" x14ac:dyDescent="0.2">
      <c r="B32" s="148"/>
    </row>
    <row r="33" spans="2:4" x14ac:dyDescent="0.2">
      <c r="C33" s="32"/>
      <c r="D33" s="32"/>
    </row>
    <row r="34" spans="2:4" x14ac:dyDescent="0.2">
      <c r="B34" s="148"/>
      <c r="C34" s="40"/>
    </row>
    <row r="35" spans="2:4" x14ac:dyDescent="0.2">
      <c r="B35" s="148"/>
    </row>
    <row r="36" spans="2:4" x14ac:dyDescent="0.2">
      <c r="C36" s="32"/>
      <c r="D36" s="32"/>
    </row>
    <row r="37" spans="2:4" x14ac:dyDescent="0.2">
      <c r="B37" s="148"/>
    </row>
    <row r="38" spans="2:4" x14ac:dyDescent="0.2">
      <c r="B38" s="148"/>
    </row>
    <row r="39" spans="2:4" x14ac:dyDescent="0.2">
      <c r="C39" s="32"/>
      <c r="D39" s="32"/>
    </row>
    <row r="40" spans="2:4" x14ac:dyDescent="0.2">
      <c r="B40" s="148"/>
    </row>
    <row r="41" spans="2:4" x14ac:dyDescent="0.2">
      <c r="B41" s="148"/>
    </row>
    <row r="42" spans="2:4" x14ac:dyDescent="0.2">
      <c r="C42" s="32"/>
      <c r="D42" s="32"/>
    </row>
  </sheetData>
  <mergeCells count="57">
    <mergeCell ref="AZ1:BA1"/>
    <mergeCell ref="AZ2:BA2"/>
    <mergeCell ref="AV1:AW1"/>
    <mergeCell ref="AV2:AW2"/>
    <mergeCell ref="AX1:AY1"/>
    <mergeCell ref="AX2:AY2"/>
    <mergeCell ref="AP1:AQ1"/>
    <mergeCell ref="AP2:AQ2"/>
    <mergeCell ref="AR1:AS1"/>
    <mergeCell ref="AR2:AS2"/>
    <mergeCell ref="AT1:AU1"/>
    <mergeCell ref="AT2:AU2"/>
    <mergeCell ref="AH2:AI2"/>
    <mergeCell ref="AJ1:AK1"/>
    <mergeCell ref="AJ2:AK2"/>
    <mergeCell ref="B34:B35"/>
    <mergeCell ref="N2:O2"/>
    <mergeCell ref="P2:Q2"/>
    <mergeCell ref="R2:S2"/>
    <mergeCell ref="T2:U2"/>
    <mergeCell ref="B37:B38"/>
    <mergeCell ref="H2:I2"/>
    <mergeCell ref="J2:K2"/>
    <mergeCell ref="L2:M2"/>
    <mergeCell ref="B31:B32"/>
    <mergeCell ref="B40:B41"/>
    <mergeCell ref="Z1:AA1"/>
    <mergeCell ref="A3:B3"/>
    <mergeCell ref="A4:A6"/>
    <mergeCell ref="A7:A9"/>
    <mergeCell ref="A10:A12"/>
    <mergeCell ref="A13:A15"/>
    <mergeCell ref="A1:E1"/>
    <mergeCell ref="H1:I1"/>
    <mergeCell ref="J1:K1"/>
    <mergeCell ref="L1:M1"/>
    <mergeCell ref="N1:O1"/>
    <mergeCell ref="R1:S1"/>
    <mergeCell ref="T1:U1"/>
    <mergeCell ref="V1:W1"/>
    <mergeCell ref="X1:Y1"/>
    <mergeCell ref="AL1:AM1"/>
    <mergeCell ref="AL2:AM2"/>
    <mergeCell ref="AN1:AO1"/>
    <mergeCell ref="AN2:AO2"/>
    <mergeCell ref="A16:A17"/>
    <mergeCell ref="AF1:AG1"/>
    <mergeCell ref="AF2:AG2"/>
    <mergeCell ref="AD1:AE1"/>
    <mergeCell ref="AD2:AE2"/>
    <mergeCell ref="P1:Q1"/>
    <mergeCell ref="AB1:AC1"/>
    <mergeCell ref="V2:W2"/>
    <mergeCell ref="X2:Y2"/>
    <mergeCell ref="Z2:AA2"/>
    <mergeCell ref="AB2:AC2"/>
    <mergeCell ref="AH1:A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5FC2-A181-8A41-B834-6AF92F8633F8}">
  <dimension ref="A1:AW28"/>
  <sheetViews>
    <sheetView showGridLines="0" zoomScale="249" zoomScaleNormal="214" workbookViewId="0">
      <pane xSplit="7" ySplit="3" topLeftCell="AS4" activePane="bottomRight" state="frozen"/>
      <selection pane="topRight" activeCell="H1" sqref="H1"/>
      <selection pane="bottomLeft" activeCell="A4" sqref="A4"/>
      <selection pane="bottomRight" activeCell="G14" sqref="G14"/>
    </sheetView>
  </sheetViews>
  <sheetFormatPr baseColWidth="10" defaultColWidth="11" defaultRowHeight="16" x14ac:dyDescent="0.2"/>
  <cols>
    <col min="3" max="3" width="11.83203125" bestFit="1" customWidth="1"/>
    <col min="5" max="5" width="10.83203125" customWidth="1"/>
    <col min="6" max="6" width="14" bestFit="1" customWidth="1"/>
    <col min="7" max="7" width="15.1640625" customWidth="1"/>
    <col min="35" max="36" width="11.83203125" bestFit="1" customWidth="1"/>
    <col min="46" max="46" width="11.83203125" bestFit="1" customWidth="1"/>
    <col min="48" max="48" width="11.83203125" bestFit="1" customWidth="1"/>
  </cols>
  <sheetData>
    <row r="1" spans="1:49" s="31" customFormat="1" x14ac:dyDescent="0.2">
      <c r="A1" s="151" t="s">
        <v>0</v>
      </c>
      <c r="B1" s="152"/>
      <c r="C1" s="152"/>
      <c r="D1" s="152"/>
      <c r="E1" s="153"/>
      <c r="F1" s="42">
        <v>45658</v>
      </c>
      <c r="G1" s="66">
        <f ca="1">TODAY()</f>
        <v>45685</v>
      </c>
      <c r="H1" s="169">
        <v>45665</v>
      </c>
      <c r="I1" s="170"/>
      <c r="J1" s="169">
        <v>45666</v>
      </c>
      <c r="K1" s="170"/>
      <c r="L1" s="169">
        <v>45667</v>
      </c>
      <c r="M1" s="170"/>
      <c r="N1" s="169">
        <v>45668</v>
      </c>
      <c r="O1" s="170"/>
      <c r="P1" s="169">
        <v>45669</v>
      </c>
      <c r="Q1" s="170"/>
      <c r="R1" s="169">
        <v>45670</v>
      </c>
      <c r="S1" s="170"/>
      <c r="T1" s="169">
        <v>45671</v>
      </c>
      <c r="U1" s="170"/>
      <c r="V1" s="169">
        <v>45672</v>
      </c>
      <c r="W1" s="170"/>
      <c r="X1" s="169">
        <v>45673</v>
      </c>
      <c r="Y1" s="170"/>
      <c r="Z1" s="169">
        <v>45674</v>
      </c>
      <c r="AA1" s="170"/>
      <c r="AB1" s="169">
        <v>45675</v>
      </c>
      <c r="AC1" s="170"/>
      <c r="AD1" s="169">
        <v>45676</v>
      </c>
      <c r="AE1" s="170"/>
      <c r="AF1" s="161">
        <v>45677</v>
      </c>
      <c r="AG1" s="162"/>
      <c r="AH1" s="161">
        <v>45678</v>
      </c>
      <c r="AI1" s="162"/>
      <c r="AJ1" s="165">
        <v>45679</v>
      </c>
      <c r="AK1" s="162"/>
      <c r="AL1" s="165">
        <v>45680</v>
      </c>
      <c r="AM1" s="162"/>
      <c r="AN1" s="165">
        <v>45681</v>
      </c>
      <c r="AO1" s="162"/>
      <c r="AP1" s="165">
        <v>45682</v>
      </c>
      <c r="AQ1" s="162"/>
      <c r="AR1" s="165">
        <v>45683</v>
      </c>
      <c r="AS1" s="162"/>
      <c r="AT1" s="165">
        <v>45684</v>
      </c>
      <c r="AU1" s="162"/>
      <c r="AV1" s="165">
        <v>45685</v>
      </c>
      <c r="AW1" s="162"/>
    </row>
    <row r="2" spans="1:49" s="31" customFormat="1" x14ac:dyDescent="0.2">
      <c r="A2" s="44"/>
      <c r="B2" s="45"/>
      <c r="C2" s="45"/>
      <c r="D2" s="45"/>
      <c r="E2" s="45"/>
      <c r="F2" s="68">
        <v>45688</v>
      </c>
      <c r="G2" s="67"/>
      <c r="H2" s="159" t="s">
        <v>3</v>
      </c>
      <c r="I2" s="160"/>
      <c r="J2" s="159" t="s">
        <v>4</v>
      </c>
      <c r="K2" s="160"/>
      <c r="L2" s="159" t="s">
        <v>5</v>
      </c>
      <c r="M2" s="160"/>
      <c r="N2" s="159" t="s">
        <v>6</v>
      </c>
      <c r="O2" s="160"/>
      <c r="P2" s="159" t="s">
        <v>7</v>
      </c>
      <c r="Q2" s="160"/>
      <c r="R2" s="159" t="s">
        <v>1</v>
      </c>
      <c r="S2" s="160"/>
      <c r="T2" s="159" t="s">
        <v>2</v>
      </c>
      <c r="U2" s="160"/>
      <c r="V2" s="159" t="s">
        <v>3</v>
      </c>
      <c r="W2" s="160"/>
      <c r="X2" s="159" t="s">
        <v>4</v>
      </c>
      <c r="Y2" s="160"/>
      <c r="Z2" s="159" t="s">
        <v>5</v>
      </c>
      <c r="AA2" s="160"/>
      <c r="AB2" s="159" t="s">
        <v>6</v>
      </c>
      <c r="AC2" s="160"/>
      <c r="AD2" s="159" t="s">
        <v>7</v>
      </c>
      <c r="AE2" s="160"/>
      <c r="AF2" s="163" t="s">
        <v>1</v>
      </c>
      <c r="AG2" s="164"/>
      <c r="AH2" s="163" t="s">
        <v>2</v>
      </c>
      <c r="AI2" s="164"/>
      <c r="AJ2" s="166" t="s">
        <v>3</v>
      </c>
      <c r="AK2" s="164"/>
      <c r="AL2" s="166" t="s">
        <v>90</v>
      </c>
      <c r="AM2" s="164"/>
      <c r="AN2" s="166" t="s">
        <v>5</v>
      </c>
      <c r="AO2" s="164"/>
      <c r="AP2" s="166" t="s">
        <v>91</v>
      </c>
      <c r="AQ2" s="164"/>
      <c r="AR2" s="166" t="s">
        <v>92</v>
      </c>
      <c r="AS2" s="164"/>
      <c r="AT2" s="166" t="s">
        <v>1</v>
      </c>
      <c r="AU2" s="164"/>
      <c r="AV2" s="166" t="s">
        <v>2</v>
      </c>
      <c r="AW2" s="164"/>
    </row>
    <row r="3" spans="1:49" ht="17" thickBot="1" x14ac:dyDescent="0.25">
      <c r="A3" s="167" t="s">
        <v>9</v>
      </c>
      <c r="B3" s="168"/>
      <c r="C3" s="29" t="s">
        <v>10</v>
      </c>
      <c r="D3" s="29" t="s">
        <v>11</v>
      </c>
      <c r="E3" s="30" t="s">
        <v>12</v>
      </c>
      <c r="F3" s="30" t="s">
        <v>13</v>
      </c>
      <c r="G3" s="30" t="s">
        <v>14</v>
      </c>
      <c r="H3" s="17" t="s">
        <v>15</v>
      </c>
      <c r="I3" s="18" t="s">
        <v>16</v>
      </c>
      <c r="J3" s="12" t="s">
        <v>15</v>
      </c>
      <c r="K3" s="9" t="s">
        <v>16</v>
      </c>
      <c r="L3" s="9" t="s">
        <v>15</v>
      </c>
      <c r="M3" s="9" t="s">
        <v>16</v>
      </c>
      <c r="N3" s="9" t="s">
        <v>15</v>
      </c>
      <c r="O3" s="9" t="s">
        <v>16</v>
      </c>
      <c r="P3" s="9" t="s">
        <v>15</v>
      </c>
      <c r="Q3" s="9" t="s">
        <v>16</v>
      </c>
      <c r="R3" s="9" t="s">
        <v>15</v>
      </c>
      <c r="S3" s="9" t="s">
        <v>16</v>
      </c>
      <c r="T3" s="9"/>
      <c r="U3" s="9"/>
      <c r="V3" s="9" t="s">
        <v>15</v>
      </c>
      <c r="W3" s="9" t="s">
        <v>16</v>
      </c>
      <c r="X3" s="9" t="s">
        <v>15</v>
      </c>
      <c r="Y3" s="9" t="s">
        <v>16</v>
      </c>
      <c r="Z3" s="9" t="s">
        <v>15</v>
      </c>
      <c r="AA3" s="9" t="s">
        <v>16</v>
      </c>
      <c r="AB3" s="9" t="s">
        <v>15</v>
      </c>
      <c r="AC3" s="9" t="s">
        <v>16</v>
      </c>
      <c r="AD3" s="9" t="s">
        <v>15</v>
      </c>
      <c r="AE3" s="9" t="s">
        <v>16</v>
      </c>
      <c r="AF3" s="79" t="s">
        <v>15</v>
      </c>
      <c r="AG3" s="80" t="s">
        <v>16</v>
      </c>
      <c r="AH3" s="79" t="s">
        <v>15</v>
      </c>
      <c r="AI3" s="80" t="s">
        <v>16</v>
      </c>
      <c r="AJ3" s="79" t="s">
        <v>15</v>
      </c>
      <c r="AK3" s="80" t="s">
        <v>16</v>
      </c>
      <c r="AL3" s="79" t="s">
        <v>15</v>
      </c>
      <c r="AM3" s="80" t="s">
        <v>16</v>
      </c>
      <c r="AN3" s="79" t="s">
        <v>15</v>
      </c>
      <c r="AO3" s="80" t="s">
        <v>16</v>
      </c>
      <c r="AP3" s="79" t="s">
        <v>15</v>
      </c>
      <c r="AQ3" s="80" t="s">
        <v>16</v>
      </c>
      <c r="AR3" s="79" t="s">
        <v>15</v>
      </c>
      <c r="AS3" s="80" t="s">
        <v>16</v>
      </c>
      <c r="AT3" s="79" t="s">
        <v>15</v>
      </c>
      <c r="AU3" s="80" t="s">
        <v>16</v>
      </c>
      <c r="AV3" s="79" t="s">
        <v>15</v>
      </c>
      <c r="AW3" s="80" t="s">
        <v>16</v>
      </c>
    </row>
    <row r="4" spans="1:49" x14ac:dyDescent="0.2">
      <c r="A4" s="156" t="s">
        <v>31</v>
      </c>
      <c r="B4" s="26" t="s">
        <v>18</v>
      </c>
      <c r="C4" s="11">
        <v>50</v>
      </c>
      <c r="D4" s="11"/>
      <c r="E4" s="25">
        <f>IFERROR(D4/C4,"")</f>
        <v>0</v>
      </c>
      <c r="F4" s="11"/>
      <c r="G4" s="48"/>
      <c r="H4" s="13"/>
      <c r="I4" s="19"/>
      <c r="J4" s="13"/>
      <c r="K4" s="2"/>
      <c r="L4" s="2"/>
      <c r="M4" s="2"/>
      <c r="N4" s="2"/>
      <c r="O4" s="2"/>
      <c r="P4" s="2"/>
      <c r="Q4" s="3"/>
      <c r="R4" s="2"/>
      <c r="S4" s="3"/>
      <c r="T4" s="61"/>
      <c r="U4" s="61"/>
      <c r="V4" s="2">
        <v>4</v>
      </c>
      <c r="W4" s="3"/>
      <c r="X4" s="2"/>
      <c r="Y4" s="3"/>
      <c r="Z4" s="2"/>
      <c r="AA4" s="3"/>
      <c r="AB4" s="2"/>
      <c r="AC4" s="3"/>
      <c r="AD4" s="2"/>
      <c r="AE4" s="3"/>
      <c r="AF4" s="81"/>
      <c r="AG4" s="82"/>
      <c r="AH4" s="81"/>
      <c r="AI4" s="82"/>
      <c r="AJ4" s="81"/>
      <c r="AK4" s="82"/>
      <c r="AL4" s="81"/>
      <c r="AM4" s="82"/>
      <c r="AN4" s="81"/>
      <c r="AO4" s="82"/>
      <c r="AP4" s="81"/>
      <c r="AQ4" s="82"/>
      <c r="AR4" s="81"/>
      <c r="AS4" s="82"/>
      <c r="AT4" s="81"/>
      <c r="AU4" s="82"/>
      <c r="AV4" s="81"/>
      <c r="AW4" s="82"/>
    </row>
    <row r="5" spans="1:49" x14ac:dyDescent="0.2">
      <c r="A5" s="157"/>
      <c r="B5" s="27" t="s">
        <v>19</v>
      </c>
      <c r="C5" s="10">
        <v>2700000</v>
      </c>
      <c r="D5" s="10"/>
      <c r="E5" s="25">
        <f t="shared" ref="E5:E6" si="0">IFERROR(D5/C5,"")</f>
        <v>0</v>
      </c>
      <c r="F5" s="43">
        <f ca="1">D5/($G$1-$F$1)</f>
        <v>0</v>
      </c>
      <c r="G5" s="43">
        <f ca="1">(C5-D5)/($F$2-$G$1)</f>
        <v>900000</v>
      </c>
      <c r="H5" s="14"/>
      <c r="I5" s="20"/>
      <c r="J5" s="14"/>
      <c r="K5" s="7"/>
      <c r="L5" s="7"/>
      <c r="M5" s="7"/>
      <c r="N5" s="7"/>
      <c r="O5" s="7"/>
      <c r="P5" s="7"/>
      <c r="Q5" s="8"/>
      <c r="R5" s="7"/>
      <c r="S5" s="8"/>
      <c r="T5" s="62"/>
      <c r="U5" s="62"/>
      <c r="V5" s="7"/>
      <c r="W5" s="8"/>
      <c r="X5" s="7"/>
      <c r="Y5" s="8"/>
      <c r="Z5" s="7"/>
      <c r="AA5" s="8"/>
      <c r="AB5" s="7"/>
      <c r="AC5" s="8"/>
      <c r="AD5" s="7"/>
      <c r="AE5" s="8"/>
      <c r="AF5" s="83"/>
      <c r="AG5" s="84"/>
      <c r="AH5" s="83"/>
      <c r="AI5" s="84"/>
      <c r="AJ5" s="83"/>
      <c r="AK5" s="84"/>
      <c r="AL5" s="83"/>
      <c r="AM5" s="84"/>
      <c r="AN5" s="83"/>
      <c r="AO5" s="84"/>
      <c r="AP5" s="83"/>
      <c r="AQ5" s="84"/>
      <c r="AR5" s="83"/>
      <c r="AS5" s="84"/>
      <c r="AT5" s="83">
        <f ca="1">G5</f>
        <v>900000</v>
      </c>
      <c r="AU5" s="84"/>
      <c r="AV5" s="83"/>
      <c r="AW5" s="84"/>
    </row>
    <row r="6" spans="1:49" ht="17" thickBot="1" x14ac:dyDescent="0.25">
      <c r="A6" s="158"/>
      <c r="B6" s="28" t="s">
        <v>20</v>
      </c>
      <c r="C6" s="11">
        <v>10</v>
      </c>
      <c r="D6" s="11"/>
      <c r="E6" s="25">
        <f t="shared" si="0"/>
        <v>0</v>
      </c>
      <c r="F6" s="25"/>
      <c r="G6" s="48"/>
      <c r="H6" s="15"/>
      <c r="I6" s="21"/>
      <c r="J6" s="15"/>
      <c r="K6" s="5"/>
      <c r="L6" s="5"/>
      <c r="M6" s="5"/>
      <c r="N6" s="5"/>
      <c r="O6" s="5"/>
      <c r="P6" s="5"/>
      <c r="Q6" s="6"/>
      <c r="R6" s="5"/>
      <c r="S6" s="6"/>
      <c r="T6" s="63"/>
      <c r="U6" s="63"/>
      <c r="V6" s="5">
        <v>0</v>
      </c>
      <c r="W6" s="6">
        <v>4</v>
      </c>
      <c r="X6" s="5"/>
      <c r="Y6" s="6"/>
      <c r="Z6" s="5"/>
      <c r="AA6" s="6"/>
      <c r="AB6" s="5"/>
      <c r="AC6" s="6"/>
      <c r="AD6" s="5"/>
      <c r="AE6" s="6"/>
      <c r="AF6" s="85"/>
      <c r="AG6" s="86"/>
      <c r="AH6" s="85"/>
      <c r="AI6" s="86"/>
      <c r="AJ6" s="85"/>
      <c r="AK6" s="86"/>
      <c r="AL6" s="85"/>
      <c r="AM6" s="86"/>
      <c r="AN6" s="85"/>
      <c r="AO6" s="86"/>
      <c r="AP6" s="85"/>
      <c r="AQ6" s="86"/>
      <c r="AR6" s="85"/>
      <c r="AS6" s="86"/>
      <c r="AT6" s="85"/>
      <c r="AU6" s="86"/>
      <c r="AV6" s="85"/>
      <c r="AW6" s="86"/>
    </row>
    <row r="7" spans="1:49" x14ac:dyDescent="0.2">
      <c r="A7" s="156" t="s">
        <v>32</v>
      </c>
      <c r="B7" s="26" t="s">
        <v>18</v>
      </c>
      <c r="C7" s="11">
        <v>50</v>
      </c>
      <c r="D7" s="11">
        <v>7</v>
      </c>
      <c r="E7" s="25">
        <f>IFERROR(D7/C7,"")</f>
        <v>0.14000000000000001</v>
      </c>
      <c r="F7" s="25"/>
      <c r="G7" s="48"/>
      <c r="H7" s="13"/>
      <c r="I7" s="19">
        <v>4</v>
      </c>
      <c r="J7" s="13"/>
      <c r="K7" s="2"/>
      <c r="L7" s="2"/>
      <c r="M7" s="2">
        <v>2</v>
      </c>
      <c r="N7" s="2"/>
      <c r="O7" s="2"/>
      <c r="P7" s="2"/>
      <c r="Q7" s="3"/>
      <c r="R7" s="2"/>
      <c r="S7" s="2">
        <v>1</v>
      </c>
      <c r="T7" s="61"/>
      <c r="U7" s="61"/>
      <c r="V7" s="2">
        <v>4</v>
      </c>
      <c r="W7" s="3">
        <v>1</v>
      </c>
      <c r="X7" s="2">
        <v>5</v>
      </c>
      <c r="Y7" s="3">
        <v>5</v>
      </c>
      <c r="Z7" s="2">
        <v>5</v>
      </c>
      <c r="AA7" s="3"/>
      <c r="AB7" s="2"/>
      <c r="AC7" s="3"/>
      <c r="AD7" s="2"/>
      <c r="AE7" s="3"/>
      <c r="AF7" s="87"/>
      <c r="AG7" s="88"/>
      <c r="AH7" s="87"/>
      <c r="AI7" s="88">
        <v>4</v>
      </c>
      <c r="AJ7" s="87"/>
      <c r="AK7" s="88"/>
      <c r="AL7" s="87"/>
      <c r="AM7" s="88"/>
      <c r="AN7" s="87"/>
      <c r="AO7" s="88"/>
      <c r="AP7" s="87"/>
      <c r="AQ7" s="88"/>
      <c r="AR7" s="87"/>
      <c r="AS7" s="88"/>
      <c r="AT7" s="87"/>
      <c r="AU7" s="88"/>
      <c r="AV7" s="87"/>
      <c r="AW7" s="88"/>
    </row>
    <row r="8" spans="1:49" x14ac:dyDescent="0.2">
      <c r="A8" s="157"/>
      <c r="B8" s="27" t="s">
        <v>19</v>
      </c>
      <c r="C8" s="10">
        <v>2700000</v>
      </c>
      <c r="D8" s="10">
        <v>615922</v>
      </c>
      <c r="E8" s="25">
        <f t="shared" ref="E8:E9" si="1">IFERROR(D8/C8,"")</f>
        <v>0.22811925925925927</v>
      </c>
      <c r="F8" s="43">
        <f ca="1">D8/($G$1-$F$1)</f>
        <v>22811.925925925927</v>
      </c>
      <c r="G8" s="43">
        <f ca="1">(C8-D8)/($F$2-$G$1)</f>
        <v>694692.66666666663</v>
      </c>
      <c r="H8" s="16"/>
      <c r="I8" s="22">
        <v>41745</v>
      </c>
      <c r="J8" s="16"/>
      <c r="K8" s="1"/>
      <c r="L8" s="1"/>
      <c r="M8" s="1">
        <v>38846</v>
      </c>
      <c r="N8" s="1"/>
      <c r="O8" s="1"/>
      <c r="P8" s="1"/>
      <c r="Q8" s="4"/>
      <c r="R8" s="1"/>
      <c r="S8" s="37">
        <v>15303</v>
      </c>
      <c r="T8" s="64"/>
      <c r="U8" s="64"/>
      <c r="V8" s="1">
        <v>100000</v>
      </c>
      <c r="W8" s="34">
        <v>20000</v>
      </c>
      <c r="X8" s="1">
        <v>150000</v>
      </c>
      <c r="Y8" s="34">
        <v>95000</v>
      </c>
      <c r="Z8" s="1">
        <v>150000</v>
      </c>
      <c r="AA8" s="34">
        <v>40000</v>
      </c>
      <c r="AB8" s="1"/>
      <c r="AC8" s="90">
        <v>45000</v>
      </c>
      <c r="AD8" s="1"/>
      <c r="AE8" s="34"/>
      <c r="AF8" s="87">
        <v>100000</v>
      </c>
      <c r="AG8" s="34"/>
      <c r="AH8" s="87"/>
      <c r="AI8" s="115">
        <v>40000</v>
      </c>
      <c r="AJ8" s="114"/>
      <c r="AK8" s="34"/>
      <c r="AL8" s="114"/>
      <c r="AM8" s="34"/>
      <c r="AN8" s="114"/>
      <c r="AO8" s="34"/>
      <c r="AP8" s="114"/>
      <c r="AQ8" s="34"/>
      <c r="AR8" s="114"/>
      <c r="AS8" s="34"/>
      <c r="AT8" s="114">
        <f ca="1">G8</f>
        <v>694692.66666666663</v>
      </c>
      <c r="AU8" s="34"/>
      <c r="AV8" s="114">
        <v>100000</v>
      </c>
      <c r="AW8" s="34"/>
    </row>
    <row r="9" spans="1:49" ht="17" thickBot="1" x14ac:dyDescent="0.25">
      <c r="A9" s="158"/>
      <c r="B9" s="28" t="s">
        <v>20</v>
      </c>
      <c r="C9" s="11">
        <v>10</v>
      </c>
      <c r="D9" s="11">
        <v>5</v>
      </c>
      <c r="E9" s="25">
        <f t="shared" si="1"/>
        <v>0.5</v>
      </c>
      <c r="F9" s="25"/>
      <c r="G9" s="48"/>
      <c r="H9" s="15"/>
      <c r="I9" s="21"/>
      <c r="J9" s="15"/>
      <c r="K9" s="5"/>
      <c r="L9" s="5"/>
      <c r="M9" s="5"/>
      <c r="N9" s="5"/>
      <c r="O9" s="5"/>
      <c r="P9" s="5"/>
      <c r="Q9" s="6"/>
      <c r="R9" s="5"/>
      <c r="S9" s="6"/>
      <c r="T9" s="63"/>
      <c r="U9" s="63"/>
      <c r="V9" s="5">
        <v>3</v>
      </c>
      <c r="W9" s="6">
        <v>3</v>
      </c>
      <c r="X9" s="5">
        <v>2</v>
      </c>
      <c r="Y9" s="6"/>
      <c r="Z9" s="5">
        <v>3</v>
      </c>
      <c r="AA9" s="6"/>
      <c r="AB9" s="5"/>
      <c r="AC9" s="6"/>
      <c r="AD9" s="5"/>
      <c r="AE9" s="6"/>
      <c r="AF9" s="85">
        <v>2</v>
      </c>
      <c r="AG9" s="89"/>
      <c r="AH9" s="85"/>
      <c r="AI9" s="89">
        <v>2</v>
      </c>
      <c r="AJ9" s="85"/>
      <c r="AK9" s="89"/>
      <c r="AL9" s="85"/>
      <c r="AM9" s="89"/>
      <c r="AN9" s="85"/>
      <c r="AO9" s="89"/>
      <c r="AP9" s="85"/>
      <c r="AQ9" s="89"/>
      <c r="AR9" s="85"/>
      <c r="AS9" s="89"/>
      <c r="AT9" s="85"/>
      <c r="AU9" s="89"/>
      <c r="AV9" s="85">
        <v>1</v>
      </c>
      <c r="AW9" s="89"/>
    </row>
    <row r="10" spans="1:49" x14ac:dyDescent="0.2">
      <c r="A10" s="156" t="s">
        <v>33</v>
      </c>
      <c r="B10" s="26" t="s">
        <v>18</v>
      </c>
      <c r="C10" s="11">
        <v>50</v>
      </c>
      <c r="D10" s="11">
        <v>1</v>
      </c>
      <c r="E10" s="25">
        <f>IFERROR(D10/C10,"")</f>
        <v>0.02</v>
      </c>
      <c r="F10" s="25"/>
      <c r="G10" s="48"/>
      <c r="H10" s="13"/>
      <c r="I10" s="19"/>
      <c r="J10" s="13"/>
      <c r="K10" s="2"/>
      <c r="L10" s="2"/>
      <c r="M10" s="2">
        <v>1</v>
      </c>
      <c r="N10" s="2"/>
      <c r="O10" s="2"/>
      <c r="P10" s="2"/>
      <c r="Q10" s="3"/>
      <c r="R10" s="2"/>
      <c r="S10" s="3"/>
      <c r="T10" s="61"/>
      <c r="U10" s="61"/>
      <c r="V10" s="2">
        <v>4</v>
      </c>
      <c r="W10" s="3">
        <v>1</v>
      </c>
      <c r="X10" s="2">
        <v>6</v>
      </c>
      <c r="Y10" s="3"/>
      <c r="Z10" s="2"/>
      <c r="AA10" s="3"/>
      <c r="AB10" s="2"/>
      <c r="AC10" s="3"/>
      <c r="AD10" s="2"/>
      <c r="AE10" s="3"/>
      <c r="AF10" s="87"/>
      <c r="AG10" s="88"/>
      <c r="AH10" s="87"/>
      <c r="AI10" s="88"/>
      <c r="AJ10" s="87"/>
      <c r="AK10" s="88"/>
      <c r="AL10" s="87"/>
      <c r="AM10" s="88"/>
      <c r="AN10" s="87"/>
      <c r="AO10" s="88"/>
      <c r="AP10" s="87"/>
      <c r="AQ10" s="88"/>
      <c r="AR10" s="87"/>
      <c r="AS10" s="88"/>
      <c r="AT10" s="87"/>
      <c r="AU10" s="88"/>
      <c r="AV10" s="87"/>
      <c r="AW10" s="88"/>
    </row>
    <row r="11" spans="1:49" x14ac:dyDescent="0.2">
      <c r="A11" s="157"/>
      <c r="B11" s="27" t="s">
        <v>19</v>
      </c>
      <c r="C11" s="10">
        <v>2700000</v>
      </c>
      <c r="D11" s="10">
        <v>198740</v>
      </c>
      <c r="E11" s="25">
        <f t="shared" ref="E11:E12" si="2">IFERROR(D11/C11,"")</f>
        <v>7.3607407407407413E-2</v>
      </c>
      <c r="F11" s="43">
        <f ca="1">D11/($G$1-$F$1)</f>
        <v>7360.7407407407409</v>
      </c>
      <c r="G11" s="43">
        <f ca="1">(C11-D11)/($F$2-$G$1)</f>
        <v>833753.33333333337</v>
      </c>
      <c r="H11" s="16"/>
      <c r="I11" s="22"/>
      <c r="J11" s="16"/>
      <c r="K11" s="1"/>
      <c r="L11" s="1"/>
      <c r="M11" s="37">
        <v>15303</v>
      </c>
      <c r="N11" s="1"/>
      <c r="O11" s="1"/>
      <c r="P11" s="1"/>
      <c r="Q11" s="4"/>
      <c r="R11" s="1"/>
      <c r="S11" s="4"/>
      <c r="T11" s="65"/>
      <c r="U11" s="65"/>
      <c r="V11" s="1">
        <v>100000</v>
      </c>
      <c r="W11" s="4">
        <v>30000</v>
      </c>
      <c r="X11" s="1">
        <v>180000</v>
      </c>
      <c r="Y11" s="4"/>
      <c r="Z11" s="1">
        <v>360000</v>
      </c>
      <c r="AA11" s="4"/>
      <c r="AB11" s="1"/>
      <c r="AC11" s="4"/>
      <c r="AD11" s="1"/>
      <c r="AE11" s="4"/>
      <c r="AF11" s="87">
        <v>100000</v>
      </c>
      <c r="AG11" s="88"/>
      <c r="AH11" s="87"/>
      <c r="AI11" s="113"/>
      <c r="AJ11" s="114"/>
      <c r="AK11" s="88"/>
      <c r="AL11" s="114"/>
      <c r="AM11" s="88"/>
      <c r="AN11" s="114"/>
      <c r="AO11" s="88"/>
      <c r="AP11" s="114"/>
      <c r="AQ11" s="88"/>
      <c r="AR11" s="114"/>
      <c r="AS11" s="88"/>
      <c r="AT11" s="114">
        <f ca="1">G11</f>
        <v>833753.33333333337</v>
      </c>
      <c r="AU11" s="88"/>
      <c r="AV11" s="114"/>
      <c r="AW11" s="88"/>
    </row>
    <row r="12" spans="1:49" ht="17" thickBot="1" x14ac:dyDescent="0.25">
      <c r="A12" s="158"/>
      <c r="B12" s="28" t="s">
        <v>20</v>
      </c>
      <c r="C12" s="11">
        <v>10</v>
      </c>
      <c r="D12" s="11"/>
      <c r="E12" s="25">
        <f t="shared" si="2"/>
        <v>0</v>
      </c>
      <c r="F12" s="25"/>
      <c r="G12" s="48"/>
      <c r="H12" s="15"/>
      <c r="I12" s="21"/>
      <c r="J12" s="15"/>
      <c r="K12" s="5"/>
      <c r="L12" s="5"/>
      <c r="M12" s="5"/>
      <c r="N12" s="5"/>
      <c r="O12" s="5"/>
      <c r="P12" s="5"/>
      <c r="Q12" s="6"/>
      <c r="R12" s="5"/>
      <c r="S12" s="6"/>
      <c r="T12" s="63"/>
      <c r="U12" s="63"/>
      <c r="V12" s="5">
        <v>3</v>
      </c>
      <c r="W12" s="6">
        <v>1</v>
      </c>
      <c r="X12" s="5">
        <v>0</v>
      </c>
      <c r="Y12" s="6"/>
      <c r="Z12" s="5"/>
      <c r="AA12" s="6"/>
      <c r="AB12" s="5"/>
      <c r="AC12" s="6"/>
      <c r="AD12" s="5"/>
      <c r="AE12" s="6"/>
      <c r="AF12" s="85"/>
      <c r="AG12" s="86"/>
      <c r="AH12" s="85"/>
      <c r="AI12" s="86"/>
      <c r="AJ12" s="85"/>
      <c r="AK12" s="86"/>
      <c r="AL12" s="85"/>
      <c r="AM12" s="86"/>
      <c r="AN12" s="85"/>
      <c r="AO12" s="86"/>
      <c r="AP12" s="85"/>
      <c r="AQ12" s="86"/>
      <c r="AR12" s="85"/>
      <c r="AS12" s="86"/>
      <c r="AT12" s="85"/>
      <c r="AU12" s="86"/>
      <c r="AV12" s="85"/>
      <c r="AW12" s="86"/>
    </row>
    <row r="13" spans="1:49" x14ac:dyDescent="0.2">
      <c r="A13" s="156" t="s">
        <v>34</v>
      </c>
      <c r="B13" s="26" t="s">
        <v>18</v>
      </c>
      <c r="C13" s="11">
        <v>50</v>
      </c>
      <c r="D13" s="11"/>
      <c r="E13" s="25">
        <f>IFERROR(D13/C13,"")</f>
        <v>0</v>
      </c>
      <c r="F13" s="25"/>
      <c r="G13" s="48"/>
      <c r="H13" s="13"/>
      <c r="I13" s="19"/>
      <c r="J13" s="13"/>
      <c r="K13" s="2"/>
      <c r="L13" s="2"/>
      <c r="M13" s="2"/>
      <c r="N13" s="2"/>
      <c r="O13" s="2"/>
      <c r="P13" s="2"/>
      <c r="Q13" s="3"/>
      <c r="R13" s="2"/>
      <c r="S13" s="3"/>
      <c r="T13" s="61"/>
      <c r="U13" s="61"/>
      <c r="V13" s="2">
        <v>4</v>
      </c>
      <c r="W13" s="3">
        <v>1</v>
      </c>
      <c r="X13" s="2">
        <v>2</v>
      </c>
      <c r="Y13" s="3">
        <v>4</v>
      </c>
      <c r="Z13" s="2">
        <v>5</v>
      </c>
      <c r="AA13" s="3"/>
      <c r="AB13" s="2"/>
      <c r="AC13" s="3"/>
      <c r="AD13" s="2"/>
      <c r="AE13" s="3"/>
      <c r="AF13" s="87"/>
      <c r="AG13" s="88"/>
      <c r="AH13" s="87"/>
      <c r="AI13" s="88"/>
      <c r="AJ13" s="87"/>
      <c r="AK13" s="88"/>
      <c r="AL13" s="87"/>
      <c r="AM13" s="88"/>
      <c r="AN13" s="87"/>
      <c r="AO13" s="88"/>
      <c r="AP13" s="87"/>
      <c r="AQ13" s="88"/>
      <c r="AR13" s="87"/>
      <c r="AS13" s="88"/>
      <c r="AT13" s="87"/>
      <c r="AU13" s="88"/>
      <c r="AV13" s="87"/>
      <c r="AW13" s="88"/>
    </row>
    <row r="14" spans="1:49" x14ac:dyDescent="0.2">
      <c r="A14" s="157"/>
      <c r="B14" s="27" t="s">
        <v>19</v>
      </c>
      <c r="C14" s="10">
        <v>2700000</v>
      </c>
      <c r="D14" s="10">
        <v>198161</v>
      </c>
      <c r="E14" s="25">
        <f t="shared" ref="E14:E15" si="3">IFERROR(D14/C14,"")</f>
        <v>7.3392962962962965E-2</v>
      </c>
      <c r="F14" s="43">
        <f ca="1">D14/($G$1-$F$1)</f>
        <v>7339.2962962962965</v>
      </c>
      <c r="G14" s="43">
        <f ca="1">(C14-D14)/($F$2-$G$1)</f>
        <v>833946.33333333337</v>
      </c>
      <c r="H14" s="16"/>
      <c r="I14" s="22"/>
      <c r="J14" s="16"/>
      <c r="K14" s="1"/>
      <c r="L14" s="1"/>
      <c r="M14" s="1"/>
      <c r="N14" s="1"/>
      <c r="O14" s="1"/>
      <c r="P14" s="1"/>
      <c r="Q14" s="4"/>
      <c r="R14" s="1"/>
      <c r="S14" s="4"/>
      <c r="T14" s="65"/>
      <c r="U14" s="65"/>
      <c r="V14" s="1">
        <v>120000</v>
      </c>
      <c r="W14" s="4">
        <v>60000</v>
      </c>
      <c r="X14" s="1">
        <v>100000</v>
      </c>
      <c r="Y14" s="4">
        <v>95000</v>
      </c>
      <c r="Z14" s="1">
        <v>120000</v>
      </c>
      <c r="AA14" s="4">
        <v>65000</v>
      </c>
      <c r="AB14" s="1"/>
      <c r="AC14" s="34">
        <v>19000</v>
      </c>
      <c r="AD14" s="1"/>
      <c r="AE14" s="4"/>
      <c r="AF14" s="87">
        <v>100000</v>
      </c>
      <c r="AG14" s="88"/>
      <c r="AH14" s="87"/>
      <c r="AI14" s="113">
        <v>12000</v>
      </c>
      <c r="AJ14" s="114"/>
      <c r="AK14" s="88"/>
      <c r="AL14" s="114"/>
      <c r="AM14" s="88"/>
      <c r="AN14" s="114"/>
      <c r="AO14" s="88"/>
      <c r="AP14" s="114"/>
      <c r="AQ14" s="88"/>
      <c r="AR14" s="114"/>
      <c r="AS14" s="88"/>
      <c r="AT14" s="114">
        <f ca="1">G14</f>
        <v>833946.33333333337</v>
      </c>
      <c r="AU14" s="88"/>
      <c r="AV14" s="114">
        <v>100000</v>
      </c>
      <c r="AW14" s="88"/>
    </row>
    <row r="15" spans="1:49" ht="17" thickBot="1" x14ac:dyDescent="0.25">
      <c r="A15" s="158"/>
      <c r="B15" s="28" t="s">
        <v>20</v>
      </c>
      <c r="C15" s="11">
        <v>10</v>
      </c>
      <c r="D15" s="11">
        <v>2</v>
      </c>
      <c r="E15" s="25">
        <f t="shared" si="3"/>
        <v>0.2</v>
      </c>
      <c r="F15" s="25"/>
      <c r="G15" s="48"/>
      <c r="H15" s="24"/>
      <c r="I15" s="23"/>
      <c r="J15" s="15"/>
      <c r="K15" s="5"/>
      <c r="L15" s="5"/>
      <c r="M15" s="5"/>
      <c r="N15" s="5"/>
      <c r="O15" s="5"/>
      <c r="P15" s="5"/>
      <c r="Q15" s="6"/>
      <c r="R15" s="5"/>
      <c r="S15" s="6"/>
      <c r="T15" s="63"/>
      <c r="U15" s="63"/>
      <c r="V15" s="5">
        <v>3</v>
      </c>
      <c r="W15" s="6">
        <v>2</v>
      </c>
      <c r="X15" s="5">
        <v>1</v>
      </c>
      <c r="Y15" s="6">
        <v>1</v>
      </c>
      <c r="Z15" s="5">
        <v>0</v>
      </c>
      <c r="AA15" s="6"/>
      <c r="AB15" s="5"/>
      <c r="AC15" s="6"/>
      <c r="AD15" s="5"/>
      <c r="AE15" s="6"/>
      <c r="AF15" s="85"/>
      <c r="AG15" s="86"/>
      <c r="AH15" s="85"/>
      <c r="AI15" s="86"/>
      <c r="AJ15" s="85"/>
      <c r="AK15" s="86"/>
      <c r="AL15" s="85"/>
      <c r="AM15" s="86"/>
      <c r="AN15" s="85"/>
      <c r="AO15" s="86"/>
      <c r="AP15" s="85"/>
      <c r="AQ15" s="86"/>
      <c r="AR15" s="85"/>
      <c r="AS15" s="86"/>
      <c r="AT15" s="85"/>
      <c r="AU15" s="86"/>
      <c r="AV15" s="85">
        <v>1</v>
      </c>
      <c r="AW15" s="86"/>
    </row>
    <row r="16" spans="1:49" x14ac:dyDescent="0.2">
      <c r="A16" s="156" t="s">
        <v>35</v>
      </c>
      <c r="B16" s="26" t="s">
        <v>18</v>
      </c>
      <c r="C16" s="11"/>
      <c r="D16" s="11"/>
      <c r="E16" s="25" t="str">
        <f>IFERROR(D16/C16,"")</f>
        <v/>
      </c>
      <c r="F16" s="25"/>
      <c r="G16" s="48"/>
      <c r="H16" s="13"/>
      <c r="I16" s="19"/>
      <c r="J16" s="13"/>
      <c r="K16" s="2"/>
      <c r="L16" s="2"/>
      <c r="M16" s="2"/>
      <c r="N16" s="2"/>
      <c r="O16" s="2"/>
      <c r="P16" s="2"/>
      <c r="Q16" s="3"/>
      <c r="R16" s="2"/>
      <c r="S16" s="3"/>
      <c r="T16" s="61"/>
      <c r="U16" s="61"/>
      <c r="V16" s="2"/>
      <c r="W16" s="3"/>
      <c r="X16" s="2"/>
      <c r="Y16" s="3"/>
      <c r="Z16" s="2"/>
      <c r="AA16" s="3"/>
      <c r="AB16" s="2"/>
      <c r="AC16" s="3"/>
      <c r="AD16" s="2"/>
      <c r="AE16" s="3"/>
      <c r="AF16" s="87"/>
      <c r="AG16" s="88"/>
      <c r="AH16" s="87"/>
      <c r="AI16" s="88"/>
      <c r="AJ16" s="87"/>
      <c r="AK16" s="88"/>
      <c r="AL16" s="87"/>
      <c r="AM16" s="88"/>
      <c r="AN16" s="87"/>
      <c r="AO16" s="88"/>
      <c r="AP16" s="87"/>
      <c r="AQ16" s="88"/>
      <c r="AR16" s="87"/>
      <c r="AS16" s="88"/>
      <c r="AT16" s="87"/>
      <c r="AU16" s="88"/>
      <c r="AV16" s="87"/>
      <c r="AW16" s="88"/>
    </row>
    <row r="17" spans="1:49" x14ac:dyDescent="0.2">
      <c r="A17" s="157"/>
      <c r="B17" s="27" t="s">
        <v>19</v>
      </c>
      <c r="C17" s="10">
        <v>1200000</v>
      </c>
      <c r="D17" s="10">
        <v>139342</v>
      </c>
      <c r="E17" s="25">
        <f t="shared" ref="E17:E18" si="4">IFERROR(D17/C17,"")</f>
        <v>0.11611833333333334</v>
      </c>
      <c r="F17" s="43">
        <f ca="1">D17/($G$1-$F$1)</f>
        <v>5160.8148148148148</v>
      </c>
      <c r="G17" s="43">
        <f ca="1">(C17-D17)/($F$2-$G$1)</f>
        <v>353552.66666666669</v>
      </c>
      <c r="H17" s="16"/>
      <c r="I17" s="22"/>
      <c r="J17" s="16"/>
      <c r="K17" s="1"/>
      <c r="L17" s="1"/>
      <c r="M17" s="1"/>
      <c r="N17" s="1"/>
      <c r="O17" s="1"/>
      <c r="P17" s="1"/>
      <c r="Q17" s="4"/>
      <c r="R17" s="1"/>
      <c r="S17" s="4"/>
      <c r="T17" s="65"/>
      <c r="U17" s="65"/>
      <c r="V17" s="1"/>
      <c r="W17" s="4"/>
      <c r="X17" s="1"/>
      <c r="Y17" s="4"/>
      <c r="Z17" s="1"/>
      <c r="AA17" s="4"/>
      <c r="AB17" s="1"/>
      <c r="AC17" s="34"/>
      <c r="AD17" s="1"/>
      <c r="AE17" s="4"/>
      <c r="AF17" s="87"/>
      <c r="AG17" s="88"/>
      <c r="AH17" s="87"/>
      <c r="AI17" s="113"/>
      <c r="AJ17" s="87"/>
      <c r="AK17" s="88"/>
      <c r="AL17" s="87"/>
      <c r="AM17" s="88"/>
      <c r="AN17" s="87"/>
      <c r="AO17" s="88"/>
      <c r="AP17" s="87"/>
      <c r="AQ17" s="88"/>
      <c r="AR17" s="87"/>
      <c r="AS17" s="88"/>
      <c r="AT17" s="114">
        <f ca="1">G17</f>
        <v>353552.66666666669</v>
      </c>
      <c r="AU17" s="88"/>
      <c r="AV17" s="87"/>
      <c r="AW17" s="88"/>
    </row>
    <row r="18" spans="1:49" ht="17" thickBot="1" x14ac:dyDescent="0.25">
      <c r="A18" s="158"/>
      <c r="B18" s="28" t="s">
        <v>20</v>
      </c>
      <c r="C18" s="11"/>
      <c r="D18" s="11"/>
      <c r="E18" s="25" t="str">
        <f t="shared" si="4"/>
        <v/>
      </c>
      <c r="F18" s="25"/>
      <c r="G18" s="48"/>
      <c r="H18" s="24"/>
      <c r="I18" s="23"/>
      <c r="J18" s="15"/>
      <c r="K18" s="5"/>
      <c r="L18" s="5"/>
      <c r="M18" s="5"/>
      <c r="N18" s="5"/>
      <c r="O18" s="5"/>
      <c r="P18" s="5"/>
      <c r="Q18" s="6"/>
      <c r="R18" s="5"/>
      <c r="S18" s="6"/>
      <c r="T18" s="63"/>
      <c r="U18" s="63"/>
      <c r="V18" s="5"/>
      <c r="W18" s="6"/>
      <c r="X18" s="5"/>
      <c r="Y18" s="6"/>
      <c r="Z18" s="5"/>
      <c r="AA18" s="6"/>
      <c r="AB18" s="5"/>
      <c r="AC18" s="6"/>
      <c r="AD18" s="5"/>
      <c r="AE18" s="6"/>
      <c r="AF18" s="85"/>
      <c r="AG18" s="86"/>
      <c r="AH18" s="85"/>
      <c r="AI18" s="86"/>
      <c r="AJ18" s="85"/>
      <c r="AK18" s="86"/>
      <c r="AL18" s="85"/>
      <c r="AM18" s="86"/>
      <c r="AN18" s="85"/>
      <c r="AO18" s="86"/>
      <c r="AP18" s="85"/>
      <c r="AQ18" s="86"/>
      <c r="AR18" s="85"/>
      <c r="AS18" s="86"/>
      <c r="AT18" s="85"/>
      <c r="AU18" s="86"/>
      <c r="AV18" s="85"/>
      <c r="AW18" s="86"/>
    </row>
    <row r="19" spans="1:49" x14ac:dyDescent="0.2">
      <c r="D19" s="69"/>
    </row>
    <row r="23" spans="1:49" x14ac:dyDescent="0.2">
      <c r="A23" t="s">
        <v>27</v>
      </c>
      <c r="C23" s="69">
        <f>C14+C11+C8+C5+C17</f>
        <v>12000000</v>
      </c>
      <c r="D23" s="69">
        <f>D14+D11+D8+D5+D17</f>
        <v>1152165</v>
      </c>
    </row>
    <row r="24" spans="1:49" x14ac:dyDescent="0.2">
      <c r="C24" s="70">
        <v>0.03</v>
      </c>
      <c r="D24" s="70">
        <v>0.03</v>
      </c>
    </row>
    <row r="25" spans="1:49" x14ac:dyDescent="0.2">
      <c r="A25" t="s">
        <v>28</v>
      </c>
      <c r="C25" s="69">
        <f>C23*C24</f>
        <v>360000</v>
      </c>
      <c r="D25" s="69">
        <f>D23*D24</f>
        <v>34564.949999999997</v>
      </c>
    </row>
    <row r="26" spans="1:49" x14ac:dyDescent="0.2">
      <c r="A26" t="s">
        <v>29</v>
      </c>
      <c r="C26" s="69">
        <v>359500</v>
      </c>
      <c r="D26" s="69">
        <v>359500</v>
      </c>
    </row>
    <row r="27" spans="1:49" ht="17" thickBot="1" x14ac:dyDescent="0.25">
      <c r="A27" s="71" t="s">
        <v>30</v>
      </c>
      <c r="B27" s="71"/>
      <c r="C27" s="72">
        <f>C25-C26</f>
        <v>500</v>
      </c>
      <c r="D27" s="72">
        <f>D25-D26</f>
        <v>-324935.05</v>
      </c>
    </row>
    <row r="28" spans="1:49" ht="17" thickTop="1" x14ac:dyDescent="0.2"/>
  </sheetData>
  <mergeCells count="49">
    <mergeCell ref="AR1:AS1"/>
    <mergeCell ref="AR2:AS2"/>
    <mergeCell ref="AT1:AU1"/>
    <mergeCell ref="AT2:AU2"/>
    <mergeCell ref="AV1:AW1"/>
    <mergeCell ref="AV2:AW2"/>
    <mergeCell ref="AL1:AM1"/>
    <mergeCell ref="AL2:AM2"/>
    <mergeCell ref="AN1:AO1"/>
    <mergeCell ref="AN2:AO2"/>
    <mergeCell ref="AP1:AQ1"/>
    <mergeCell ref="AP2:AQ2"/>
    <mergeCell ref="AF1:AG1"/>
    <mergeCell ref="AF2:AG2"/>
    <mergeCell ref="P1:Q1"/>
    <mergeCell ref="AB1:AC1"/>
    <mergeCell ref="AB2:AC2"/>
    <mergeCell ref="AD1:AE1"/>
    <mergeCell ref="AD2:AE2"/>
    <mergeCell ref="R1:S1"/>
    <mergeCell ref="T1:U1"/>
    <mergeCell ref="V1:W1"/>
    <mergeCell ref="X1:Y1"/>
    <mergeCell ref="Z1:AA1"/>
    <mergeCell ref="T2:U2"/>
    <mergeCell ref="V2:W2"/>
    <mergeCell ref="X2:Y2"/>
    <mergeCell ref="Z2:AA2"/>
    <mergeCell ref="A1:E1"/>
    <mergeCell ref="H1:I1"/>
    <mergeCell ref="J1:K1"/>
    <mergeCell ref="L1:M1"/>
    <mergeCell ref="N1:O1"/>
    <mergeCell ref="A16:A18"/>
    <mergeCell ref="R2:S2"/>
    <mergeCell ref="AH1:AI1"/>
    <mergeCell ref="AH2:AI2"/>
    <mergeCell ref="AJ1:AK1"/>
    <mergeCell ref="AJ2:AK2"/>
    <mergeCell ref="P2:Q2"/>
    <mergeCell ref="A4:A6"/>
    <mergeCell ref="A7:A9"/>
    <mergeCell ref="A10:A12"/>
    <mergeCell ref="A13:A15"/>
    <mergeCell ref="A3:B3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12EC-4B27-2640-98B6-7ABCF3CDF472}">
  <dimension ref="A1:AF56"/>
  <sheetViews>
    <sheetView showGridLines="0" zoomScale="150" zoomScaleNormal="214" workbookViewId="0">
      <pane xSplit="8" ySplit="3" topLeftCell="AB8" activePane="bottomRight" state="frozen"/>
      <selection pane="topRight" activeCell="H1" sqref="H1"/>
      <selection pane="bottomLeft" activeCell="A4" sqref="A4"/>
      <selection pane="bottomRight" activeCell="AE16" sqref="AE16"/>
    </sheetView>
  </sheetViews>
  <sheetFormatPr baseColWidth="10" defaultColWidth="11" defaultRowHeight="16" x14ac:dyDescent="0.2"/>
  <cols>
    <col min="4" max="4" width="11.83203125" bestFit="1" customWidth="1"/>
    <col min="6" max="6" width="10.83203125" customWidth="1"/>
    <col min="7" max="7" width="14" bestFit="1" customWidth="1"/>
    <col min="8" max="8" width="15.1640625" customWidth="1"/>
  </cols>
  <sheetData>
    <row r="1" spans="1:32" s="31" customFormat="1" x14ac:dyDescent="0.2">
      <c r="A1" s="151" t="s">
        <v>0</v>
      </c>
      <c r="B1" s="152"/>
      <c r="C1" s="152"/>
      <c r="D1" s="152"/>
      <c r="E1" s="152"/>
      <c r="F1" s="153"/>
      <c r="G1" s="42">
        <v>45658</v>
      </c>
      <c r="H1" s="66">
        <f ca="1">TODAY()</f>
        <v>45685</v>
      </c>
      <c r="I1" s="169">
        <v>45665</v>
      </c>
      <c r="J1" s="170"/>
      <c r="K1" s="169">
        <v>45666</v>
      </c>
      <c r="L1" s="170"/>
      <c r="M1" s="169">
        <v>45667</v>
      </c>
      <c r="N1" s="170"/>
      <c r="O1" s="169">
        <v>45668</v>
      </c>
      <c r="P1" s="170"/>
      <c r="Q1" s="169">
        <v>45669</v>
      </c>
      <c r="R1" s="170"/>
      <c r="S1" s="169">
        <v>45670</v>
      </c>
      <c r="T1" s="170"/>
      <c r="U1" s="169">
        <v>45671</v>
      </c>
      <c r="V1" s="170"/>
      <c r="W1" s="169">
        <v>45672</v>
      </c>
      <c r="X1" s="170"/>
      <c r="Y1" s="169">
        <v>45673</v>
      </c>
      <c r="Z1" s="170"/>
      <c r="AA1" s="169">
        <v>45674</v>
      </c>
      <c r="AB1" s="170"/>
      <c r="AC1" s="169">
        <v>45684</v>
      </c>
      <c r="AD1" s="170"/>
      <c r="AE1" s="169">
        <v>45685</v>
      </c>
      <c r="AF1" s="170"/>
    </row>
    <row r="2" spans="1:32" s="31" customFormat="1" x14ac:dyDescent="0.2">
      <c r="A2" s="44"/>
      <c r="B2" s="45"/>
      <c r="C2" s="45"/>
      <c r="D2" s="45"/>
      <c r="E2" s="45"/>
      <c r="F2" s="45"/>
      <c r="G2" s="68">
        <v>45688</v>
      </c>
      <c r="H2" s="67"/>
      <c r="I2" s="159" t="s">
        <v>3</v>
      </c>
      <c r="J2" s="160"/>
      <c r="K2" s="159" t="s">
        <v>4</v>
      </c>
      <c r="L2" s="160"/>
      <c r="M2" s="159" t="s">
        <v>5</v>
      </c>
      <c r="N2" s="160"/>
      <c r="O2" s="159" t="s">
        <v>6</v>
      </c>
      <c r="P2" s="160"/>
      <c r="Q2" s="159" t="s">
        <v>7</v>
      </c>
      <c r="R2" s="160"/>
      <c r="S2" s="159" t="s">
        <v>1</v>
      </c>
      <c r="T2" s="160"/>
      <c r="U2" s="159" t="s">
        <v>2</v>
      </c>
      <c r="V2" s="160"/>
      <c r="W2" s="159" t="s">
        <v>3</v>
      </c>
      <c r="X2" s="160"/>
      <c r="Y2" s="159" t="s">
        <v>4</v>
      </c>
      <c r="Z2" s="160"/>
      <c r="AA2" s="159" t="s">
        <v>5</v>
      </c>
      <c r="AB2" s="160"/>
      <c r="AC2" s="159" t="s">
        <v>1</v>
      </c>
      <c r="AD2" s="160"/>
      <c r="AE2" s="159" t="s">
        <v>2</v>
      </c>
      <c r="AF2" s="160"/>
    </row>
    <row r="3" spans="1:32" ht="17" thickBot="1" x14ac:dyDescent="0.25">
      <c r="A3" s="167" t="s">
        <v>9</v>
      </c>
      <c r="B3" s="168"/>
      <c r="C3" s="101"/>
      <c r="D3" s="29" t="s">
        <v>10</v>
      </c>
      <c r="E3" s="29" t="s">
        <v>11</v>
      </c>
      <c r="F3" s="30" t="s">
        <v>12</v>
      </c>
      <c r="G3" s="30" t="s">
        <v>13</v>
      </c>
      <c r="H3" s="30" t="s">
        <v>14</v>
      </c>
      <c r="I3" s="17" t="s">
        <v>15</v>
      </c>
      <c r="J3" s="18" t="s">
        <v>16</v>
      </c>
      <c r="K3" s="12" t="s">
        <v>15</v>
      </c>
      <c r="L3" s="9" t="s">
        <v>16</v>
      </c>
      <c r="M3" s="9" t="s">
        <v>15</v>
      </c>
      <c r="N3" s="9" t="s">
        <v>16</v>
      </c>
      <c r="O3" s="9" t="s">
        <v>15</v>
      </c>
      <c r="P3" s="9" t="s">
        <v>16</v>
      </c>
      <c r="Q3" s="9" t="s">
        <v>15</v>
      </c>
      <c r="R3" s="9" t="s">
        <v>16</v>
      </c>
      <c r="S3" s="9" t="s">
        <v>15</v>
      </c>
      <c r="T3" s="9" t="s">
        <v>16</v>
      </c>
      <c r="U3" s="9"/>
      <c r="V3" s="9"/>
      <c r="W3" s="9" t="s">
        <v>15</v>
      </c>
      <c r="X3" s="9" t="s">
        <v>16</v>
      </c>
      <c r="Y3" s="9" t="s">
        <v>15</v>
      </c>
      <c r="Z3" s="9" t="s">
        <v>16</v>
      </c>
      <c r="AA3" s="9" t="s">
        <v>15</v>
      </c>
      <c r="AB3" s="9" t="s">
        <v>16</v>
      </c>
      <c r="AC3" s="9" t="s">
        <v>15</v>
      </c>
      <c r="AD3" s="9" t="s">
        <v>16</v>
      </c>
      <c r="AE3" s="9" t="s">
        <v>15</v>
      </c>
      <c r="AF3" s="9" t="s">
        <v>16</v>
      </c>
    </row>
    <row r="4" spans="1:32" hidden="1" x14ac:dyDescent="0.2">
      <c r="A4" s="171" t="s">
        <v>36</v>
      </c>
      <c r="B4" s="136" t="s">
        <v>18</v>
      </c>
      <c r="C4" s="137"/>
      <c r="D4" s="130"/>
      <c r="E4" s="130"/>
      <c r="F4" s="131"/>
      <c r="G4" s="130"/>
      <c r="H4" s="132"/>
      <c r="I4" s="13"/>
      <c r="J4" s="19"/>
      <c r="K4" s="13"/>
      <c r="L4" s="2"/>
      <c r="M4" s="2"/>
      <c r="N4" s="2"/>
      <c r="O4" s="2"/>
      <c r="P4" s="2"/>
      <c r="Q4" s="2"/>
      <c r="R4" s="3"/>
      <c r="S4" s="2"/>
      <c r="T4" s="3"/>
      <c r="U4" s="61"/>
      <c r="V4" s="61"/>
      <c r="W4" s="2"/>
      <c r="X4" s="3"/>
      <c r="Y4" s="2"/>
      <c r="Z4" s="3"/>
      <c r="AA4" s="2"/>
      <c r="AB4" s="3"/>
      <c r="AC4" s="2"/>
      <c r="AD4" s="3"/>
      <c r="AE4" s="2"/>
      <c r="AF4" s="3"/>
    </row>
    <row r="5" spans="1:32" hidden="1" x14ac:dyDescent="0.2">
      <c r="A5" s="172"/>
      <c r="B5" s="138" t="s">
        <v>19</v>
      </c>
      <c r="C5" s="138" t="s">
        <v>37</v>
      </c>
      <c r="D5" s="133">
        <v>1000000</v>
      </c>
      <c r="E5" s="133"/>
      <c r="F5" s="131"/>
      <c r="G5" s="134">
        <f ca="1">E5/($H$1-$G$1)</f>
        <v>0</v>
      </c>
      <c r="H5" s="134">
        <f ca="1">(D5-E5)/($G$2-$H$1)</f>
        <v>333333.33333333331</v>
      </c>
      <c r="I5" s="14"/>
      <c r="J5" s="20"/>
      <c r="K5" s="14"/>
      <c r="L5" s="7"/>
      <c r="M5" s="7"/>
      <c r="N5" s="7"/>
      <c r="O5" s="7"/>
      <c r="P5" s="7"/>
      <c r="Q5" s="7"/>
      <c r="R5" s="8"/>
      <c r="S5" s="7"/>
      <c r="T5" s="8"/>
      <c r="U5" s="62"/>
      <c r="V5" s="62"/>
      <c r="W5" s="7"/>
      <c r="X5" s="8"/>
      <c r="Y5" s="7"/>
      <c r="Z5" s="8"/>
      <c r="AA5" s="7"/>
      <c r="AB5" s="8"/>
      <c r="AC5" s="7">
        <v>100000</v>
      </c>
      <c r="AD5" s="8"/>
      <c r="AE5" s="7">
        <v>100000</v>
      </c>
      <c r="AF5" s="8"/>
    </row>
    <row r="6" spans="1:32" hidden="1" x14ac:dyDescent="0.2">
      <c r="A6" s="172"/>
      <c r="B6" s="138" t="s">
        <v>19</v>
      </c>
      <c r="C6" s="139" t="s">
        <v>38</v>
      </c>
      <c r="D6" s="133">
        <v>200000</v>
      </c>
      <c r="E6" s="133"/>
      <c r="F6" s="131"/>
      <c r="G6" s="134"/>
      <c r="H6" s="135"/>
      <c r="I6" s="103"/>
      <c r="J6" s="104"/>
      <c r="K6" s="103"/>
      <c r="L6" s="105"/>
      <c r="M6" s="105"/>
      <c r="N6" s="105"/>
      <c r="O6" s="105"/>
      <c r="P6" s="105"/>
      <c r="Q6" s="105"/>
      <c r="R6" s="106"/>
      <c r="S6" s="105"/>
      <c r="T6" s="106"/>
      <c r="U6" s="107"/>
      <c r="V6" s="107"/>
      <c r="W6" s="105"/>
      <c r="X6" s="106"/>
      <c r="Y6" s="105"/>
      <c r="Z6" s="106"/>
      <c r="AA6" s="105"/>
      <c r="AB6" s="106"/>
      <c r="AC6" s="105">
        <v>25000</v>
      </c>
      <c r="AD6" s="106"/>
      <c r="AE6" s="105">
        <v>25000</v>
      </c>
      <c r="AF6" s="106"/>
    </row>
    <row r="7" spans="1:32" ht="17" hidden="1" thickBot="1" x14ac:dyDescent="0.25">
      <c r="A7" s="173"/>
      <c r="B7" s="140" t="s">
        <v>20</v>
      </c>
      <c r="C7" s="139"/>
      <c r="D7" s="130"/>
      <c r="E7" s="130"/>
      <c r="F7" s="131"/>
      <c r="G7" s="131"/>
      <c r="H7" s="132"/>
      <c r="I7" s="15"/>
      <c r="J7" s="21"/>
      <c r="K7" s="15"/>
      <c r="L7" s="5"/>
      <c r="M7" s="5"/>
      <c r="N7" s="5"/>
      <c r="O7" s="5"/>
      <c r="P7" s="5"/>
      <c r="Q7" s="5"/>
      <c r="R7" s="6"/>
      <c r="S7" s="5"/>
      <c r="T7" s="6"/>
      <c r="U7" s="63"/>
      <c r="V7" s="63"/>
      <c r="W7" s="5"/>
      <c r="X7" s="6"/>
      <c r="Y7" s="5"/>
      <c r="Z7" s="6"/>
      <c r="AA7" s="5"/>
      <c r="AB7" s="6"/>
      <c r="AC7" s="5"/>
      <c r="AD7" s="6"/>
      <c r="AE7" s="5"/>
      <c r="AF7" s="6"/>
    </row>
    <row r="8" spans="1:32" x14ac:dyDescent="0.2">
      <c r="A8" s="156" t="s">
        <v>39</v>
      </c>
      <c r="B8" s="26" t="s">
        <v>18</v>
      </c>
      <c r="C8" s="102"/>
      <c r="D8" s="11"/>
      <c r="E8" s="11"/>
      <c r="F8" s="25"/>
      <c r="G8" s="25"/>
      <c r="H8" s="48"/>
      <c r="I8" s="13"/>
      <c r="J8" s="19"/>
      <c r="K8" s="13"/>
      <c r="L8" s="2"/>
      <c r="M8" s="2"/>
      <c r="N8" s="2"/>
      <c r="O8" s="2"/>
      <c r="P8" s="2"/>
      <c r="Q8" s="2"/>
      <c r="R8" s="3"/>
      <c r="S8" s="2"/>
      <c r="T8" s="2"/>
      <c r="U8" s="61"/>
      <c r="V8" s="61"/>
      <c r="W8" s="2"/>
      <c r="X8" s="3"/>
      <c r="Y8" s="2"/>
      <c r="Z8" s="3"/>
      <c r="AA8" s="2"/>
      <c r="AB8" s="3"/>
      <c r="AC8" s="2"/>
      <c r="AD8" s="3"/>
      <c r="AE8" s="2"/>
      <c r="AF8" s="3"/>
    </row>
    <row r="9" spans="1:32" x14ac:dyDescent="0.2">
      <c r="A9" s="157"/>
      <c r="B9" s="27" t="s">
        <v>19</v>
      </c>
      <c r="C9" s="27" t="s">
        <v>40</v>
      </c>
      <c r="D9" s="10">
        <v>600000</v>
      </c>
      <c r="E9" s="10"/>
      <c r="F9" s="25"/>
      <c r="G9" s="43">
        <f ca="1">E9/($H$1-$G$1)</f>
        <v>0</v>
      </c>
      <c r="H9" s="43">
        <f ca="1">(D9-E9)/($G$2-$H$1)</f>
        <v>200000</v>
      </c>
      <c r="I9" s="16"/>
      <c r="J9" s="22"/>
      <c r="K9" s="16"/>
      <c r="L9" s="1"/>
      <c r="M9" s="1"/>
      <c r="N9" s="1"/>
      <c r="O9" s="1"/>
      <c r="P9" s="1"/>
      <c r="Q9" s="1"/>
      <c r="R9" s="4"/>
      <c r="S9" s="1"/>
      <c r="T9" s="37"/>
      <c r="U9" s="64"/>
      <c r="V9" s="64"/>
      <c r="W9" s="1"/>
      <c r="X9" s="34"/>
      <c r="Y9" s="1"/>
      <c r="Z9" s="34"/>
      <c r="AA9" s="1"/>
      <c r="AB9" s="34"/>
      <c r="AC9" s="187">
        <v>50000</v>
      </c>
      <c r="AD9" s="34"/>
      <c r="AE9" s="187"/>
      <c r="AF9" s="193"/>
    </row>
    <row r="10" spans="1:32" x14ac:dyDescent="0.2">
      <c r="A10" s="157"/>
      <c r="B10" s="27" t="s">
        <v>19</v>
      </c>
      <c r="C10" s="93" t="s">
        <v>38</v>
      </c>
      <c r="D10" s="10">
        <v>100000</v>
      </c>
      <c r="E10" s="10"/>
      <c r="F10" s="25"/>
      <c r="G10" s="43"/>
      <c r="H10" s="94"/>
      <c r="I10" s="95"/>
      <c r="J10" s="96"/>
      <c r="K10" s="95"/>
      <c r="L10" s="97"/>
      <c r="M10" s="97"/>
      <c r="N10" s="97"/>
      <c r="O10" s="97"/>
      <c r="P10" s="97"/>
      <c r="Q10" s="97"/>
      <c r="R10" s="99"/>
      <c r="S10" s="97"/>
      <c r="T10" s="98"/>
      <c r="U10" s="64"/>
      <c r="V10" s="64"/>
      <c r="W10" s="97"/>
      <c r="X10" s="64"/>
      <c r="Y10" s="97"/>
      <c r="Z10" s="64"/>
      <c r="AA10" s="97"/>
      <c r="AB10" s="64"/>
      <c r="AC10" s="188">
        <v>12000</v>
      </c>
      <c r="AD10" s="64"/>
      <c r="AE10" s="192"/>
      <c r="AF10" s="194"/>
    </row>
    <row r="11" spans="1:32" ht="17" thickBot="1" x14ac:dyDescent="0.25">
      <c r="A11" s="158"/>
      <c r="B11" s="28" t="s">
        <v>20</v>
      </c>
      <c r="C11" s="93"/>
      <c r="D11" s="11"/>
      <c r="E11" s="11"/>
      <c r="F11" s="25"/>
      <c r="G11" s="25"/>
      <c r="H11" s="48"/>
      <c r="I11" s="15"/>
      <c r="J11" s="21"/>
      <c r="K11" s="15"/>
      <c r="L11" s="5"/>
      <c r="M11" s="5"/>
      <c r="N11" s="5"/>
      <c r="O11" s="5"/>
      <c r="P11" s="5"/>
      <c r="Q11" s="5"/>
      <c r="R11" s="6"/>
      <c r="S11" s="5"/>
      <c r="T11" s="6"/>
      <c r="U11" s="63"/>
      <c r="V11" s="63"/>
      <c r="W11" s="5"/>
      <c r="X11" s="6"/>
      <c r="Y11" s="5"/>
      <c r="Z11" s="6"/>
      <c r="AA11" s="5"/>
      <c r="AB11" s="6"/>
      <c r="AC11" s="5">
        <v>1</v>
      </c>
      <c r="AD11" s="6"/>
      <c r="AE11" s="5"/>
      <c r="AF11" s="191"/>
    </row>
    <row r="12" spans="1:32" x14ac:dyDescent="0.2">
      <c r="A12" s="156" t="s">
        <v>41</v>
      </c>
      <c r="B12" s="26" t="s">
        <v>18</v>
      </c>
      <c r="C12" s="102"/>
      <c r="D12" s="11"/>
      <c r="E12" s="11"/>
      <c r="F12" s="25"/>
      <c r="G12" s="25"/>
      <c r="H12" s="48"/>
      <c r="I12" s="13"/>
      <c r="J12" s="19"/>
      <c r="K12" s="13"/>
      <c r="L12" s="2"/>
      <c r="M12" s="2"/>
      <c r="N12" s="2"/>
      <c r="O12" s="2"/>
      <c r="P12" s="2"/>
      <c r="Q12" s="2"/>
      <c r="R12" s="3"/>
      <c r="S12" s="2"/>
      <c r="T12" s="3"/>
      <c r="U12" s="61"/>
      <c r="V12" s="61"/>
      <c r="W12" s="2"/>
      <c r="X12" s="3"/>
      <c r="Y12" s="2"/>
      <c r="Z12" s="3"/>
      <c r="AA12" s="2"/>
      <c r="AB12" s="3"/>
      <c r="AC12" s="2"/>
      <c r="AD12" s="3"/>
      <c r="AE12" s="2"/>
      <c r="AF12" s="3"/>
    </row>
    <row r="13" spans="1:32" x14ac:dyDescent="0.2">
      <c r="A13" s="157"/>
      <c r="B13" s="27" t="s">
        <v>19</v>
      </c>
      <c r="C13" s="27" t="s">
        <v>37</v>
      </c>
      <c r="D13" s="10">
        <v>500000</v>
      </c>
      <c r="E13" s="10"/>
      <c r="F13" s="25"/>
      <c r="G13" s="43">
        <f ca="1">E13/($H$1-$G$1)</f>
        <v>0</v>
      </c>
      <c r="H13" s="43">
        <f ca="1">(D13-E13)/($G$2-$H$1)</f>
        <v>166666.66666666666</v>
      </c>
      <c r="I13" s="16"/>
      <c r="J13" s="22"/>
      <c r="K13" s="16"/>
      <c r="L13" s="1"/>
      <c r="M13" s="1"/>
      <c r="N13" s="37"/>
      <c r="O13" s="1"/>
      <c r="P13" s="1"/>
      <c r="Q13" s="1"/>
      <c r="R13" s="4"/>
      <c r="S13" s="1"/>
      <c r="T13" s="4"/>
      <c r="U13" s="65"/>
      <c r="V13" s="65"/>
      <c r="W13" s="1"/>
      <c r="X13" s="4"/>
      <c r="Y13" s="1"/>
      <c r="Z13" s="4"/>
      <c r="AA13" s="1"/>
      <c r="AB13" s="4"/>
      <c r="AC13" s="187">
        <v>15000</v>
      </c>
      <c r="AD13" s="4"/>
      <c r="AE13" s="187"/>
      <c r="AF13" s="4"/>
    </row>
    <row r="14" spans="1:32" x14ac:dyDescent="0.2">
      <c r="A14" s="157"/>
      <c r="B14" s="27" t="s">
        <v>19</v>
      </c>
      <c r="C14" s="93" t="s">
        <v>38</v>
      </c>
      <c r="D14" s="10">
        <v>400000</v>
      </c>
      <c r="E14" s="10">
        <v>10970</v>
      </c>
      <c r="F14" s="25"/>
      <c r="G14" s="43"/>
      <c r="H14" s="94"/>
      <c r="I14" s="95"/>
      <c r="J14" s="96"/>
      <c r="K14" s="95"/>
      <c r="L14" s="97"/>
      <c r="M14" s="97"/>
      <c r="N14" s="98"/>
      <c r="O14" s="97"/>
      <c r="P14" s="97"/>
      <c r="Q14" s="97"/>
      <c r="R14" s="99"/>
      <c r="S14" s="97"/>
      <c r="T14" s="99"/>
      <c r="U14" s="100"/>
      <c r="V14" s="100"/>
      <c r="W14" s="97"/>
      <c r="X14" s="99"/>
      <c r="Y14" s="97"/>
      <c r="Z14" s="99"/>
      <c r="AA14" s="97"/>
      <c r="AB14" s="99"/>
      <c r="AC14" s="188">
        <v>20000</v>
      </c>
      <c r="AD14" s="99"/>
      <c r="AE14" s="188"/>
      <c r="AF14" s="99"/>
    </row>
    <row r="15" spans="1:32" ht="17" thickBot="1" x14ac:dyDescent="0.25">
      <c r="A15" s="158"/>
      <c r="B15" s="28" t="s">
        <v>20</v>
      </c>
      <c r="C15" s="93"/>
      <c r="D15" s="11"/>
      <c r="E15" s="11"/>
      <c r="F15" s="25"/>
      <c r="G15" s="25"/>
      <c r="H15" s="48"/>
      <c r="I15" s="15"/>
      <c r="J15" s="21"/>
      <c r="K15" s="15"/>
      <c r="L15" s="5"/>
      <c r="M15" s="5"/>
      <c r="N15" s="5"/>
      <c r="O15" s="5"/>
      <c r="P15" s="5"/>
      <c r="Q15" s="5"/>
      <c r="R15" s="6"/>
      <c r="S15" s="5"/>
      <c r="T15" s="6"/>
      <c r="U15" s="63"/>
      <c r="V15" s="63"/>
      <c r="W15" s="5"/>
      <c r="X15" s="6"/>
      <c r="Y15" s="5"/>
      <c r="Z15" s="6"/>
      <c r="AA15" s="5"/>
      <c r="AB15" s="6"/>
      <c r="AC15" s="5">
        <v>2</v>
      </c>
      <c r="AD15" s="6"/>
      <c r="AE15" s="5"/>
      <c r="AF15" s="6"/>
    </row>
    <row r="16" spans="1:32" x14ac:dyDescent="0.2">
      <c r="A16" s="156" t="s">
        <v>42</v>
      </c>
      <c r="B16" s="26" t="s">
        <v>18</v>
      </c>
      <c r="C16" s="102"/>
      <c r="D16" s="11"/>
      <c r="E16" s="11"/>
      <c r="F16" s="25"/>
      <c r="G16" s="25"/>
      <c r="H16" s="48"/>
      <c r="I16" s="13"/>
      <c r="J16" s="19"/>
      <c r="K16" s="13"/>
      <c r="L16" s="2"/>
      <c r="M16" s="2"/>
      <c r="N16" s="2"/>
      <c r="O16" s="2"/>
      <c r="P16" s="2"/>
      <c r="Q16" s="2"/>
      <c r="R16" s="3"/>
      <c r="S16" s="2"/>
      <c r="T16" s="3"/>
      <c r="U16" s="61"/>
      <c r="V16" s="61"/>
      <c r="W16" s="2"/>
      <c r="X16" s="3"/>
      <c r="Y16" s="2"/>
      <c r="Z16" s="3"/>
      <c r="AA16" s="2"/>
      <c r="AB16" s="3"/>
      <c r="AC16" s="2"/>
      <c r="AD16" s="3"/>
      <c r="AE16" s="2"/>
      <c r="AF16" s="3"/>
    </row>
    <row r="17" spans="1:32" x14ac:dyDescent="0.2">
      <c r="A17" s="157"/>
      <c r="B17" s="27" t="s">
        <v>19</v>
      </c>
      <c r="C17" s="27" t="s">
        <v>37</v>
      </c>
      <c r="D17" s="10">
        <v>200000</v>
      </c>
      <c r="E17" s="10"/>
      <c r="F17" s="25"/>
      <c r="G17" s="43">
        <f ca="1">E17/($H$1-$G$1)</f>
        <v>0</v>
      </c>
      <c r="H17" s="43">
        <f ca="1">(D17-E17)/($G$2-$H$1)</f>
        <v>66666.666666666672</v>
      </c>
      <c r="I17" s="16"/>
      <c r="J17" s="22"/>
      <c r="K17" s="16"/>
      <c r="L17" s="1"/>
      <c r="M17" s="1"/>
      <c r="N17" s="1"/>
      <c r="O17" s="1"/>
      <c r="P17" s="1"/>
      <c r="Q17" s="1"/>
      <c r="R17" s="4"/>
      <c r="S17" s="1"/>
      <c r="T17" s="4"/>
      <c r="U17" s="65"/>
      <c r="V17" s="65"/>
      <c r="W17" s="1"/>
      <c r="X17" s="4"/>
      <c r="Y17" s="1"/>
      <c r="Z17" s="4"/>
      <c r="AA17" s="1"/>
      <c r="AB17" s="4"/>
      <c r="AC17" s="1"/>
      <c r="AD17" s="4"/>
      <c r="AE17" s="187"/>
      <c r="AF17" s="4"/>
    </row>
    <row r="18" spans="1:32" x14ac:dyDescent="0.2">
      <c r="A18" s="157"/>
      <c r="B18" s="27" t="s">
        <v>19</v>
      </c>
      <c r="C18" s="93" t="s">
        <v>38</v>
      </c>
      <c r="D18" s="10">
        <v>100000</v>
      </c>
      <c r="E18" s="10"/>
      <c r="F18" s="25"/>
      <c r="G18" s="43"/>
      <c r="H18" s="94"/>
      <c r="I18" s="95"/>
      <c r="J18" s="96"/>
      <c r="K18" s="95"/>
      <c r="L18" s="97"/>
      <c r="M18" s="97"/>
      <c r="N18" s="97"/>
      <c r="O18" s="97"/>
      <c r="P18" s="97"/>
      <c r="Q18" s="97"/>
      <c r="R18" s="99"/>
      <c r="S18" s="97"/>
      <c r="T18" s="99"/>
      <c r="U18" s="100"/>
      <c r="V18" s="100"/>
      <c r="W18" s="97"/>
      <c r="X18" s="99"/>
      <c r="Y18" s="97"/>
      <c r="Z18" s="99"/>
      <c r="AA18" s="97"/>
      <c r="AB18" s="99"/>
      <c r="AC18" s="188">
        <v>20000</v>
      </c>
      <c r="AD18" s="99"/>
      <c r="AE18" s="188"/>
      <c r="AF18" s="99"/>
    </row>
    <row r="19" spans="1:32" ht="17" thickBot="1" x14ac:dyDescent="0.25">
      <c r="A19" s="158"/>
      <c r="B19" s="28" t="s">
        <v>20</v>
      </c>
      <c r="C19" s="93"/>
      <c r="D19" s="11"/>
      <c r="E19" s="11"/>
      <c r="F19" s="25"/>
      <c r="G19" s="25"/>
      <c r="H19" s="48"/>
      <c r="I19" s="24"/>
      <c r="J19" s="23"/>
      <c r="K19" s="15"/>
      <c r="L19" s="5"/>
      <c r="M19" s="5"/>
      <c r="N19" s="5"/>
      <c r="O19" s="5"/>
      <c r="P19" s="5"/>
      <c r="Q19" s="5"/>
      <c r="R19" s="6"/>
      <c r="S19" s="5"/>
      <c r="T19" s="6"/>
      <c r="U19" s="63"/>
      <c r="V19" s="63"/>
      <c r="W19" s="5"/>
      <c r="X19" s="6"/>
      <c r="Y19" s="5"/>
      <c r="Z19" s="6"/>
      <c r="AA19" s="5"/>
      <c r="AB19" s="6"/>
      <c r="AC19" s="5"/>
      <c r="AD19" s="6"/>
      <c r="AE19" s="5"/>
      <c r="AF19" s="6"/>
    </row>
    <row r="20" spans="1:32" x14ac:dyDescent="0.2">
      <c r="A20" s="156" t="s">
        <v>43</v>
      </c>
      <c r="B20" s="26" t="s">
        <v>18</v>
      </c>
      <c r="C20" s="102"/>
      <c r="D20" s="11"/>
      <c r="E20" s="11"/>
      <c r="F20" s="25"/>
      <c r="G20" s="25"/>
      <c r="H20" s="48"/>
      <c r="I20" s="13"/>
      <c r="J20" s="19"/>
      <c r="K20" s="13"/>
      <c r="L20" s="2"/>
      <c r="M20" s="2"/>
      <c r="N20" s="2"/>
      <c r="O20" s="2"/>
      <c r="P20" s="2"/>
      <c r="Q20" s="2"/>
      <c r="R20" s="3"/>
      <c r="S20" s="2"/>
      <c r="T20" s="3"/>
      <c r="U20" s="61"/>
      <c r="V20" s="61"/>
      <c r="W20" s="2"/>
      <c r="X20" s="3"/>
      <c r="Y20" s="2"/>
      <c r="Z20" s="3"/>
      <c r="AA20" s="2"/>
      <c r="AB20" s="3"/>
      <c r="AC20" s="2"/>
      <c r="AD20" s="3"/>
      <c r="AE20" s="2"/>
      <c r="AF20" s="3"/>
    </row>
    <row r="21" spans="1:32" x14ac:dyDescent="0.2">
      <c r="A21" s="157"/>
      <c r="B21" s="27" t="s">
        <v>19</v>
      </c>
      <c r="C21" s="27" t="s">
        <v>37</v>
      </c>
      <c r="D21" s="10">
        <v>50000</v>
      </c>
      <c r="E21" s="10"/>
      <c r="F21" s="25"/>
      <c r="G21" s="43">
        <f ca="1">E21/($H$1-$G$1)</f>
        <v>0</v>
      </c>
      <c r="H21" s="43">
        <f ca="1">(D21-E21)/($G$2-$H$1)</f>
        <v>16666.666666666668</v>
      </c>
      <c r="I21" s="16"/>
      <c r="J21" s="22"/>
      <c r="K21" s="16"/>
      <c r="L21" s="1"/>
      <c r="M21" s="1"/>
      <c r="N21" s="1"/>
      <c r="O21" s="1"/>
      <c r="P21" s="1"/>
      <c r="Q21" s="1"/>
      <c r="R21" s="4"/>
      <c r="S21" s="1"/>
      <c r="T21" s="4"/>
      <c r="U21" s="65"/>
      <c r="V21" s="65"/>
      <c r="W21" s="1"/>
      <c r="X21" s="4"/>
      <c r="Y21" s="1"/>
      <c r="Z21" s="4"/>
      <c r="AA21" s="1"/>
      <c r="AB21" s="4"/>
      <c r="AC21" s="187"/>
      <c r="AD21" s="4"/>
      <c r="AE21" s="187"/>
      <c r="AF21" s="4"/>
    </row>
    <row r="22" spans="1:32" x14ac:dyDescent="0.2">
      <c r="A22" s="157"/>
      <c r="B22" s="27" t="s">
        <v>19</v>
      </c>
      <c r="C22" s="93" t="s">
        <v>38</v>
      </c>
      <c r="D22" s="10">
        <v>50000</v>
      </c>
      <c r="E22" s="10"/>
      <c r="F22" s="25"/>
      <c r="G22" s="43"/>
      <c r="H22" s="94"/>
      <c r="I22" s="95"/>
      <c r="J22" s="96"/>
      <c r="K22" s="95"/>
      <c r="L22" s="97"/>
      <c r="M22" s="97"/>
      <c r="N22" s="97"/>
      <c r="O22" s="97"/>
      <c r="P22" s="97"/>
      <c r="Q22" s="97"/>
      <c r="R22" s="99"/>
      <c r="S22" s="97"/>
      <c r="T22" s="99"/>
      <c r="U22" s="100"/>
      <c r="V22" s="100"/>
      <c r="W22" s="97"/>
      <c r="X22" s="99"/>
      <c r="Y22" s="97"/>
      <c r="Z22" s="99"/>
      <c r="AA22" s="97"/>
      <c r="AB22" s="99"/>
      <c r="AC22" s="188"/>
      <c r="AD22" s="99"/>
      <c r="AE22" s="188"/>
      <c r="AF22" s="99"/>
    </row>
    <row r="23" spans="1:32" ht="17" thickBot="1" x14ac:dyDescent="0.25">
      <c r="A23" s="158"/>
      <c r="B23" s="28" t="s">
        <v>20</v>
      </c>
      <c r="C23" s="93"/>
      <c r="D23" s="11"/>
      <c r="E23" s="11"/>
      <c r="F23" s="25"/>
      <c r="G23" s="25"/>
      <c r="H23" s="48"/>
      <c r="I23" s="24"/>
      <c r="J23" s="23"/>
      <c r="K23" s="15"/>
      <c r="L23" s="5"/>
      <c r="M23" s="5"/>
      <c r="N23" s="5"/>
      <c r="O23" s="5"/>
      <c r="P23" s="5"/>
      <c r="Q23" s="5"/>
      <c r="R23" s="6"/>
      <c r="S23" s="5"/>
      <c r="T23" s="6"/>
      <c r="U23" s="63"/>
      <c r="V23" s="63"/>
      <c r="W23" s="5"/>
      <c r="X23" s="6"/>
      <c r="Y23" s="5"/>
      <c r="Z23" s="6"/>
      <c r="AA23" s="5"/>
      <c r="AB23" s="6"/>
      <c r="AC23" s="5">
        <v>1</v>
      </c>
      <c r="AD23" s="6"/>
      <c r="AE23" s="189"/>
      <c r="AF23" s="190"/>
    </row>
    <row r="24" spans="1:32" x14ac:dyDescent="0.2">
      <c r="M24" t="s">
        <v>44</v>
      </c>
      <c r="N24" t="s">
        <v>45</v>
      </c>
    </row>
    <row r="25" spans="1:32" x14ac:dyDescent="0.2">
      <c r="N25" t="s">
        <v>46</v>
      </c>
    </row>
    <row r="26" spans="1:32" x14ac:dyDescent="0.2">
      <c r="M26" t="s">
        <v>47</v>
      </c>
    </row>
    <row r="27" spans="1:32" x14ac:dyDescent="0.2">
      <c r="A27" s="92"/>
      <c r="M27" s="69" t="s">
        <v>48</v>
      </c>
      <c r="N27" s="69"/>
    </row>
    <row r="28" spans="1:32" x14ac:dyDescent="0.2">
      <c r="A28" s="91" t="s">
        <v>49</v>
      </c>
      <c r="M28" s="70" t="s">
        <v>50</v>
      </c>
      <c r="N28" s="70"/>
    </row>
    <row r="29" spans="1:32" x14ac:dyDescent="0.2">
      <c r="A29" t="s">
        <v>38</v>
      </c>
      <c r="M29" s="69" t="s">
        <v>51</v>
      </c>
      <c r="N29" s="69"/>
    </row>
    <row r="30" spans="1:32" x14ac:dyDescent="0.2">
      <c r="A30" t="s">
        <v>37</v>
      </c>
      <c r="M30" s="69" t="s">
        <v>52</v>
      </c>
      <c r="N30" s="69"/>
    </row>
    <row r="31" spans="1:32" ht="17" thickBot="1" x14ac:dyDescent="0.25">
      <c r="L31" s="71"/>
      <c r="M31" s="72"/>
      <c r="N31" s="72"/>
    </row>
    <row r="32" spans="1:32" ht="17" thickTop="1" x14ac:dyDescent="0.2">
      <c r="D32" s="69"/>
      <c r="M32" s="69" t="s">
        <v>53</v>
      </c>
    </row>
    <row r="36" spans="1:4" x14ac:dyDescent="0.2">
      <c r="A36" t="s">
        <v>27</v>
      </c>
      <c r="C36" s="69">
        <f>D5+D6+D9+D10+D13+D14+D17+D18+D21+D22</f>
        <v>3200000</v>
      </c>
      <c r="D36" s="69">
        <f>E5+E6+E9+E10+E13+E14+E17+E18+E21+E22</f>
        <v>10970</v>
      </c>
    </row>
    <row r="37" spans="1:4" x14ac:dyDescent="0.2">
      <c r="C37" s="70">
        <v>0.15</v>
      </c>
      <c r="D37" s="70">
        <v>0.15</v>
      </c>
    </row>
    <row r="38" spans="1:4" x14ac:dyDescent="0.2">
      <c r="A38" t="s">
        <v>28</v>
      </c>
      <c r="C38" s="69">
        <f>C36*C37</f>
        <v>480000</v>
      </c>
      <c r="D38" s="69">
        <f>D37*D36</f>
        <v>1645.5</v>
      </c>
    </row>
    <row r="39" spans="1:4" x14ac:dyDescent="0.2">
      <c r="A39" t="s">
        <v>29</v>
      </c>
      <c r="C39" s="69">
        <v>275000</v>
      </c>
      <c r="D39" s="69">
        <v>275000</v>
      </c>
    </row>
    <row r="40" spans="1:4" ht="17" thickBot="1" x14ac:dyDescent="0.25">
      <c r="A40" s="71" t="s">
        <v>30</v>
      </c>
      <c r="B40" s="71"/>
      <c r="C40" s="72">
        <f>C38-C39</f>
        <v>205000</v>
      </c>
      <c r="D40" s="72">
        <f>D38-D39</f>
        <v>-273354.5</v>
      </c>
    </row>
    <row r="41" spans="1:4" ht="17" thickTop="1" x14ac:dyDescent="0.2"/>
    <row r="45" spans="1:4" x14ac:dyDescent="0.2">
      <c r="A45" s="92" t="s">
        <v>37</v>
      </c>
      <c r="C45" s="91" t="s">
        <v>54</v>
      </c>
    </row>
    <row r="46" spans="1:4" x14ac:dyDescent="0.2">
      <c r="A46" t="s">
        <v>55</v>
      </c>
    </row>
    <row r="47" spans="1:4" x14ac:dyDescent="0.2">
      <c r="A47" t="s">
        <v>56</v>
      </c>
    </row>
    <row r="48" spans="1:4" x14ac:dyDescent="0.2">
      <c r="A48" t="s">
        <v>57</v>
      </c>
    </row>
    <row r="50" spans="1:2" x14ac:dyDescent="0.2">
      <c r="A50" s="91" t="s">
        <v>38</v>
      </c>
    </row>
    <row r="51" spans="1:2" x14ac:dyDescent="0.2">
      <c r="A51" t="s">
        <v>58</v>
      </c>
    </row>
    <row r="52" spans="1:2" x14ac:dyDescent="0.2">
      <c r="A52" t="s">
        <v>59</v>
      </c>
    </row>
    <row r="53" spans="1:2" x14ac:dyDescent="0.2">
      <c r="A53" t="s">
        <v>60</v>
      </c>
    </row>
    <row r="54" spans="1:2" x14ac:dyDescent="0.2">
      <c r="A54" t="s">
        <v>61</v>
      </c>
    </row>
    <row r="55" spans="1:2" ht="17" thickBot="1" x14ac:dyDescent="0.25">
      <c r="A55" s="71" t="s">
        <v>62</v>
      </c>
      <c r="B55" s="71"/>
    </row>
    <row r="56" spans="1:2" ht="17" thickTop="1" x14ac:dyDescent="0.2"/>
  </sheetData>
  <mergeCells count="31">
    <mergeCell ref="AE1:AF1"/>
    <mergeCell ref="AE2:AF2"/>
    <mergeCell ref="A20:A23"/>
    <mergeCell ref="Y2:Z2"/>
    <mergeCell ref="AA2:AB2"/>
    <mergeCell ref="S1:T1"/>
    <mergeCell ref="S2:T2"/>
    <mergeCell ref="Y1:Z1"/>
    <mergeCell ref="W2:X2"/>
    <mergeCell ref="AA1:AB1"/>
    <mergeCell ref="A16:A19"/>
    <mergeCell ref="A1:F1"/>
    <mergeCell ref="I1:J1"/>
    <mergeCell ref="A8:A11"/>
    <mergeCell ref="I2:J2"/>
    <mergeCell ref="A4:A7"/>
    <mergeCell ref="A12:A15"/>
    <mergeCell ref="A3:B3"/>
    <mergeCell ref="AC1:AD1"/>
    <mergeCell ref="AC2:AD2"/>
    <mergeCell ref="K2:L2"/>
    <mergeCell ref="M2:N2"/>
    <mergeCell ref="O2:P2"/>
    <mergeCell ref="Q2:R2"/>
    <mergeCell ref="U2:V2"/>
    <mergeCell ref="K1:L1"/>
    <mergeCell ref="M1:N1"/>
    <mergeCell ref="O1:P1"/>
    <mergeCell ref="W1:X1"/>
    <mergeCell ref="U1:V1"/>
    <mergeCell ref="Q1:R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DB27-2EF6-B44A-A6E3-33E160BFE7C2}">
  <dimension ref="A1:AI19"/>
  <sheetViews>
    <sheetView showGridLines="0" zoomScale="183" zoomScaleNormal="214"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D14" sqref="D14"/>
    </sheetView>
  </sheetViews>
  <sheetFormatPr baseColWidth="10" defaultColWidth="11" defaultRowHeight="16" x14ac:dyDescent="0.2"/>
  <cols>
    <col min="5" max="5" width="10.83203125" customWidth="1"/>
    <col min="6" max="6" width="14" bestFit="1" customWidth="1"/>
    <col min="7" max="7" width="15.1640625" customWidth="1"/>
  </cols>
  <sheetData>
    <row r="1" spans="1:35" s="31" customFormat="1" x14ac:dyDescent="0.2">
      <c r="A1" s="151" t="s">
        <v>0</v>
      </c>
      <c r="B1" s="152"/>
      <c r="C1" s="152"/>
      <c r="D1" s="152"/>
      <c r="E1" s="153"/>
      <c r="F1" s="42">
        <v>45658</v>
      </c>
      <c r="G1" s="66">
        <f ca="1">TODAY()</f>
        <v>45685</v>
      </c>
      <c r="H1" s="143">
        <v>45659</v>
      </c>
      <c r="I1" s="144"/>
      <c r="J1" s="143">
        <v>45660</v>
      </c>
      <c r="K1" s="144"/>
      <c r="L1" s="143">
        <v>45661</v>
      </c>
      <c r="M1" s="144"/>
      <c r="N1" s="143">
        <v>45662</v>
      </c>
      <c r="O1" s="144"/>
      <c r="P1" s="143">
        <v>45663</v>
      </c>
      <c r="Q1" s="144"/>
      <c r="R1" s="143">
        <v>45664</v>
      </c>
      <c r="S1" s="144"/>
      <c r="T1" s="143">
        <v>45665</v>
      </c>
      <c r="U1" s="144"/>
      <c r="V1" s="143">
        <v>45666</v>
      </c>
      <c r="W1" s="144"/>
      <c r="X1" s="143">
        <v>45667</v>
      </c>
      <c r="Y1" s="144"/>
      <c r="Z1" s="143">
        <v>45668</v>
      </c>
      <c r="AA1" s="144"/>
      <c r="AB1" s="143">
        <v>45669</v>
      </c>
      <c r="AC1" s="144"/>
      <c r="AD1" s="143">
        <v>45670</v>
      </c>
      <c r="AE1" s="144"/>
      <c r="AF1" s="143">
        <v>45671</v>
      </c>
      <c r="AG1" s="144"/>
      <c r="AH1" s="143">
        <v>45672</v>
      </c>
      <c r="AI1" s="144"/>
    </row>
    <row r="2" spans="1:35" s="31" customFormat="1" x14ac:dyDescent="0.2">
      <c r="A2" s="44"/>
      <c r="B2" s="45"/>
      <c r="C2" s="45"/>
      <c r="D2" s="45"/>
      <c r="E2" s="45"/>
      <c r="F2" s="68">
        <v>45688</v>
      </c>
      <c r="G2" s="67"/>
      <c r="H2" s="159" t="s">
        <v>8</v>
      </c>
      <c r="I2" s="160"/>
      <c r="J2" s="159" t="s">
        <v>5</v>
      </c>
      <c r="K2" s="176"/>
      <c r="L2" s="159" t="s">
        <v>6</v>
      </c>
      <c r="M2" s="160"/>
      <c r="N2" s="159" t="s">
        <v>7</v>
      </c>
      <c r="O2" s="176"/>
      <c r="P2" s="176" t="s">
        <v>1</v>
      </c>
      <c r="Q2" s="176"/>
      <c r="R2" s="176" t="s">
        <v>2</v>
      </c>
      <c r="S2" s="176"/>
      <c r="T2" s="177" t="s">
        <v>3</v>
      </c>
      <c r="U2" s="177"/>
      <c r="V2" s="177" t="s">
        <v>8</v>
      </c>
      <c r="W2" s="177"/>
      <c r="X2" s="177" t="s">
        <v>5</v>
      </c>
      <c r="Y2" s="177"/>
      <c r="Z2" s="177" t="s">
        <v>6</v>
      </c>
      <c r="AA2" s="177"/>
      <c r="AB2" s="177" t="s">
        <v>7</v>
      </c>
      <c r="AC2" s="177"/>
      <c r="AD2" s="177" t="s">
        <v>1</v>
      </c>
      <c r="AE2" s="177"/>
      <c r="AF2" s="177" t="s">
        <v>2</v>
      </c>
      <c r="AG2" s="177"/>
      <c r="AH2" s="177" t="s">
        <v>3</v>
      </c>
      <c r="AI2" s="177"/>
    </row>
    <row r="3" spans="1:35" ht="17" thickBot="1" x14ac:dyDescent="0.25">
      <c r="A3" s="167" t="s">
        <v>9</v>
      </c>
      <c r="B3" s="168"/>
      <c r="C3" s="29" t="s">
        <v>10</v>
      </c>
      <c r="D3" s="29" t="s">
        <v>11</v>
      </c>
      <c r="E3" s="30" t="s">
        <v>12</v>
      </c>
      <c r="F3" s="30" t="s">
        <v>13</v>
      </c>
      <c r="G3" s="30" t="s">
        <v>14</v>
      </c>
      <c r="H3" s="17" t="s">
        <v>15</v>
      </c>
      <c r="I3" s="18" t="s">
        <v>16</v>
      </c>
      <c r="J3" s="12" t="s">
        <v>15</v>
      </c>
      <c r="K3" s="9" t="s">
        <v>16</v>
      </c>
      <c r="L3" s="9" t="s">
        <v>15</v>
      </c>
      <c r="M3" s="9" t="s">
        <v>16</v>
      </c>
      <c r="N3" s="9" t="s">
        <v>15</v>
      </c>
      <c r="O3" s="9" t="s">
        <v>16</v>
      </c>
      <c r="P3" s="9" t="s">
        <v>15</v>
      </c>
      <c r="Q3" s="9" t="s">
        <v>16</v>
      </c>
      <c r="R3" s="9" t="s">
        <v>15</v>
      </c>
      <c r="S3" s="9" t="s">
        <v>16</v>
      </c>
      <c r="T3" s="9" t="s">
        <v>15</v>
      </c>
      <c r="U3" s="9" t="s">
        <v>16</v>
      </c>
      <c r="V3" s="9" t="s">
        <v>15</v>
      </c>
      <c r="W3" s="9" t="s">
        <v>16</v>
      </c>
      <c r="X3" s="9" t="s">
        <v>15</v>
      </c>
      <c r="Y3" s="9" t="s">
        <v>16</v>
      </c>
      <c r="Z3" s="9" t="s">
        <v>15</v>
      </c>
      <c r="AA3" s="9" t="s">
        <v>16</v>
      </c>
      <c r="AB3" s="9" t="s">
        <v>15</v>
      </c>
      <c r="AC3" s="9" t="s">
        <v>16</v>
      </c>
      <c r="AD3" s="9" t="s">
        <v>15</v>
      </c>
      <c r="AE3" s="9" t="s">
        <v>16</v>
      </c>
      <c r="AF3" s="9" t="s">
        <v>15</v>
      </c>
      <c r="AG3" s="9" t="s">
        <v>16</v>
      </c>
      <c r="AH3" s="9" t="s">
        <v>15</v>
      </c>
      <c r="AI3" s="9" t="s">
        <v>63</v>
      </c>
    </row>
    <row r="4" spans="1:35" x14ac:dyDescent="0.2">
      <c r="A4" s="174" t="s">
        <v>64</v>
      </c>
      <c r="B4" s="35" t="s">
        <v>18</v>
      </c>
      <c r="C4" s="11"/>
      <c r="D4" s="11"/>
      <c r="E4" s="25" t="str">
        <f>IFERROR(D4/C4,"")</f>
        <v/>
      </c>
      <c r="F4" s="11"/>
      <c r="G4" s="48"/>
      <c r="H4" s="13"/>
      <c r="I4" s="19">
        <v>2</v>
      </c>
      <c r="J4" s="13"/>
      <c r="K4" s="2"/>
      <c r="L4" s="2"/>
      <c r="M4" s="2"/>
      <c r="N4" s="2"/>
      <c r="O4" s="2"/>
      <c r="P4" s="2"/>
      <c r="Q4" s="3"/>
      <c r="R4" s="2"/>
      <c r="S4" s="3"/>
      <c r="T4" s="2"/>
      <c r="U4" s="3">
        <v>4</v>
      </c>
      <c r="V4" s="2"/>
      <c r="W4" s="3"/>
      <c r="X4" s="2"/>
      <c r="Y4" s="3"/>
      <c r="Z4" s="2"/>
      <c r="AA4" s="3"/>
      <c r="AB4" s="2"/>
      <c r="AC4" s="3"/>
      <c r="AD4" s="2"/>
      <c r="AE4" s="3"/>
      <c r="AF4" s="2"/>
      <c r="AG4" s="3"/>
      <c r="AH4" s="2"/>
      <c r="AI4" s="2"/>
    </row>
    <row r="5" spans="1:35" ht="17" thickBot="1" x14ac:dyDescent="0.25">
      <c r="A5" s="175"/>
      <c r="B5" s="36" t="s">
        <v>19</v>
      </c>
      <c r="C5" s="10">
        <v>300000</v>
      </c>
      <c r="D5" s="10">
        <v>54138</v>
      </c>
      <c r="E5" s="25">
        <f t="shared" ref="E5" si="0">IFERROR(D5/C5,"")</f>
        <v>0.18046000000000001</v>
      </c>
      <c r="F5" s="43">
        <f ca="1">D5/($G$1-$F$1)</f>
        <v>2005.1111111111111</v>
      </c>
      <c r="G5" s="43">
        <f ca="1">(C5-D5)/($F$2-$G$1)</f>
        <v>81954</v>
      </c>
      <c r="H5" s="14"/>
      <c r="I5" s="20">
        <v>15745</v>
      </c>
      <c r="J5" s="14"/>
      <c r="K5" s="7"/>
      <c r="L5" s="7"/>
      <c r="M5" s="7"/>
      <c r="N5" s="7"/>
      <c r="O5" s="7"/>
      <c r="P5" s="7"/>
      <c r="Q5" s="8"/>
      <c r="R5" s="7"/>
      <c r="S5" s="8"/>
      <c r="T5" s="7"/>
      <c r="U5" s="8">
        <v>18486</v>
      </c>
      <c r="V5" s="7"/>
      <c r="W5" s="8"/>
      <c r="X5" s="7"/>
      <c r="Y5" s="8"/>
      <c r="Z5" s="7"/>
      <c r="AA5" s="8"/>
      <c r="AB5" s="7"/>
      <c r="AC5" s="8"/>
      <c r="AD5" s="7"/>
      <c r="AE5" s="8"/>
      <c r="AF5" s="7"/>
      <c r="AG5" s="8"/>
      <c r="AH5" s="7"/>
      <c r="AI5" s="7"/>
    </row>
    <row r="6" spans="1:35" x14ac:dyDescent="0.2">
      <c r="A6" s="174" t="s">
        <v>65</v>
      </c>
      <c r="B6" s="26" t="s">
        <v>18</v>
      </c>
      <c r="C6" s="11"/>
      <c r="D6" s="11"/>
      <c r="E6" s="25" t="str">
        <f>IFERROR(D6/C6,"")</f>
        <v/>
      </c>
      <c r="F6" s="25"/>
      <c r="G6" s="48"/>
      <c r="H6" s="13"/>
      <c r="I6" s="19">
        <v>2</v>
      </c>
      <c r="J6" s="13"/>
      <c r="K6" s="2"/>
      <c r="L6" s="2"/>
      <c r="M6" s="2"/>
      <c r="N6" s="2"/>
      <c r="O6" s="2"/>
      <c r="P6" s="2"/>
      <c r="Q6" s="3"/>
      <c r="R6" s="2"/>
      <c r="S6" s="3"/>
      <c r="T6" s="2"/>
      <c r="U6" s="3"/>
      <c r="V6" s="2"/>
      <c r="W6" s="3">
        <v>3</v>
      </c>
      <c r="X6" s="2"/>
      <c r="Y6" s="3"/>
      <c r="Z6" s="2"/>
      <c r="AA6" s="3"/>
      <c r="AB6" s="2"/>
      <c r="AC6" s="3"/>
      <c r="AD6" s="2"/>
      <c r="AE6" s="3"/>
      <c r="AF6" s="2"/>
      <c r="AG6" s="3"/>
      <c r="AH6" s="2"/>
      <c r="AI6" s="2">
        <v>1</v>
      </c>
    </row>
    <row r="7" spans="1:35" ht="17" thickBot="1" x14ac:dyDescent="0.25">
      <c r="A7" s="175"/>
      <c r="B7" s="27" t="s">
        <v>19</v>
      </c>
      <c r="C7" s="10">
        <v>300000</v>
      </c>
      <c r="D7" s="10">
        <v>87581</v>
      </c>
      <c r="E7" s="25">
        <f t="shared" ref="E7" si="1">IFERROR(D7/C7,"")</f>
        <v>0.29193666666666668</v>
      </c>
      <c r="F7" s="43">
        <f ca="1">D7/($G$1-$F$1)</f>
        <v>3243.7407407407409</v>
      </c>
      <c r="G7" s="43">
        <f ca="1">(C7-D7)/($F$2-$G$1)</f>
        <v>70806.333333333328</v>
      </c>
      <c r="H7" s="16"/>
      <c r="I7" s="73">
        <v>20830</v>
      </c>
      <c r="J7" s="16"/>
      <c r="K7" s="1"/>
      <c r="L7" s="1"/>
      <c r="M7" s="1"/>
      <c r="N7" s="1"/>
      <c r="O7" s="1"/>
      <c r="P7" s="1"/>
      <c r="Q7" s="4"/>
      <c r="R7" s="1"/>
      <c r="S7" s="34"/>
      <c r="T7" s="1"/>
      <c r="U7" s="34"/>
      <c r="V7" s="1"/>
      <c r="W7" s="34">
        <v>17455</v>
      </c>
      <c r="X7" s="1"/>
      <c r="Y7" s="34"/>
      <c r="Z7" s="1"/>
      <c r="AA7" s="34"/>
      <c r="AB7" s="1"/>
      <c r="AC7" s="34"/>
      <c r="AD7" s="1"/>
      <c r="AE7" s="34"/>
      <c r="AF7" s="1"/>
      <c r="AG7" s="34"/>
      <c r="AH7" s="1"/>
      <c r="AI7" s="1">
        <v>11151</v>
      </c>
    </row>
    <row r="8" spans="1:35" x14ac:dyDescent="0.2">
      <c r="A8" s="174" t="s">
        <v>66</v>
      </c>
      <c r="B8" s="26" t="s">
        <v>18</v>
      </c>
      <c r="C8" s="11"/>
      <c r="D8" s="11"/>
      <c r="E8" s="25" t="str">
        <f>IFERROR(D8/C8,"")</f>
        <v/>
      </c>
      <c r="F8" s="43"/>
      <c r="G8" s="43"/>
      <c r="H8" s="13"/>
      <c r="I8" s="19"/>
      <c r="J8" s="13"/>
      <c r="K8" s="2"/>
      <c r="L8" s="2"/>
      <c r="M8" s="2"/>
      <c r="N8" s="2"/>
      <c r="O8" s="2"/>
      <c r="P8" s="2"/>
      <c r="Q8" s="3">
        <v>1</v>
      </c>
      <c r="R8" s="2"/>
      <c r="S8" s="3"/>
      <c r="T8" s="2"/>
      <c r="U8" s="3"/>
      <c r="V8" s="2"/>
      <c r="W8" s="3"/>
      <c r="X8" s="2"/>
      <c r="Y8" s="3"/>
      <c r="Z8" s="2"/>
      <c r="AA8" s="3"/>
      <c r="AB8" s="2"/>
      <c r="AC8" s="3"/>
      <c r="AD8" s="2"/>
      <c r="AE8" s="3"/>
      <c r="AF8" s="2"/>
      <c r="AG8" s="3"/>
      <c r="AH8" s="2"/>
      <c r="AI8" s="2"/>
    </row>
    <row r="9" spans="1:35" ht="17" thickBot="1" x14ac:dyDescent="0.25">
      <c r="A9" s="175"/>
      <c r="B9" s="27" t="s">
        <v>19</v>
      </c>
      <c r="C9" s="10">
        <v>300000</v>
      </c>
      <c r="D9" s="10">
        <v>11838</v>
      </c>
      <c r="E9" s="25">
        <f t="shared" ref="E9" si="2">IFERROR(D9/C9,"")</f>
        <v>3.9460000000000002E-2</v>
      </c>
      <c r="F9" s="43">
        <f ca="1">D9/($G$1-$F$1)</f>
        <v>438.44444444444446</v>
      </c>
      <c r="G9" s="43">
        <f ca="1">(C9-D9)/($F$2-$G$1)</f>
        <v>96054</v>
      </c>
      <c r="H9" s="16"/>
      <c r="I9" s="22"/>
      <c r="J9" s="16"/>
      <c r="K9" s="1"/>
      <c r="L9" s="1"/>
      <c r="M9" s="33"/>
      <c r="N9" s="1"/>
      <c r="O9" s="1"/>
      <c r="P9" s="1"/>
      <c r="Q9" s="4">
        <v>5041.3599999999997</v>
      </c>
      <c r="R9" s="1"/>
      <c r="S9" s="4"/>
      <c r="T9" s="1"/>
      <c r="U9" s="4"/>
      <c r="V9" s="1"/>
      <c r="W9" s="4"/>
      <c r="X9" s="1"/>
      <c r="Y9" s="4"/>
      <c r="Z9" s="1"/>
      <c r="AA9" s="4"/>
      <c r="AB9" s="1"/>
      <c r="AC9" s="4"/>
      <c r="AD9" s="1"/>
      <c r="AE9" s="4"/>
      <c r="AF9" s="1"/>
      <c r="AG9" s="4"/>
      <c r="AH9" s="1"/>
      <c r="AI9" s="1"/>
    </row>
    <row r="10" spans="1:35" x14ac:dyDescent="0.2">
      <c r="A10" s="174" t="s">
        <v>67</v>
      </c>
      <c r="B10" s="26" t="s">
        <v>18</v>
      </c>
      <c r="C10" s="11"/>
      <c r="D10" s="11"/>
      <c r="E10" s="25" t="str">
        <f>IFERROR(D10/C10,"")</f>
        <v/>
      </c>
      <c r="F10" s="25"/>
      <c r="G10" s="48"/>
      <c r="H10" s="13"/>
      <c r="I10" s="19"/>
      <c r="J10" s="13"/>
      <c r="K10" s="2"/>
      <c r="L10" s="2"/>
      <c r="M10" s="2"/>
      <c r="N10" s="2"/>
      <c r="O10" s="2"/>
      <c r="P10" s="2"/>
      <c r="Q10" s="3"/>
      <c r="R10" s="2"/>
      <c r="S10" s="3"/>
      <c r="T10" s="2"/>
      <c r="U10" s="3"/>
      <c r="V10" s="2"/>
      <c r="W10" s="3"/>
      <c r="X10" s="2"/>
      <c r="Y10" s="3"/>
      <c r="Z10" s="2"/>
      <c r="AA10" s="3"/>
      <c r="AB10" s="2"/>
      <c r="AC10" s="3"/>
      <c r="AD10" s="2"/>
      <c r="AE10" s="3"/>
      <c r="AF10" s="2"/>
      <c r="AG10" s="3"/>
      <c r="AH10" s="2"/>
      <c r="AI10" s="2"/>
    </row>
    <row r="11" spans="1:35" x14ac:dyDescent="0.2">
      <c r="A11" s="175"/>
      <c r="B11" s="27" t="s">
        <v>19</v>
      </c>
      <c r="C11" s="10">
        <v>300000</v>
      </c>
      <c r="D11" s="10"/>
      <c r="E11" s="25">
        <f t="shared" ref="E11" si="3">IFERROR(D11/C11,"")</f>
        <v>0</v>
      </c>
      <c r="F11" s="43">
        <f ca="1">D11/($G$1-$F$1)</f>
        <v>0</v>
      </c>
      <c r="G11" s="43">
        <f ca="1">(C11-D11)/($F$2-$G$1)</f>
        <v>100000</v>
      </c>
      <c r="H11" s="16"/>
      <c r="I11" s="22"/>
      <c r="J11" s="16"/>
      <c r="K11" s="1"/>
      <c r="L11" s="1"/>
      <c r="M11" s="1"/>
      <c r="N11" s="1"/>
      <c r="O11" s="1"/>
      <c r="P11" s="1"/>
      <c r="Q11" s="4"/>
      <c r="R11" s="1"/>
      <c r="S11" s="4"/>
      <c r="T11" s="1"/>
      <c r="U11" s="4"/>
      <c r="V11" s="1"/>
      <c r="W11" s="4"/>
      <c r="X11" s="1"/>
      <c r="Y11" s="4"/>
      <c r="Z11" s="1"/>
      <c r="AA11" s="4"/>
      <c r="AB11" s="1"/>
      <c r="AC11" s="4"/>
      <c r="AD11" s="1"/>
      <c r="AE11" s="4"/>
      <c r="AF11" s="1"/>
      <c r="AG11" s="4"/>
      <c r="AH11" s="1"/>
      <c r="AI11" s="1"/>
    </row>
    <row r="14" spans="1:35" x14ac:dyDescent="0.2">
      <c r="A14" t="s">
        <v>27</v>
      </c>
      <c r="C14" s="69">
        <f>C11+C9+C7+C5</f>
        <v>1200000</v>
      </c>
      <c r="D14" s="69">
        <f>D5+D7+D9+D11</f>
        <v>153557</v>
      </c>
    </row>
    <row r="15" spans="1:35" x14ac:dyDescent="0.2">
      <c r="C15" s="70">
        <v>0.1</v>
      </c>
      <c r="D15" s="70">
        <v>0.1</v>
      </c>
    </row>
    <row r="16" spans="1:35" x14ac:dyDescent="0.2">
      <c r="A16" t="s">
        <v>28</v>
      </c>
      <c r="C16" s="69">
        <f>C14*C15</f>
        <v>120000</v>
      </c>
      <c r="D16" s="69">
        <f>D14*D15</f>
        <v>15355.7</v>
      </c>
    </row>
    <row r="17" spans="1:4" x14ac:dyDescent="0.2">
      <c r="A17" t="s">
        <v>29</v>
      </c>
      <c r="C17" s="69">
        <v>78000</v>
      </c>
      <c r="D17" s="69">
        <v>78000</v>
      </c>
    </row>
    <row r="18" spans="1:4" ht="17" thickBot="1" x14ac:dyDescent="0.25">
      <c r="A18" s="71" t="s">
        <v>30</v>
      </c>
      <c r="B18" s="71"/>
      <c r="C18" s="72">
        <f>C16-C17</f>
        <v>42000</v>
      </c>
      <c r="D18" s="72">
        <f>D16-D17</f>
        <v>-62644.3</v>
      </c>
    </row>
    <row r="19" spans="1:4" ht="17" thickTop="1" x14ac:dyDescent="0.2"/>
  </sheetData>
  <mergeCells count="34">
    <mergeCell ref="AB1:AC1"/>
    <mergeCell ref="AD1:AE1"/>
    <mergeCell ref="AF1:AG1"/>
    <mergeCell ref="AH1:AI1"/>
    <mergeCell ref="R2:S2"/>
    <mergeCell ref="T2:U2"/>
    <mergeCell ref="X2:Y2"/>
    <mergeCell ref="Z2:AA2"/>
    <mergeCell ref="AB2:AC2"/>
    <mergeCell ref="AF2:AG2"/>
    <mergeCell ref="AH2:AI2"/>
    <mergeCell ref="V2:W2"/>
    <mergeCell ref="AD2:AE2"/>
    <mergeCell ref="T1:U1"/>
    <mergeCell ref="V1:W1"/>
    <mergeCell ref="X1:Y1"/>
    <mergeCell ref="Z1:AA1"/>
    <mergeCell ref="R1:S1"/>
    <mergeCell ref="P1:Q1"/>
    <mergeCell ref="A6:A7"/>
    <mergeCell ref="A8:A9"/>
    <mergeCell ref="A10:A11"/>
    <mergeCell ref="A1:E1"/>
    <mergeCell ref="A3:B3"/>
    <mergeCell ref="A4:A5"/>
    <mergeCell ref="P2:Q2"/>
    <mergeCell ref="H2:I2"/>
    <mergeCell ref="J2:K2"/>
    <mergeCell ref="L2:M2"/>
    <mergeCell ref="N2:O2"/>
    <mergeCell ref="H1:I1"/>
    <mergeCell ref="J1:K1"/>
    <mergeCell ref="L1:M1"/>
    <mergeCell ref="N1:O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C3DC-4B1E-EF48-98CF-2745C978887C}">
  <dimension ref="D3:I37"/>
  <sheetViews>
    <sheetView showGridLines="0" tabSelected="1" zoomScale="158" workbookViewId="0">
      <selection activeCell="K36" sqref="K36"/>
    </sheetView>
  </sheetViews>
  <sheetFormatPr baseColWidth="10" defaultColWidth="11" defaultRowHeight="16" x14ac:dyDescent="0.2"/>
  <cols>
    <col min="4" max="4" width="16.5" customWidth="1"/>
    <col min="5" max="9" width="16.33203125" customWidth="1"/>
  </cols>
  <sheetData>
    <row r="3" spans="4:9" x14ac:dyDescent="0.2">
      <c r="D3" s="186">
        <f ca="1">TODAY()</f>
        <v>45685</v>
      </c>
      <c r="E3" s="186"/>
      <c r="F3" s="186"/>
      <c r="G3" s="186"/>
      <c r="H3" s="186"/>
      <c r="I3" s="186"/>
    </row>
    <row r="4" spans="4:9" x14ac:dyDescent="0.2">
      <c r="D4" s="186"/>
      <c r="E4" s="186"/>
      <c r="F4" s="186"/>
      <c r="G4" s="186"/>
      <c r="H4" s="186"/>
      <c r="I4" s="186"/>
    </row>
    <row r="5" spans="4:9" ht="30" customHeight="1" x14ac:dyDescent="0.2">
      <c r="D5" s="185" t="s">
        <v>69</v>
      </c>
      <c r="E5" s="185"/>
      <c r="F5" s="185"/>
      <c r="G5" s="185"/>
      <c r="H5" s="185"/>
      <c r="I5" s="185"/>
    </row>
    <row r="6" spans="4:9" ht="31" customHeight="1" x14ac:dyDescent="0.2">
      <c r="D6" s="108" t="s">
        <v>70</v>
      </c>
      <c r="E6" s="108" t="s">
        <v>71</v>
      </c>
      <c r="F6" s="108" t="s">
        <v>72</v>
      </c>
      <c r="G6" s="108" t="s">
        <v>73</v>
      </c>
      <c r="H6" s="108" t="s">
        <v>74</v>
      </c>
      <c r="I6" s="108" t="s">
        <v>75</v>
      </c>
    </row>
    <row r="7" spans="4:9" ht="31" customHeight="1" x14ac:dyDescent="0.2">
      <c r="D7" s="109" t="s">
        <v>76</v>
      </c>
      <c r="E7" s="110">
        <f>'Delhi Jan''25'!C5</f>
        <v>1800000</v>
      </c>
      <c r="F7" s="110">
        <f ca="1">'Delhi Jan''25'!G5</f>
        <v>473000</v>
      </c>
      <c r="G7" s="110">
        <f>'Delhi Jan''25'!AG5</f>
        <v>0</v>
      </c>
      <c r="H7" s="110">
        <f>'Delhi Jan''25'!D5</f>
        <v>381000</v>
      </c>
      <c r="I7" s="110">
        <f>E7-H7</f>
        <v>1419000</v>
      </c>
    </row>
    <row r="8" spans="4:9" ht="31" customHeight="1" x14ac:dyDescent="0.2">
      <c r="D8" s="109" t="s">
        <v>23</v>
      </c>
      <c r="E8" s="110">
        <f>'Delhi Jan''25'!C14</f>
        <v>1800000</v>
      </c>
      <c r="F8" s="110">
        <f ca="1">'Delhi Jan''25'!G14</f>
        <v>573000</v>
      </c>
      <c r="G8" s="110">
        <f>'Delhi Jan''25'!AG14</f>
        <v>66000</v>
      </c>
      <c r="H8" s="110">
        <f>'Delhi Jan''25'!D14</f>
        <v>81000</v>
      </c>
      <c r="I8" s="110">
        <f>E8-H8</f>
        <v>1719000</v>
      </c>
    </row>
    <row r="9" spans="4:9" ht="31" customHeight="1" x14ac:dyDescent="0.2">
      <c r="D9" s="109" t="s">
        <v>22</v>
      </c>
      <c r="E9" s="110">
        <f>'Delhi Jan''25'!C11</f>
        <v>1800000</v>
      </c>
      <c r="F9" s="110">
        <f ca="1">'Delhi Jan''25'!G11</f>
        <v>576027.33333333337</v>
      </c>
      <c r="G9" s="110">
        <f>'Delhi Jan''25'!AG11</f>
        <v>0</v>
      </c>
      <c r="H9" s="110">
        <f>'Delhi Jan''25'!D11</f>
        <v>71918</v>
      </c>
      <c r="I9" s="110">
        <f>E9-H9</f>
        <v>1728082</v>
      </c>
    </row>
    <row r="10" spans="4:9" ht="31" customHeight="1" x14ac:dyDescent="0.2">
      <c r="D10" s="141" t="s">
        <v>21</v>
      </c>
      <c r="E10" s="142">
        <f>'Delhi Jan''25'!C8</f>
        <v>1200000</v>
      </c>
      <c r="F10" s="142">
        <f ca="1">'Delhi Jan''25'!G8</f>
        <v>374849.66666666669</v>
      </c>
      <c r="G10" s="142">
        <f>'Delhi Jan''25'!AG8</f>
        <v>0</v>
      </c>
      <c r="H10" s="142">
        <f>'Delhi Jan''25'!D8</f>
        <v>75451</v>
      </c>
      <c r="I10" s="142">
        <f>E10-H10</f>
        <v>1124549</v>
      </c>
    </row>
    <row r="11" spans="4:9" ht="31" customHeight="1" x14ac:dyDescent="0.2">
      <c r="D11" s="179" t="s">
        <v>68</v>
      </c>
      <c r="E11" s="180"/>
      <c r="F11" s="183" t="s">
        <v>83</v>
      </c>
      <c r="G11" s="184"/>
      <c r="H11" s="183" t="s">
        <v>84</v>
      </c>
      <c r="I11" s="184"/>
    </row>
    <row r="12" spans="4:9" ht="31" customHeight="1" x14ac:dyDescent="0.2">
      <c r="D12" s="181"/>
      <c r="E12" s="182"/>
      <c r="F12" s="183">
        <f>'Delhi Jan''25'!C22</f>
        <v>6600000</v>
      </c>
      <c r="G12" s="184"/>
      <c r="H12" s="183">
        <f>'Delhi Jan''25'!D22</f>
        <v>609369</v>
      </c>
      <c r="I12" s="184"/>
    </row>
    <row r="13" spans="4:9" ht="31" customHeight="1" x14ac:dyDescent="0.2">
      <c r="D13" s="185" t="s">
        <v>77</v>
      </c>
      <c r="E13" s="185"/>
      <c r="F13" s="185"/>
      <c r="G13" s="185"/>
      <c r="H13" s="185"/>
      <c r="I13" s="185"/>
    </row>
    <row r="14" spans="4:9" ht="31" customHeight="1" x14ac:dyDescent="0.2">
      <c r="D14" s="108" t="s">
        <v>70</v>
      </c>
      <c r="E14" s="108" t="s">
        <v>71</v>
      </c>
      <c r="F14" s="108" t="s">
        <v>72</v>
      </c>
      <c r="G14" s="108" t="s">
        <v>73</v>
      </c>
      <c r="H14" s="108" t="s">
        <v>74</v>
      </c>
      <c r="I14" s="108" t="s">
        <v>75</v>
      </c>
    </row>
    <row r="15" spans="4:9" ht="31" customHeight="1" x14ac:dyDescent="0.2">
      <c r="D15" s="109" t="s">
        <v>31</v>
      </c>
      <c r="E15" s="110">
        <f>'Hyderabad Jan''25 (2)'!C5</f>
        <v>2700000</v>
      </c>
      <c r="F15" s="110">
        <f ca="1">'Hyderabad Jan''25 (2)'!G5</f>
        <v>900000</v>
      </c>
      <c r="G15" s="110">
        <f>'Hyderabad Jan''25 (2)'!AC5</f>
        <v>0</v>
      </c>
      <c r="H15" s="110">
        <f>'Hyderabad Jan''25 (2)'!D23</f>
        <v>1152165</v>
      </c>
      <c r="I15" s="110">
        <f t="shared" ref="I15:I18" si="0">E15-H15</f>
        <v>1547835</v>
      </c>
    </row>
    <row r="16" spans="4:9" ht="31" customHeight="1" x14ac:dyDescent="0.2">
      <c r="D16" s="109" t="s">
        <v>32</v>
      </c>
      <c r="E16" s="110">
        <f>'Hyderabad Jan''25 (2)'!C8</f>
        <v>2700000</v>
      </c>
      <c r="F16" s="110">
        <f ca="1">'Hyderabad Jan''25 (2)'!G8</f>
        <v>694692.66666666663</v>
      </c>
      <c r="G16" s="110">
        <f>'Hyderabad Jan''25 (2)'!AC8</f>
        <v>45000</v>
      </c>
      <c r="H16" s="110">
        <f>'Hyderabad Jan''25 (2)'!D8</f>
        <v>615922</v>
      </c>
      <c r="I16" s="110">
        <f t="shared" si="0"/>
        <v>2084078</v>
      </c>
    </row>
    <row r="17" spans="4:9" ht="31" customHeight="1" x14ac:dyDescent="0.2">
      <c r="D17" s="109" t="s">
        <v>78</v>
      </c>
      <c r="E17" s="110">
        <f>'Hyderabad Jan''25 (2)'!C11</f>
        <v>2700000</v>
      </c>
      <c r="F17" s="110">
        <f ca="1">'Hyderabad Jan''25 (2)'!G11</f>
        <v>833753.33333333337</v>
      </c>
      <c r="G17" s="110">
        <f>'Hyderabad Jan''25 (2)'!AC11</f>
        <v>0</v>
      </c>
      <c r="H17" s="110">
        <f>'Hyderabad Jan''25 (2)'!D11</f>
        <v>198740</v>
      </c>
      <c r="I17" s="110">
        <f t="shared" si="0"/>
        <v>2501260</v>
      </c>
    </row>
    <row r="18" spans="4:9" ht="31" customHeight="1" x14ac:dyDescent="0.2">
      <c r="D18" s="109" t="s">
        <v>34</v>
      </c>
      <c r="E18" s="110">
        <f>'Hyderabad Jan''25 (2)'!C14</f>
        <v>2700000</v>
      </c>
      <c r="F18" s="110">
        <f ca="1">'Hyderabad Jan''25 (2)'!G14</f>
        <v>833946.33333333337</v>
      </c>
      <c r="G18" s="110">
        <f>'Hyderabad Jan''25 (2)'!AC14</f>
        <v>19000</v>
      </c>
      <c r="H18" s="110">
        <f>'Hyderabad Jan''25 (2)'!D14</f>
        <v>198161</v>
      </c>
      <c r="I18" s="110">
        <f t="shared" si="0"/>
        <v>2501839</v>
      </c>
    </row>
    <row r="19" spans="4:9" ht="31" customHeight="1" x14ac:dyDescent="0.2">
      <c r="D19" s="179" t="s">
        <v>68</v>
      </c>
      <c r="E19" s="180"/>
      <c r="F19" s="183" t="s">
        <v>83</v>
      </c>
      <c r="G19" s="184"/>
      <c r="H19" s="183" t="s">
        <v>84</v>
      </c>
      <c r="I19" s="184"/>
    </row>
    <row r="20" spans="4:9" ht="31" customHeight="1" x14ac:dyDescent="0.2">
      <c r="D20" s="181"/>
      <c r="E20" s="182"/>
      <c r="F20" s="183">
        <f>'Hyderabad Jan''25 (2)'!C23</f>
        <v>12000000</v>
      </c>
      <c r="G20" s="184"/>
      <c r="H20" s="183">
        <f>'Hyderabad Jan''25 (2)'!D23</f>
        <v>1152165</v>
      </c>
      <c r="I20" s="184"/>
    </row>
    <row r="21" spans="4:9" ht="36" customHeight="1" x14ac:dyDescent="0.2">
      <c r="D21" s="178" t="s">
        <v>79</v>
      </c>
      <c r="E21" s="178"/>
      <c r="F21" s="178"/>
      <c r="G21" s="178"/>
      <c r="H21" s="178"/>
      <c r="I21" s="178"/>
    </row>
    <row r="22" spans="4:9" ht="36" customHeight="1" x14ac:dyDescent="0.2">
      <c r="D22" s="108" t="s">
        <v>70</v>
      </c>
      <c r="E22" s="108" t="s">
        <v>71</v>
      </c>
      <c r="F22" s="108" t="s">
        <v>72</v>
      </c>
      <c r="G22" s="108" t="s">
        <v>73</v>
      </c>
      <c r="H22" s="108" t="s">
        <v>74</v>
      </c>
      <c r="I22" s="108" t="s">
        <v>75</v>
      </c>
    </row>
    <row r="23" spans="4:9" ht="36" customHeight="1" x14ac:dyDescent="0.2">
      <c r="D23" s="111" t="s">
        <v>80</v>
      </c>
      <c r="E23" s="112">
        <f>'Bangalore Jan''25'!D5+'Bangalore Jan''25'!D6</f>
        <v>1200000</v>
      </c>
      <c r="F23" s="112"/>
      <c r="G23" s="112"/>
      <c r="H23" s="112">
        <f>'Bangalore Jan''25'!E5+'Bangalore Jan''25'!E6</f>
        <v>0</v>
      </c>
      <c r="I23" s="112">
        <f>E23-H23</f>
        <v>1200000</v>
      </c>
    </row>
    <row r="24" spans="4:9" ht="36" customHeight="1" x14ac:dyDescent="0.2">
      <c r="D24" s="109" t="s">
        <v>39</v>
      </c>
      <c r="E24" s="110">
        <f>'Bangalore Jan''25'!D9+'Bangalore Jan''25'!D10</f>
        <v>700000</v>
      </c>
      <c r="F24" s="110"/>
      <c r="G24" s="110"/>
      <c r="H24" s="110">
        <f>'Bangalore Jan''25'!E9+'Bangalore Jan''25'!E10</f>
        <v>0</v>
      </c>
      <c r="I24" s="112">
        <f>E24-H24</f>
        <v>700000</v>
      </c>
    </row>
    <row r="25" spans="4:9" ht="36" customHeight="1" x14ac:dyDescent="0.2">
      <c r="D25" s="109" t="s">
        <v>41</v>
      </c>
      <c r="E25" s="110">
        <f>'Bangalore Jan''25'!D13+'Bangalore Jan''25'!D14</f>
        <v>900000</v>
      </c>
      <c r="F25" s="110"/>
      <c r="G25" s="110"/>
      <c r="H25" s="110">
        <f>'Bangalore Jan''25'!E13+'Bangalore Jan''25'!E14</f>
        <v>10970</v>
      </c>
      <c r="I25" s="112">
        <f>E25-H25</f>
        <v>889030</v>
      </c>
    </row>
    <row r="26" spans="4:9" ht="35" customHeight="1" x14ac:dyDescent="0.2">
      <c r="D26" s="109" t="s">
        <v>81</v>
      </c>
      <c r="E26" s="110">
        <f>'Bangalore Jan''25'!D17+'Bangalore Jan''25'!D18</f>
        <v>300000</v>
      </c>
      <c r="F26" s="110"/>
      <c r="G26" s="110"/>
      <c r="H26" s="110">
        <f>'Bangalore Jan''25'!E17+'Bangalore Jan''25'!E18</f>
        <v>0</v>
      </c>
      <c r="I26" s="112">
        <f>E26-H26</f>
        <v>300000</v>
      </c>
    </row>
    <row r="27" spans="4:9" ht="37" customHeight="1" x14ac:dyDescent="0.2">
      <c r="D27" s="109" t="s">
        <v>82</v>
      </c>
      <c r="E27" s="110">
        <f>'Bangalore Jan''25'!D21+'Bangalore Jan''25'!D22</f>
        <v>100000</v>
      </c>
      <c r="F27" s="110"/>
      <c r="G27" s="110"/>
      <c r="H27" s="110">
        <f>'Bangalore Jan''25'!E21+'Bangalore Jan''25'!E22</f>
        <v>0</v>
      </c>
      <c r="I27" s="112">
        <f>E27-H27</f>
        <v>100000</v>
      </c>
    </row>
    <row r="28" spans="4:9" ht="29" customHeight="1" x14ac:dyDescent="0.2">
      <c r="D28" s="179" t="s">
        <v>68</v>
      </c>
      <c r="E28" s="180"/>
      <c r="F28" s="183" t="s">
        <v>83</v>
      </c>
      <c r="G28" s="184"/>
      <c r="H28" s="183" t="s">
        <v>84</v>
      </c>
      <c r="I28" s="184"/>
    </row>
    <row r="29" spans="4:9" ht="30" customHeight="1" x14ac:dyDescent="0.2">
      <c r="D29" s="181"/>
      <c r="E29" s="182"/>
      <c r="F29" s="183">
        <f>'Bangalore Jan''25'!C36</f>
        <v>3200000</v>
      </c>
      <c r="G29" s="184"/>
      <c r="H29" s="183">
        <f>'Bangalore Jan''25'!D36</f>
        <v>10970</v>
      </c>
      <c r="I29" s="184"/>
    </row>
    <row r="30" spans="4:9" ht="35" customHeight="1" x14ac:dyDescent="0.2">
      <c r="D30" s="178" t="s">
        <v>88</v>
      </c>
      <c r="E30" s="178"/>
      <c r="F30" s="178"/>
      <c r="G30" s="178"/>
      <c r="H30" s="178"/>
      <c r="I30" s="178"/>
    </row>
    <row r="31" spans="4:9" ht="29" customHeight="1" x14ac:dyDescent="0.2">
      <c r="D31" s="108" t="s">
        <v>70</v>
      </c>
      <c r="E31" s="108" t="s">
        <v>71</v>
      </c>
      <c r="F31" s="108" t="s">
        <v>72</v>
      </c>
      <c r="G31" s="108" t="s">
        <v>73</v>
      </c>
      <c r="H31" s="108" t="s">
        <v>74</v>
      </c>
      <c r="I31" s="108" t="s">
        <v>89</v>
      </c>
    </row>
    <row r="32" spans="4:9" ht="41" customHeight="1" x14ac:dyDescent="0.2">
      <c r="D32" s="111" t="s">
        <v>85</v>
      </c>
      <c r="E32" s="112">
        <f>'BLR TC Jan''25'!C5</f>
        <v>300000</v>
      </c>
      <c r="F32" s="112"/>
      <c r="G32" s="112"/>
      <c r="H32" s="112">
        <f>'BLR TC Jan''25'!D5</f>
        <v>54138</v>
      </c>
      <c r="I32" s="112">
        <f>E32-H32</f>
        <v>245862</v>
      </c>
    </row>
    <row r="33" spans="4:9" ht="40" customHeight="1" x14ac:dyDescent="0.2">
      <c r="D33" s="109" t="s">
        <v>86</v>
      </c>
      <c r="E33" s="110">
        <f>'BLR TC Jan''25'!C9</f>
        <v>300000</v>
      </c>
      <c r="F33" s="110"/>
      <c r="G33" s="110"/>
      <c r="H33" s="110">
        <f>'BLR TC Jan''25'!D9</f>
        <v>11838</v>
      </c>
      <c r="I33" s="112">
        <f>E33-H33</f>
        <v>288162</v>
      </c>
    </row>
    <row r="34" spans="4:9" ht="42" customHeight="1" x14ac:dyDescent="0.2">
      <c r="D34" s="109" t="s">
        <v>87</v>
      </c>
      <c r="E34" s="110">
        <f>'BLR TC Jan''25'!C7</f>
        <v>300000</v>
      </c>
      <c r="F34" s="110"/>
      <c r="G34" s="110"/>
      <c r="H34" s="110">
        <f>'BLR TC Jan''25'!D7</f>
        <v>87581</v>
      </c>
      <c r="I34" s="112">
        <f>E34-H34</f>
        <v>212419</v>
      </c>
    </row>
    <row r="35" spans="4:9" ht="40" customHeight="1" x14ac:dyDescent="0.2">
      <c r="D35" s="109" t="s">
        <v>67</v>
      </c>
      <c r="E35" s="110">
        <f>'BLR TC Jan''25'!C11</f>
        <v>300000</v>
      </c>
      <c r="F35" s="110"/>
      <c r="G35" s="110"/>
      <c r="H35" s="110">
        <f>'BLR TC Jan''25'!D11</f>
        <v>0</v>
      </c>
      <c r="I35" s="112">
        <f>E35-H35</f>
        <v>300000</v>
      </c>
    </row>
    <row r="36" spans="4:9" ht="29" customHeight="1" x14ac:dyDescent="0.2">
      <c r="D36" s="179" t="s">
        <v>68</v>
      </c>
      <c r="E36" s="180"/>
      <c r="F36" s="183" t="s">
        <v>83</v>
      </c>
      <c r="G36" s="184"/>
      <c r="H36" s="183" t="s">
        <v>84</v>
      </c>
      <c r="I36" s="184"/>
    </row>
    <row r="37" spans="4:9" ht="30" customHeight="1" x14ac:dyDescent="0.2">
      <c r="D37" s="181"/>
      <c r="E37" s="182"/>
      <c r="F37" s="183">
        <f>'BLR TC Jan''25'!C14</f>
        <v>1200000</v>
      </c>
      <c r="G37" s="184"/>
      <c r="H37" s="183">
        <f>'BLR TC Jan''25'!D14</f>
        <v>153557</v>
      </c>
      <c r="I37" s="184"/>
    </row>
  </sheetData>
  <mergeCells count="25">
    <mergeCell ref="D5:I5"/>
    <mergeCell ref="D13:I13"/>
    <mergeCell ref="D3:I4"/>
    <mergeCell ref="D11:E12"/>
    <mergeCell ref="F11:G11"/>
    <mergeCell ref="H11:I11"/>
    <mergeCell ref="F12:G12"/>
    <mergeCell ref="H12:I12"/>
    <mergeCell ref="D21:I21"/>
    <mergeCell ref="D19:E20"/>
    <mergeCell ref="F19:G19"/>
    <mergeCell ref="H19:I19"/>
    <mergeCell ref="F20:G20"/>
    <mergeCell ref="H20:I20"/>
    <mergeCell ref="D28:E29"/>
    <mergeCell ref="F28:G28"/>
    <mergeCell ref="H28:I28"/>
    <mergeCell ref="F29:G29"/>
    <mergeCell ref="H29:I29"/>
    <mergeCell ref="D30:I30"/>
    <mergeCell ref="D36:E37"/>
    <mergeCell ref="F36:G36"/>
    <mergeCell ref="H36:I36"/>
    <mergeCell ref="F37:G37"/>
    <mergeCell ref="H37:I3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Delhi Jan'25</vt:lpstr>
      <vt:lpstr>Hyderabad Jan'25 (2)</vt:lpstr>
      <vt:lpstr>Bangalore Jan'25</vt:lpstr>
      <vt:lpstr>BLR TC Jan'25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Anamika Hazra</dc:creator>
  <cp:keywords/>
  <dc:description/>
  <cp:lastModifiedBy>Anamika Hazra</cp:lastModifiedBy>
  <cp:revision/>
  <dcterms:created xsi:type="dcterms:W3CDTF">2025-01-06T04:06:20Z</dcterms:created>
  <dcterms:modified xsi:type="dcterms:W3CDTF">2025-01-28T05:13:29Z</dcterms:modified>
  <cp:category/>
  <cp:contentStatus/>
</cp:coreProperties>
</file>