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namika Hazra\Desktop\"/>
    </mc:Choice>
  </mc:AlternateContent>
  <xr:revisionPtr revIDLastSave="0" documentId="13_ncr:1_{F360C010-A34C-4398-B2BA-CE669589D050}" xr6:coauthVersionLast="47" xr6:coauthVersionMax="47" xr10:uidLastSave="{00000000-0000-0000-0000-000000000000}"/>
  <bookViews>
    <workbookView xWindow="-110" yWindow="-110" windowWidth="19420" windowHeight="10300" xr2:uid="{49B27225-3598-45F4-9C07-5B4E463F5199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 " sheetId="6" r:id="rId6"/>
    <sheet name="Sales" sheetId="7" r:id="rId7"/>
    <sheet name="Inventory" sheetId="8" r:id="rId8"/>
    <sheet name="Pivots" sheetId="9" r:id="rId9"/>
  </sheets>
  <definedNames>
    <definedName name="CID">CustomerData[Cust_ID]</definedName>
    <definedName name="Hsncode">ProductsData[HSN Code]</definedName>
  </definedNames>
  <calcPr calcId="191029"/>
  <pivotCaches>
    <pivotCache cacheId="2" r:id="rId10"/>
    <pivotCache cacheId="5" r:id="rId11"/>
    <pivotCache cacheId="8" r:id="rId12"/>
    <pivotCache cacheId="20" r:id="rId13"/>
    <pivotCache cacheId="2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 a="1"/>
  <c r="N12" i="1" s="1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I9" i="8"/>
  <c r="C22" i="9"/>
  <c r="I17" i="7"/>
  <c r="I18" i="7"/>
  <c r="H7" i="8"/>
  <c r="H8" i="8"/>
  <c r="H9" i="8"/>
  <c r="H10" i="8"/>
  <c r="H11" i="8"/>
  <c r="H12" i="8"/>
  <c r="H13" i="8"/>
  <c r="I13" i="8" s="1"/>
  <c r="H14" i="8"/>
  <c r="H15" i="8"/>
  <c r="H16" i="8"/>
  <c r="H17" i="8"/>
  <c r="I17" i="8" s="1"/>
  <c r="J17" i="8" s="1"/>
  <c r="H18" i="8"/>
  <c r="I18" i="8" s="1"/>
  <c r="J18" i="8" s="1"/>
  <c r="H19" i="8"/>
  <c r="I19" i="8" s="1"/>
  <c r="J19" i="8" s="1"/>
  <c r="H20" i="8"/>
  <c r="I20" i="8" s="1"/>
  <c r="J20" i="8" s="1"/>
  <c r="H21" i="8"/>
  <c r="I21" i="8" s="1"/>
  <c r="J21" i="8" s="1"/>
  <c r="H22" i="8"/>
  <c r="I22" i="8" s="1"/>
  <c r="J22" i="8" s="1"/>
  <c r="H23" i="8"/>
  <c r="I23" i="8" s="1"/>
  <c r="J23" i="8" s="1"/>
  <c r="E8" i="7"/>
  <c r="G8" i="7"/>
  <c r="K8" i="7"/>
  <c r="L8" i="7"/>
  <c r="E9" i="7"/>
  <c r="G9" i="7"/>
  <c r="K9" i="7"/>
  <c r="L9" i="7" s="1"/>
  <c r="E10" i="7"/>
  <c r="G10" i="7"/>
  <c r="K10" i="7"/>
  <c r="L10" i="7" s="1"/>
  <c r="E11" i="7"/>
  <c r="G11" i="7"/>
  <c r="K11" i="7"/>
  <c r="L11" i="7" s="1"/>
  <c r="E12" i="7"/>
  <c r="G12" i="7"/>
  <c r="K12" i="7"/>
  <c r="L12" i="7" s="1"/>
  <c r="E13" i="7"/>
  <c r="G13" i="7"/>
  <c r="K13" i="7"/>
  <c r="L13" i="7"/>
  <c r="E14" i="7"/>
  <c r="G14" i="7"/>
  <c r="K14" i="7"/>
  <c r="L14" i="7" s="1"/>
  <c r="E15" i="7"/>
  <c r="G15" i="7"/>
  <c r="K15" i="7"/>
  <c r="L15" i="7"/>
  <c r="E16" i="7"/>
  <c r="G16" i="7"/>
  <c r="K16" i="7"/>
  <c r="L16" i="7"/>
  <c r="E17" i="7"/>
  <c r="G17" i="7"/>
  <c r="K17" i="7"/>
  <c r="L17" i="7" s="1"/>
  <c r="E18" i="7"/>
  <c r="G18" i="7"/>
  <c r="K18" i="7"/>
  <c r="L18" i="7" s="1"/>
  <c r="E7" i="7"/>
  <c r="G7" i="7"/>
  <c r="K7" i="7"/>
  <c r="L7" i="7" s="1"/>
  <c r="D7" i="8"/>
  <c r="D8" i="8"/>
  <c r="D9" i="8"/>
  <c r="D10" i="8"/>
  <c r="D11" i="8"/>
  <c r="D12" i="8"/>
  <c r="D13" i="8"/>
  <c r="D14" i="8"/>
  <c r="D15" i="8"/>
  <c r="D16" i="8"/>
  <c r="D18" i="8"/>
  <c r="D19" i="8"/>
  <c r="D20" i="8"/>
  <c r="D21" i="8"/>
  <c r="D22" i="8"/>
  <c r="D23" i="8"/>
  <c r="E8" i="8"/>
  <c r="F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8" i="8"/>
  <c r="F18" i="8"/>
  <c r="E19" i="8"/>
  <c r="F19" i="8"/>
  <c r="E20" i="8"/>
  <c r="F20" i="8"/>
  <c r="E21" i="8"/>
  <c r="F21" i="8"/>
  <c r="E22" i="8"/>
  <c r="F22" i="8"/>
  <c r="E23" i="8"/>
  <c r="F23" i="8"/>
  <c r="E7" i="8"/>
  <c r="F7" i="8"/>
  <c r="E18" i="6"/>
  <c r="F18" i="6"/>
  <c r="I18" i="6"/>
  <c r="J18" i="6" s="1"/>
  <c r="E17" i="6"/>
  <c r="F17" i="6"/>
  <c r="I17" i="6"/>
  <c r="J17" i="6" s="1"/>
  <c r="E16" i="6"/>
  <c r="F16" i="6"/>
  <c r="I16" i="6"/>
  <c r="J16" i="6" s="1"/>
  <c r="E15" i="6"/>
  <c r="F15" i="6"/>
  <c r="I15" i="6"/>
  <c r="J15" i="6" s="1"/>
  <c r="E14" i="6"/>
  <c r="F14" i="6"/>
  <c r="I14" i="6"/>
  <c r="J14" i="6" s="1"/>
  <c r="E13" i="6"/>
  <c r="F13" i="6"/>
  <c r="I13" i="6"/>
  <c r="J13" i="6" s="1"/>
  <c r="F7" i="6"/>
  <c r="F8" i="6"/>
  <c r="F9" i="6"/>
  <c r="F10" i="6"/>
  <c r="F11" i="6"/>
  <c r="F12" i="6"/>
  <c r="E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E11" i="6"/>
  <c r="E10" i="6"/>
  <c r="E9" i="6"/>
  <c r="E8" i="6"/>
  <c r="E7" i="6"/>
  <c r="C18" i="9"/>
  <c r="C14" i="9"/>
  <c r="C10" i="9"/>
  <c r="C6" i="9"/>
  <c r="C3" i="9"/>
  <c r="I11" i="8" l="1"/>
  <c r="I14" i="8"/>
  <c r="G15" i="8"/>
  <c r="I15" i="8" s="1"/>
  <c r="G13" i="8"/>
  <c r="G12" i="8"/>
  <c r="I12" i="8" s="1"/>
  <c r="G14" i="8"/>
  <c r="G11" i="8"/>
  <c r="G10" i="8"/>
  <c r="I10" i="8" s="1"/>
  <c r="G9" i="8"/>
  <c r="G16" i="8"/>
  <c r="I16" i="8" s="1"/>
  <c r="G8" i="8"/>
  <c r="I8" i="8" s="1"/>
  <c r="G7" i="8"/>
  <c r="I7" i="8" s="1"/>
  <c r="J9" i="8" l="1"/>
  <c r="J12" i="8"/>
  <c r="I15" i="7"/>
  <c r="J8" i="8"/>
  <c r="I11" i="7"/>
  <c r="J7" i="8"/>
  <c r="I10" i="7"/>
  <c r="J15" i="8"/>
  <c r="I14" i="7"/>
  <c r="I13" i="7"/>
  <c r="J16" i="8"/>
  <c r="I8" i="7"/>
  <c r="J10" i="8"/>
  <c r="I16" i="7"/>
  <c r="I7" i="7"/>
  <c r="J11" i="8"/>
  <c r="I12" i="7"/>
  <c r="J13" i="8"/>
  <c r="I9" i="7"/>
  <c r="J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<sst xmlns="http://schemas.openxmlformats.org/spreadsheetml/2006/main" count="194" uniqueCount="97">
  <si>
    <t>Cust_ID</t>
  </si>
  <si>
    <t>Name</t>
  </si>
  <si>
    <t>Email</t>
  </si>
  <si>
    <t>Address</t>
  </si>
  <si>
    <t>Ram sales</t>
  </si>
  <si>
    <t>Ram@gmail.com</t>
  </si>
  <si>
    <t>99store</t>
  </si>
  <si>
    <t>Jain Tel.</t>
  </si>
  <si>
    <t>Atul Ltd</t>
  </si>
  <si>
    <t>MK Tech</t>
  </si>
  <si>
    <t>Rajesh Kumari</t>
  </si>
  <si>
    <t>Amit</t>
  </si>
  <si>
    <t>Atul@gmail.com</t>
  </si>
  <si>
    <t>MK@gmail.com</t>
  </si>
  <si>
    <t>99store@gmail.com</t>
  </si>
  <si>
    <t>Rajesh@gmail.com</t>
  </si>
  <si>
    <t>Amit@gmail.com</t>
  </si>
  <si>
    <t>Jain@gmail.com</t>
  </si>
  <si>
    <t>Delhi,India</t>
  </si>
  <si>
    <t>121102,Palwat,Hr</t>
  </si>
  <si>
    <t>Faridabad,121101</t>
  </si>
  <si>
    <t>Agra,UP</t>
  </si>
  <si>
    <t>New Delhi,110011</t>
  </si>
  <si>
    <t>Gurgaon,Sec-15</t>
  </si>
  <si>
    <t>Janpath,New Delhi</t>
  </si>
  <si>
    <t>HSN Code</t>
  </si>
  <si>
    <t>Product Name</t>
  </si>
  <si>
    <t>Cost</t>
  </si>
  <si>
    <t>Selling Price</t>
  </si>
  <si>
    <t>Smart Watch</t>
  </si>
  <si>
    <t>Laptop HP xyz i5</t>
  </si>
  <si>
    <t>Wireless Printer</t>
  </si>
  <si>
    <t>Desktop</t>
  </si>
  <si>
    <t>Mouse</t>
  </si>
  <si>
    <t>Rgb Keyboard</t>
  </si>
  <si>
    <t>Camera</t>
  </si>
  <si>
    <t>Headphones</t>
  </si>
  <si>
    <t>Speakers</t>
  </si>
  <si>
    <t>Tablets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</si>
  <si>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</si>
  <si>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</si>
  <si>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</si>
  <si>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</si>
  <si>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</si>
  <si>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</si>
  <si>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</si>
  <si>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</si>
  <si>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</si>
  <si>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</si>
  <si>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Vendor Name</t>
  </si>
  <si>
    <t>Tech99</t>
  </si>
  <si>
    <t>GG Traders</t>
  </si>
  <si>
    <t>Compac</t>
  </si>
  <si>
    <t>Phone</t>
  </si>
  <si>
    <t>9812xxxxxx</t>
  </si>
  <si>
    <t>9813xxxxxx</t>
  </si>
  <si>
    <t>9814xxxxxx</t>
  </si>
  <si>
    <t>Faridabad, 121101</t>
  </si>
  <si>
    <t>Faridabad, 121102</t>
  </si>
  <si>
    <t>Faridabad, 121103</t>
  </si>
  <si>
    <t>Gurgaon,Sec-16</t>
  </si>
  <si>
    <t>Gurgaon,Sec-17</t>
  </si>
  <si>
    <t>Gurgaon,Sec-18</t>
  </si>
  <si>
    <t>New Delhi, 110012</t>
  </si>
  <si>
    <t>New Delhi, 110013</t>
  </si>
  <si>
    <t>New Delhi, 110014</t>
  </si>
  <si>
    <t>Purchase Entry</t>
  </si>
  <si>
    <t>Sale Entry</t>
  </si>
  <si>
    <t>Vendor</t>
  </si>
  <si>
    <t>Date</t>
  </si>
  <si>
    <t>Units</t>
  </si>
  <si>
    <t>Amount</t>
  </si>
  <si>
    <t>Cust_Name</t>
  </si>
  <si>
    <t xml:space="preserve">Product Name </t>
  </si>
  <si>
    <t>Stock (Units)</t>
  </si>
  <si>
    <t xml:space="preserve">Price </t>
  </si>
  <si>
    <t>P Units</t>
  </si>
  <si>
    <t>S Units</t>
  </si>
  <si>
    <t>Stock</t>
  </si>
  <si>
    <t>Stock Amt</t>
  </si>
  <si>
    <t xml:space="preserve"> </t>
  </si>
  <si>
    <t>Count of Name</t>
  </si>
  <si>
    <t>Customers</t>
  </si>
  <si>
    <t>Count of Product Name</t>
  </si>
  <si>
    <t>Products</t>
  </si>
  <si>
    <t>Sum of Amount</t>
  </si>
  <si>
    <t>Purchase Amount</t>
  </si>
  <si>
    <t>Sale Amount</t>
  </si>
  <si>
    <t>Sum of Stock Amt</t>
  </si>
  <si>
    <t>Stock Amount</t>
  </si>
  <si>
    <t>P/L</t>
  </si>
  <si>
    <t>Row Labels</t>
  </si>
  <si>
    <t>Grand Total</t>
  </si>
  <si>
    <t>Sum of S Units</t>
  </si>
  <si>
    <t>Notifications!</t>
  </si>
  <si>
    <t>Notifications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</si>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</sst>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4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4" borderId="0" xfId="0" applyNumberFormat="1" applyFill="1"/>
    <xf numFmtId="0" fontId="0" fillId="5" borderId="0" xfId="0" applyFill="1"/>
    <xf numFmtId="0" fontId="0" fillId="4" borderId="0" xfId="0" applyFill="1" applyAlignment="1">
      <alignment horizontal="left" vertical="top"/>
    </xf>
    <xf numFmtId="0" fontId="0" fillId="4" borderId="0" xfId="0" applyNumberFormat="1" applyFill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6" borderId="0" xfId="0" applyFont="1" applyFill="1"/>
    <xf numFmtId="0" fontId="0" fillId="6" borderId="0" xfId="0" applyFill="1"/>
    <xf numFmtId="0" fontId="6" fillId="2" borderId="0" xfId="0" applyFont="1" applyFill="1"/>
    <xf numFmtId="0" fontId="7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1"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0.49998474074526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0.49998474074526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top style="medium">
          <color theme="1"/>
        </top>
      </border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Pivots!$F$3:$F$8</c:f>
              <c:strCache>
                <c:ptCount val="5"/>
                <c:pt idx="0">
                  <c:v>Speakers</c:v>
                </c:pt>
                <c:pt idx="1">
                  <c:v>Smart Watch</c:v>
                </c:pt>
                <c:pt idx="2">
                  <c:v>Desktop</c:v>
                </c:pt>
                <c:pt idx="3">
                  <c:v>Headphones</c:v>
                </c:pt>
                <c:pt idx="4">
                  <c:v>Mouse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11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B-41C5-920C-F53DF30DF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320462751"/>
        <c:axId val="1320463231"/>
      </c:barChart>
      <c:catAx>
        <c:axId val="132046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63231"/>
        <c:crosses val="autoZero"/>
        <c:auto val="1"/>
        <c:lblAlgn val="ctr"/>
        <c:lblOffset val="100"/>
        <c:noMultiLvlLbl val="0"/>
      </c:catAx>
      <c:valAx>
        <c:axId val="1320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6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management.xlsx]Pivots!PivotTable7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131608548931375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572411781860600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708994708994709E-3"/>
              <c:y val="6.993006993006928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7089947089945538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6.9417989417989417E-3"/>
              <c:y val="6.9930069930069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6.9417989417989417E-3"/>
                  <c:y val="6.99300699300699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A7-4622-ADBA-A3F3FB4C12C0}"/>
                </c:ext>
              </c:extLst>
            </c:dLbl>
            <c:dLbl>
              <c:idx val="1"/>
              <c:layout>
                <c:manualLayout>
                  <c:x val="2.708994708994553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A7-4622-ADBA-A3F3FB4C12C0}"/>
                </c:ext>
              </c:extLst>
            </c:dLbl>
            <c:dLbl>
              <c:idx val="2"/>
              <c:layout>
                <c:manualLayout>
                  <c:x val="2.708994708994709E-3"/>
                  <c:y val="6.993006993006928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A7-4622-ADBA-A3F3FB4C12C0}"/>
                </c:ext>
              </c:extLst>
            </c:dLbl>
            <c:dLbl>
              <c:idx val="3"/>
              <c:layout>
                <c:manualLayout>
                  <c:x val="2.572411781860600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A7-4622-ADBA-A3F3FB4C12C0}"/>
                </c:ext>
              </c:extLst>
            </c:dLbl>
            <c:dLbl>
              <c:idx val="4"/>
              <c:layout>
                <c:manualLayout>
                  <c:x val="3.131608548931375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A7-4622-ADBA-A3F3FB4C12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Pivots!$F$12:$F$17</c:f>
              <c:strCache>
                <c:ptCount val="5"/>
                <c:pt idx="0">
                  <c:v>Jain Tel.</c:v>
                </c:pt>
                <c:pt idx="1">
                  <c:v>Rajesh Kumari</c:v>
                </c:pt>
                <c:pt idx="2">
                  <c:v>MK Tech</c:v>
                </c:pt>
                <c:pt idx="3">
                  <c:v>Amit</c:v>
                </c:pt>
                <c:pt idx="4">
                  <c:v>Ram sales</c:v>
                </c:pt>
              </c:strCache>
            </c:strRef>
          </c:cat>
          <c:val>
            <c:numRef>
              <c:f>Pivots!$G$12:$G$17</c:f>
              <c:numCache>
                <c:formatCode>General</c:formatCode>
                <c:ptCount val="5"/>
                <c:pt idx="0">
                  <c:v>249600</c:v>
                </c:pt>
                <c:pt idx="1">
                  <c:v>238200</c:v>
                </c:pt>
                <c:pt idx="2">
                  <c:v>126000</c:v>
                </c:pt>
                <c:pt idx="3">
                  <c:v>14976</c:v>
                </c:pt>
                <c:pt idx="4">
                  <c:v>5628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7-4622-ADBA-A3F3FB4C12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20418111"/>
        <c:axId val="1320418591"/>
      </c:barChart>
      <c:catAx>
        <c:axId val="132041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18591"/>
        <c:crosses val="autoZero"/>
        <c:auto val="1"/>
        <c:lblAlgn val="ctr"/>
        <c:lblOffset val="100"/>
        <c:noMultiLvlLbl val="0"/>
      </c:catAx>
      <c:valAx>
        <c:axId val="13204185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1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management.xlsx]Pivots!PivotTable8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Pivots!$J$2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Pivots!$I$3:$I$14</c:f>
              <c:strCache>
                <c:ptCount val="11"/>
                <c:pt idx="1">
                  <c:v>Camera</c:v>
                </c:pt>
                <c:pt idx="2">
                  <c:v>Desktop</c:v>
                </c:pt>
                <c:pt idx="3">
                  <c:v>Headphones</c:v>
                </c:pt>
                <c:pt idx="4">
                  <c:v>Laptop HP xyz i5</c:v>
                </c:pt>
                <c:pt idx="5">
                  <c:v>Mouse</c:v>
                </c:pt>
                <c:pt idx="6">
                  <c:v>Rgb Keyboard</c:v>
                </c:pt>
                <c:pt idx="7">
                  <c:v>Smart Watch</c:v>
                </c:pt>
                <c:pt idx="8">
                  <c:v>Speakers</c:v>
                </c:pt>
                <c:pt idx="9">
                  <c:v>Tablets</c:v>
                </c:pt>
                <c:pt idx="10">
                  <c:v>Wireless Printer</c:v>
                </c:pt>
              </c:strCache>
            </c:strRef>
          </c:cat>
          <c:val>
            <c:numRef>
              <c:f>Pivots!$J$3:$J$14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45</c:v>
                </c:pt>
                <c:pt idx="3">
                  <c:v>25</c:v>
                </c:pt>
                <c:pt idx="4">
                  <c:v>47</c:v>
                </c:pt>
                <c:pt idx="5">
                  <c:v>15</c:v>
                </c:pt>
                <c:pt idx="6">
                  <c:v>40</c:v>
                </c:pt>
                <c:pt idx="7">
                  <c:v>50</c:v>
                </c:pt>
                <c:pt idx="8">
                  <c:v>19</c:v>
                </c:pt>
                <c:pt idx="9">
                  <c:v>21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E-4618-979F-2F16BD1985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20502111"/>
        <c:axId val="1320488671"/>
      </c:barChart>
      <c:catAx>
        <c:axId val="132050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88671"/>
        <c:crosses val="autoZero"/>
        <c:auto val="1"/>
        <c:lblAlgn val="ctr"/>
        <c:lblOffset val="100"/>
        <c:noMultiLvlLbl val="0"/>
      </c:catAx>
      <c:valAx>
        <c:axId val="132048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02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21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2.svg"/><Relationship Id="rId22" Type="http://schemas.openxmlformats.org/officeDocument/2006/relationships/image" Target="../media/image2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1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30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6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32.svg"/><Relationship Id="rId22" Type="http://schemas.openxmlformats.org/officeDocument/2006/relationships/image" Target="../media/image26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36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35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32.svg"/><Relationship Id="rId22" Type="http://schemas.openxmlformats.org/officeDocument/2006/relationships/image" Target="../media/image2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37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32.svg"/><Relationship Id="rId22" Type="http://schemas.openxmlformats.org/officeDocument/2006/relationships/image" Target="../media/image38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40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39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32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urchase '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42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9.svg"/><Relationship Id="rId17" Type="http://schemas.openxmlformats.org/officeDocument/2006/relationships/image" Target="../media/image9.png"/><Relationship Id="rId25" Type="http://schemas.openxmlformats.org/officeDocument/2006/relationships/image" Target="../media/image41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32.svg"/><Relationship Id="rId22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3" name="Graphic 2" descr="Clipboard Ticked with solid fill">
          <a:extLst>
            <a:ext uri="{FF2B5EF4-FFF2-40B4-BE49-F238E27FC236}">
              <a16:creationId xmlns:a16="http://schemas.microsoft.com/office/drawing/2014/main" id="{3E033899-96AF-AC11-4E92-29B74A5F2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A45F5C-C3C4-C6E7-8EC0-5FF66C1CD3A4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830A85-2171-499C-9F33-E35CD2C49624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8" name="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2B507E-234F-7C95-EEC6-3848058F5AD3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9" name="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3F70D9-3375-52DA-15E8-157F0CB12AE1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250CB62-E12F-7FEC-7109-0E98CF015925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46F9D64-D1D9-CAB6-6A0F-1985F2DCB409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CC42966-3811-CEBB-B498-48516F5E24BF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23E39C-8428-B1C6-899F-34AE3DD08478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66B9D1B-2E94-6465-1C87-183E3547D663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8" name="Graphic 17" descr="Bar chart with solid fill">
          <a:extLst>
            <a:ext uri="{FF2B5EF4-FFF2-40B4-BE49-F238E27FC236}">
              <a16:creationId xmlns:a16="http://schemas.microsoft.com/office/drawing/2014/main" id="{48CA8EAC-9B54-9088-B302-3671491B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2976" y="1453173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20" name="Graphic 19" descr="Customer review with solid fill">
          <a:extLst>
            <a:ext uri="{FF2B5EF4-FFF2-40B4-BE49-F238E27FC236}">
              <a16:creationId xmlns:a16="http://schemas.microsoft.com/office/drawing/2014/main" id="{913F4C46-2E2D-403C-B019-658D93D36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2976" y="1754553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22" name="Graphic 21" descr="Search Inventory with solid fill">
          <a:extLst>
            <a:ext uri="{FF2B5EF4-FFF2-40B4-BE49-F238E27FC236}">
              <a16:creationId xmlns:a16="http://schemas.microsoft.com/office/drawing/2014/main" id="{6C4BBAE7-B081-3072-E524-17BAA9CEC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2976" y="2062284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24" name="Graphic 23" descr="Kiosk with solid fill">
          <a:extLst>
            <a:ext uri="{FF2B5EF4-FFF2-40B4-BE49-F238E27FC236}">
              <a16:creationId xmlns:a16="http://schemas.microsoft.com/office/drawing/2014/main" id="{BB660822-4BE3-81EF-7113-419DA177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2976" y="2343150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26" name="Graphic 25" descr="Hamburger Menu Icon with solid fill">
          <a:extLst>
            <a:ext uri="{FF2B5EF4-FFF2-40B4-BE49-F238E27FC236}">
              <a16:creationId xmlns:a16="http://schemas.microsoft.com/office/drawing/2014/main" id="{7D041792-1B94-AF44-74FF-428175E1B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2976" y="2606430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28" name="Graphic 27" descr="Receipt with solid fill">
          <a:extLst>
            <a:ext uri="{FF2B5EF4-FFF2-40B4-BE49-F238E27FC236}">
              <a16:creationId xmlns:a16="http://schemas.microsoft.com/office/drawing/2014/main" id="{7FFE9DE9-C489-7797-2D8C-179F2F4B0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2976" y="2887296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30" name="Graphic 29" descr="For Sale with solid fill">
          <a:extLst>
            <a:ext uri="{FF2B5EF4-FFF2-40B4-BE49-F238E27FC236}">
              <a16:creationId xmlns:a16="http://schemas.microsoft.com/office/drawing/2014/main" id="{84E8DE40-B5CE-5D02-39FF-8EE91394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2976" y="3169627"/>
          <a:ext cx="17854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32" name="Graphic 31" descr="Continuous Improvement with solid fill">
          <a:extLst>
            <a:ext uri="{FF2B5EF4-FFF2-40B4-BE49-F238E27FC236}">
              <a16:creationId xmlns:a16="http://schemas.microsoft.com/office/drawing/2014/main" id="{65570F01-3424-51FB-C37D-C1FA32C8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977" y="3463192"/>
          <a:ext cx="178820" cy="180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2208</xdr:colOff>
      <xdr:row>1</xdr:row>
      <xdr:rowOff>6350</xdr:rowOff>
    </xdr:from>
    <xdr:to>
      <xdr:col>17</xdr:col>
      <xdr:colOff>546100</xdr:colOff>
      <xdr:row>4</xdr:row>
      <xdr:rowOff>82550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AD2E20B0-78A9-DF3A-5215-A8C501683925}"/>
            </a:ext>
          </a:extLst>
        </xdr:cNvPr>
        <xdr:cNvSpPr/>
      </xdr:nvSpPr>
      <xdr:spPr>
        <a:xfrm>
          <a:off x="2171700" y="190500"/>
          <a:ext cx="9080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Inventory Management</a:t>
          </a:r>
          <a:r>
            <a:rPr lang="en-IN" sz="2000" b="1" baseline="0"/>
            <a:t> System</a:t>
          </a:r>
          <a:endParaRPr lang="en-IN" sz="2000" b="1"/>
        </a:p>
      </xdr:txBody>
    </xdr:sp>
    <xdr:clientData/>
  </xdr:twoCellAnchor>
  <xdr:twoCellAnchor editAs="absolute">
    <xdr:from>
      <xdr:col>15</xdr:col>
      <xdr:colOff>436491</xdr:colOff>
      <xdr:row>4</xdr:row>
      <xdr:rowOff>183598</xdr:rowOff>
    </xdr:from>
    <xdr:to>
      <xdr:col>17</xdr:col>
      <xdr:colOff>577870</xdr:colOff>
      <xdr:row>8</xdr:row>
      <xdr:rowOff>127000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A1C1EBC4-B295-6AC2-C8AB-8D5E53183F31}"/>
            </a:ext>
          </a:extLst>
        </xdr:cNvPr>
        <xdr:cNvSpPr/>
      </xdr:nvSpPr>
      <xdr:spPr>
        <a:xfrm>
          <a:off x="9923391" y="92019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15</xdr:col>
      <xdr:colOff>411092</xdr:colOff>
      <xdr:row>4</xdr:row>
      <xdr:rowOff>177801</xdr:rowOff>
    </xdr:from>
    <xdr:to>
      <xdr:col>16</xdr:col>
      <xdr:colOff>41650</xdr:colOff>
      <xdr:row>8</xdr:row>
      <xdr:rowOff>138768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487343EC-FE3B-6CD0-304A-94ED53E14D7F}"/>
            </a:ext>
          </a:extLst>
        </xdr:cNvPr>
        <xdr:cNvSpPr/>
      </xdr:nvSpPr>
      <xdr:spPr>
        <a:xfrm>
          <a:off x="9897992" y="91440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16</xdr:col>
      <xdr:colOff>11871</xdr:colOff>
      <xdr:row>6</xdr:row>
      <xdr:rowOff>109605</xdr:rowOff>
    </xdr:from>
    <xdr:to>
      <xdr:col>17</xdr:col>
      <xdr:colOff>513679</xdr:colOff>
      <xdr:row>8</xdr:row>
      <xdr:rowOff>76658</xdr:rowOff>
    </xdr:to>
    <xdr:sp macro="" textlink="Pivots!C22">
      <xdr:nvSpPr>
        <xdr:cNvPr id="70" name="Rectangle: Rounded Corners 69">
          <a:extLst>
            <a:ext uri="{FF2B5EF4-FFF2-40B4-BE49-F238E27FC236}">
              <a16:creationId xmlns:a16="http://schemas.microsoft.com/office/drawing/2014/main" id="{2DD0C499-498B-CA6F-D5C8-75B2DA3CECAE}"/>
            </a:ext>
          </a:extLst>
        </xdr:cNvPr>
        <xdr:cNvSpPr/>
      </xdr:nvSpPr>
      <xdr:spPr>
        <a:xfrm>
          <a:off x="10108371" y="121450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 editAs="absolute">
    <xdr:from>
      <xdr:col>13</xdr:col>
      <xdr:colOff>131691</xdr:colOff>
      <xdr:row>5</xdr:row>
      <xdr:rowOff>12148</xdr:rowOff>
    </xdr:from>
    <xdr:to>
      <xdr:col>15</xdr:col>
      <xdr:colOff>273070</xdr:colOff>
      <xdr:row>8</xdr:row>
      <xdr:rowOff>139700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3F0EE143-8646-028A-0A91-D3E1F0827277}"/>
            </a:ext>
          </a:extLst>
        </xdr:cNvPr>
        <xdr:cNvSpPr/>
      </xdr:nvSpPr>
      <xdr:spPr>
        <a:xfrm>
          <a:off x="8399391" y="93289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13</xdr:col>
      <xdr:colOff>106292</xdr:colOff>
      <xdr:row>5</xdr:row>
      <xdr:rowOff>6351</xdr:rowOff>
    </xdr:from>
    <xdr:to>
      <xdr:col>13</xdr:col>
      <xdr:colOff>346450</xdr:colOff>
      <xdr:row>8</xdr:row>
      <xdr:rowOff>151468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9CF5A694-1990-E4AC-F8D3-AF91A8A52AE2}"/>
            </a:ext>
          </a:extLst>
        </xdr:cNvPr>
        <xdr:cNvSpPr/>
      </xdr:nvSpPr>
      <xdr:spPr>
        <a:xfrm>
          <a:off x="8373992" y="92710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13</xdr:col>
      <xdr:colOff>316671</xdr:colOff>
      <xdr:row>6</xdr:row>
      <xdr:rowOff>122305</xdr:rowOff>
    </xdr:from>
    <xdr:to>
      <xdr:col>15</xdr:col>
      <xdr:colOff>208879</xdr:colOff>
      <xdr:row>8</xdr:row>
      <xdr:rowOff>89358</xdr:rowOff>
    </xdr:to>
    <xdr:sp macro="" textlink="Pivots!C22">
      <xdr:nvSpPr>
        <xdr:cNvPr id="118" name="Rectangle: Rounded Corners 117">
          <a:extLst>
            <a:ext uri="{FF2B5EF4-FFF2-40B4-BE49-F238E27FC236}">
              <a16:creationId xmlns:a16="http://schemas.microsoft.com/office/drawing/2014/main" id="{47399869-E569-8729-33AC-E9EA3CD47955}"/>
            </a:ext>
          </a:extLst>
        </xdr:cNvPr>
        <xdr:cNvSpPr/>
      </xdr:nvSpPr>
      <xdr:spPr>
        <a:xfrm>
          <a:off x="8584371" y="122720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 editAs="absolute">
    <xdr:from>
      <xdr:col>10</xdr:col>
      <xdr:colOff>398391</xdr:colOff>
      <xdr:row>5</xdr:row>
      <xdr:rowOff>18498</xdr:rowOff>
    </xdr:from>
    <xdr:to>
      <xdr:col>12</xdr:col>
      <xdr:colOff>539770</xdr:colOff>
      <xdr:row>8</xdr:row>
      <xdr:rowOff>146050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CA5B7C12-11AF-F733-AE68-BBB9751A6699}"/>
            </a:ext>
          </a:extLst>
        </xdr:cNvPr>
        <xdr:cNvSpPr/>
      </xdr:nvSpPr>
      <xdr:spPr>
        <a:xfrm>
          <a:off x="6837291" y="93924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10</xdr:col>
      <xdr:colOff>372992</xdr:colOff>
      <xdr:row>5</xdr:row>
      <xdr:rowOff>12701</xdr:rowOff>
    </xdr:from>
    <xdr:to>
      <xdr:col>11</xdr:col>
      <xdr:colOff>3550</xdr:colOff>
      <xdr:row>8</xdr:row>
      <xdr:rowOff>157818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1FC4B3BC-96DA-721C-DFDE-43D152706098}"/>
            </a:ext>
          </a:extLst>
        </xdr:cNvPr>
        <xdr:cNvSpPr/>
      </xdr:nvSpPr>
      <xdr:spPr>
        <a:xfrm>
          <a:off x="6811892" y="93345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10</xdr:col>
      <xdr:colOff>583371</xdr:colOff>
      <xdr:row>6</xdr:row>
      <xdr:rowOff>128655</xdr:rowOff>
    </xdr:from>
    <xdr:to>
      <xdr:col>12</xdr:col>
      <xdr:colOff>475579</xdr:colOff>
      <xdr:row>8</xdr:row>
      <xdr:rowOff>95708</xdr:rowOff>
    </xdr:to>
    <xdr:sp macro="" textlink="Pivots!C22">
      <xdr:nvSpPr>
        <xdr:cNvPr id="121" name="Rectangle: Rounded Corners 120">
          <a:extLst>
            <a:ext uri="{FF2B5EF4-FFF2-40B4-BE49-F238E27FC236}">
              <a16:creationId xmlns:a16="http://schemas.microsoft.com/office/drawing/2014/main" id="{3DA33389-5DBB-9AC2-FA3D-ACC31C3BEC6F}"/>
            </a:ext>
          </a:extLst>
        </xdr:cNvPr>
        <xdr:cNvSpPr/>
      </xdr:nvSpPr>
      <xdr:spPr>
        <a:xfrm>
          <a:off x="7022271" y="123355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 editAs="absolute">
    <xdr:from>
      <xdr:col>8</xdr:col>
      <xdr:colOff>61841</xdr:colOff>
      <xdr:row>5</xdr:row>
      <xdr:rowOff>12148</xdr:rowOff>
    </xdr:from>
    <xdr:to>
      <xdr:col>10</xdr:col>
      <xdr:colOff>203220</xdr:colOff>
      <xdr:row>8</xdr:row>
      <xdr:rowOff>139700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7F25D430-4554-9FDE-8C84-67B50DEB4187}"/>
            </a:ext>
          </a:extLst>
        </xdr:cNvPr>
        <xdr:cNvSpPr/>
      </xdr:nvSpPr>
      <xdr:spPr>
        <a:xfrm>
          <a:off x="5281541" y="93289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8</xdr:col>
      <xdr:colOff>36442</xdr:colOff>
      <xdr:row>5</xdr:row>
      <xdr:rowOff>6351</xdr:rowOff>
    </xdr:from>
    <xdr:to>
      <xdr:col>8</xdr:col>
      <xdr:colOff>276600</xdr:colOff>
      <xdr:row>8</xdr:row>
      <xdr:rowOff>151468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54BA4091-F012-44A6-8907-A757B095A25B}"/>
            </a:ext>
          </a:extLst>
        </xdr:cNvPr>
        <xdr:cNvSpPr/>
      </xdr:nvSpPr>
      <xdr:spPr>
        <a:xfrm>
          <a:off x="5256142" y="92710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8</xdr:col>
      <xdr:colOff>246821</xdr:colOff>
      <xdr:row>6</xdr:row>
      <xdr:rowOff>122305</xdr:rowOff>
    </xdr:from>
    <xdr:to>
      <xdr:col>10</xdr:col>
      <xdr:colOff>139029</xdr:colOff>
      <xdr:row>8</xdr:row>
      <xdr:rowOff>89358</xdr:rowOff>
    </xdr:to>
    <xdr:sp macro="" textlink="Pivots!C22">
      <xdr:nvSpPr>
        <xdr:cNvPr id="124" name="Rectangle: Rounded Corners 123">
          <a:extLst>
            <a:ext uri="{FF2B5EF4-FFF2-40B4-BE49-F238E27FC236}">
              <a16:creationId xmlns:a16="http://schemas.microsoft.com/office/drawing/2014/main" id="{50BED997-E14F-BAC3-288E-11448E99F0E7}"/>
            </a:ext>
          </a:extLst>
        </xdr:cNvPr>
        <xdr:cNvSpPr/>
      </xdr:nvSpPr>
      <xdr:spPr>
        <a:xfrm>
          <a:off x="5466521" y="122720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 editAs="absolute">
    <xdr:from>
      <xdr:col>5</xdr:col>
      <xdr:colOff>347591</xdr:colOff>
      <xdr:row>5</xdr:row>
      <xdr:rowOff>12148</xdr:rowOff>
    </xdr:from>
    <xdr:to>
      <xdr:col>7</xdr:col>
      <xdr:colOff>488970</xdr:colOff>
      <xdr:row>8</xdr:row>
      <xdr:rowOff>139700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045B1F75-3211-B1B6-BE3C-952D7A93C279}"/>
            </a:ext>
          </a:extLst>
        </xdr:cNvPr>
        <xdr:cNvSpPr/>
      </xdr:nvSpPr>
      <xdr:spPr>
        <a:xfrm>
          <a:off x="3738491" y="93289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5</xdr:col>
      <xdr:colOff>322192</xdr:colOff>
      <xdr:row>5</xdr:row>
      <xdr:rowOff>6351</xdr:rowOff>
    </xdr:from>
    <xdr:to>
      <xdr:col>5</xdr:col>
      <xdr:colOff>562350</xdr:colOff>
      <xdr:row>8</xdr:row>
      <xdr:rowOff>151468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31A1A3BB-284C-EF3A-EBD1-D88B34B13E86}"/>
            </a:ext>
          </a:extLst>
        </xdr:cNvPr>
        <xdr:cNvSpPr/>
      </xdr:nvSpPr>
      <xdr:spPr>
        <a:xfrm>
          <a:off x="3713092" y="92710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5</xdr:col>
      <xdr:colOff>532571</xdr:colOff>
      <xdr:row>6</xdr:row>
      <xdr:rowOff>122305</xdr:rowOff>
    </xdr:from>
    <xdr:to>
      <xdr:col>7</xdr:col>
      <xdr:colOff>424779</xdr:colOff>
      <xdr:row>8</xdr:row>
      <xdr:rowOff>89358</xdr:rowOff>
    </xdr:to>
    <xdr:sp macro="" textlink="Pivots!C22">
      <xdr:nvSpPr>
        <xdr:cNvPr id="127" name="Rectangle: Rounded Corners 126">
          <a:extLst>
            <a:ext uri="{FF2B5EF4-FFF2-40B4-BE49-F238E27FC236}">
              <a16:creationId xmlns:a16="http://schemas.microsoft.com/office/drawing/2014/main" id="{8C701B5E-EA58-BC1C-7378-D6F00A277BA9}"/>
            </a:ext>
          </a:extLst>
        </xdr:cNvPr>
        <xdr:cNvSpPr/>
      </xdr:nvSpPr>
      <xdr:spPr>
        <a:xfrm>
          <a:off x="3923471" y="122720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 editAs="absolute">
    <xdr:from>
      <xdr:col>3</xdr:col>
      <xdr:colOff>42791</xdr:colOff>
      <xdr:row>5</xdr:row>
      <xdr:rowOff>18498</xdr:rowOff>
    </xdr:from>
    <xdr:to>
      <xdr:col>5</xdr:col>
      <xdr:colOff>184170</xdr:colOff>
      <xdr:row>8</xdr:row>
      <xdr:rowOff>146050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D5F0CC67-A0B8-4730-F196-F3524EB43189}"/>
            </a:ext>
          </a:extLst>
        </xdr:cNvPr>
        <xdr:cNvSpPr/>
      </xdr:nvSpPr>
      <xdr:spPr>
        <a:xfrm>
          <a:off x="2214491" y="939248"/>
          <a:ext cx="1360579" cy="68000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</a:rPr>
            <a:t>      </a:t>
          </a:r>
          <a:r>
            <a:rPr lang="en-IN" sz="1400" b="1">
              <a:solidFill>
                <a:schemeClr val="tx1"/>
              </a:solidFill>
            </a:rPr>
            <a:t>Stock Amt.</a:t>
          </a:r>
        </a:p>
      </xdr:txBody>
    </xdr:sp>
    <xdr:clientData/>
  </xdr:twoCellAnchor>
  <xdr:twoCellAnchor editAs="absolute">
    <xdr:from>
      <xdr:col>3</xdr:col>
      <xdr:colOff>17392</xdr:colOff>
      <xdr:row>5</xdr:row>
      <xdr:rowOff>12701</xdr:rowOff>
    </xdr:from>
    <xdr:to>
      <xdr:col>3</xdr:col>
      <xdr:colOff>257550</xdr:colOff>
      <xdr:row>8</xdr:row>
      <xdr:rowOff>157818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D7C661F0-741B-7B97-1133-B705DD005FD3}"/>
            </a:ext>
          </a:extLst>
        </xdr:cNvPr>
        <xdr:cNvSpPr/>
      </xdr:nvSpPr>
      <xdr:spPr>
        <a:xfrm>
          <a:off x="2189092" y="933451"/>
          <a:ext cx="240158" cy="697567"/>
        </a:xfrm>
        <a:prstGeom prst="roundRect">
          <a:avLst>
            <a:gd name="adj" fmla="val 13976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227771</xdr:colOff>
      <xdr:row>6</xdr:row>
      <xdr:rowOff>128655</xdr:rowOff>
    </xdr:from>
    <xdr:to>
      <xdr:col>5</xdr:col>
      <xdr:colOff>119979</xdr:colOff>
      <xdr:row>8</xdr:row>
      <xdr:rowOff>95708</xdr:rowOff>
    </xdr:to>
    <xdr:sp macro="" textlink="Pivots!C22">
      <xdr:nvSpPr>
        <xdr:cNvPr id="130" name="Rectangle: Rounded Corners 129">
          <a:extLst>
            <a:ext uri="{FF2B5EF4-FFF2-40B4-BE49-F238E27FC236}">
              <a16:creationId xmlns:a16="http://schemas.microsoft.com/office/drawing/2014/main" id="{DEE8B939-2609-888E-BA57-7F7ABAE3343E}"/>
            </a:ext>
          </a:extLst>
        </xdr:cNvPr>
        <xdr:cNvSpPr/>
      </xdr:nvSpPr>
      <xdr:spPr>
        <a:xfrm>
          <a:off x="2399471" y="1233555"/>
          <a:ext cx="1111408" cy="3353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4B48F20-36E5-4459-9003-0D6C0CF11026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₹ 1,06,533</a:t>
          </a:fld>
          <a:endParaRPr lang="en-IN" sz="1100"/>
        </a:p>
      </xdr:txBody>
    </xdr:sp>
    <xdr:clientData/>
  </xdr:twoCellAnchor>
  <xdr:twoCellAnchor>
    <xdr:from>
      <xdr:col>3</xdr:col>
      <xdr:colOff>19050</xdr:colOff>
      <xdr:row>9</xdr:row>
      <xdr:rowOff>114300</xdr:rowOff>
    </xdr:from>
    <xdr:to>
      <xdr:col>7</xdr:col>
      <xdr:colOff>469900</xdr:colOff>
      <xdr:row>19</xdr:row>
      <xdr:rowOff>101600</xdr:rowOff>
    </xdr:to>
    <xdr:graphicFrame macro="">
      <xdr:nvGraphicFramePr>
        <xdr:cNvPr id="131" name="Chart 130">
          <a:extLst>
            <a:ext uri="{FF2B5EF4-FFF2-40B4-BE49-F238E27FC236}">
              <a16:creationId xmlns:a16="http://schemas.microsoft.com/office/drawing/2014/main" id="{67DE1AA9-0A00-4C4A-8DDD-A2D2B8C88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536575</xdr:colOff>
      <xdr:row>9</xdr:row>
      <xdr:rowOff>120650</xdr:rowOff>
    </xdr:from>
    <xdr:to>
      <xdr:col>12</xdr:col>
      <xdr:colOff>488950</xdr:colOff>
      <xdr:row>19</xdr:row>
      <xdr:rowOff>95250</xdr:rowOff>
    </xdr:to>
    <xdr:graphicFrame macro="">
      <xdr:nvGraphicFramePr>
        <xdr:cNvPr id="132" name="Chart 131">
          <a:extLst>
            <a:ext uri="{FF2B5EF4-FFF2-40B4-BE49-F238E27FC236}">
              <a16:creationId xmlns:a16="http://schemas.microsoft.com/office/drawing/2014/main" id="{05ED980C-AA98-4DCA-B718-0A7750B21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19050</xdr:colOff>
      <xdr:row>19</xdr:row>
      <xdr:rowOff>177800</xdr:rowOff>
    </xdr:from>
    <xdr:to>
      <xdr:col>12</xdr:col>
      <xdr:colOff>508000</xdr:colOff>
      <xdr:row>34</xdr:row>
      <xdr:rowOff>133350</xdr:rowOff>
    </xdr:to>
    <xdr:graphicFrame macro="">
      <xdr:nvGraphicFramePr>
        <xdr:cNvPr id="133" name="Chart 132">
          <a:extLst>
            <a:ext uri="{FF2B5EF4-FFF2-40B4-BE49-F238E27FC236}">
              <a16:creationId xmlns:a16="http://schemas.microsoft.com/office/drawing/2014/main" id="{C9E93955-309E-480B-873E-A4CC8A0D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1" name="Graphic 20" descr="Clipboard Ticked with solid fill">
          <a:extLst>
            <a:ext uri="{FF2B5EF4-FFF2-40B4-BE49-F238E27FC236}">
              <a16:creationId xmlns:a16="http://schemas.microsoft.com/office/drawing/2014/main" id="{E0B2A894-4A75-46F7-A7F4-1369F0D04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0694D59-5F81-48C7-86D0-C0D78EE6B743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57EE73-D284-4BB1-BA2C-09332EF58887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24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6735CA-2BB0-4535-9D3D-9758FF2527A8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25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87AF8A-0035-47FC-ADC9-E006FD53438A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26" name="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722BF17-4F5C-413A-9313-5DF5931D0B7F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27" name="Rectangl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D51ED9-2D0B-4B04-AACE-ED19AF008F48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28" name="Rectangl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124D7B9-E3E0-4520-A320-785EEAB6A66F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29" name="Rectangle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4781FE-72C5-4782-96FB-12C01EE477AF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30" name="Rectangle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F1F0269-3401-4D4C-917C-4BF37B932C6D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31" name="Graphic 30" descr="Bar chart with solid fill">
          <a:extLst>
            <a:ext uri="{FF2B5EF4-FFF2-40B4-BE49-F238E27FC236}">
              <a16:creationId xmlns:a16="http://schemas.microsoft.com/office/drawing/2014/main" id="{FCFF51C7-8A86-4C82-B7F3-CF6D967FB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32" name="Graphic 31" descr="Customer review with solid fill">
          <a:extLst>
            <a:ext uri="{FF2B5EF4-FFF2-40B4-BE49-F238E27FC236}">
              <a16:creationId xmlns:a16="http://schemas.microsoft.com/office/drawing/2014/main" id="{C3A0B526-CB8A-4A94-958D-222CC0D2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33" name="Graphic 32" descr="Search Inventory with solid fill">
          <a:extLst>
            <a:ext uri="{FF2B5EF4-FFF2-40B4-BE49-F238E27FC236}">
              <a16:creationId xmlns:a16="http://schemas.microsoft.com/office/drawing/2014/main" id="{A407A0BF-933E-4293-A83C-5032E3D7C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34" name="Graphic 33" descr="Kiosk with solid fill">
          <a:extLst>
            <a:ext uri="{FF2B5EF4-FFF2-40B4-BE49-F238E27FC236}">
              <a16:creationId xmlns:a16="http://schemas.microsoft.com/office/drawing/2014/main" id="{76613C14-5F0B-418F-B801-6C5C508B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35" name="Graphic 34" descr="Hamburger Menu Icon with solid fill">
          <a:extLst>
            <a:ext uri="{FF2B5EF4-FFF2-40B4-BE49-F238E27FC236}">
              <a16:creationId xmlns:a16="http://schemas.microsoft.com/office/drawing/2014/main" id="{BD3B2356-EAA1-4ADE-A549-E2DF2B951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36" name="Graphic 35" descr="Receipt with solid fill">
          <a:extLst>
            <a:ext uri="{FF2B5EF4-FFF2-40B4-BE49-F238E27FC236}">
              <a16:creationId xmlns:a16="http://schemas.microsoft.com/office/drawing/2014/main" id="{FA796D7D-E206-470A-9AA5-675ED5421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37" name="Graphic 36" descr="For Sale with solid fill">
          <a:extLst>
            <a:ext uri="{FF2B5EF4-FFF2-40B4-BE49-F238E27FC236}">
              <a16:creationId xmlns:a16="http://schemas.microsoft.com/office/drawing/2014/main" id="{11E2AFCE-CF59-4B3F-9DA1-692C33B6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38" name="Graphic 37" descr="Continuous Improvement with solid fill">
          <a:extLst>
            <a:ext uri="{FF2B5EF4-FFF2-40B4-BE49-F238E27FC236}">
              <a16:creationId xmlns:a16="http://schemas.microsoft.com/office/drawing/2014/main" id="{A29CA545-1128-4126-826B-0EE59137F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2</xdr:col>
      <xdr:colOff>139700</xdr:colOff>
      <xdr:row>1</xdr:row>
      <xdr:rowOff>0</xdr:rowOff>
    </xdr:from>
    <xdr:to>
      <xdr:col>14</xdr:col>
      <xdr:colOff>425450</xdr:colOff>
      <xdr:row>4</xdr:row>
      <xdr:rowOff>76200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1928B916-8BC8-40D7-A77A-FBB1A873A8F9}"/>
            </a:ext>
          </a:extLst>
        </xdr:cNvPr>
        <xdr:cNvSpPr/>
      </xdr:nvSpPr>
      <xdr:spPr>
        <a:xfrm>
          <a:off x="2159000" y="184150"/>
          <a:ext cx="9334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41E52E38-5F97-47EB-899B-9FF16493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440D8C-D6BA-4BA9-8D37-AF52191CD9D7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F3FAE3-468B-4A25-8EB4-0B445049C770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2E7CCE-A8D9-4210-83A4-0051A82E0B7F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A81571-0A6C-4028-A2E0-203E2FA5A0AD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3C1E2A-D7F4-4DB8-BCC3-DA5A9B5E00AF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12E312-67D3-48B6-83AD-F1EF35E28624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E794EAF-664A-43E8-8460-7B218648CA72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4557E08-B451-4DC5-A61A-858D19ED7C5F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BC7A206-747D-4381-88C1-00AACAE98A28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75488B96-5D7D-4EB2-8684-A1B43E408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77D21463-8EF3-4953-9E5F-6D53CB058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450C05E8-1208-401C-920E-B68348F70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2542D275-0253-44A5-A00B-C8CF5D44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6B3B2FF0-0225-475A-8206-E29F311D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B7670818-811D-4113-BEBA-EA601A808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1F76D09D-467D-4C1A-9AE3-4B8B4F4AB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F0573451-587A-4098-A6A9-5E8F822E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2</xdr:col>
      <xdr:colOff>139700</xdr:colOff>
      <xdr:row>1</xdr:row>
      <xdr:rowOff>0</xdr:rowOff>
    </xdr:from>
    <xdr:to>
      <xdr:col>18</xdr:col>
      <xdr:colOff>241300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D9D14E4-0830-4BA0-9785-3F8BC297BCFA}"/>
            </a:ext>
          </a:extLst>
        </xdr:cNvPr>
        <xdr:cNvSpPr/>
      </xdr:nvSpPr>
      <xdr:spPr>
        <a:xfrm>
          <a:off x="2159000" y="184150"/>
          <a:ext cx="93980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43C96A98-28A5-4420-818E-FB79FB04A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063265-2CF5-4F8C-8E30-B026CAF76928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5E4B6D-85CB-4E22-86C2-C9CAD80C79CE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9647C0-AEA3-4D4E-AB17-66062815DA22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AEB657-AADC-4311-9A20-818C5E1841B6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732D4B-A022-4D80-B0BD-49392E471386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602472-9F02-4EA0-9CAB-8E7460C46AE4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69F4639-F931-4384-953B-7C155A72FA68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9751A3-BEB6-4935-AFB2-FDF073761D4B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3E59D80-03E0-4187-A66C-9B3FB1E4C861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6EDD3A5E-0846-4D54-BA70-A1362B3B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84969FBD-0181-4ED2-8D7B-A3D31094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D7E28CB7-6378-4314-B282-6117710F1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F15147EE-AB2B-4DFA-B903-07CB1F10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40ABFD95-3852-41A0-B769-DDE108CDA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584A588A-D40D-4B64-8221-DE887B527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75732DA9-47C0-496D-9CC0-4C08EEF6F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CBA89EC6-EBE9-4B3A-99F3-80ABAB96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18</xdr:col>
      <xdr:colOff>393700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F60EBD3-72C4-44A2-B38C-950A8E24F926}"/>
            </a:ext>
          </a:extLst>
        </xdr:cNvPr>
        <xdr:cNvSpPr/>
      </xdr:nvSpPr>
      <xdr:spPr>
        <a:xfrm>
          <a:off x="2019300" y="184150"/>
          <a:ext cx="95377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FE8AFC0A-E067-4BE1-846E-29983BE4E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B9A176-70A3-4012-9A5E-F793E985D158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776981-E348-4747-ADC2-30BBF45DDA2B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FD3EC1-51C4-4688-A906-863213B8C6FD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537332-57CF-417B-B4A8-9C610148C14E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AE8F9-4C82-43A4-AB82-D854125416DC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F394DC-9492-41EF-B5BE-5A1C043EC82A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New</a:t>
          </a:r>
          <a:r>
            <a:rPr lang="en-IN" sz="1100" b="1">
              <a:solidFill>
                <a:schemeClr val="bg2">
                  <a:lumMod val="75000"/>
                </a:schemeClr>
              </a:solidFill>
            </a:rPr>
            <a:t> </a:t>
          </a:r>
          <a:r>
            <a:rPr lang="en-IN" sz="1100" b="1">
              <a:solidFill>
                <a:schemeClr val="accent1"/>
              </a:solidFill>
            </a:rPr>
            <a:t>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534A3E-E924-4F6F-A3F9-E12748B45918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600108-F923-4AF1-85E2-D4C27275873E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331ECB-9008-42CF-B3F3-B4BD06E15873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41D61619-9638-46E8-B365-262AE97EC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58F54E6A-202B-4F30-BA8D-98B139EBB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F9C7483A-CD56-4219-A8DC-080CCA880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DF70CEB5-A64D-4B70-BFAC-0E47C196A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8C48348E-A8D6-462D-B03B-42363A6A5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7BB2F4E4-A895-437C-B3E1-4543E7B0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553ABE5E-546E-45D2-B55D-EA657F869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B353FE5F-ABD8-46E1-A5F2-CFFF4C5B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16</xdr:col>
      <xdr:colOff>508000</xdr:colOff>
      <xdr:row>4</xdr:row>
      <xdr:rowOff>82550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26FBE55-9C89-4383-9B6E-E9EF93686AB0}"/>
            </a:ext>
          </a:extLst>
        </xdr:cNvPr>
        <xdr:cNvSpPr/>
      </xdr:nvSpPr>
      <xdr:spPr>
        <a:xfrm>
          <a:off x="2171700" y="190500"/>
          <a:ext cx="9080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New Entry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E51F4D88-420F-4E39-8EF3-E34324873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8C3F7B-B57D-49F7-A787-7AB4C9F8848C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51E1D-4556-4C4D-9470-E61892DAB047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93E5B2-ABF1-42A9-BD11-9B0FD0F61F45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A7FB1C-B781-4E95-AAAF-F85D4133D349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1A1A769-0881-45BE-AB3C-173BFEC16847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C15235-99AC-4768-AF65-544F2A7C814C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7804224-481F-4125-8DDD-259CD7F21B18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F01FE5-9CB6-45E4-B6C2-77BDC5CBB3BF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3F4C1A2-CE72-4A5C-9F9C-1DA1EF440CA5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BB558AE5-E206-42D8-AE05-3A7F07B35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B9385FC9-19C6-4F45-9E2D-4C63CD037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1E5B48EC-D46A-4212-A8E5-A10B561B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456F6B6A-FD8F-4B43-8ABA-573555379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FFD2E2E5-CC87-416E-AA37-01F80280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083B2AE1-B721-460F-8C98-9A4CC62E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EC0D7A3C-78AC-4942-8BC0-F94F891F5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8B6DA672-86C9-4D3A-994C-8F2CF7E02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3</xdr:col>
      <xdr:colOff>6350</xdr:colOff>
      <xdr:row>1</xdr:row>
      <xdr:rowOff>0</xdr:rowOff>
    </xdr:from>
    <xdr:to>
      <xdr:col>11</xdr:col>
      <xdr:colOff>488950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95C8583-4F7D-46BD-83BE-953DA030F692}"/>
            </a:ext>
          </a:extLst>
        </xdr:cNvPr>
        <xdr:cNvSpPr/>
      </xdr:nvSpPr>
      <xdr:spPr>
        <a:xfrm>
          <a:off x="2178050" y="184150"/>
          <a:ext cx="9080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E0AA1136-07E2-4A42-A915-BBFFDEBF9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E7A4C3-7A57-4C29-A20C-C32885FF9310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61C50A-0FBB-4214-BE39-32F6590541E5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4E1B36-9709-457F-9E71-D9FAFD19B611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769FDDF-71DE-47D6-A452-10FAC15D1F1B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57841D-8E39-4859-BCC5-FA00795C1863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45914B-A098-4586-AB24-481773D1F61F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D8DCFCE-6A20-4ECF-98EA-994418C04CD9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E21B240-A9EA-45B0-9262-265175031F4A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89AC687-353E-4CA8-8830-9FAF3320F13F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6324CA2E-0D88-4E9D-94EC-4D4C2013E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60DF21B2-F494-4A20-A4E8-F579BFC9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FB34E782-823D-4C0D-9A29-BC700CC9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E9360146-9888-4BC5-A088-1E6A76F48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08EA1728-C995-4314-9A40-D70E60B6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F5F7C642-818E-4510-B777-931CB60E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5E2513D7-29EC-491C-89CF-0DCA41986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7CA4F1B3-18D7-42C4-B812-8A4BBD71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 editAs="absolute">
    <xdr:from>
      <xdr:col>3</xdr:col>
      <xdr:colOff>6350</xdr:colOff>
      <xdr:row>1</xdr:row>
      <xdr:rowOff>0</xdr:rowOff>
    </xdr:from>
    <xdr:to>
      <xdr:col>14</xdr:col>
      <xdr:colOff>381000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D931F24-40B6-4B8B-AA6A-17DCC43C9B7E}"/>
            </a:ext>
          </a:extLst>
        </xdr:cNvPr>
        <xdr:cNvSpPr/>
      </xdr:nvSpPr>
      <xdr:spPr>
        <a:xfrm>
          <a:off x="2178050" y="184150"/>
          <a:ext cx="9080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69850</xdr:rowOff>
    </xdr:from>
    <xdr:to>
      <xdr:col>1</xdr:col>
      <xdr:colOff>946150</xdr:colOff>
      <xdr:row>3</xdr:row>
      <xdr:rowOff>139700</xdr:rowOff>
    </xdr:to>
    <xdr:pic>
      <xdr:nvPicPr>
        <xdr:cNvPr id="2" name="Graphic 1" descr="Clipboard Ticked with solid fill">
          <a:extLst>
            <a:ext uri="{FF2B5EF4-FFF2-40B4-BE49-F238E27FC236}">
              <a16:creationId xmlns:a16="http://schemas.microsoft.com/office/drawing/2014/main" id="{42619868-DA81-4B58-906D-1A187A306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600" y="25400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63500</xdr:rowOff>
    </xdr:from>
    <xdr:to>
      <xdr:col>2</xdr:col>
      <xdr:colOff>0</xdr:colOff>
      <xdr:row>7</xdr:row>
      <xdr:rowOff>44450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F5EB8AD-B847-4F94-967A-52455F1933EB}"/>
            </a:ext>
          </a:extLst>
        </xdr:cNvPr>
        <xdr:cNvSpPr/>
      </xdr:nvSpPr>
      <xdr:spPr>
        <a:xfrm>
          <a:off x="609600" y="800100"/>
          <a:ext cx="1409700" cy="5334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317500</xdr:colOff>
      <xdr:row>7</xdr:row>
      <xdr:rowOff>114300</xdr:rowOff>
    </xdr:from>
    <xdr:to>
      <xdr:col>1</xdr:col>
      <xdr:colOff>1403350</xdr:colOff>
      <xdr:row>9</xdr:row>
      <xdr:rowOff>31750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61B76D-6707-4E33-AE3B-097C35F6B5BA}"/>
            </a:ext>
          </a:extLst>
        </xdr:cNvPr>
        <xdr:cNvSpPr/>
      </xdr:nvSpPr>
      <xdr:spPr>
        <a:xfrm>
          <a:off x="927100" y="140335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317500</xdr:colOff>
      <xdr:row>9</xdr:row>
      <xdr:rowOff>30843</xdr:rowOff>
    </xdr:from>
    <xdr:to>
      <xdr:col>1</xdr:col>
      <xdr:colOff>1403350</xdr:colOff>
      <xdr:row>10</xdr:row>
      <xdr:rowOff>132443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398A51-C756-49FC-9F7B-5E8C788C5182}"/>
            </a:ext>
          </a:extLst>
        </xdr:cNvPr>
        <xdr:cNvSpPr/>
      </xdr:nvSpPr>
      <xdr:spPr>
        <a:xfrm>
          <a:off x="927100" y="1688193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317500</xdr:colOff>
      <xdr:row>10</xdr:row>
      <xdr:rowOff>131536</xdr:rowOff>
    </xdr:from>
    <xdr:to>
      <xdr:col>1</xdr:col>
      <xdr:colOff>1403350</xdr:colOff>
      <xdr:row>12</xdr:row>
      <xdr:rowOff>48986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73B569-AB3E-442D-9D0A-8F23C435B31D}"/>
            </a:ext>
          </a:extLst>
        </xdr:cNvPr>
        <xdr:cNvSpPr/>
      </xdr:nvSpPr>
      <xdr:spPr>
        <a:xfrm>
          <a:off x="927100" y="1973036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317500</xdr:colOff>
      <xdr:row>12</xdr:row>
      <xdr:rowOff>48079</xdr:rowOff>
    </xdr:from>
    <xdr:to>
      <xdr:col>1</xdr:col>
      <xdr:colOff>1403350</xdr:colOff>
      <xdr:row>13</xdr:row>
      <xdr:rowOff>149679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5CB097-94FF-4638-B12C-09342F448B12}"/>
            </a:ext>
          </a:extLst>
        </xdr:cNvPr>
        <xdr:cNvSpPr/>
      </xdr:nvSpPr>
      <xdr:spPr>
        <a:xfrm>
          <a:off x="927100" y="2257879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317500</xdr:colOff>
      <xdr:row>13</xdr:row>
      <xdr:rowOff>148772</xdr:rowOff>
    </xdr:from>
    <xdr:to>
      <xdr:col>1</xdr:col>
      <xdr:colOff>1403350</xdr:colOff>
      <xdr:row>15</xdr:row>
      <xdr:rowOff>66222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984E70-2318-4265-B06D-7F6D853F465B}"/>
            </a:ext>
          </a:extLst>
        </xdr:cNvPr>
        <xdr:cNvSpPr/>
      </xdr:nvSpPr>
      <xdr:spPr>
        <a:xfrm>
          <a:off x="927100" y="2542722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317500</xdr:colOff>
      <xdr:row>15</xdr:row>
      <xdr:rowOff>46265</xdr:rowOff>
    </xdr:from>
    <xdr:to>
      <xdr:col>1</xdr:col>
      <xdr:colOff>1403350</xdr:colOff>
      <xdr:row>16</xdr:row>
      <xdr:rowOff>147865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F37A395-5721-449A-8A17-C83640CCA5C2}"/>
            </a:ext>
          </a:extLst>
        </xdr:cNvPr>
        <xdr:cNvSpPr/>
      </xdr:nvSpPr>
      <xdr:spPr>
        <a:xfrm>
          <a:off x="927100" y="2808515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317500</xdr:colOff>
      <xdr:row>16</xdr:row>
      <xdr:rowOff>146958</xdr:rowOff>
    </xdr:from>
    <xdr:to>
      <xdr:col>1</xdr:col>
      <xdr:colOff>1403350</xdr:colOff>
      <xdr:row>18</xdr:row>
      <xdr:rowOff>64408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A3C587B-F9C2-4D44-84AB-D3E029392C18}"/>
            </a:ext>
          </a:extLst>
        </xdr:cNvPr>
        <xdr:cNvSpPr/>
      </xdr:nvSpPr>
      <xdr:spPr>
        <a:xfrm>
          <a:off x="927100" y="3093358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bg2">
                  <a:lumMod val="7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317500</xdr:colOff>
      <xdr:row>18</xdr:row>
      <xdr:rowOff>63500</xdr:rowOff>
    </xdr:from>
    <xdr:to>
      <xdr:col>1</xdr:col>
      <xdr:colOff>1403350</xdr:colOff>
      <xdr:row>19</xdr:row>
      <xdr:rowOff>165100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0A90BC-9BF9-4384-A7BD-D5894E88BF4A}"/>
            </a:ext>
          </a:extLst>
        </xdr:cNvPr>
        <xdr:cNvSpPr/>
      </xdr:nvSpPr>
      <xdr:spPr>
        <a:xfrm>
          <a:off x="927100" y="3378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accent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152399</xdr:colOff>
      <xdr:row>7</xdr:row>
      <xdr:rowOff>153865</xdr:rowOff>
    </xdr:from>
    <xdr:to>
      <xdr:col>1</xdr:col>
      <xdr:colOff>330944</xdr:colOff>
      <xdr:row>8</xdr:row>
      <xdr:rowOff>148250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DE731A4D-00D2-42C1-ABFC-81F66A4C5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1999" y="14429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9</xdr:row>
      <xdr:rowOff>84015</xdr:rowOff>
    </xdr:from>
    <xdr:to>
      <xdr:col>1</xdr:col>
      <xdr:colOff>330944</xdr:colOff>
      <xdr:row>10</xdr:row>
      <xdr:rowOff>78399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185FA291-6CE6-47A1-BCEE-B2F48D40E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61999" y="17413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11</xdr:row>
      <xdr:rowOff>20515</xdr:rowOff>
    </xdr:from>
    <xdr:to>
      <xdr:col>1</xdr:col>
      <xdr:colOff>330944</xdr:colOff>
      <xdr:row>12</xdr:row>
      <xdr:rowOff>14899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0F515440-B6EE-45B5-BA15-8AF0EF31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61999" y="204616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12</xdr:row>
      <xdr:rowOff>115765</xdr:rowOff>
    </xdr:from>
    <xdr:to>
      <xdr:col>1</xdr:col>
      <xdr:colOff>330944</xdr:colOff>
      <xdr:row>13</xdr:row>
      <xdr:rowOff>110150</xdr:rowOff>
    </xdr:to>
    <xdr:pic>
      <xdr:nvPicPr>
        <xdr:cNvPr id="15" name="Graphic 14" descr="Kiosk with solid fill">
          <a:extLst>
            <a:ext uri="{FF2B5EF4-FFF2-40B4-BE49-F238E27FC236}">
              <a16:creationId xmlns:a16="http://schemas.microsoft.com/office/drawing/2014/main" id="{089DEC1F-AE64-424D-9D53-8C5AAF02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61999" y="232556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14</xdr:row>
      <xdr:rowOff>7815</xdr:rowOff>
    </xdr:from>
    <xdr:to>
      <xdr:col>1</xdr:col>
      <xdr:colOff>330944</xdr:colOff>
      <xdr:row>15</xdr:row>
      <xdr:rowOff>2199</xdr:rowOff>
    </xdr:to>
    <xdr:pic>
      <xdr:nvPicPr>
        <xdr:cNvPr id="16" name="Graphic 15" descr="Hamburger Menu Icon with solid fill">
          <a:extLst>
            <a:ext uri="{FF2B5EF4-FFF2-40B4-BE49-F238E27FC236}">
              <a16:creationId xmlns:a16="http://schemas.microsoft.com/office/drawing/2014/main" id="{1E6669CD-F0FB-4C55-922C-8DF80DE1B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61999" y="2585915"/>
          <a:ext cx="178545" cy="17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</xdr:row>
      <xdr:rowOff>103065</xdr:rowOff>
    </xdr:from>
    <xdr:to>
      <xdr:col>1</xdr:col>
      <xdr:colOff>330944</xdr:colOff>
      <xdr:row>16</xdr:row>
      <xdr:rowOff>97450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114C826B-3ADA-4608-97DD-96EB379D1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761999" y="28653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17</xdr:row>
      <xdr:rowOff>14165</xdr:rowOff>
    </xdr:from>
    <xdr:to>
      <xdr:col>1</xdr:col>
      <xdr:colOff>330944</xdr:colOff>
      <xdr:row>18</xdr:row>
      <xdr:rowOff>8550</xdr:rowOff>
    </xdr:to>
    <xdr:pic>
      <xdr:nvPicPr>
        <xdr:cNvPr id="18" name="Graphic 17" descr="For Sale with solid fill">
          <a:extLst>
            <a:ext uri="{FF2B5EF4-FFF2-40B4-BE49-F238E27FC236}">
              <a16:creationId xmlns:a16="http://schemas.microsoft.com/office/drawing/2014/main" id="{3C5DE548-4FF5-44FE-A299-EFA75758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61999" y="3144715"/>
          <a:ext cx="178545" cy="1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122115</xdr:rowOff>
    </xdr:from>
    <xdr:to>
      <xdr:col>1</xdr:col>
      <xdr:colOff>331220</xdr:colOff>
      <xdr:row>19</xdr:row>
      <xdr:rowOff>116500</xdr:rowOff>
    </xdr:to>
    <xdr:pic>
      <xdr:nvPicPr>
        <xdr:cNvPr id="19" name="Graphic 18" descr="Continuous Improvement with solid fill">
          <a:extLst>
            <a:ext uri="{FF2B5EF4-FFF2-40B4-BE49-F238E27FC236}">
              <a16:creationId xmlns:a16="http://schemas.microsoft.com/office/drawing/2014/main" id="{09D1E93E-0DF0-422B-9471-ECC21A284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436815"/>
          <a:ext cx="178820" cy="17853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17</xdr:col>
      <xdr:colOff>546100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CBA2A554-71E9-4826-84CD-2830AF66DD50}"/>
            </a:ext>
          </a:extLst>
        </xdr:cNvPr>
        <xdr:cNvSpPr/>
      </xdr:nvSpPr>
      <xdr:spPr>
        <a:xfrm>
          <a:off x="2171700" y="184150"/>
          <a:ext cx="9080500" cy="628650"/>
        </a:xfrm>
        <a:prstGeom prst="roundRect">
          <a:avLst>
            <a:gd name="adj" fmla="val 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/>
            <a:t>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mika Hazra" refreshedDate="45763.627677777775" createdVersion="8" refreshedVersion="8" minRefreshableVersion="3" recordCount="8" xr:uid="{8D5248DA-6869-4487-9592-9E69D73CEF83}">
  <cacheSource type="worksheet">
    <worksheetSource name="CustomerData"/>
  </cacheSource>
  <cacheFields count="4">
    <cacheField name="Cust_ID" numFmtId="0">
      <sharedItems containsString="0" containsBlank="1" containsNumber="1" containsInteger="1" minValue="100" maxValue="106"/>
    </cacheField>
    <cacheField name="Name" numFmtId="0">
      <sharedItems containsBlank="1"/>
    </cacheField>
    <cacheField name="Email" numFmtId="0">
      <sharedItems containsBlank="1"/>
    </cacheField>
    <cacheField name="Addr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mika Hazra" refreshedDate="45763.629595254628" createdVersion="8" refreshedVersion="8" minRefreshableVersion="3" recordCount="11" xr:uid="{931B5A5F-C689-40F0-9C9E-DE73671832C1}">
  <cacheSource type="worksheet">
    <worksheetSource name="ProductsData"/>
  </cacheSource>
  <cacheFields count="4">
    <cacheField name="HSN Code" numFmtId="0">
      <sharedItems containsBlank="1"/>
    </cacheField>
    <cacheField name="Product Name" numFmtId="0">
      <sharedItems containsBlank="1"/>
    </cacheField>
    <cacheField name="Cost" numFmtId="0">
      <sharedItems containsString="0" containsBlank="1" containsNumber="1" containsInteger="1" minValue="200" maxValue="52000"/>
    </cacheField>
    <cacheField name="Selling Price" numFmtId="0">
      <sharedItems containsString="0" containsBlank="1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mika Hazra" refreshedDate="45763.630209143521" createdVersion="8" refreshedVersion="8" minRefreshableVersion="3" recordCount="12" xr:uid="{5216517E-473B-4656-8B66-654B838161ED}">
  <cacheSource type="worksheet">
    <worksheetSource name="Purchase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14">
      <sharedItems containsSemiMixedTypes="0" containsNonDate="0" containsDate="1" containsString="0" minDate="2004-01-01T00:00:00" maxDate="2004-02-06T00:00:00"/>
    </cacheField>
    <cacheField name="Units" numFmtId="0">
      <sharedItems containsSemiMixedTypes="0" containsString="0" containsNumber="1" containsInteger="1" minValue="10" maxValue="100"/>
    </cacheField>
    <cacheField name="Cost" numFmtId="0">
      <sharedItems containsSemiMixedTypes="0" containsString="0" containsNumber="1" containsInteger="1" minValue="200" maxValue="52000"/>
    </cacheField>
    <cacheField name="Amount" numFmtId="0">
      <sharedItems containsSemiMixedTypes="0" containsString="0" containsNumber="1" containsInteger="1" minValue="4000" maxValue="17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mika Hazra" refreshedDate="45763.631203472221" createdVersion="8" refreshedVersion="8" minRefreshableVersion="3" recordCount="12" xr:uid="{DDF61F9D-8E97-4230-BB0B-DA4B46AEBB38}">
  <cacheSource type="worksheet">
    <worksheetSource name="Salesdata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7">
        <s v="Amit"/>
        <s v="MK Tech"/>
        <s v="99store"/>
        <s v="Ram sales"/>
        <s v="Jain Tel."/>
        <s v="Rajesh Kumari"/>
        <s v=""/>
      </sharedItems>
    </cacheField>
    <cacheField name="HSN Code" numFmtId="0">
      <sharedItems containsBlank="1"/>
    </cacheField>
    <cacheField name="Product Name " numFmtId="0">
      <sharedItems/>
    </cacheField>
    <cacheField name="Date" numFmtId="0">
      <sharedItems containsNonDate="0" containsDate="1" containsString="0" containsBlank="1" minDate="2024-01-01T00:00:00" maxDate="2024-04-06T00:00:00"/>
    </cacheField>
    <cacheField name="Stock (Units)" numFmtId="0">
      <sharedItems containsMixedTypes="1" containsNumber="1" containsInteger="1" minValue="6" maxValue="50"/>
    </cacheField>
    <cacheField name="Units" numFmtId="0">
      <sharedItems containsString="0" containsBlank="1" containsNumber="1" containsInteger="1" minValue="3" maxValue="10"/>
    </cacheField>
    <cacheField name="Price " numFmtId="0">
      <sharedItems containsMixedTypes="1" containsNumber="1" minValue="240" maxValue="62400"/>
    </cacheField>
    <cacheField name="Amount" numFmtId="0">
      <sharedItems containsMixedTypes="1" containsNumber="1" containsInteger="1" minValue="0" maxValue="249600" count="11">
        <n v="0"/>
        <n v="126000"/>
        <n v="4794"/>
        <n v="5628"/>
        <n v="11760"/>
        <n v="249600"/>
        <n v="112800"/>
        <n v="3216"/>
        <n v="124200"/>
        <n v="1200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mika Hazra" refreshedDate="45763.632120023147" createdVersion="8" refreshedVersion="8" minRefreshableVersion="3" recordCount="17" xr:uid="{6BD14B26-858C-4B9B-B80B-95F8F714739D}">
  <cacheSource type="worksheet">
    <worksheetSource name="InventoryData"/>
  </cacheSource>
  <cacheFields count="7">
    <cacheField name="HSN Code" numFmtId="0">
      <sharedItems containsBlank="1"/>
    </cacheField>
    <cacheField name="Product Name" numFmtId="0">
      <sharedItems containsBlank="1" count="12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m/>
        <s v=""/>
      </sharedItems>
    </cacheField>
    <cacheField name="Cost" numFmtId="0">
      <sharedItems containsBlank="1" containsMixedTypes="1" containsNumber="1" containsInteger="1" minValue="200" maxValue="52000"/>
    </cacheField>
    <cacheField name="P Units" numFmtId="0">
      <sharedItems containsString="0" containsBlank="1" containsNumber="1" containsInteger="1" minValue="10" maxValue="100"/>
    </cacheField>
    <cacheField name="S Units" numFmtId="0">
      <sharedItems containsSemiMixedTypes="0" containsString="0" containsNumber="1" containsInteger="1" minValue="0" maxValue="11"/>
    </cacheField>
    <cacheField name="Stock" numFmtId="0">
      <sharedItems containsSemiMixedTypes="0" containsString="0" containsNumber="1" containsInteger="1" minValue="0" maxValue="100"/>
    </cacheField>
    <cacheField name="Stock Amt" numFmtId="0">
      <sharedItems containsMixedTypes="1" containsNumber="1" containsInteger="1" minValue="0" maxValue="162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0"/>
    <s v="Ram sales"/>
    <s v="Ram@gmail.com"/>
    <s v="Delhi,India"/>
  </r>
  <r>
    <n v="101"/>
    <s v="Atul Ltd"/>
    <s v="Atul@gmail.com"/>
    <s v="121102,Palwat,Hr"/>
  </r>
  <r>
    <n v="102"/>
    <s v="MK Tech"/>
    <s v="MK@gmail.com"/>
    <s v="Faridabad,121101"/>
  </r>
  <r>
    <n v="103"/>
    <s v="99store"/>
    <s v="99store@gmail.com"/>
    <s v="Agra,UP"/>
  </r>
  <r>
    <n v="104"/>
    <s v="Rajesh Kumari"/>
    <s v="Rajesh@gmail.com"/>
    <s v="New Delhi,110011"/>
  </r>
  <r>
    <n v="105"/>
    <s v="Amit"/>
    <s v="Amit@gmail.com"/>
    <s v="Gurgaon,Sec-15"/>
  </r>
  <r>
    <n v="106"/>
    <s v="Jain Tel."/>
    <s v="Jain@gmail.com"/>
    <s v="Janpath,New Delhi"/>
  </r>
  <r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1007"/>
    <s v="Camera"/>
    <s v="GG Traders"/>
    <d v="2004-01-01T00:00:00"/>
    <n v="10"/>
    <n v="52000"/>
    <n v="520000"/>
  </r>
  <r>
    <s v="N1009"/>
    <s v="Speakers"/>
    <s v="Compac"/>
    <d v="2004-01-01T00:00:00"/>
    <n v="10"/>
    <n v="670"/>
    <n v="6700"/>
  </r>
  <r>
    <s v="N1004"/>
    <s v="Desktop"/>
    <s v="GG Traders"/>
    <d v="2004-02-01T00:00:00"/>
    <n v="50"/>
    <n v="21000"/>
    <n v="1050000"/>
  </r>
  <r>
    <s v="N1001"/>
    <s v="Smart Watch"/>
    <s v="Tech99"/>
    <d v="2004-02-01T00:00:00"/>
    <n v="50"/>
    <n v="980"/>
    <n v="49000"/>
  </r>
  <r>
    <s v="N1002"/>
    <s v="Laptop HP xyz i5"/>
    <s v="Tech99"/>
    <d v="2004-02-01T00:00:00"/>
    <n v="50"/>
    <n v="34500"/>
    <n v="1725000"/>
  </r>
  <r>
    <s v="N1003"/>
    <s v="Wireless Printer"/>
    <s v="Tech99"/>
    <d v="2004-02-01T00:00:00"/>
    <n v="100"/>
    <n v="4600"/>
    <n v="460000"/>
  </r>
  <r>
    <s v="N1001"/>
    <s v="Smart Watch"/>
    <s v="Tech99"/>
    <d v="2004-02-01T00:00:00"/>
    <n v="10"/>
    <n v="980"/>
    <n v="9800"/>
  </r>
  <r>
    <s v="N1009"/>
    <s v="Speakers"/>
    <s v="Compac"/>
    <d v="2004-02-02T00:00:00"/>
    <n v="20"/>
    <n v="670"/>
    <n v="13400"/>
  </r>
  <r>
    <s v="N1008"/>
    <s v="Headphones"/>
    <s v="Compac"/>
    <d v="2004-02-03T00:00:00"/>
    <n v="30"/>
    <n v="799"/>
    <n v="23970"/>
  </r>
  <r>
    <s v="N1010"/>
    <s v="Tablets"/>
    <s v="Compac"/>
    <d v="2004-02-04T00:00:00"/>
    <n v="25"/>
    <n v="23500"/>
    <n v="587500"/>
  </r>
  <r>
    <s v="N1006"/>
    <s v="Rgb Keyboard"/>
    <s v="GG Traders"/>
    <d v="2004-02-05T00:00:00"/>
    <n v="40"/>
    <n v="340"/>
    <n v="13600"/>
  </r>
  <r>
    <s v="N1005"/>
    <s v="Mouse"/>
    <s v="GG Traders"/>
    <d v="2004-02-05T00:00:00"/>
    <n v="20"/>
    <n v="200"/>
    <n v="4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05"/>
    <x v="0"/>
    <s v="N1005"/>
    <s v="Mouse"/>
    <d v="2024-01-01T00:00:00"/>
    <n v="15"/>
    <m/>
    <n v="240"/>
    <x v="0"/>
  </r>
  <r>
    <n v="102"/>
    <x v="1"/>
    <s v="N1004"/>
    <s v="Desktop"/>
    <d v="2024-01-01T00:00:00"/>
    <n v="45"/>
    <n v="5"/>
    <n v="25200"/>
    <x v="1"/>
  </r>
  <r>
    <n v="103"/>
    <x v="2"/>
    <s v="N1008"/>
    <s v="Headphones"/>
    <d v="2024-01-01T00:00:00"/>
    <n v="25"/>
    <n v="5"/>
    <n v="958.8"/>
    <x v="2"/>
  </r>
  <r>
    <n v="100"/>
    <x v="3"/>
    <s v="N1009"/>
    <s v="Speakers"/>
    <d v="2024-02-01T00:00:00"/>
    <n v="19"/>
    <n v="7"/>
    <n v="804"/>
    <x v="3"/>
  </r>
  <r>
    <n v="105"/>
    <x v="0"/>
    <s v="N1001"/>
    <s v="Smart Watch"/>
    <d v="2024-02-02T00:00:00"/>
    <n v="50"/>
    <n v="10"/>
    <n v="1176"/>
    <x v="4"/>
  </r>
  <r>
    <n v="106"/>
    <x v="4"/>
    <s v="N1007"/>
    <s v="Camera"/>
    <d v="2024-02-03T00:00:00"/>
    <n v="6"/>
    <n v="4"/>
    <n v="62400"/>
    <x v="5"/>
  </r>
  <r>
    <n v="104"/>
    <x v="5"/>
    <s v="N1010"/>
    <s v="Tablets"/>
    <d v="2024-02-04T00:00:00"/>
    <n v="21"/>
    <n v="4"/>
    <n v="28200"/>
    <x v="6"/>
  </r>
  <r>
    <n v="105"/>
    <x v="0"/>
    <s v="N1009"/>
    <s v="Speakers"/>
    <d v="2024-04-05T00:00:00"/>
    <n v="19"/>
    <n v="4"/>
    <n v="804"/>
    <x v="7"/>
  </r>
  <r>
    <n v="104"/>
    <x v="5"/>
    <s v="N1002"/>
    <s v="Laptop HP xyz i5"/>
    <d v="2024-02-06T00:00:00"/>
    <n v="47"/>
    <n v="3"/>
    <n v="41400"/>
    <x v="8"/>
  </r>
  <r>
    <n v="104"/>
    <x v="5"/>
    <s v="N1005"/>
    <s v="Mouse"/>
    <d v="2024-02-07T00:00:00"/>
    <n v="15"/>
    <n v="5"/>
    <n v="240"/>
    <x v="9"/>
  </r>
  <r>
    <m/>
    <x v="6"/>
    <m/>
    <s v=""/>
    <m/>
    <s v=""/>
    <m/>
    <s v=""/>
    <x v="10"/>
  </r>
  <r>
    <m/>
    <x v="6"/>
    <m/>
    <s v=""/>
    <m/>
    <s v=""/>
    <m/>
    <s v=""/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1"/>
    <x v="0"/>
    <n v="980"/>
    <n v="60"/>
    <n v="10"/>
    <n v="50"/>
    <n v="49000"/>
  </r>
  <r>
    <s v="N1002"/>
    <x v="1"/>
    <n v="34500"/>
    <n v="50"/>
    <n v="3"/>
    <n v="47"/>
    <n v="1621500"/>
  </r>
  <r>
    <s v="N1003"/>
    <x v="2"/>
    <n v="4600"/>
    <n v="100"/>
    <n v="0"/>
    <n v="100"/>
    <n v="460000"/>
  </r>
  <r>
    <s v="N1004"/>
    <x v="3"/>
    <n v="21000"/>
    <n v="50"/>
    <n v="5"/>
    <n v="45"/>
    <n v="945000"/>
  </r>
  <r>
    <s v="N1005"/>
    <x v="4"/>
    <n v="200"/>
    <n v="20"/>
    <n v="5"/>
    <n v="15"/>
    <n v="3000"/>
  </r>
  <r>
    <s v="N1006"/>
    <x v="5"/>
    <n v="340"/>
    <n v="40"/>
    <n v="0"/>
    <n v="40"/>
    <n v="13600"/>
  </r>
  <r>
    <s v="N1007"/>
    <x v="6"/>
    <n v="52000"/>
    <n v="10"/>
    <n v="4"/>
    <n v="6"/>
    <n v="312000"/>
  </r>
  <r>
    <s v="N1008"/>
    <x v="7"/>
    <n v="799"/>
    <n v="30"/>
    <n v="5"/>
    <n v="25"/>
    <n v="19975"/>
  </r>
  <r>
    <s v="N1009"/>
    <x v="8"/>
    <n v="670"/>
    <n v="30"/>
    <n v="11"/>
    <n v="19"/>
    <n v="12730"/>
  </r>
  <r>
    <s v="N1010"/>
    <x v="9"/>
    <n v="23500"/>
    <n v="25"/>
    <n v="4"/>
    <n v="21"/>
    <n v="493500"/>
  </r>
  <r>
    <m/>
    <x v="10"/>
    <m/>
    <m/>
    <n v="0"/>
    <n v="0"/>
    <n v="0"/>
  </r>
  <r>
    <s v=""/>
    <x v="11"/>
    <s v=""/>
    <m/>
    <n v="0"/>
    <n v="0"/>
    <s v=""/>
  </r>
  <r>
    <s v=""/>
    <x v="11"/>
    <s v=""/>
    <m/>
    <n v="0"/>
    <n v="0"/>
    <s v=""/>
  </r>
  <r>
    <s v=""/>
    <x v="11"/>
    <s v=""/>
    <m/>
    <n v="0"/>
    <n v="0"/>
    <s v=""/>
  </r>
  <r>
    <s v=""/>
    <x v="11"/>
    <s v=""/>
    <m/>
    <n v="0"/>
    <n v="0"/>
    <s v=""/>
  </r>
  <r>
    <s v=""/>
    <x v="11"/>
    <s v=""/>
    <m/>
    <n v="0"/>
    <n v="0"/>
    <s v=""/>
  </r>
  <r>
    <s v=""/>
    <x v="11"/>
    <s v=""/>
    <m/>
    <n v="0"/>
    <n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954C6-1A0C-4853-87EE-E564ADD291FE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3">
  <location ref="I2:J14" firstHeaderRow="1" firstDataRow="1" firstDataCol="1"/>
  <pivotFields count="7">
    <pivotField showAll="0"/>
    <pivotField axis="axisRow" showAll="0">
      <items count="13">
        <item x="11"/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396C-CCEA-45D9-A7F0-7839EE252F72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3">
  <location ref="F11:G17" firstHeaderRow="1" firstDataRow="1" firstDataCol="1"/>
  <pivotFields count="9">
    <pivotField showAll="0"/>
    <pivotField axis="axisRow" showAll="0" measureFilter="1" sortType="descending">
      <items count="8">
        <item x="6"/>
        <item x="2"/>
        <item x="0"/>
        <item x="4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>
      <items count="12">
        <item x="0"/>
        <item x="9"/>
        <item x="7"/>
        <item x="2"/>
        <item x="3"/>
        <item x="4"/>
        <item x="6"/>
        <item x="8"/>
        <item x="1"/>
        <item x="5"/>
        <item x="10"/>
        <item t="default"/>
      </items>
    </pivotField>
  </pivotFields>
  <rowFields count="1">
    <field x="1"/>
  </rowFields>
  <rowItems count="6">
    <i>
      <x v="3"/>
    </i>
    <i>
      <x v="5"/>
    </i>
    <i>
      <x v="4"/>
    </i>
    <i>
      <x v="2"/>
    </i>
    <i>
      <x v="6"/>
    </i>
    <i t="grand">
      <x/>
    </i>
  </rowItems>
  <colItems count="1">
    <i/>
  </colItems>
  <dataFields count="1">
    <dataField name="Sum of Amount" fld="8" baseField="1" baseItem="0"/>
  </dataField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42C4F-D31C-441D-AB62-F035C285E732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F2:G8" firstHeaderRow="1" firstDataRow="1" firstDataCol="1"/>
  <pivotFields count="7">
    <pivotField showAll="0"/>
    <pivotField axis="axisRow" showAll="0" measureFilter="1" sortType="descending">
      <items count="13">
        <item x="11"/>
        <item x="6"/>
        <item x="3"/>
        <item x="7"/>
        <item x="1"/>
        <item x="4"/>
        <item x="5"/>
        <item x="0"/>
        <item x="8"/>
        <item x="9"/>
        <item x="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8"/>
    </i>
    <i>
      <x v="7"/>
    </i>
    <i>
      <x v="2"/>
    </i>
    <i>
      <x v="3"/>
    </i>
    <i>
      <x v="5"/>
    </i>
    <i t="grand">
      <x/>
    </i>
  </rowItems>
  <colItems count="1">
    <i/>
  </colItems>
  <dataFields count="1">
    <dataField name="Sum of S Units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D754C-9FAC-4BEC-9A2D-A54D884D4BB7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7:A18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84C31-BF54-4331-B5A2-01790C61ADA7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3:A14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EF5AE-647A-49C3-BB5A-3CFC44BF6DE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9:A10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D11AC-3318-49EC-9706-672A9C8A47E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91B0D-8FA0-45CB-9F8E-5162A7B0FC3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7EF69-3634-4516-BCBA-B293DE802984}" name="CustomerData" displayName="CustomerData" ref="D6:G14" totalsRowShown="0" headerRowDxfId="50" dataDxfId="49">
  <autoFilter ref="D6:G14" xr:uid="{2B27EF69-3634-4516-BCBA-B293DE802984}"/>
  <tableColumns count="4">
    <tableColumn id="1" xr3:uid="{2B2DA17F-C473-4BD4-BCA5-321E2D610875}" name="Cust_ID" dataDxfId="48"/>
    <tableColumn id="2" xr3:uid="{A0B553FB-5C55-4DED-8DB3-73B9FFFB875B}" name="Name" dataDxfId="47"/>
    <tableColumn id="3" xr3:uid="{F35A16CF-0009-42F5-B3C1-A3BE25423385}" name="Email" dataDxfId="46"/>
    <tableColumn id="4" xr3:uid="{8A1E6A65-7DEB-4178-A64D-4866510F919E}" name="Address" dataDxfId="4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84F2-23FB-4900-B6E3-38FC8DCDDE36}" name="ProductsData" displayName="ProductsData" ref="D6:G17" totalsRowShown="0" headerRowDxfId="44" dataDxfId="43">
  <autoFilter ref="D6:G17" xr:uid="{833284F2-23FB-4900-B6E3-38FC8DCDDE36}"/>
  <tableColumns count="4">
    <tableColumn id="1" xr3:uid="{ECBBC432-FAE0-4576-91A9-857318F59B79}" name="HSN Code" dataDxfId="42"/>
    <tableColumn id="2" xr3:uid="{E7F68B26-1B99-47B7-9F45-2CF7DBD86147}" name="Product Name" dataDxfId="41"/>
    <tableColumn id="3" xr3:uid="{97B027AF-6A87-4CE1-A7E2-8EDE4223B6F5}" name="Cost" dataDxfId="40"/>
    <tableColumn id="4" xr3:uid="{7E6F85B5-7389-4AFF-A935-0A615F77B2D7}" name="Selling Price" dataDxfId="3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BEE1F-3E9C-4FFC-A026-544BE79C780F}" name="VendorsData" displayName="VendorsData" ref="D6:H17" totalsRowShown="0" headerRowDxfId="38" dataDxfId="37">
  <autoFilter ref="D6:H17" xr:uid="{5A5BEE1F-3E9C-4FFC-A026-544BE79C780F}"/>
  <tableColumns count="5">
    <tableColumn id="1" xr3:uid="{0C158FCA-4D3D-46B3-B31E-78089A793785}" name="HSN Code" dataDxfId="36"/>
    <tableColumn id="2" xr3:uid="{3438EE69-9D95-4CE7-BDE5-BD71124729B7}" name="Product Name" dataDxfId="35"/>
    <tableColumn id="3" xr3:uid="{4437E376-E797-4ACD-85D4-869377F432A3}" name="Vendor Name" dataDxfId="34"/>
    <tableColumn id="4" xr3:uid="{AEB8F973-8E32-4DE4-BBD7-78DFE9433F2D}" name="Phone" dataDxfId="33"/>
    <tableColumn id="5" xr3:uid="{57602EA2-3BE0-40DC-B9C4-AD2C4E20415C}" name="Address" dataDxfId="3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F9371-1F8F-418F-B6B8-37EA313124A6}" name="Purchase" displayName="Purchase" ref="D6:J18" totalsRowShown="0" headerRowDxfId="31" dataDxfId="29" headerRowBorderDxfId="30" tableBorderDxfId="28">
  <autoFilter ref="D6:J18" xr:uid="{AD4F9371-1F8F-418F-B6B8-37EA313124A6}"/>
  <tableColumns count="7">
    <tableColumn id="1" xr3:uid="{9B04AEA8-D480-4752-A61D-A69E23E8EA9A}" name="HSN Code" dataDxfId="27"/>
    <tableColumn id="2" xr3:uid="{A3254E01-78B4-4DAA-83E9-08073E491CA7}" name="Product Name" dataDxfId="26">
      <calculatedColumnFormula>VLOOKUP(Purchase[[#This Row],[HSN Code]],ProductsData[#All],2,0)</calculatedColumnFormula>
    </tableColumn>
    <tableColumn id="3" xr3:uid="{2F1F69D2-D63D-4013-9547-FF5AC3E9033D}" name="Vendor" dataDxfId="25">
      <calculatedColumnFormula>VLOOKUP(Purchase[[#This Row],[HSN Code]],VendorsData[#All],3,0)</calculatedColumnFormula>
    </tableColumn>
    <tableColumn id="4" xr3:uid="{AE2BDCED-9474-49CA-86B3-7DC71F8846F9}" name="Date" dataDxfId="24"/>
    <tableColumn id="5" xr3:uid="{E42F671E-8BD9-4AC8-9C39-6A638F792BB7}" name="Units" dataDxfId="23"/>
    <tableColumn id="6" xr3:uid="{8887A795-B930-432E-B87E-F642D90DC641}" name="Cost" dataDxfId="22">
      <calculatedColumnFormula>VLOOKUP(Purchase[[#This Row],[HSN Code]],ProductsData[#All],3,0)</calculatedColumnFormula>
    </tableColumn>
    <tableColumn id="7" xr3:uid="{4BC0484C-58A1-4678-B15A-7376E285CDE5}" name="Amount" dataDxfId="21">
      <calculatedColumnFormula>Purchase[[#This Row],[Units]]*Purchase[[#This Row],[Cost]]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97A81E-29C0-4F15-83A4-3F7171783124}" name="Salesdata" displayName="Salesdata" ref="D6:L18" totalsRowShown="0" headerRowDxfId="20" dataDxfId="19">
  <autoFilter ref="D6:L18" xr:uid="{5D97A81E-29C0-4F15-83A4-3F7171783124}"/>
  <tableColumns count="9">
    <tableColumn id="1" xr3:uid="{372CF6EC-A766-4878-8DC1-4AAF3EB1EB2C}" name="Cust_ID" dataDxfId="18"/>
    <tableColumn id="2" xr3:uid="{A523BBF1-386B-4431-ACF2-1ED39DE094E8}" name="Cust_Name" dataDxfId="17">
      <calculatedColumnFormula>IFERROR(VLOOKUP(Salesdata[[#This Row],[Cust_ID]],CustomerData[#All],2,0),"")</calculatedColumnFormula>
    </tableColumn>
    <tableColumn id="3" xr3:uid="{0F55C5E9-90B4-43BC-9194-F2E071969F6B}" name="HSN Code" dataDxfId="16"/>
    <tableColumn id="4" xr3:uid="{4E135C6A-DD5A-45E8-B384-D8D7F7E6D4B8}" name="Product Name " dataDxfId="15">
      <calculatedColumnFormula>IFERROR(VLOOKUP(Salesdata[[#This Row],[HSN Code]],ProductsData[#All],2,0),"")</calculatedColumnFormula>
    </tableColumn>
    <tableColumn id="5" xr3:uid="{A5C527A8-B9EC-455D-8C28-28BB44F2FE30}" name="Date" dataDxfId="14"/>
    <tableColumn id="6" xr3:uid="{AF6775B0-45B1-4D2F-9B22-4367D9AC0C78}" name="Stock (Units)" dataDxfId="2">
      <calculatedColumnFormula>IFERROR(VLOOKUP(Salesdata[[#This Row],[HSN Code]],InventoryData[#All],6,0),"")</calculatedColumnFormula>
    </tableColumn>
    <tableColumn id="7" xr3:uid="{6A19BE8D-22F0-43DE-8EEB-747C5CCDCADC}" name="Units" dataDxfId="13"/>
    <tableColumn id="8" xr3:uid="{1C5D71A4-4D85-4054-A262-862AF46A6374}" name="Price " dataDxfId="12">
      <calculatedColumnFormula>IFERROR(VLOOKUP(Salesdata[[#This Row],[HSN Code]],ProductsData[#All],4,0),"")</calculatedColumnFormula>
    </tableColumn>
    <tableColumn id="9" xr3:uid="{3B85EC70-98E0-4164-B40E-D247A5F7B375}" name="Amount" dataDxfId="11">
      <calculatedColumnFormula>IFERROR(Salesdata[[#This Row],[Price ]]*Salesdata[[#This Row],[Units]],"")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F930A4-1272-4CC8-BF7F-EE8F9C265F73}" name="InventoryData" displayName="InventoryData" ref="D6:K23" totalsRowShown="0" headerRowDxfId="10" dataDxfId="9">
  <autoFilter ref="D6:K23" xr:uid="{B8F930A4-1272-4CC8-BF7F-EE8F9C265F73}"/>
  <tableColumns count="8">
    <tableColumn id="1" xr3:uid="{2B7A860A-9FCA-43B4-8B7C-7D21D34EEC32}" name="HSN Code" dataDxfId="5">
      <calculatedColumnFormula>IFERROR(ProductsData[[#This Row],[HSN Code]],"")</calculatedColumnFormula>
    </tableColumn>
    <tableColumn id="2" xr3:uid="{1B0A91C8-3D0D-45E6-8B4F-E7D69337D04A}" name="Product Name" dataDxfId="8">
      <calculatedColumnFormula>IFERROR(ProductsData[[#This Row],[Product Name]],"")</calculatedColumnFormula>
    </tableColumn>
    <tableColumn id="3" xr3:uid="{9BEAECA1-6E4C-4D01-8D7B-72C7DADED58B}" name="Cost" dataDxfId="7">
      <calculatedColumnFormula>IFERROR(ProductsData[[#This Row],[Cost]],"")</calculatedColumnFormula>
    </tableColumn>
    <tableColumn id="4" xr3:uid="{762DA934-2C3D-469B-8D96-8B7C1D25D466}" name="P Units" dataDxfId="6">
      <calculatedColumnFormula>SUMIF(Purchase[Product Name],InventoryData[[#This Row],[Product Name]],Purchase[Units])</calculatedColumnFormula>
    </tableColumn>
    <tableColumn id="5" xr3:uid="{A9C08E9E-FCD2-4452-B719-FF378D044343}" name="S Units" dataDxfId="4">
      <calculatedColumnFormula>SUMIF(Salesdata[[Product Name ]],InventoryData[[#This Row],[Product Name]],Salesdata[Units])</calculatedColumnFormula>
    </tableColumn>
    <tableColumn id="6" xr3:uid="{AA4F46F1-B90A-43F2-B3BE-B169B9279C64}" name="Stock" dataDxfId="3">
      <calculatedColumnFormula>InventoryData[[#This Row],[P Units]]-InventoryData[[#This Row],[S Units]]</calculatedColumnFormula>
    </tableColumn>
    <tableColumn id="7" xr3:uid="{CCE6002D-C2E9-40D7-8FBF-285A242BE0DC}" name="Stock Amt" dataDxfId="1">
      <calculatedColumnFormula>IFERROR(InventoryData[[#This Row],[Cost]]*InventoryData[[#This Row],[Stock]],"")</calculatedColumnFormula>
    </tableColumn>
    <tableColumn id="8" xr3:uid="{90974208-8FD2-4CE8-AD71-099D93DDD541}" name="Notifications" dataDxfId="0">
      <calculatedColumnFormula>IFERROR(IF(I7&lt;5,"📞 "&amp;InventoryData[[#This Row],[Product Name]]&amp;" Need to reorder ! PH "&amp;VLOOKUP(InventoryData[[#This Row],[HSN Code]],VendorsData[#All],4,0),""),"")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6325-4EF8-4C29-8E30-263950FB4D34}">
  <dimension ref="B1:R75"/>
  <sheetViews>
    <sheetView showGridLines="0" showRowColHeaders="0" tabSelected="1" zoomScaleNormal="100" workbookViewId="0">
      <selection activeCell="S9" sqref="S9"/>
    </sheetView>
  </sheetViews>
  <sheetFormatPr defaultRowHeight="14.5" x14ac:dyDescent="0.35"/>
  <cols>
    <col min="1" max="1" width="8.7265625" style="2" customWidth="1"/>
    <col min="2" max="2" width="20.1796875" style="1" customWidth="1"/>
    <col min="3" max="3" width="2.1796875" style="3" customWidth="1"/>
    <col min="4" max="16384" width="8.7265625" style="2"/>
  </cols>
  <sheetData>
    <row r="1" spans="2:18" s="3" customFormat="1" x14ac:dyDescent="0.35"/>
    <row r="2" spans="2:18" s="3" customFormat="1" x14ac:dyDescent="0.35">
      <c r="B2" s="1"/>
    </row>
    <row r="3" spans="2:18" s="3" customFormat="1" x14ac:dyDescent="0.35">
      <c r="B3" s="1"/>
    </row>
    <row r="4" spans="2:18" s="3" customFormat="1" x14ac:dyDescent="0.35">
      <c r="B4" s="1"/>
    </row>
    <row r="5" spans="2:18" s="3" customFormat="1" x14ac:dyDescent="0.35">
      <c r="B5" s="1"/>
    </row>
    <row r="6" spans="2:18" s="3" customFormat="1" x14ac:dyDescent="0.35">
      <c r="B6" s="1"/>
    </row>
    <row r="7" spans="2:18" s="3" customFormat="1" x14ac:dyDescent="0.35">
      <c r="B7" s="1"/>
    </row>
    <row r="8" spans="2:18" s="3" customFormat="1" x14ac:dyDescent="0.35">
      <c r="B8" s="1"/>
    </row>
    <row r="9" spans="2:18" s="3" customFormat="1" x14ac:dyDescent="0.35">
      <c r="B9" s="1"/>
    </row>
    <row r="10" spans="2:18" s="3" customFormat="1" x14ac:dyDescent="0.35">
      <c r="B10" s="1"/>
    </row>
    <row r="11" spans="2:18" s="3" customFormat="1" x14ac:dyDescent="0.35">
      <c r="B11" s="1"/>
      <c r="N11" s="18" t="s">
        <v>94</v>
      </c>
      <c r="O11" s="1"/>
      <c r="P11" s="1"/>
      <c r="Q11" s="1"/>
      <c r="R11" s="1"/>
    </row>
    <row r="12" spans="2:18" s="3" customFormat="1" x14ac:dyDescent="0.35">
      <c r="B12" s="1"/>
      <c r="N12" s="16" t="str" cm="1">
        <f t="array" ref="N12">_xlfn._xlws.FILTER(InventoryData[Notifications],InventoryData[Notifications]&lt;&gt;"")</f>
        <v>📞 Headphones Need to reorder ! PH 9814xxxxxx</v>
      </c>
      <c r="O12" s="17"/>
      <c r="P12" s="17"/>
      <c r="Q12" s="17"/>
      <c r="R12" s="17"/>
    </row>
    <row r="13" spans="2:18" s="3" customFormat="1" x14ac:dyDescent="0.35">
      <c r="B13" s="1"/>
      <c r="N13" s="16"/>
      <c r="O13" s="17"/>
      <c r="P13" s="17"/>
      <c r="Q13" s="17"/>
      <c r="R13" s="17"/>
    </row>
    <row r="14" spans="2:18" s="3" customFormat="1" x14ac:dyDescent="0.35">
      <c r="B14" s="1"/>
      <c r="N14" s="16"/>
      <c r="O14" s="17"/>
      <c r="P14" s="17"/>
      <c r="Q14" s="17"/>
      <c r="R14" s="17"/>
    </row>
    <row r="15" spans="2:18" s="3" customFormat="1" x14ac:dyDescent="0.35">
      <c r="B15" s="1"/>
      <c r="N15" s="16"/>
      <c r="O15" s="17"/>
      <c r="P15" s="17"/>
      <c r="Q15" s="17"/>
      <c r="R15" s="17"/>
    </row>
    <row r="16" spans="2:18" s="3" customFormat="1" x14ac:dyDescent="0.35">
      <c r="B16" s="1"/>
      <c r="N16" s="16"/>
      <c r="O16" s="17"/>
      <c r="P16" s="17"/>
      <c r="Q16" s="17"/>
      <c r="R16" s="17"/>
    </row>
    <row r="17" spans="2:18" s="3" customFormat="1" x14ac:dyDescent="0.35">
      <c r="B17" s="1"/>
      <c r="N17" s="16"/>
      <c r="O17" s="17"/>
      <c r="P17" s="17"/>
      <c r="Q17" s="17"/>
      <c r="R17" s="17"/>
    </row>
    <row r="18" spans="2:18" s="3" customFormat="1" x14ac:dyDescent="0.35">
      <c r="B18" s="1"/>
      <c r="N18" s="16"/>
      <c r="O18" s="17"/>
      <c r="P18" s="17"/>
      <c r="Q18" s="17"/>
      <c r="R18" s="17"/>
    </row>
    <row r="19" spans="2:18" s="3" customFormat="1" x14ac:dyDescent="0.35">
      <c r="B19" s="1"/>
      <c r="N19" s="16"/>
      <c r="O19" s="17"/>
      <c r="P19" s="17"/>
      <c r="Q19" s="17"/>
      <c r="R19" s="17"/>
    </row>
    <row r="20" spans="2:18" s="3" customFormat="1" x14ac:dyDescent="0.35">
      <c r="B20" s="1"/>
      <c r="N20" s="16"/>
      <c r="O20" s="17"/>
      <c r="P20" s="17"/>
      <c r="Q20" s="17"/>
      <c r="R20" s="17"/>
    </row>
    <row r="21" spans="2:18" s="3" customFormat="1" x14ac:dyDescent="0.35">
      <c r="B21" s="1"/>
      <c r="N21" s="16"/>
      <c r="O21" s="17"/>
      <c r="P21" s="17"/>
      <c r="Q21" s="17"/>
      <c r="R21" s="17"/>
    </row>
    <row r="22" spans="2:18" s="3" customFormat="1" x14ac:dyDescent="0.35">
      <c r="B22" s="1"/>
      <c r="N22" s="16"/>
      <c r="O22" s="17"/>
      <c r="P22" s="17"/>
      <c r="Q22" s="17"/>
      <c r="R22" s="17"/>
    </row>
    <row r="23" spans="2:18" s="3" customFormat="1" x14ac:dyDescent="0.35">
      <c r="B23" s="1"/>
      <c r="N23" s="16"/>
      <c r="O23" s="17"/>
      <c r="P23" s="17"/>
      <c r="Q23" s="17"/>
      <c r="R23" s="17"/>
    </row>
    <row r="24" spans="2:18" s="3" customFormat="1" x14ac:dyDescent="0.35">
      <c r="B24" s="1"/>
      <c r="N24" s="17"/>
      <c r="O24" s="17"/>
      <c r="P24" s="17"/>
      <c r="Q24" s="17"/>
      <c r="R24" s="17"/>
    </row>
    <row r="25" spans="2:18" s="3" customFormat="1" x14ac:dyDescent="0.35">
      <c r="B25" s="1"/>
      <c r="N25" s="17"/>
      <c r="O25" s="17"/>
      <c r="P25" s="17"/>
      <c r="Q25" s="17"/>
      <c r="R25" s="17"/>
    </row>
    <row r="26" spans="2:18" s="3" customFormat="1" x14ac:dyDescent="0.35">
      <c r="B26" s="1"/>
      <c r="N26" s="17"/>
      <c r="O26" s="17"/>
      <c r="P26" s="17"/>
      <c r="Q26" s="17"/>
      <c r="R26" s="17"/>
    </row>
    <row r="27" spans="2:18" s="3" customFormat="1" x14ac:dyDescent="0.35">
      <c r="B27" s="1"/>
      <c r="N27" s="17"/>
      <c r="O27" s="17"/>
      <c r="P27" s="17"/>
      <c r="Q27" s="17"/>
      <c r="R27" s="17"/>
    </row>
    <row r="28" spans="2:18" s="3" customFormat="1" x14ac:dyDescent="0.35">
      <c r="B28" s="1"/>
      <c r="N28" s="17"/>
      <c r="O28" s="17"/>
      <c r="P28" s="17"/>
      <c r="Q28" s="17"/>
      <c r="R28" s="17"/>
    </row>
    <row r="29" spans="2:18" s="3" customFormat="1" x14ac:dyDescent="0.35">
      <c r="B29" s="1"/>
      <c r="N29" s="17"/>
      <c r="O29" s="17"/>
      <c r="P29" s="17"/>
      <c r="Q29" s="17"/>
      <c r="R29" s="17"/>
    </row>
    <row r="30" spans="2:18" s="3" customFormat="1" x14ac:dyDescent="0.35">
      <c r="B30" s="1"/>
      <c r="N30" s="17"/>
      <c r="O30" s="17"/>
      <c r="P30" s="17"/>
      <c r="Q30" s="17"/>
      <c r="R30" s="17"/>
    </row>
    <row r="31" spans="2:18" s="3" customFormat="1" x14ac:dyDescent="0.35">
      <c r="B31" s="1"/>
      <c r="N31" s="17"/>
      <c r="O31" s="17"/>
      <c r="P31" s="17"/>
      <c r="Q31" s="17"/>
      <c r="R31" s="17"/>
    </row>
    <row r="32" spans="2:18" s="3" customFormat="1" x14ac:dyDescent="0.35">
      <c r="B32" s="1"/>
      <c r="N32" s="17"/>
      <c r="O32" s="17"/>
      <c r="P32" s="17"/>
      <c r="Q32" s="17"/>
      <c r="R32" s="17"/>
    </row>
    <row r="33" spans="2:18" s="3" customFormat="1" x14ac:dyDescent="0.35">
      <c r="B33" s="1"/>
      <c r="N33" s="17"/>
      <c r="O33" s="17"/>
      <c r="P33" s="17"/>
      <c r="Q33" s="17"/>
      <c r="R33" s="17"/>
    </row>
    <row r="34" spans="2:18" s="3" customFormat="1" x14ac:dyDescent="0.35">
      <c r="B34" s="1"/>
      <c r="N34" s="17"/>
      <c r="O34" s="17"/>
      <c r="P34" s="17"/>
      <c r="Q34" s="17"/>
      <c r="R34" s="17"/>
    </row>
    <row r="35" spans="2:18" s="3" customFormat="1" x14ac:dyDescent="0.35">
      <c r="B35" s="1"/>
      <c r="N35" s="17"/>
      <c r="O35" s="17"/>
      <c r="P35" s="17"/>
      <c r="Q35" s="17"/>
      <c r="R35" s="17"/>
    </row>
    <row r="36" spans="2:18" s="3" customFormat="1" x14ac:dyDescent="0.35"/>
    <row r="37" spans="2:18" s="3" customFormat="1" x14ac:dyDescent="0.35"/>
    <row r="38" spans="2:18" s="3" customFormat="1" x14ac:dyDescent="0.35"/>
    <row r="39" spans="2:18" s="3" customFormat="1" x14ac:dyDescent="0.35"/>
    <row r="40" spans="2:18" s="3" customFormat="1" x14ac:dyDescent="0.35"/>
    <row r="41" spans="2:18" s="3" customFormat="1" x14ac:dyDescent="0.35"/>
    <row r="42" spans="2:18" s="3" customFormat="1" x14ac:dyDescent="0.35"/>
    <row r="43" spans="2:18" s="3" customFormat="1" x14ac:dyDescent="0.35"/>
    <row r="44" spans="2:18" s="3" customFormat="1" x14ac:dyDescent="0.35"/>
    <row r="45" spans="2:18" s="3" customFormat="1" x14ac:dyDescent="0.35"/>
    <row r="46" spans="2:18" s="3" customFormat="1" x14ac:dyDescent="0.35"/>
    <row r="47" spans="2:18" s="3" customFormat="1" x14ac:dyDescent="0.35"/>
    <row r="48" spans="2:18" s="3" customFormat="1" x14ac:dyDescent="0.35"/>
    <row r="49" spans="2:2" s="3" customFormat="1" x14ac:dyDescent="0.35"/>
    <row r="50" spans="2:2" s="3" customFormat="1" x14ac:dyDescent="0.35"/>
    <row r="51" spans="2:2" s="3" customFormat="1" x14ac:dyDescent="0.35"/>
    <row r="52" spans="2:2" s="3" customFormat="1" x14ac:dyDescent="0.35"/>
    <row r="53" spans="2:2" s="3" customFormat="1" x14ac:dyDescent="0.35"/>
    <row r="54" spans="2:2" s="3" customFormat="1" x14ac:dyDescent="0.35"/>
    <row r="55" spans="2:2" s="3" customFormat="1" x14ac:dyDescent="0.35"/>
    <row r="56" spans="2:2" s="3" customFormat="1" x14ac:dyDescent="0.35"/>
    <row r="57" spans="2:2" s="3" customFormat="1" x14ac:dyDescent="0.35"/>
    <row r="58" spans="2:2" s="3" customFormat="1" x14ac:dyDescent="0.35"/>
    <row r="59" spans="2:2" s="3" customFormat="1" x14ac:dyDescent="0.35"/>
    <row r="60" spans="2:2" s="3" customFormat="1" x14ac:dyDescent="0.35"/>
    <row r="61" spans="2:2" s="3" customFormat="1" x14ac:dyDescent="0.35"/>
    <row r="62" spans="2:2" s="3" customFormat="1" x14ac:dyDescent="0.35"/>
    <row r="63" spans="2:2" s="3" customFormat="1" x14ac:dyDescent="0.35"/>
    <row r="64" spans="2:2" s="3" customFormat="1" x14ac:dyDescent="0.35">
      <c r="B64" s="1"/>
    </row>
    <row r="65" spans="2:2" s="3" customFormat="1" x14ac:dyDescent="0.35">
      <c r="B65" s="1"/>
    </row>
    <row r="66" spans="2:2" s="3" customFormat="1" x14ac:dyDescent="0.35">
      <c r="B66" s="1"/>
    </row>
    <row r="67" spans="2:2" s="3" customFormat="1" x14ac:dyDescent="0.35">
      <c r="B67" s="1"/>
    </row>
    <row r="68" spans="2:2" s="3" customFormat="1" x14ac:dyDescent="0.35">
      <c r="B68" s="1"/>
    </row>
    <row r="69" spans="2:2" s="3" customFormat="1" x14ac:dyDescent="0.35">
      <c r="B69" s="1"/>
    </row>
    <row r="70" spans="2:2" s="3" customFormat="1" x14ac:dyDescent="0.35"/>
    <row r="71" spans="2:2" s="3" customFormat="1" x14ac:dyDescent="0.35"/>
    <row r="72" spans="2:2" s="3" customFormat="1" x14ac:dyDescent="0.35"/>
    <row r="73" spans="2:2" s="3" customFormat="1" x14ac:dyDescent="0.35"/>
    <row r="74" spans="2:2" s="3" customFormat="1" x14ac:dyDescent="0.35"/>
    <row r="75" spans="2:2" s="3" customForma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5C3A-5668-48A1-B571-70018437E331}">
  <dimension ref="B1:G75"/>
  <sheetViews>
    <sheetView showGridLines="0" showRowColHeaders="0" workbookViewId="0"/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13.08984375" style="5" customWidth="1"/>
    <col min="5" max="5" width="15.36328125" style="5" customWidth="1"/>
    <col min="6" max="6" width="19.26953125" style="5" customWidth="1"/>
    <col min="7" max="7" width="18.6328125" style="5" customWidth="1"/>
    <col min="8" max="16384" width="8.7265625" style="2"/>
  </cols>
  <sheetData>
    <row r="1" spans="2:7" s="3" customFormat="1" x14ac:dyDescent="0.35">
      <c r="D1" s="4"/>
      <c r="E1" s="4"/>
      <c r="F1" s="4"/>
      <c r="G1" s="4"/>
    </row>
    <row r="2" spans="2:7" s="3" customFormat="1" x14ac:dyDescent="0.35">
      <c r="B2" s="1"/>
      <c r="D2" s="4"/>
      <c r="E2" s="4"/>
      <c r="F2" s="4"/>
      <c r="G2" s="4"/>
    </row>
    <row r="3" spans="2:7" s="3" customFormat="1" x14ac:dyDescent="0.35">
      <c r="B3" s="1"/>
      <c r="D3" s="4"/>
      <c r="E3" s="4"/>
      <c r="F3" s="4"/>
      <c r="G3" s="4"/>
    </row>
    <row r="4" spans="2:7" s="3" customFormat="1" x14ac:dyDescent="0.35">
      <c r="B4" s="1"/>
      <c r="D4" s="4"/>
      <c r="E4" s="4"/>
      <c r="F4" s="4"/>
      <c r="G4" s="4"/>
    </row>
    <row r="5" spans="2:7" s="3" customFormat="1" x14ac:dyDescent="0.35">
      <c r="B5" s="1"/>
      <c r="D5" s="4"/>
      <c r="E5" s="4"/>
      <c r="F5" s="4"/>
      <c r="G5" s="4"/>
    </row>
    <row r="6" spans="2:7" s="3" customFormat="1" ht="18.5" x14ac:dyDescent="0.45">
      <c r="B6" s="1"/>
      <c r="D6" s="6" t="s">
        <v>0</v>
      </c>
      <c r="E6" s="6" t="s">
        <v>1</v>
      </c>
      <c r="F6" s="6" t="s">
        <v>2</v>
      </c>
      <c r="G6" s="6" t="s">
        <v>3</v>
      </c>
    </row>
    <row r="7" spans="2:7" s="3" customFormat="1" x14ac:dyDescent="0.35">
      <c r="B7" s="1"/>
      <c r="D7" s="4">
        <v>100</v>
      </c>
      <c r="E7" s="4" t="s">
        <v>4</v>
      </c>
      <c r="F7" s="4" t="s">
        <v>5</v>
      </c>
      <c r="G7" s="4" t="s">
        <v>18</v>
      </c>
    </row>
    <row r="8" spans="2:7" s="3" customFormat="1" x14ac:dyDescent="0.35">
      <c r="B8" s="1"/>
      <c r="D8" s="4">
        <v>101</v>
      </c>
      <c r="E8" s="4" t="s">
        <v>8</v>
      </c>
      <c r="F8" s="4" t="s">
        <v>12</v>
      </c>
      <c r="G8" s="4" t="s">
        <v>19</v>
      </c>
    </row>
    <row r="9" spans="2:7" s="3" customFormat="1" x14ac:dyDescent="0.35">
      <c r="B9" s="1"/>
      <c r="D9" s="4">
        <v>102</v>
      </c>
      <c r="E9" s="4" t="s">
        <v>9</v>
      </c>
      <c r="F9" s="4" t="s">
        <v>13</v>
      </c>
      <c r="G9" s="4" t="s">
        <v>20</v>
      </c>
    </row>
    <row r="10" spans="2:7" s="3" customFormat="1" x14ac:dyDescent="0.35">
      <c r="B10" s="1"/>
      <c r="D10" s="4">
        <v>103</v>
      </c>
      <c r="E10" s="4" t="s">
        <v>6</v>
      </c>
      <c r="F10" s="4" t="s">
        <v>14</v>
      </c>
      <c r="G10" s="4" t="s">
        <v>21</v>
      </c>
    </row>
    <row r="11" spans="2:7" s="3" customFormat="1" x14ac:dyDescent="0.35">
      <c r="B11" s="1"/>
      <c r="D11" s="4">
        <v>104</v>
      </c>
      <c r="E11" s="4" t="s">
        <v>10</v>
      </c>
      <c r="F11" s="4" t="s">
        <v>15</v>
      </c>
      <c r="G11" s="4" t="s">
        <v>22</v>
      </c>
    </row>
    <row r="12" spans="2:7" s="3" customFormat="1" x14ac:dyDescent="0.35">
      <c r="B12" s="1"/>
      <c r="D12" s="4">
        <v>105</v>
      </c>
      <c r="E12" s="4" t="s">
        <v>11</v>
      </c>
      <c r="F12" s="4" t="s">
        <v>16</v>
      </c>
      <c r="G12" s="4" t="s">
        <v>23</v>
      </c>
    </row>
    <row r="13" spans="2:7" s="3" customFormat="1" x14ac:dyDescent="0.35">
      <c r="B13" s="1"/>
      <c r="D13" s="4">
        <v>106</v>
      </c>
      <c r="E13" s="4" t="s">
        <v>7</v>
      </c>
      <c r="F13" s="4" t="s">
        <v>17</v>
      </c>
      <c r="G13" s="4" t="s">
        <v>24</v>
      </c>
    </row>
    <row r="14" spans="2:7" s="3" customFormat="1" x14ac:dyDescent="0.35">
      <c r="B14" s="1"/>
      <c r="D14" s="4"/>
      <c r="E14" s="4"/>
      <c r="F14" s="4"/>
      <c r="G14" s="4"/>
    </row>
    <row r="15" spans="2:7" s="3" customFormat="1" x14ac:dyDescent="0.35">
      <c r="B15" s="1"/>
      <c r="D15" s="4"/>
      <c r="E15" s="4"/>
      <c r="F15" s="4"/>
      <c r="G15" s="4"/>
    </row>
    <row r="16" spans="2:7" s="3" customFormat="1" x14ac:dyDescent="0.35">
      <c r="B16" s="1"/>
      <c r="D16" s="4"/>
      <c r="E16" s="4"/>
      <c r="F16" s="4"/>
      <c r="G16" s="4"/>
    </row>
    <row r="17" spans="2:7" s="3" customFormat="1" x14ac:dyDescent="0.35">
      <c r="B17" s="1"/>
      <c r="D17" s="4"/>
      <c r="E17" s="4"/>
      <c r="F17" s="4"/>
      <c r="G17" s="4"/>
    </row>
    <row r="18" spans="2:7" s="3" customFormat="1" x14ac:dyDescent="0.35">
      <c r="B18" s="1"/>
      <c r="D18" s="4"/>
      <c r="E18" s="4"/>
      <c r="F18" s="4"/>
      <c r="G18" s="4"/>
    </row>
    <row r="19" spans="2:7" s="3" customFormat="1" x14ac:dyDescent="0.35">
      <c r="B19" s="1"/>
      <c r="D19" s="4"/>
      <c r="E19" s="4"/>
      <c r="F19" s="4"/>
      <c r="G19" s="4"/>
    </row>
    <row r="20" spans="2:7" s="3" customFormat="1" x14ac:dyDescent="0.35">
      <c r="B20" s="1"/>
      <c r="D20" s="4"/>
      <c r="E20" s="4"/>
      <c r="F20" s="4"/>
      <c r="G20" s="4"/>
    </row>
    <row r="21" spans="2:7" s="3" customFormat="1" x14ac:dyDescent="0.35">
      <c r="B21" s="1"/>
      <c r="D21" s="4"/>
      <c r="E21" s="4"/>
      <c r="F21" s="4"/>
      <c r="G21" s="4"/>
    </row>
    <row r="22" spans="2:7" s="3" customFormat="1" x14ac:dyDescent="0.35">
      <c r="B22" s="1"/>
      <c r="D22" s="4"/>
      <c r="E22" s="4"/>
      <c r="F22" s="4"/>
      <c r="G22" s="4"/>
    </row>
    <row r="23" spans="2:7" s="3" customFormat="1" x14ac:dyDescent="0.35">
      <c r="B23" s="1"/>
      <c r="D23" s="4"/>
      <c r="E23" s="4"/>
      <c r="F23" s="4"/>
      <c r="G23" s="4"/>
    </row>
    <row r="24" spans="2:7" s="3" customFormat="1" x14ac:dyDescent="0.35">
      <c r="B24" s="1"/>
      <c r="D24" s="4"/>
      <c r="E24" s="4"/>
      <c r="F24" s="4"/>
      <c r="G24" s="4"/>
    </row>
    <row r="25" spans="2:7" s="3" customFormat="1" x14ac:dyDescent="0.35">
      <c r="B25" s="1"/>
      <c r="D25" s="4"/>
      <c r="E25" s="4"/>
      <c r="F25" s="4"/>
      <c r="G25" s="4"/>
    </row>
    <row r="26" spans="2:7" s="3" customFormat="1" x14ac:dyDescent="0.35">
      <c r="B26" s="1"/>
      <c r="D26" s="4"/>
      <c r="E26" s="4"/>
      <c r="F26" s="4"/>
      <c r="G26" s="4"/>
    </row>
    <row r="27" spans="2:7" s="3" customFormat="1" x14ac:dyDescent="0.35">
      <c r="B27" s="1"/>
      <c r="D27" s="4"/>
      <c r="E27" s="4"/>
      <c r="F27" s="4"/>
      <c r="G27" s="4"/>
    </row>
    <row r="28" spans="2:7" s="3" customFormat="1" x14ac:dyDescent="0.35">
      <c r="B28" s="1"/>
      <c r="D28" s="4"/>
      <c r="E28" s="4"/>
      <c r="F28" s="4"/>
      <c r="G28" s="4"/>
    </row>
    <row r="29" spans="2:7" s="3" customFormat="1" x14ac:dyDescent="0.35">
      <c r="B29" s="1"/>
      <c r="D29" s="4"/>
      <c r="E29" s="4"/>
      <c r="F29" s="4"/>
      <c r="G29" s="4"/>
    </row>
    <row r="30" spans="2:7" s="3" customFormat="1" x14ac:dyDescent="0.35">
      <c r="B30" s="1"/>
      <c r="D30" s="4"/>
      <c r="E30" s="4"/>
      <c r="F30" s="4"/>
      <c r="G30" s="4"/>
    </row>
    <row r="31" spans="2:7" s="3" customFormat="1" x14ac:dyDescent="0.35">
      <c r="B31" s="1"/>
      <c r="D31" s="4"/>
      <c r="E31" s="4"/>
      <c r="F31" s="4"/>
      <c r="G31" s="4"/>
    </row>
    <row r="32" spans="2:7" s="3" customFormat="1" x14ac:dyDescent="0.35">
      <c r="B32" s="1"/>
      <c r="D32" s="4"/>
      <c r="E32" s="4"/>
      <c r="F32" s="4"/>
      <c r="G32" s="4"/>
    </row>
    <row r="33" spans="2:7" s="3" customFormat="1" x14ac:dyDescent="0.35">
      <c r="B33" s="1"/>
      <c r="D33" s="4"/>
      <c r="E33" s="4"/>
      <c r="F33" s="4"/>
      <c r="G33" s="4"/>
    </row>
    <row r="34" spans="2:7" s="3" customFormat="1" x14ac:dyDescent="0.35">
      <c r="B34" s="1"/>
      <c r="D34" s="4"/>
      <c r="E34" s="4"/>
      <c r="F34" s="4"/>
      <c r="G34" s="4"/>
    </row>
    <row r="35" spans="2:7" s="3" customFormat="1" x14ac:dyDescent="0.35">
      <c r="B35" s="1"/>
      <c r="D35" s="4"/>
      <c r="E35" s="4"/>
      <c r="F35" s="4"/>
      <c r="G35" s="4"/>
    </row>
    <row r="36" spans="2:7" s="3" customFormat="1" x14ac:dyDescent="0.35">
      <c r="B36" s="1"/>
      <c r="D36" s="4"/>
      <c r="E36" s="4"/>
      <c r="F36" s="4"/>
      <c r="G36" s="4"/>
    </row>
    <row r="37" spans="2:7" s="3" customFormat="1" x14ac:dyDescent="0.35">
      <c r="B37" s="1"/>
      <c r="D37" s="4"/>
      <c r="E37" s="4"/>
      <c r="F37" s="4"/>
      <c r="G37" s="4"/>
    </row>
    <row r="38" spans="2:7" s="3" customFormat="1" x14ac:dyDescent="0.35">
      <c r="B38" s="1"/>
      <c r="D38" s="4"/>
      <c r="E38" s="4"/>
      <c r="F38" s="4"/>
      <c r="G38" s="4"/>
    </row>
    <row r="39" spans="2:7" s="3" customFormat="1" x14ac:dyDescent="0.35">
      <c r="B39" s="1"/>
      <c r="D39" s="4"/>
      <c r="E39" s="4"/>
      <c r="F39" s="4"/>
      <c r="G39" s="4"/>
    </row>
    <row r="40" spans="2:7" s="3" customFormat="1" x14ac:dyDescent="0.35">
      <c r="B40" s="1"/>
      <c r="D40" s="4"/>
      <c r="E40" s="4"/>
      <c r="F40" s="4"/>
      <c r="G40" s="4"/>
    </row>
    <row r="41" spans="2:7" s="3" customFormat="1" x14ac:dyDescent="0.35">
      <c r="B41" s="1"/>
      <c r="D41" s="4"/>
      <c r="E41" s="4"/>
      <c r="F41" s="4"/>
      <c r="G41" s="4"/>
    </row>
    <row r="42" spans="2:7" s="3" customFormat="1" x14ac:dyDescent="0.35">
      <c r="B42" s="1"/>
      <c r="D42" s="4"/>
      <c r="E42" s="4"/>
      <c r="F42" s="4"/>
      <c r="G42" s="4"/>
    </row>
    <row r="43" spans="2:7" s="3" customFormat="1" x14ac:dyDescent="0.35">
      <c r="B43" s="1"/>
      <c r="D43" s="4"/>
      <c r="E43" s="4"/>
      <c r="F43" s="4"/>
      <c r="G43" s="4"/>
    </row>
    <row r="44" spans="2:7" s="3" customFormat="1" x14ac:dyDescent="0.35">
      <c r="B44" s="1"/>
      <c r="D44" s="4"/>
      <c r="E44" s="4"/>
      <c r="F44" s="4"/>
      <c r="G44" s="4"/>
    </row>
    <row r="45" spans="2:7" s="3" customFormat="1" x14ac:dyDescent="0.35">
      <c r="B45" s="1"/>
      <c r="D45" s="4"/>
      <c r="E45" s="4"/>
      <c r="F45" s="4"/>
      <c r="G45" s="4"/>
    </row>
    <row r="46" spans="2:7" s="3" customFormat="1" x14ac:dyDescent="0.35">
      <c r="B46" s="1"/>
      <c r="D46" s="4"/>
      <c r="E46" s="4"/>
      <c r="F46" s="4"/>
      <c r="G46" s="4"/>
    </row>
    <row r="47" spans="2:7" s="3" customFormat="1" x14ac:dyDescent="0.35">
      <c r="B47" s="1"/>
      <c r="D47" s="4"/>
      <c r="E47" s="4"/>
      <c r="F47" s="4"/>
      <c r="G47" s="4"/>
    </row>
    <row r="48" spans="2:7" s="3" customFormat="1" x14ac:dyDescent="0.35">
      <c r="B48" s="1"/>
      <c r="D48" s="4"/>
      <c r="E48" s="4"/>
      <c r="F48" s="4"/>
      <c r="G48" s="4"/>
    </row>
    <row r="49" spans="2:7" s="3" customFormat="1" x14ac:dyDescent="0.35">
      <c r="B49" s="1"/>
      <c r="D49" s="4"/>
      <c r="E49" s="4"/>
      <c r="F49" s="4"/>
      <c r="G49" s="4"/>
    </row>
    <row r="50" spans="2:7" s="3" customFormat="1" x14ac:dyDescent="0.35">
      <c r="B50" s="1"/>
      <c r="D50" s="4"/>
      <c r="E50" s="4"/>
      <c r="F50" s="4"/>
      <c r="G50" s="4"/>
    </row>
    <row r="51" spans="2:7" s="3" customFormat="1" x14ac:dyDescent="0.35">
      <c r="B51" s="1"/>
      <c r="D51" s="4"/>
      <c r="E51" s="4"/>
      <c r="F51" s="4"/>
      <c r="G51" s="4"/>
    </row>
    <row r="52" spans="2:7" s="3" customFormat="1" x14ac:dyDescent="0.35">
      <c r="B52" s="1"/>
      <c r="D52" s="4"/>
      <c r="E52" s="4"/>
      <c r="F52" s="4"/>
      <c r="G52" s="4"/>
    </row>
    <row r="53" spans="2:7" s="3" customFormat="1" x14ac:dyDescent="0.35">
      <c r="B53" s="1"/>
      <c r="D53" s="4"/>
      <c r="E53" s="4"/>
      <c r="F53" s="4"/>
      <c r="G53" s="4"/>
    </row>
    <row r="54" spans="2:7" s="3" customFormat="1" x14ac:dyDescent="0.35">
      <c r="B54" s="1"/>
      <c r="D54" s="4"/>
      <c r="E54" s="4"/>
      <c r="F54" s="4"/>
      <c r="G54" s="4"/>
    </row>
    <row r="55" spans="2:7" s="3" customFormat="1" x14ac:dyDescent="0.35">
      <c r="B55" s="1"/>
      <c r="D55" s="4"/>
      <c r="E55" s="4"/>
      <c r="F55" s="4"/>
      <c r="G55" s="4"/>
    </row>
    <row r="56" spans="2:7" s="3" customFormat="1" x14ac:dyDescent="0.35">
      <c r="B56" s="1"/>
      <c r="D56" s="4"/>
      <c r="E56" s="4"/>
      <c r="F56" s="4"/>
      <c r="G56" s="4"/>
    </row>
    <row r="57" spans="2:7" s="3" customFormat="1" x14ac:dyDescent="0.35">
      <c r="B57" s="1"/>
      <c r="D57" s="4"/>
      <c r="E57" s="4"/>
      <c r="F57" s="4"/>
      <c r="G57" s="4"/>
    </row>
    <row r="58" spans="2:7" s="3" customFormat="1" x14ac:dyDescent="0.35">
      <c r="B58" s="1"/>
      <c r="D58" s="4"/>
      <c r="E58" s="4"/>
      <c r="F58" s="4"/>
      <c r="G58" s="4"/>
    </row>
    <row r="59" spans="2:7" s="3" customFormat="1" x14ac:dyDescent="0.35">
      <c r="B59" s="1"/>
      <c r="D59" s="4"/>
      <c r="E59" s="4"/>
      <c r="F59" s="4"/>
      <c r="G59" s="4"/>
    </row>
    <row r="60" spans="2:7" s="3" customFormat="1" x14ac:dyDescent="0.35">
      <c r="B60" s="1"/>
      <c r="D60" s="4"/>
      <c r="E60" s="4"/>
      <c r="F60" s="4"/>
      <c r="G60" s="4"/>
    </row>
    <row r="61" spans="2:7" s="3" customFormat="1" x14ac:dyDescent="0.35">
      <c r="B61" s="1"/>
      <c r="D61" s="4"/>
      <c r="E61" s="4"/>
      <c r="F61" s="4"/>
      <c r="G61" s="4"/>
    </row>
    <row r="62" spans="2:7" s="3" customFormat="1" x14ac:dyDescent="0.35">
      <c r="B62" s="1"/>
      <c r="D62" s="4"/>
      <c r="E62" s="4"/>
      <c r="F62" s="4"/>
      <c r="G62" s="4"/>
    </row>
    <row r="63" spans="2:7" s="3" customFormat="1" x14ac:dyDescent="0.35">
      <c r="B63" s="1"/>
      <c r="D63" s="4"/>
      <c r="E63" s="4"/>
      <c r="F63" s="4"/>
      <c r="G63" s="4"/>
    </row>
    <row r="64" spans="2:7" s="3" customFormat="1" x14ac:dyDescent="0.35">
      <c r="B64" s="1"/>
      <c r="D64" s="4"/>
      <c r="E64" s="4"/>
      <c r="F64" s="4"/>
      <c r="G64" s="4"/>
    </row>
    <row r="65" spans="2:7" s="3" customFormat="1" x14ac:dyDescent="0.35">
      <c r="B65" s="1"/>
      <c r="D65" s="4"/>
      <c r="E65" s="4"/>
      <c r="F65" s="4"/>
      <c r="G65" s="4"/>
    </row>
    <row r="66" spans="2:7" s="3" customFormat="1" x14ac:dyDescent="0.35">
      <c r="B66" s="1"/>
      <c r="D66" s="4"/>
      <c r="E66" s="4"/>
      <c r="F66" s="4"/>
      <c r="G66" s="4"/>
    </row>
    <row r="67" spans="2:7" s="3" customFormat="1" x14ac:dyDescent="0.35">
      <c r="B67" s="1"/>
      <c r="D67" s="4"/>
      <c r="E67" s="4"/>
      <c r="F67" s="4"/>
      <c r="G67" s="4"/>
    </row>
    <row r="68" spans="2:7" s="3" customFormat="1" x14ac:dyDescent="0.35">
      <c r="B68" s="1"/>
      <c r="D68" s="4"/>
      <c r="E68" s="4"/>
      <c r="F68" s="4"/>
      <c r="G68" s="4"/>
    </row>
    <row r="69" spans="2:7" s="3" customFormat="1" x14ac:dyDescent="0.35">
      <c r="B69" s="1"/>
      <c r="D69" s="4"/>
      <c r="E69" s="4"/>
      <c r="F69" s="4"/>
      <c r="G69" s="4"/>
    </row>
    <row r="70" spans="2:7" s="3" customFormat="1" x14ac:dyDescent="0.35">
      <c r="D70" s="4"/>
      <c r="E70" s="4"/>
      <c r="F70" s="4"/>
      <c r="G70" s="4"/>
    </row>
    <row r="71" spans="2:7" s="3" customFormat="1" x14ac:dyDescent="0.35">
      <c r="D71" s="4"/>
      <c r="E71" s="4"/>
      <c r="F71" s="4"/>
      <c r="G71" s="4"/>
    </row>
    <row r="72" spans="2:7" s="3" customFormat="1" x14ac:dyDescent="0.35">
      <c r="D72" s="4"/>
      <c r="E72" s="4"/>
      <c r="F72" s="4"/>
      <c r="G72" s="4"/>
    </row>
    <row r="73" spans="2:7" s="3" customFormat="1" x14ac:dyDescent="0.35">
      <c r="D73" s="4"/>
      <c r="E73" s="4"/>
      <c r="F73" s="4"/>
      <c r="G73" s="4"/>
    </row>
    <row r="74" spans="2:7" s="3" customFormat="1" x14ac:dyDescent="0.35">
      <c r="D74" s="4"/>
      <c r="E74" s="4"/>
      <c r="F74" s="4"/>
      <c r="G74" s="4"/>
    </row>
    <row r="75" spans="2:7" s="3" customFormat="1" x14ac:dyDescent="0.35">
      <c r="D75" s="4"/>
      <c r="E75" s="4"/>
      <c r="F75" s="4"/>
      <c r="G75" s="4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95DE-3789-46B9-9014-08FA54A953B7}">
  <dimension ref="B1:G75"/>
  <sheetViews>
    <sheetView showGridLines="0" showRowColHeaders="0" workbookViewId="0"/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16" style="2" customWidth="1"/>
    <col min="5" max="5" width="20.36328125" style="2" customWidth="1"/>
    <col min="6" max="6" width="17.90625" style="2" customWidth="1"/>
    <col min="7" max="7" width="17.36328125" style="2" customWidth="1"/>
    <col min="8" max="16384" width="8.7265625" style="2"/>
  </cols>
  <sheetData>
    <row r="1" spans="2:7" s="3" customFormat="1" x14ac:dyDescent="0.35"/>
    <row r="2" spans="2:7" s="3" customFormat="1" x14ac:dyDescent="0.35">
      <c r="B2" s="1"/>
    </row>
    <row r="3" spans="2:7" s="3" customFormat="1" x14ac:dyDescent="0.35">
      <c r="B3" s="1"/>
    </row>
    <row r="4" spans="2:7" s="3" customFormat="1" x14ac:dyDescent="0.35">
      <c r="B4" s="1"/>
    </row>
    <row r="5" spans="2:7" s="3" customFormat="1" x14ac:dyDescent="0.35">
      <c r="B5" s="1"/>
    </row>
    <row r="6" spans="2:7" s="3" customFormat="1" ht="18.5" x14ac:dyDescent="0.45">
      <c r="B6" s="1"/>
      <c r="D6" s="6" t="s">
        <v>25</v>
      </c>
      <c r="E6" s="6" t="s">
        <v>26</v>
      </c>
      <c r="F6" s="6" t="s">
        <v>27</v>
      </c>
      <c r="G6" s="6" t="s">
        <v>28</v>
      </c>
    </row>
    <row r="7" spans="2:7" s="3" customFormat="1" x14ac:dyDescent="0.35">
      <c r="B7" s="1"/>
      <c r="D7" s="4" t="s">
        <v>39</v>
      </c>
      <c r="E7" s="4" t="s">
        <v>29</v>
      </c>
      <c r="F7" s="4">
        <v>980</v>
      </c>
      <c r="G7" s="4">
        <v>1176</v>
      </c>
    </row>
    <row r="8" spans="2:7" s="3" customFormat="1" x14ac:dyDescent="0.35">
      <c r="B8" s="1"/>
      <c r="D8" s="4" t="s">
        <v>40</v>
      </c>
      <c r="E8" s="4" t="s">
        <v>30</v>
      </c>
      <c r="F8" s="4">
        <v>34500</v>
      </c>
      <c r="G8" s="4">
        <v>41400</v>
      </c>
    </row>
    <row r="9" spans="2:7" s="3" customFormat="1" x14ac:dyDescent="0.35">
      <c r="B9" s="1"/>
      <c r="D9" s="4" t="s">
        <v>41</v>
      </c>
      <c r="E9" s="4" t="s">
        <v>31</v>
      </c>
      <c r="F9" s="4">
        <v>4600</v>
      </c>
      <c r="G9" s="4">
        <v>5520</v>
      </c>
    </row>
    <row r="10" spans="2:7" s="3" customFormat="1" x14ac:dyDescent="0.35">
      <c r="B10" s="1"/>
      <c r="D10" s="4" t="s">
        <v>42</v>
      </c>
      <c r="E10" s="4" t="s">
        <v>32</v>
      </c>
      <c r="F10" s="4">
        <v>21000</v>
      </c>
      <c r="G10" s="4">
        <v>25200</v>
      </c>
    </row>
    <row r="11" spans="2:7" s="3" customFormat="1" x14ac:dyDescent="0.35">
      <c r="B11" s="1"/>
      <c r="D11" s="4" t="s">
        <v>43</v>
      </c>
      <c r="E11" s="4" t="s">
        <v>33</v>
      </c>
      <c r="F11" s="4">
        <v>200</v>
      </c>
      <c r="G11" s="4">
        <v>240</v>
      </c>
    </row>
    <row r="12" spans="2:7" s="3" customFormat="1" x14ac:dyDescent="0.35">
      <c r="B12" s="1"/>
      <c r="D12" s="4" t="s">
        <v>44</v>
      </c>
      <c r="E12" s="4" t="s">
        <v>34</v>
      </c>
      <c r="F12" s="4">
        <v>340</v>
      </c>
      <c r="G12" s="4">
        <v>408</v>
      </c>
    </row>
    <row r="13" spans="2:7" s="3" customFormat="1" x14ac:dyDescent="0.35">
      <c r="B13" s="1"/>
      <c r="D13" s="4" t="s">
        <v>45</v>
      </c>
      <c r="E13" s="4" t="s">
        <v>35</v>
      </c>
      <c r="F13" s="4">
        <v>52000</v>
      </c>
      <c r="G13" s="4">
        <v>62400</v>
      </c>
    </row>
    <row r="14" spans="2:7" s="3" customFormat="1" x14ac:dyDescent="0.35">
      <c r="B14" s="1"/>
      <c r="D14" s="4" t="s">
        <v>46</v>
      </c>
      <c r="E14" s="4" t="s">
        <v>36</v>
      </c>
      <c r="F14" s="4">
        <v>799</v>
      </c>
      <c r="G14" s="4">
        <v>958.8</v>
      </c>
    </row>
    <row r="15" spans="2:7" s="3" customFormat="1" x14ac:dyDescent="0.35">
      <c r="B15" s="1"/>
      <c r="D15" s="4" t="s">
        <v>47</v>
      </c>
      <c r="E15" s="4" t="s">
        <v>37</v>
      </c>
      <c r="F15" s="4">
        <v>670</v>
      </c>
      <c r="G15" s="4">
        <v>804</v>
      </c>
    </row>
    <row r="16" spans="2:7" s="3" customFormat="1" x14ac:dyDescent="0.35">
      <c r="B16" s="1"/>
      <c r="D16" s="4" t="s">
        <v>48</v>
      </c>
      <c r="E16" s="4" t="s">
        <v>38</v>
      </c>
      <c r="F16" s="4">
        <v>23500</v>
      </c>
      <c r="G16" s="4">
        <v>28200</v>
      </c>
    </row>
    <row r="17" spans="2:7" s="3" customFormat="1" x14ac:dyDescent="0.35">
      <c r="B17" s="1"/>
      <c r="D17" s="4"/>
      <c r="E17" s="4"/>
      <c r="F17" s="4"/>
      <c r="G17" s="4"/>
    </row>
    <row r="18" spans="2:7" s="3" customFormat="1" x14ac:dyDescent="0.35">
      <c r="B18" s="1"/>
    </row>
    <row r="19" spans="2:7" s="3" customFormat="1" x14ac:dyDescent="0.35">
      <c r="B19" s="1"/>
    </row>
    <row r="20" spans="2:7" s="3" customFormat="1" x14ac:dyDescent="0.35">
      <c r="B20" s="1"/>
    </row>
    <row r="21" spans="2:7" s="3" customFormat="1" x14ac:dyDescent="0.35">
      <c r="B21" s="1"/>
    </row>
    <row r="22" spans="2:7" s="3" customFormat="1" x14ac:dyDescent="0.35">
      <c r="B22" s="1"/>
    </row>
    <row r="23" spans="2:7" s="3" customFormat="1" x14ac:dyDescent="0.35">
      <c r="B23" s="1"/>
    </row>
    <row r="24" spans="2:7" s="3" customFormat="1" x14ac:dyDescent="0.35">
      <c r="B24" s="1"/>
    </row>
    <row r="25" spans="2:7" s="3" customFormat="1" x14ac:dyDescent="0.35">
      <c r="B25" s="1"/>
    </row>
    <row r="26" spans="2:7" s="3" customFormat="1" x14ac:dyDescent="0.35">
      <c r="B26" s="1"/>
    </row>
    <row r="27" spans="2:7" s="3" customFormat="1" x14ac:dyDescent="0.35">
      <c r="B27" s="1"/>
    </row>
    <row r="28" spans="2:7" s="3" customFormat="1" x14ac:dyDescent="0.35">
      <c r="B28" s="1"/>
    </row>
    <row r="29" spans="2:7" s="3" customFormat="1" x14ac:dyDescent="0.35">
      <c r="B29" s="1"/>
    </row>
    <row r="30" spans="2:7" s="3" customFormat="1" x14ac:dyDescent="0.35">
      <c r="B30" s="1"/>
    </row>
    <row r="31" spans="2:7" s="3" customFormat="1" x14ac:dyDescent="0.35">
      <c r="B31" s="1"/>
    </row>
    <row r="32" spans="2:7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7" s="3" customFormat="1" x14ac:dyDescent="0.35">
      <c r="B65" s="1"/>
    </row>
    <row r="66" spans="2:7" s="3" customFormat="1" x14ac:dyDescent="0.35">
      <c r="B66" s="1"/>
    </row>
    <row r="67" spans="2:7" s="3" customFormat="1" x14ac:dyDescent="0.35">
      <c r="B67" s="1"/>
    </row>
    <row r="68" spans="2:7" s="3" customFormat="1" x14ac:dyDescent="0.35">
      <c r="B68" s="1"/>
    </row>
    <row r="69" spans="2:7" s="3" customFormat="1" x14ac:dyDescent="0.35">
      <c r="B69" s="1"/>
    </row>
    <row r="70" spans="2:7" s="3" customFormat="1" x14ac:dyDescent="0.35"/>
    <row r="71" spans="2:7" s="3" customFormat="1" x14ac:dyDescent="0.35"/>
    <row r="72" spans="2:7" s="3" customFormat="1" x14ac:dyDescent="0.35"/>
    <row r="73" spans="2:7" s="3" customFormat="1" x14ac:dyDescent="0.35"/>
    <row r="74" spans="2:7" s="3" customFormat="1" x14ac:dyDescent="0.35"/>
    <row r="75" spans="2:7" s="3" customFormat="1" x14ac:dyDescent="0.35">
      <c r="D75" s="2"/>
      <c r="E75" s="2"/>
      <c r="F75" s="2"/>
      <c r="G75" s="2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A6FA-D3DF-473A-8A26-5966549A3CBE}">
  <dimension ref="B1:H75"/>
  <sheetViews>
    <sheetView showGridLines="0" showRowColHeaders="0" workbookViewId="0"/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16.453125" style="2" customWidth="1"/>
    <col min="5" max="5" width="20" style="2" customWidth="1"/>
    <col min="6" max="6" width="19.7265625" style="2" customWidth="1"/>
    <col min="7" max="7" width="19.36328125" style="2" customWidth="1"/>
    <col min="8" max="8" width="24" style="2" customWidth="1"/>
    <col min="9" max="16384" width="8.7265625" style="2"/>
  </cols>
  <sheetData>
    <row r="1" spans="2:8" s="3" customFormat="1" x14ac:dyDescent="0.35"/>
    <row r="2" spans="2:8" s="3" customFormat="1" x14ac:dyDescent="0.35">
      <c r="B2" s="1"/>
    </row>
    <row r="3" spans="2:8" s="3" customFormat="1" x14ac:dyDescent="0.35">
      <c r="B3" s="1"/>
    </row>
    <row r="4" spans="2:8" s="3" customFormat="1" x14ac:dyDescent="0.35">
      <c r="B4" s="1"/>
    </row>
    <row r="5" spans="2:8" s="3" customFormat="1" x14ac:dyDescent="0.35">
      <c r="B5" s="1"/>
    </row>
    <row r="6" spans="2:8" s="3" customFormat="1" ht="18.5" x14ac:dyDescent="0.45">
      <c r="B6" s="1"/>
      <c r="D6" s="6" t="s">
        <v>25</v>
      </c>
      <c r="E6" s="6" t="s">
        <v>26</v>
      </c>
      <c r="F6" s="6" t="s">
        <v>49</v>
      </c>
      <c r="G6" s="6" t="s">
        <v>53</v>
      </c>
      <c r="H6" s="6" t="s">
        <v>3</v>
      </c>
    </row>
    <row r="7" spans="2:8" s="3" customFormat="1" x14ac:dyDescent="0.35">
      <c r="B7" s="1"/>
      <c r="D7" s="4" t="s">
        <v>39</v>
      </c>
      <c r="E7" s="4" t="s">
        <v>29</v>
      </c>
      <c r="F7" s="4" t="s">
        <v>50</v>
      </c>
      <c r="G7" s="4" t="s">
        <v>54</v>
      </c>
      <c r="H7" s="4" t="s">
        <v>57</v>
      </c>
    </row>
    <row r="8" spans="2:8" s="3" customFormat="1" x14ac:dyDescent="0.35">
      <c r="B8" s="1"/>
      <c r="D8" s="4" t="s">
        <v>40</v>
      </c>
      <c r="E8" s="4" t="s">
        <v>30</v>
      </c>
      <c r="F8" s="4" t="s">
        <v>50</v>
      </c>
      <c r="G8" s="4" t="s">
        <v>54</v>
      </c>
      <c r="H8" s="4" t="s">
        <v>58</v>
      </c>
    </row>
    <row r="9" spans="2:8" s="3" customFormat="1" x14ac:dyDescent="0.35">
      <c r="B9" s="1"/>
      <c r="D9" s="4" t="s">
        <v>41</v>
      </c>
      <c r="E9" s="4" t="s">
        <v>31</v>
      </c>
      <c r="F9" s="4" t="s">
        <v>50</v>
      </c>
      <c r="G9" s="4" t="s">
        <v>54</v>
      </c>
      <c r="H9" s="4" t="s">
        <v>59</v>
      </c>
    </row>
    <row r="10" spans="2:8" s="3" customFormat="1" x14ac:dyDescent="0.35">
      <c r="B10" s="1"/>
      <c r="D10" s="4" t="s">
        <v>42</v>
      </c>
      <c r="E10" s="4" t="s">
        <v>32</v>
      </c>
      <c r="F10" s="4" t="s">
        <v>51</v>
      </c>
      <c r="G10" s="4" t="s">
        <v>55</v>
      </c>
      <c r="H10" s="4" t="s">
        <v>23</v>
      </c>
    </row>
    <row r="11" spans="2:8" s="3" customFormat="1" x14ac:dyDescent="0.35">
      <c r="B11" s="1"/>
      <c r="D11" s="4" t="s">
        <v>43</v>
      </c>
      <c r="E11" s="4" t="s">
        <v>33</v>
      </c>
      <c r="F11" s="4" t="s">
        <v>51</v>
      </c>
      <c r="G11" s="4" t="s">
        <v>55</v>
      </c>
      <c r="H11" s="4" t="s">
        <v>60</v>
      </c>
    </row>
    <row r="12" spans="2:8" s="3" customFormat="1" x14ac:dyDescent="0.35">
      <c r="B12" s="1"/>
      <c r="D12" s="4" t="s">
        <v>44</v>
      </c>
      <c r="E12" s="4" t="s">
        <v>34</v>
      </c>
      <c r="F12" s="4" t="s">
        <v>51</v>
      </c>
      <c r="G12" s="4" t="s">
        <v>55</v>
      </c>
      <c r="H12" s="4" t="s">
        <v>61</v>
      </c>
    </row>
    <row r="13" spans="2:8" s="3" customFormat="1" x14ac:dyDescent="0.35">
      <c r="B13" s="1"/>
      <c r="D13" s="4" t="s">
        <v>45</v>
      </c>
      <c r="E13" s="4" t="s">
        <v>35</v>
      </c>
      <c r="F13" s="4" t="s">
        <v>51</v>
      </c>
      <c r="G13" s="4" t="s">
        <v>55</v>
      </c>
      <c r="H13" s="4" t="s">
        <v>62</v>
      </c>
    </row>
    <row r="14" spans="2:8" s="3" customFormat="1" x14ac:dyDescent="0.35">
      <c r="B14" s="1"/>
      <c r="D14" s="4" t="s">
        <v>46</v>
      </c>
      <c r="E14" s="4" t="s">
        <v>36</v>
      </c>
      <c r="F14" s="4" t="s">
        <v>52</v>
      </c>
      <c r="G14" s="4" t="s">
        <v>56</v>
      </c>
      <c r="H14" s="4" t="s">
        <v>63</v>
      </c>
    </row>
    <row r="15" spans="2:8" s="3" customFormat="1" x14ac:dyDescent="0.35">
      <c r="B15" s="1"/>
      <c r="D15" s="4" t="s">
        <v>47</v>
      </c>
      <c r="E15" s="4" t="s">
        <v>37</v>
      </c>
      <c r="F15" s="4" t="s">
        <v>52</v>
      </c>
      <c r="G15" s="4" t="s">
        <v>56</v>
      </c>
      <c r="H15" s="4" t="s">
        <v>64</v>
      </c>
    </row>
    <row r="16" spans="2:8" s="3" customFormat="1" x14ac:dyDescent="0.35">
      <c r="B16" s="1"/>
      <c r="D16" s="4" t="s">
        <v>48</v>
      </c>
      <c r="E16" s="4" t="s">
        <v>38</v>
      </c>
      <c r="F16" s="4" t="s">
        <v>52</v>
      </c>
      <c r="G16" s="4" t="s">
        <v>56</v>
      </c>
      <c r="H16" s="4" t="s">
        <v>65</v>
      </c>
    </row>
    <row r="17" spans="2:8" s="3" customFormat="1" x14ac:dyDescent="0.35">
      <c r="B17" s="1"/>
      <c r="D17" s="4"/>
      <c r="E17" s="4"/>
      <c r="F17" s="4"/>
      <c r="G17" s="4"/>
      <c r="H17" s="4"/>
    </row>
    <row r="18" spans="2:8" s="3" customFormat="1" x14ac:dyDescent="0.35">
      <c r="B18" s="1"/>
    </row>
    <row r="19" spans="2:8" s="3" customFormat="1" x14ac:dyDescent="0.35">
      <c r="B19" s="1"/>
    </row>
    <row r="20" spans="2:8" s="3" customFormat="1" x14ac:dyDescent="0.35">
      <c r="B20" s="1"/>
    </row>
    <row r="21" spans="2:8" s="3" customFormat="1" x14ac:dyDescent="0.35">
      <c r="B21" s="1"/>
    </row>
    <row r="22" spans="2:8" s="3" customFormat="1" x14ac:dyDescent="0.35">
      <c r="B22" s="1"/>
    </row>
    <row r="23" spans="2:8" s="3" customFormat="1" x14ac:dyDescent="0.35">
      <c r="B23" s="1"/>
    </row>
    <row r="24" spans="2:8" s="3" customFormat="1" x14ac:dyDescent="0.35">
      <c r="B24" s="1"/>
    </row>
    <row r="25" spans="2:8" s="3" customFormat="1" x14ac:dyDescent="0.35">
      <c r="B25" s="1"/>
    </row>
    <row r="26" spans="2:8" s="3" customFormat="1" x14ac:dyDescent="0.35">
      <c r="B26" s="1"/>
    </row>
    <row r="27" spans="2:8" s="3" customFormat="1" x14ac:dyDescent="0.35">
      <c r="B27" s="1"/>
    </row>
    <row r="28" spans="2:8" s="3" customFormat="1" x14ac:dyDescent="0.35">
      <c r="B28" s="1"/>
    </row>
    <row r="29" spans="2:8" s="3" customFormat="1" x14ac:dyDescent="0.35">
      <c r="B29" s="1"/>
    </row>
    <row r="30" spans="2:8" s="3" customFormat="1" x14ac:dyDescent="0.35">
      <c r="B30" s="1"/>
    </row>
    <row r="31" spans="2:8" s="3" customFormat="1" x14ac:dyDescent="0.35">
      <c r="B31" s="1"/>
    </row>
    <row r="32" spans="2:8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8" s="3" customFormat="1" x14ac:dyDescent="0.35">
      <c r="B65" s="1"/>
    </row>
    <row r="66" spans="2:8" s="3" customFormat="1" x14ac:dyDescent="0.35">
      <c r="B66" s="1"/>
    </row>
    <row r="67" spans="2:8" s="3" customFormat="1" x14ac:dyDescent="0.35">
      <c r="B67" s="1"/>
    </row>
    <row r="68" spans="2:8" s="3" customFormat="1" x14ac:dyDescent="0.35">
      <c r="B68" s="1"/>
    </row>
    <row r="69" spans="2:8" s="3" customFormat="1" x14ac:dyDescent="0.35">
      <c r="B69" s="1"/>
    </row>
    <row r="70" spans="2:8" s="3" customFormat="1" x14ac:dyDescent="0.35"/>
    <row r="71" spans="2:8" s="3" customFormat="1" x14ac:dyDescent="0.35"/>
    <row r="72" spans="2:8" s="3" customFormat="1" x14ac:dyDescent="0.35"/>
    <row r="73" spans="2:8" s="3" customFormat="1" x14ac:dyDescent="0.35"/>
    <row r="74" spans="2:8" s="3" customFormat="1" x14ac:dyDescent="0.35"/>
    <row r="75" spans="2:8" s="3" customFormat="1" x14ac:dyDescent="0.35">
      <c r="D75" s="2"/>
      <c r="E75" s="2"/>
      <c r="F75" s="2"/>
      <c r="G75" s="2"/>
      <c r="H75" s="2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0A5-19AE-4122-A72D-8C148F2FBFAF}">
  <dimension ref="B1:D75"/>
  <sheetViews>
    <sheetView showGridLines="0" showRowColHeaders="0" workbookViewId="0">
      <selection activeCell="F9" sqref="F9"/>
    </sheetView>
  </sheetViews>
  <sheetFormatPr defaultRowHeight="14.5" x14ac:dyDescent="0.35"/>
  <cols>
    <col min="1" max="1" width="8.7265625" style="2"/>
    <col min="2" max="2" width="20.1796875" style="1" customWidth="1"/>
    <col min="3" max="3" width="2.1796875" style="2" customWidth="1"/>
    <col min="4" max="4" width="18" style="2" customWidth="1"/>
    <col min="5" max="6" width="8.7265625" style="2"/>
    <col min="7" max="7" width="8.7265625" style="2" customWidth="1"/>
    <col min="8" max="16384" width="8.7265625" style="2"/>
  </cols>
  <sheetData>
    <row r="1" spans="2:4" s="3" customFormat="1" x14ac:dyDescent="0.35"/>
    <row r="2" spans="2:4" s="3" customFormat="1" x14ac:dyDescent="0.35">
      <c r="B2" s="1"/>
    </row>
    <row r="3" spans="2:4" s="3" customFormat="1" x14ac:dyDescent="0.35">
      <c r="B3" s="1"/>
    </row>
    <row r="4" spans="2:4" s="3" customFormat="1" x14ac:dyDescent="0.35">
      <c r="B4" s="1"/>
    </row>
    <row r="5" spans="2:4" s="3" customFormat="1" x14ac:dyDescent="0.35">
      <c r="B5" s="1"/>
    </row>
    <row r="6" spans="2:4" s="3" customFormat="1" x14ac:dyDescent="0.35">
      <c r="B6" s="1"/>
      <c r="D6" s="19" t="s">
        <v>66</v>
      </c>
    </row>
    <row r="7" spans="2:4" s="3" customFormat="1" x14ac:dyDescent="0.35">
      <c r="B7" s="1"/>
      <c r="D7" s="19"/>
    </row>
    <row r="8" spans="2:4" s="3" customFormat="1" x14ac:dyDescent="0.35">
      <c r="B8" s="1"/>
    </row>
    <row r="9" spans="2:4" s="3" customFormat="1" x14ac:dyDescent="0.35">
      <c r="B9" s="1"/>
      <c r="D9" s="19" t="s">
        <v>67</v>
      </c>
    </row>
    <row r="10" spans="2:4" s="3" customFormat="1" x14ac:dyDescent="0.35">
      <c r="B10" s="1"/>
      <c r="D10" s="19"/>
    </row>
    <row r="11" spans="2:4" s="3" customFormat="1" x14ac:dyDescent="0.35">
      <c r="B11" s="1"/>
    </row>
    <row r="12" spans="2:4" s="3" customFormat="1" x14ac:dyDescent="0.35">
      <c r="B12" s="1"/>
    </row>
    <row r="13" spans="2:4" s="3" customFormat="1" x14ac:dyDescent="0.35">
      <c r="B13" s="1"/>
    </row>
    <row r="14" spans="2:4" s="3" customFormat="1" x14ac:dyDescent="0.35">
      <c r="B14" s="1"/>
    </row>
    <row r="15" spans="2:4" s="3" customFormat="1" x14ac:dyDescent="0.35">
      <c r="B15" s="1"/>
    </row>
    <row r="16" spans="2:4" s="3" customFormat="1" x14ac:dyDescent="0.35">
      <c r="B16" s="1"/>
    </row>
    <row r="17" spans="2:2" s="3" customFormat="1" x14ac:dyDescent="0.35">
      <c r="B17" s="1"/>
    </row>
    <row r="18" spans="2:2" s="3" customFormat="1" x14ac:dyDescent="0.35">
      <c r="B18" s="1"/>
    </row>
    <row r="19" spans="2:2" s="3" customFormat="1" x14ac:dyDescent="0.35">
      <c r="B19" s="1"/>
    </row>
    <row r="20" spans="2:2" s="3" customFormat="1" x14ac:dyDescent="0.35">
      <c r="B20" s="1"/>
    </row>
    <row r="21" spans="2:2" s="3" customFormat="1" x14ac:dyDescent="0.35">
      <c r="B21" s="1"/>
    </row>
    <row r="22" spans="2:2" s="3" customFormat="1" x14ac:dyDescent="0.35">
      <c r="B22" s="1"/>
    </row>
    <row r="23" spans="2:2" s="3" customFormat="1" x14ac:dyDescent="0.35">
      <c r="B23" s="1"/>
    </row>
    <row r="24" spans="2:2" s="3" customFormat="1" x14ac:dyDescent="0.35">
      <c r="B24" s="1"/>
    </row>
    <row r="25" spans="2:2" s="3" customFormat="1" x14ac:dyDescent="0.35">
      <c r="B25" s="1"/>
    </row>
    <row r="26" spans="2:2" s="3" customFormat="1" x14ac:dyDescent="0.35">
      <c r="B26" s="1"/>
    </row>
    <row r="27" spans="2:2" s="3" customFormat="1" x14ac:dyDescent="0.35">
      <c r="B27" s="1"/>
    </row>
    <row r="28" spans="2:2" s="3" customFormat="1" x14ac:dyDescent="0.35">
      <c r="B28" s="1"/>
    </row>
    <row r="29" spans="2:2" s="3" customFormat="1" x14ac:dyDescent="0.35">
      <c r="B29" s="1"/>
    </row>
    <row r="30" spans="2:2" s="3" customFormat="1" x14ac:dyDescent="0.35">
      <c r="B30" s="1"/>
    </row>
    <row r="31" spans="2:2" s="3" customFormat="1" x14ac:dyDescent="0.35">
      <c r="B31" s="1"/>
    </row>
    <row r="32" spans="2:2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2" s="3" customFormat="1" x14ac:dyDescent="0.35">
      <c r="B65" s="1"/>
    </row>
    <row r="66" spans="2:2" s="3" customFormat="1" x14ac:dyDescent="0.35">
      <c r="B66" s="1"/>
    </row>
    <row r="67" spans="2:2" s="3" customFormat="1" x14ac:dyDescent="0.35">
      <c r="B67" s="1"/>
    </row>
    <row r="68" spans="2:2" s="3" customFormat="1" x14ac:dyDescent="0.35">
      <c r="B68" s="1"/>
    </row>
    <row r="69" spans="2:2" s="3" customFormat="1" x14ac:dyDescent="0.35">
      <c r="B69" s="1"/>
    </row>
    <row r="70" spans="2:2" s="3" customFormat="1" x14ac:dyDescent="0.35"/>
    <row r="71" spans="2:2" s="3" customFormat="1" x14ac:dyDescent="0.35"/>
    <row r="72" spans="2:2" s="3" customFormat="1" x14ac:dyDescent="0.35"/>
    <row r="73" spans="2:2" s="3" customFormat="1" x14ac:dyDescent="0.35"/>
    <row r="74" spans="2:2" s="3" customFormat="1" x14ac:dyDescent="0.35"/>
    <row r="75" spans="2:2" s="3" customFormat="1" x14ac:dyDescent="0.35"/>
  </sheetData>
  <mergeCells count="2">
    <mergeCell ref="D6:D7"/>
    <mergeCell ref="D9:D10"/>
  </mergeCells>
  <hyperlinks>
    <hyperlink ref="D6" location="'Purchase '!A1" display="Purchase Entry" xr:uid="{32E249BF-26D3-4B03-9998-84ED368EE9FD}"/>
    <hyperlink ref="D9" location="Sales!A1" display="Sale Entry" xr:uid="{6F49EEA3-912B-4FED-9AEE-3CA022642C34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49F1-2146-412C-9014-AAD029E53532}">
  <dimension ref="B1:J75"/>
  <sheetViews>
    <sheetView showGridLines="0" showRowColHeaders="0" workbookViewId="0"/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17" style="2" customWidth="1"/>
    <col min="5" max="5" width="20.453125" style="2" customWidth="1"/>
    <col min="6" max="6" width="18.26953125" style="2" customWidth="1"/>
    <col min="7" max="7" width="16.08984375" style="2" customWidth="1"/>
    <col min="8" max="8" width="14.81640625" style="2" customWidth="1"/>
    <col min="9" max="9" width="14.1796875" style="2" customWidth="1"/>
    <col min="10" max="10" width="13.54296875" style="2" customWidth="1"/>
    <col min="11" max="16384" width="8.7265625" style="2"/>
  </cols>
  <sheetData>
    <row r="1" spans="2:10" s="3" customFormat="1" x14ac:dyDescent="0.35"/>
    <row r="2" spans="2:10" s="3" customFormat="1" x14ac:dyDescent="0.35">
      <c r="B2" s="1"/>
    </row>
    <row r="3" spans="2:10" s="3" customFormat="1" x14ac:dyDescent="0.35">
      <c r="B3" s="1"/>
    </row>
    <row r="4" spans="2:10" s="3" customFormat="1" x14ac:dyDescent="0.35">
      <c r="B4" s="1"/>
    </row>
    <row r="5" spans="2:10" s="3" customFormat="1" x14ac:dyDescent="0.35">
      <c r="B5" s="1"/>
    </row>
    <row r="6" spans="2:10" s="3" customFormat="1" ht="19" thickBot="1" x14ac:dyDescent="0.5">
      <c r="B6" s="1"/>
      <c r="D6" s="7" t="s">
        <v>25</v>
      </c>
      <c r="E6" s="7" t="s">
        <v>26</v>
      </c>
      <c r="F6" s="7" t="s">
        <v>68</v>
      </c>
      <c r="G6" s="7" t="s">
        <v>69</v>
      </c>
      <c r="H6" s="7" t="s">
        <v>70</v>
      </c>
      <c r="I6" s="7" t="s">
        <v>27</v>
      </c>
      <c r="J6" s="7" t="s">
        <v>71</v>
      </c>
    </row>
    <row r="7" spans="2:10" s="3" customFormat="1" x14ac:dyDescent="0.35">
      <c r="B7" s="1"/>
      <c r="D7" s="3" t="s">
        <v>45</v>
      </c>
      <c r="E7" s="3" t="str">
        <f>VLOOKUP(Purchase[[#This Row],[HSN Code]],ProductsData[#All],2,0)</f>
        <v>Camera</v>
      </c>
      <c r="F7" s="3" t="str">
        <f>VLOOKUP(Purchase[[#This Row],[HSN Code]],VendorsData[#All],3,0)</f>
        <v>GG Traders</v>
      </c>
      <c r="G7" s="8">
        <v>37987</v>
      </c>
      <c r="H7" s="3">
        <v>10</v>
      </c>
      <c r="I7" s="3">
        <f>VLOOKUP(Purchase[[#This Row],[HSN Code]],ProductsData[#All],3,0)</f>
        <v>52000</v>
      </c>
      <c r="J7" s="3">
        <f>Purchase[[#This Row],[Units]]*Purchase[[#This Row],[Cost]]</f>
        <v>520000</v>
      </c>
    </row>
    <row r="8" spans="2:10" s="3" customFormat="1" x14ac:dyDescent="0.35">
      <c r="B8" s="1"/>
      <c r="D8" s="3" t="s">
        <v>47</v>
      </c>
      <c r="E8" s="3" t="str">
        <f>VLOOKUP(Purchase[[#This Row],[HSN Code]],ProductsData[#All],2,0)</f>
        <v>Speakers</v>
      </c>
      <c r="F8" s="3" t="str">
        <f>VLOOKUP(Purchase[[#This Row],[HSN Code]],VendorsData[#All],3,0)</f>
        <v>Compac</v>
      </c>
      <c r="G8" s="8">
        <v>37987</v>
      </c>
      <c r="H8" s="3">
        <v>10</v>
      </c>
      <c r="I8" s="3">
        <f>VLOOKUP(Purchase[[#This Row],[HSN Code]],ProductsData[#All],3,0)</f>
        <v>670</v>
      </c>
      <c r="J8" s="3">
        <f>Purchase[[#This Row],[Units]]*Purchase[[#This Row],[Cost]]</f>
        <v>6700</v>
      </c>
    </row>
    <row r="9" spans="2:10" s="3" customFormat="1" x14ac:dyDescent="0.35">
      <c r="B9" s="1"/>
      <c r="D9" s="3" t="s">
        <v>42</v>
      </c>
      <c r="E9" s="3" t="str">
        <f>VLOOKUP(Purchase[[#This Row],[HSN Code]],ProductsData[#All],2,0)</f>
        <v>Desktop</v>
      </c>
      <c r="F9" s="3" t="str">
        <f>VLOOKUP(Purchase[[#This Row],[HSN Code]],VendorsData[#All],3,0)</f>
        <v>GG Traders</v>
      </c>
      <c r="G9" s="8">
        <v>38018</v>
      </c>
      <c r="H9" s="3">
        <v>50</v>
      </c>
      <c r="I9" s="3">
        <f>VLOOKUP(Purchase[[#This Row],[HSN Code]],ProductsData[#All],3,0)</f>
        <v>21000</v>
      </c>
      <c r="J9" s="3">
        <f>Purchase[[#This Row],[Units]]*Purchase[[#This Row],[Cost]]</f>
        <v>1050000</v>
      </c>
    </row>
    <row r="10" spans="2:10" s="3" customFormat="1" x14ac:dyDescent="0.35">
      <c r="B10" s="1"/>
      <c r="D10" s="3" t="s">
        <v>39</v>
      </c>
      <c r="E10" s="3" t="str">
        <f>VLOOKUP(Purchase[[#This Row],[HSN Code]],ProductsData[#All],2,0)</f>
        <v>Smart Watch</v>
      </c>
      <c r="F10" s="3" t="str">
        <f>VLOOKUP(Purchase[[#This Row],[HSN Code]],VendorsData[#All],3,0)</f>
        <v>Tech99</v>
      </c>
      <c r="G10" s="8">
        <v>38018</v>
      </c>
      <c r="H10" s="3">
        <v>50</v>
      </c>
      <c r="I10" s="3">
        <f>VLOOKUP(Purchase[[#This Row],[HSN Code]],ProductsData[#All],3,0)</f>
        <v>980</v>
      </c>
      <c r="J10" s="3">
        <f>Purchase[[#This Row],[Units]]*Purchase[[#This Row],[Cost]]</f>
        <v>49000</v>
      </c>
    </row>
    <row r="11" spans="2:10" s="3" customFormat="1" x14ac:dyDescent="0.35">
      <c r="B11" s="1"/>
      <c r="D11" s="3" t="s">
        <v>40</v>
      </c>
      <c r="E11" s="3" t="str">
        <f>VLOOKUP(Purchase[[#This Row],[HSN Code]],ProductsData[#All],2,0)</f>
        <v>Laptop HP xyz i5</v>
      </c>
      <c r="F11" s="3" t="str">
        <f>VLOOKUP(Purchase[[#This Row],[HSN Code]],VendorsData[#All],3,0)</f>
        <v>Tech99</v>
      </c>
      <c r="G11" s="8">
        <v>38018</v>
      </c>
      <c r="H11" s="3">
        <v>50</v>
      </c>
      <c r="I11" s="3">
        <f>VLOOKUP(Purchase[[#This Row],[HSN Code]],ProductsData[#All],3,0)</f>
        <v>34500</v>
      </c>
      <c r="J11" s="3">
        <f>Purchase[[#This Row],[Units]]*Purchase[[#This Row],[Cost]]</f>
        <v>1725000</v>
      </c>
    </row>
    <row r="12" spans="2:10" s="3" customFormat="1" x14ac:dyDescent="0.35">
      <c r="B12" s="1"/>
      <c r="D12" s="3" t="s">
        <v>41</v>
      </c>
      <c r="E12" s="3" t="str">
        <f>VLOOKUP(Purchase[[#This Row],[HSN Code]],ProductsData[#All],2,0)</f>
        <v>Wireless Printer</v>
      </c>
      <c r="F12" s="3" t="str">
        <f>VLOOKUP(Purchase[[#This Row],[HSN Code]],VendorsData[#All],3,0)</f>
        <v>Tech99</v>
      </c>
      <c r="G12" s="8">
        <v>38018</v>
      </c>
      <c r="H12" s="3">
        <v>100</v>
      </c>
      <c r="I12" s="3">
        <f>VLOOKUP(Purchase[[#This Row],[HSN Code]],ProductsData[#All],3,0)</f>
        <v>4600</v>
      </c>
      <c r="J12" s="3">
        <f>Purchase[[#This Row],[Units]]*Purchase[[#This Row],[Cost]]</f>
        <v>460000</v>
      </c>
    </row>
    <row r="13" spans="2:10" s="3" customFormat="1" x14ac:dyDescent="0.35">
      <c r="B13" s="1"/>
      <c r="D13" s="3" t="s">
        <v>39</v>
      </c>
      <c r="E13" s="3" t="str">
        <f>VLOOKUP(Purchase[[#This Row],[HSN Code]],ProductsData[#All],2,0)</f>
        <v>Smart Watch</v>
      </c>
      <c r="F13" s="11" t="str">
        <f>VLOOKUP(Purchase[[#This Row],[HSN Code]],VendorsData[#All],3,0)</f>
        <v>Tech99</v>
      </c>
      <c r="G13" s="8">
        <v>38018</v>
      </c>
      <c r="H13" s="3">
        <v>10</v>
      </c>
      <c r="I13" s="11">
        <f>VLOOKUP(Purchase[[#This Row],[HSN Code]],ProductsData[#All],3,0)</f>
        <v>980</v>
      </c>
      <c r="J13" s="11">
        <f>Purchase[[#This Row],[Units]]*Purchase[[#This Row],[Cost]]</f>
        <v>9800</v>
      </c>
    </row>
    <row r="14" spans="2:10" s="3" customFormat="1" x14ac:dyDescent="0.35">
      <c r="B14" s="1"/>
      <c r="D14" s="3" t="s">
        <v>47</v>
      </c>
      <c r="E14" s="3" t="str">
        <f>VLOOKUP(Purchase[[#This Row],[HSN Code]],ProductsData[#All],2,0)</f>
        <v>Speakers</v>
      </c>
      <c r="F14" s="11" t="str">
        <f>VLOOKUP(Purchase[[#This Row],[HSN Code]],VendorsData[#All],3,0)</f>
        <v>Compac</v>
      </c>
      <c r="G14" s="8">
        <v>38019</v>
      </c>
      <c r="H14" s="3">
        <v>20</v>
      </c>
      <c r="I14" s="11">
        <f>VLOOKUP(Purchase[[#This Row],[HSN Code]],ProductsData[#All],3,0)</f>
        <v>670</v>
      </c>
      <c r="J14" s="11">
        <f>Purchase[[#This Row],[Units]]*Purchase[[#This Row],[Cost]]</f>
        <v>13400</v>
      </c>
    </row>
    <row r="15" spans="2:10" s="3" customFormat="1" x14ac:dyDescent="0.35">
      <c r="B15" s="1"/>
      <c r="D15" s="3" t="s">
        <v>46</v>
      </c>
      <c r="E15" s="3" t="str">
        <f>VLOOKUP(Purchase[[#This Row],[HSN Code]],ProductsData[#All],2,0)</f>
        <v>Headphones</v>
      </c>
      <c r="F15" s="11" t="str">
        <f>VLOOKUP(Purchase[[#This Row],[HSN Code]],VendorsData[#All],3,0)</f>
        <v>Compac</v>
      </c>
      <c r="G15" s="8">
        <v>38020</v>
      </c>
      <c r="H15" s="3">
        <v>30</v>
      </c>
      <c r="I15" s="11">
        <f>VLOOKUP(Purchase[[#This Row],[HSN Code]],ProductsData[#All],3,0)</f>
        <v>799</v>
      </c>
      <c r="J15" s="11">
        <f>Purchase[[#This Row],[Units]]*Purchase[[#This Row],[Cost]]</f>
        <v>23970</v>
      </c>
    </row>
    <row r="16" spans="2:10" s="3" customFormat="1" x14ac:dyDescent="0.35">
      <c r="B16" s="1"/>
      <c r="D16" s="3" t="s">
        <v>48</v>
      </c>
      <c r="E16" s="3" t="str">
        <f>VLOOKUP(Purchase[[#This Row],[HSN Code]],ProductsData[#All],2,0)</f>
        <v>Tablets</v>
      </c>
      <c r="F16" s="11" t="str">
        <f>VLOOKUP(Purchase[[#This Row],[HSN Code]],VendorsData[#All],3,0)</f>
        <v>Compac</v>
      </c>
      <c r="G16" s="8">
        <v>38021</v>
      </c>
      <c r="H16" s="3">
        <v>25</v>
      </c>
      <c r="I16" s="11">
        <f>VLOOKUP(Purchase[[#This Row],[HSN Code]],ProductsData[#All],3,0)</f>
        <v>23500</v>
      </c>
      <c r="J16" s="11">
        <f>Purchase[[#This Row],[Units]]*Purchase[[#This Row],[Cost]]</f>
        <v>587500</v>
      </c>
    </row>
    <row r="17" spans="2:10" s="3" customFormat="1" x14ac:dyDescent="0.35">
      <c r="B17" s="1"/>
      <c r="D17" s="3" t="s">
        <v>44</v>
      </c>
      <c r="E17" s="3" t="str">
        <f>VLOOKUP(Purchase[[#This Row],[HSN Code]],ProductsData[#All],2,0)</f>
        <v>Rgb Keyboard</v>
      </c>
      <c r="F17" s="11" t="str">
        <f>VLOOKUP(Purchase[[#This Row],[HSN Code]],VendorsData[#All],3,0)</f>
        <v>GG Traders</v>
      </c>
      <c r="G17" s="8">
        <v>38022</v>
      </c>
      <c r="H17" s="3">
        <v>40</v>
      </c>
      <c r="I17" s="11">
        <f>VLOOKUP(Purchase[[#This Row],[HSN Code]],ProductsData[#All],3,0)</f>
        <v>340</v>
      </c>
      <c r="J17" s="11">
        <f>Purchase[[#This Row],[Units]]*Purchase[[#This Row],[Cost]]</f>
        <v>13600</v>
      </c>
    </row>
    <row r="18" spans="2:10" s="3" customFormat="1" x14ac:dyDescent="0.35">
      <c r="B18" s="1"/>
      <c r="D18" s="3" t="s">
        <v>43</v>
      </c>
      <c r="E18" s="3" t="str">
        <f>VLOOKUP(Purchase[[#This Row],[HSN Code]],ProductsData[#All],2,0)</f>
        <v>Mouse</v>
      </c>
      <c r="F18" s="11" t="str">
        <f>VLOOKUP(Purchase[[#This Row],[HSN Code]],VendorsData[#All],3,0)</f>
        <v>GG Traders</v>
      </c>
      <c r="G18" s="8">
        <v>38022</v>
      </c>
      <c r="H18" s="3">
        <v>20</v>
      </c>
      <c r="I18" s="11">
        <f>VLOOKUP(Purchase[[#This Row],[HSN Code]],ProductsData[#All],3,0)</f>
        <v>200</v>
      </c>
      <c r="J18" s="11">
        <f>Purchase[[#This Row],[Units]]*Purchase[[#This Row],[Cost]]</f>
        <v>4000</v>
      </c>
    </row>
    <row r="19" spans="2:10" s="3" customFormat="1" x14ac:dyDescent="0.35">
      <c r="B19" s="1"/>
    </row>
    <row r="20" spans="2:10" s="3" customFormat="1" x14ac:dyDescent="0.35">
      <c r="B20" s="1"/>
    </row>
    <row r="21" spans="2:10" s="3" customFormat="1" x14ac:dyDescent="0.35">
      <c r="B21" s="1"/>
    </row>
    <row r="22" spans="2:10" s="3" customFormat="1" x14ac:dyDescent="0.35">
      <c r="B22" s="1"/>
    </row>
    <row r="23" spans="2:10" s="3" customFormat="1" x14ac:dyDescent="0.35">
      <c r="B23" s="1"/>
    </row>
    <row r="24" spans="2:10" s="3" customFormat="1" x14ac:dyDescent="0.35">
      <c r="B24" s="1"/>
    </row>
    <row r="25" spans="2:10" s="3" customFormat="1" x14ac:dyDescent="0.35">
      <c r="B25" s="1"/>
    </row>
    <row r="26" spans="2:10" s="3" customFormat="1" x14ac:dyDescent="0.35">
      <c r="B26" s="1"/>
    </row>
    <row r="27" spans="2:10" s="3" customFormat="1" x14ac:dyDescent="0.35">
      <c r="B27" s="1"/>
    </row>
    <row r="28" spans="2:10" s="3" customFormat="1" x14ac:dyDescent="0.35">
      <c r="B28" s="1"/>
    </row>
    <row r="29" spans="2:10" s="3" customFormat="1" x14ac:dyDescent="0.35">
      <c r="B29" s="1"/>
    </row>
    <row r="30" spans="2:10" s="3" customFormat="1" x14ac:dyDescent="0.35">
      <c r="B30" s="1"/>
    </row>
    <row r="31" spans="2:10" s="3" customFormat="1" x14ac:dyDescent="0.35">
      <c r="B31" s="1"/>
    </row>
    <row r="32" spans="2:10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2" s="3" customFormat="1" x14ac:dyDescent="0.35">
      <c r="B65" s="1"/>
    </row>
    <row r="66" spans="2:2" s="3" customFormat="1" x14ac:dyDescent="0.35">
      <c r="B66" s="1"/>
    </row>
    <row r="67" spans="2:2" s="3" customFormat="1" x14ac:dyDescent="0.35">
      <c r="B67" s="1"/>
    </row>
    <row r="68" spans="2:2" s="3" customFormat="1" x14ac:dyDescent="0.35">
      <c r="B68" s="1"/>
    </row>
    <row r="69" spans="2:2" s="3" customFormat="1" x14ac:dyDescent="0.35">
      <c r="B69" s="1"/>
    </row>
    <row r="70" spans="2:2" s="3" customFormat="1" x14ac:dyDescent="0.35"/>
    <row r="71" spans="2:2" s="3" customFormat="1" x14ac:dyDescent="0.35"/>
    <row r="72" spans="2:2" s="3" customFormat="1" x14ac:dyDescent="0.35"/>
    <row r="73" spans="2:2" s="3" customFormat="1" x14ac:dyDescent="0.35"/>
    <row r="74" spans="2:2" s="3" customFormat="1" x14ac:dyDescent="0.35"/>
    <row r="75" spans="2:2" s="3" customFormat="1" x14ac:dyDescent="0.35"/>
  </sheetData>
  <dataValidations count="1">
    <dataValidation type="list" allowBlank="1" showInputMessage="1" showErrorMessage="1" sqref="D7:D18" xr:uid="{8E30F4C4-5154-43EB-8736-19B44088F78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734B-676E-4A4B-8A8A-7563F3DA80D7}">
  <dimension ref="B1:L75"/>
  <sheetViews>
    <sheetView showGridLines="0" showRowColHeaders="0" workbookViewId="0"/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9.36328125" style="2" customWidth="1"/>
    <col min="5" max="5" width="15.54296875" style="2" customWidth="1"/>
    <col min="6" max="6" width="12.26953125" style="2" customWidth="1"/>
    <col min="7" max="7" width="17.90625" style="2" customWidth="1"/>
    <col min="8" max="8" width="10.08984375" style="2" bestFit="1" customWidth="1"/>
    <col min="9" max="9" width="13.6328125" style="2" customWidth="1"/>
    <col min="10" max="11" width="8.7265625" style="2"/>
    <col min="12" max="12" width="10.90625" style="2" customWidth="1"/>
    <col min="13" max="16384" width="8.7265625" style="2"/>
  </cols>
  <sheetData>
    <row r="1" spans="2:12" s="3" customFormat="1" x14ac:dyDescent="0.35"/>
    <row r="2" spans="2:12" s="3" customFormat="1" x14ac:dyDescent="0.35">
      <c r="B2" s="1"/>
    </row>
    <row r="3" spans="2:12" s="3" customFormat="1" x14ac:dyDescent="0.35">
      <c r="B3" s="1"/>
    </row>
    <row r="4" spans="2:12" s="3" customFormat="1" x14ac:dyDescent="0.35">
      <c r="B4" s="1"/>
    </row>
    <row r="5" spans="2:12" s="3" customFormat="1" x14ac:dyDescent="0.35">
      <c r="B5" s="1"/>
    </row>
    <row r="6" spans="2:12" s="3" customFormat="1" x14ac:dyDescent="0.35">
      <c r="B6" s="1"/>
      <c r="D6" s="9" t="s">
        <v>0</v>
      </c>
      <c r="E6" s="9" t="s">
        <v>72</v>
      </c>
      <c r="F6" s="9" t="s">
        <v>25</v>
      </c>
      <c r="G6" s="9" t="s">
        <v>73</v>
      </c>
      <c r="H6" s="9" t="s">
        <v>69</v>
      </c>
      <c r="I6" s="9" t="s">
        <v>74</v>
      </c>
      <c r="J6" s="9" t="s">
        <v>70</v>
      </c>
      <c r="K6" s="9" t="s">
        <v>75</v>
      </c>
      <c r="L6" s="9" t="s">
        <v>71</v>
      </c>
    </row>
    <row r="7" spans="2:12" s="3" customFormat="1" x14ac:dyDescent="0.35">
      <c r="B7" s="1"/>
      <c r="D7" s="10">
        <v>105</v>
      </c>
      <c r="E7" s="3" t="str">
        <f>IFERROR(VLOOKUP(Salesdata[[#This Row],[Cust_ID]],CustomerData[#All],2,0),"")</f>
        <v>Amit</v>
      </c>
      <c r="F7" s="3" t="s">
        <v>43</v>
      </c>
      <c r="G7" s="3" t="str">
        <f>IFERROR(VLOOKUP(Salesdata[[#This Row],[HSN Code]],ProductsData[#All],2,0),"")</f>
        <v>Mouse</v>
      </c>
      <c r="H7" s="8">
        <v>45292</v>
      </c>
      <c r="I7" s="3">
        <f>IFERROR(VLOOKUP(Salesdata[[#This Row],[HSN Code]],InventoryData[#All],6,0),"")</f>
        <v>15</v>
      </c>
      <c r="K7" s="3">
        <f>IFERROR(VLOOKUP(Salesdata[[#This Row],[HSN Code]],ProductsData[#All],4,0),"")</f>
        <v>240</v>
      </c>
      <c r="L7" s="3">
        <f>IFERROR(Salesdata[[#This Row],[Price ]]*Salesdata[[#This Row],[Units]],"")</f>
        <v>0</v>
      </c>
    </row>
    <row r="8" spans="2:12" s="3" customFormat="1" x14ac:dyDescent="0.35">
      <c r="B8" s="1"/>
      <c r="D8" s="10">
        <v>102</v>
      </c>
      <c r="E8" s="3" t="str">
        <f>IFERROR(VLOOKUP(Salesdata[[#This Row],[Cust_ID]],CustomerData[#All],2,0),"")</f>
        <v>MK Tech</v>
      </c>
      <c r="F8" s="3" t="s">
        <v>42</v>
      </c>
      <c r="G8" s="3" t="str">
        <f>IFERROR(VLOOKUP(Salesdata[[#This Row],[HSN Code]],ProductsData[#All],2,0),"")</f>
        <v>Desktop</v>
      </c>
      <c r="H8" s="8">
        <v>45292</v>
      </c>
      <c r="I8" s="3">
        <f>IFERROR(VLOOKUP(Salesdata[[#This Row],[HSN Code]],InventoryData[#All],6,0),"")</f>
        <v>45</v>
      </c>
      <c r="J8" s="3">
        <v>5</v>
      </c>
      <c r="K8" s="3">
        <f>IFERROR(VLOOKUP(Salesdata[[#This Row],[HSN Code]],ProductsData[#All],4,0),"")</f>
        <v>25200</v>
      </c>
      <c r="L8" s="3">
        <f>IFERROR(Salesdata[[#This Row],[Price ]]*Salesdata[[#This Row],[Units]],"")</f>
        <v>126000</v>
      </c>
    </row>
    <row r="9" spans="2:12" s="3" customFormat="1" x14ac:dyDescent="0.35">
      <c r="B9" s="1"/>
      <c r="D9" s="10">
        <v>103</v>
      </c>
      <c r="E9" s="3" t="str">
        <f>IFERROR(VLOOKUP(Salesdata[[#This Row],[Cust_ID]],CustomerData[#All],2,0),"")</f>
        <v>99store</v>
      </c>
      <c r="F9" s="3" t="s">
        <v>46</v>
      </c>
      <c r="G9" s="3" t="str">
        <f>IFERROR(VLOOKUP(Salesdata[[#This Row],[HSN Code]],ProductsData[#All],2,0),"")</f>
        <v>Headphones</v>
      </c>
      <c r="H9" s="8">
        <v>45292</v>
      </c>
      <c r="I9" s="3">
        <f>IFERROR(VLOOKUP(Salesdata[[#This Row],[HSN Code]],InventoryData[#All],6,0),"")</f>
        <v>3</v>
      </c>
      <c r="J9" s="3">
        <v>27</v>
      </c>
      <c r="K9" s="3">
        <f>IFERROR(VLOOKUP(Salesdata[[#This Row],[HSN Code]],ProductsData[#All],4,0),"")</f>
        <v>958.8</v>
      </c>
      <c r="L9" s="3">
        <f>IFERROR(Salesdata[[#This Row],[Price ]]*Salesdata[[#This Row],[Units]],"")</f>
        <v>25887.599999999999</v>
      </c>
    </row>
    <row r="10" spans="2:12" s="3" customFormat="1" x14ac:dyDescent="0.35">
      <c r="B10" s="1"/>
      <c r="D10" s="10">
        <v>100</v>
      </c>
      <c r="E10" s="3" t="str">
        <f>IFERROR(VLOOKUP(Salesdata[[#This Row],[Cust_ID]],CustomerData[#All],2,0),"")</f>
        <v>Ram sales</v>
      </c>
      <c r="F10" s="3" t="s">
        <v>47</v>
      </c>
      <c r="G10" s="3" t="str">
        <f>IFERROR(VLOOKUP(Salesdata[[#This Row],[HSN Code]],ProductsData[#All],2,0),"")</f>
        <v>Speakers</v>
      </c>
      <c r="H10" s="8">
        <v>45323</v>
      </c>
      <c r="I10" s="3">
        <f>IFERROR(VLOOKUP(Salesdata[[#This Row],[HSN Code]],InventoryData[#All],6,0),"")</f>
        <v>19</v>
      </c>
      <c r="J10" s="3">
        <v>7</v>
      </c>
      <c r="K10" s="3">
        <f>IFERROR(VLOOKUP(Salesdata[[#This Row],[HSN Code]],ProductsData[#All],4,0),"")</f>
        <v>804</v>
      </c>
      <c r="L10" s="3">
        <f>IFERROR(Salesdata[[#This Row],[Price ]]*Salesdata[[#This Row],[Units]],"")</f>
        <v>5628</v>
      </c>
    </row>
    <row r="11" spans="2:12" s="3" customFormat="1" x14ac:dyDescent="0.35">
      <c r="B11" s="1"/>
      <c r="D11" s="10">
        <v>105</v>
      </c>
      <c r="E11" s="3" t="str">
        <f>IFERROR(VLOOKUP(Salesdata[[#This Row],[Cust_ID]],CustomerData[#All],2,0),"")</f>
        <v>Amit</v>
      </c>
      <c r="F11" s="3" t="s">
        <v>39</v>
      </c>
      <c r="G11" s="3" t="str">
        <f>IFERROR(VLOOKUP(Salesdata[[#This Row],[HSN Code]],ProductsData[#All],2,0),"")</f>
        <v>Smart Watch</v>
      </c>
      <c r="H11" s="8">
        <v>45324</v>
      </c>
      <c r="I11" s="3">
        <f>IFERROR(VLOOKUP(Salesdata[[#This Row],[HSN Code]],InventoryData[#All],6,0),"")</f>
        <v>50</v>
      </c>
      <c r="J11" s="3">
        <v>10</v>
      </c>
      <c r="K11" s="3">
        <f>IFERROR(VLOOKUP(Salesdata[[#This Row],[HSN Code]],ProductsData[#All],4,0),"")</f>
        <v>1176</v>
      </c>
      <c r="L11" s="3">
        <f>IFERROR(Salesdata[[#This Row],[Price ]]*Salesdata[[#This Row],[Units]],"")</f>
        <v>11760</v>
      </c>
    </row>
    <row r="12" spans="2:12" s="3" customFormat="1" x14ac:dyDescent="0.35">
      <c r="B12" s="1"/>
      <c r="D12" s="10">
        <v>106</v>
      </c>
      <c r="E12" s="3" t="str">
        <f>IFERROR(VLOOKUP(Salesdata[[#This Row],[Cust_ID]],CustomerData[#All],2,0),"")</f>
        <v>Jain Tel.</v>
      </c>
      <c r="F12" s="3" t="s">
        <v>45</v>
      </c>
      <c r="G12" s="3" t="str">
        <f>IFERROR(VLOOKUP(Salesdata[[#This Row],[HSN Code]],ProductsData[#All],2,0),"")</f>
        <v>Camera</v>
      </c>
      <c r="H12" s="8">
        <v>45325</v>
      </c>
      <c r="I12" s="3">
        <f>IFERROR(VLOOKUP(Salesdata[[#This Row],[HSN Code]],InventoryData[#All],6,0),"")</f>
        <v>6</v>
      </c>
      <c r="J12" s="3">
        <v>4</v>
      </c>
      <c r="K12" s="3">
        <f>IFERROR(VLOOKUP(Salesdata[[#This Row],[HSN Code]],ProductsData[#All],4,0),"")</f>
        <v>62400</v>
      </c>
      <c r="L12" s="3">
        <f>IFERROR(Salesdata[[#This Row],[Price ]]*Salesdata[[#This Row],[Units]],"")</f>
        <v>249600</v>
      </c>
    </row>
    <row r="13" spans="2:12" s="3" customFormat="1" x14ac:dyDescent="0.35">
      <c r="B13" s="1"/>
      <c r="D13" s="10">
        <v>104</v>
      </c>
      <c r="E13" s="3" t="str">
        <f>IFERROR(VLOOKUP(Salesdata[[#This Row],[Cust_ID]],CustomerData[#All],2,0),"")</f>
        <v>Rajesh Kumari</v>
      </c>
      <c r="F13" s="3" t="s">
        <v>48</v>
      </c>
      <c r="G13" s="3" t="str">
        <f>IFERROR(VLOOKUP(Salesdata[[#This Row],[HSN Code]],ProductsData[#All],2,0),"")</f>
        <v>Tablets</v>
      </c>
      <c r="H13" s="8">
        <v>45326</v>
      </c>
      <c r="I13" s="3">
        <f>IFERROR(VLOOKUP(Salesdata[[#This Row],[HSN Code]],InventoryData[#All],6,0),"")</f>
        <v>21</v>
      </c>
      <c r="J13" s="3">
        <v>4</v>
      </c>
      <c r="K13" s="3">
        <f>IFERROR(VLOOKUP(Salesdata[[#This Row],[HSN Code]],ProductsData[#All],4,0),"")</f>
        <v>28200</v>
      </c>
      <c r="L13" s="3">
        <f>IFERROR(Salesdata[[#This Row],[Price ]]*Salesdata[[#This Row],[Units]],"")</f>
        <v>112800</v>
      </c>
    </row>
    <row r="14" spans="2:12" s="3" customFormat="1" x14ac:dyDescent="0.35">
      <c r="B14" s="1"/>
      <c r="D14" s="10">
        <v>105</v>
      </c>
      <c r="E14" s="3" t="str">
        <f>IFERROR(VLOOKUP(Salesdata[[#This Row],[Cust_ID]],CustomerData[#All],2,0),"")</f>
        <v>Amit</v>
      </c>
      <c r="F14" s="3" t="s">
        <v>47</v>
      </c>
      <c r="G14" s="3" t="str">
        <f>IFERROR(VLOOKUP(Salesdata[[#This Row],[HSN Code]],ProductsData[#All],2,0),"")</f>
        <v>Speakers</v>
      </c>
      <c r="H14" s="8">
        <v>45387</v>
      </c>
      <c r="I14" s="3">
        <f>IFERROR(VLOOKUP(Salesdata[[#This Row],[HSN Code]],InventoryData[#All],6,0),"")</f>
        <v>19</v>
      </c>
      <c r="J14" s="3">
        <v>4</v>
      </c>
      <c r="K14" s="3">
        <f>IFERROR(VLOOKUP(Salesdata[[#This Row],[HSN Code]],ProductsData[#All],4,0),"")</f>
        <v>804</v>
      </c>
      <c r="L14" s="3">
        <f>IFERROR(Salesdata[[#This Row],[Price ]]*Salesdata[[#This Row],[Units]],"")</f>
        <v>3216</v>
      </c>
    </row>
    <row r="15" spans="2:12" s="3" customFormat="1" x14ac:dyDescent="0.35">
      <c r="B15" s="1"/>
      <c r="D15" s="10">
        <v>104</v>
      </c>
      <c r="E15" s="3" t="str">
        <f>IFERROR(VLOOKUP(Salesdata[[#This Row],[Cust_ID]],CustomerData[#All],2,0),"")</f>
        <v>Rajesh Kumari</v>
      </c>
      <c r="F15" s="3" t="s">
        <v>40</v>
      </c>
      <c r="G15" s="3" t="str">
        <f>IFERROR(VLOOKUP(Salesdata[[#This Row],[HSN Code]],ProductsData[#All],2,0),"")</f>
        <v>Laptop HP xyz i5</v>
      </c>
      <c r="H15" s="8">
        <v>45328</v>
      </c>
      <c r="I15" s="3">
        <f>IFERROR(VLOOKUP(Salesdata[[#This Row],[HSN Code]],InventoryData[#All],6,0),"")</f>
        <v>47</v>
      </c>
      <c r="J15" s="3">
        <v>3</v>
      </c>
      <c r="K15" s="3">
        <f>IFERROR(VLOOKUP(Salesdata[[#This Row],[HSN Code]],ProductsData[#All],4,0),"")</f>
        <v>41400</v>
      </c>
      <c r="L15" s="3">
        <f>IFERROR(Salesdata[[#This Row],[Price ]]*Salesdata[[#This Row],[Units]],"")</f>
        <v>124200</v>
      </c>
    </row>
    <row r="16" spans="2:12" s="3" customFormat="1" x14ac:dyDescent="0.35">
      <c r="B16" s="1"/>
      <c r="D16" s="10">
        <v>104</v>
      </c>
      <c r="E16" s="3" t="str">
        <f>IFERROR(VLOOKUP(Salesdata[[#This Row],[Cust_ID]],CustomerData[#All],2,0),"")</f>
        <v>Rajesh Kumari</v>
      </c>
      <c r="F16" s="3" t="s">
        <v>43</v>
      </c>
      <c r="G16" s="3" t="str">
        <f>IFERROR(VLOOKUP(Salesdata[[#This Row],[HSN Code]],ProductsData[#All],2,0),"")</f>
        <v>Mouse</v>
      </c>
      <c r="H16" s="8">
        <v>45329</v>
      </c>
      <c r="I16" s="3">
        <f>IFERROR(VLOOKUP(Salesdata[[#This Row],[HSN Code]],InventoryData[#All],6,0),"")</f>
        <v>15</v>
      </c>
      <c r="J16" s="3">
        <v>5</v>
      </c>
      <c r="K16" s="3">
        <f>IFERROR(VLOOKUP(Salesdata[[#This Row],[HSN Code]],ProductsData[#All],4,0),"")</f>
        <v>240</v>
      </c>
      <c r="L16" s="3">
        <f>IFERROR(Salesdata[[#This Row],[Price ]]*Salesdata[[#This Row],[Units]],"")</f>
        <v>1200</v>
      </c>
    </row>
    <row r="17" spans="2:12" s="3" customFormat="1" x14ac:dyDescent="0.35">
      <c r="B17" s="1"/>
      <c r="D17" s="10"/>
      <c r="E17" s="3" t="str">
        <f>IFERROR(VLOOKUP(Salesdata[[#This Row],[Cust_ID]],CustomerData[#All],2,0),"")</f>
        <v/>
      </c>
      <c r="G17" s="3" t="str">
        <f>IFERROR(VLOOKUP(Salesdata[[#This Row],[HSN Code]],ProductsData[#All],2,0),"")</f>
        <v/>
      </c>
      <c r="I17" s="3" t="str">
        <f>IFERROR(VLOOKUP(Salesdata[[#This Row],[HSN Code]],InventoryData[#All],6,0),"")</f>
        <v/>
      </c>
      <c r="K17" s="3" t="str">
        <f>IFERROR(VLOOKUP(Salesdata[[#This Row],[HSN Code]],ProductsData[#All],4,0),"")</f>
        <v/>
      </c>
      <c r="L17" s="3" t="str">
        <f>IFERROR(Salesdata[[#This Row],[Price ]]*Salesdata[[#This Row],[Units]],"")</f>
        <v/>
      </c>
    </row>
    <row r="18" spans="2:12" s="3" customFormat="1" x14ac:dyDescent="0.35">
      <c r="B18" s="1"/>
      <c r="D18" s="10"/>
      <c r="E18" s="3" t="str">
        <f>IFERROR(VLOOKUP(Salesdata[[#This Row],[Cust_ID]],CustomerData[#All],2,0),"")</f>
        <v/>
      </c>
      <c r="G18" s="3" t="str">
        <f>IFERROR(VLOOKUP(Salesdata[[#This Row],[HSN Code]],ProductsData[#All],2,0),"")</f>
        <v/>
      </c>
      <c r="I18" s="3" t="str">
        <f>IFERROR(VLOOKUP(Salesdata[[#This Row],[HSN Code]],InventoryData[#All],6,0),"")</f>
        <v/>
      </c>
      <c r="K18" s="3" t="str">
        <f>IFERROR(VLOOKUP(Salesdata[[#This Row],[HSN Code]],ProductsData[#All],4,0),"")</f>
        <v/>
      </c>
      <c r="L18" s="3" t="str">
        <f>IFERROR(Salesdata[[#This Row],[Price ]]*Salesdata[[#This Row],[Units]],"")</f>
        <v/>
      </c>
    </row>
    <row r="19" spans="2:12" s="3" customFormat="1" x14ac:dyDescent="0.35">
      <c r="B19" s="1"/>
    </row>
    <row r="20" spans="2:12" s="3" customFormat="1" x14ac:dyDescent="0.35">
      <c r="B20" s="1"/>
    </row>
    <row r="21" spans="2:12" s="3" customFormat="1" x14ac:dyDescent="0.35">
      <c r="B21" s="1"/>
    </row>
    <row r="22" spans="2:12" s="3" customFormat="1" x14ac:dyDescent="0.35">
      <c r="B22" s="1"/>
      <c r="G22" s="3" t="s">
        <v>80</v>
      </c>
    </row>
    <row r="23" spans="2:12" s="3" customFormat="1" x14ac:dyDescent="0.35">
      <c r="B23" s="1"/>
    </row>
    <row r="24" spans="2:12" s="3" customFormat="1" x14ac:dyDescent="0.35">
      <c r="B24" s="1"/>
    </row>
    <row r="25" spans="2:12" s="3" customFormat="1" x14ac:dyDescent="0.35">
      <c r="B25" s="1"/>
    </row>
    <row r="26" spans="2:12" s="3" customFormat="1" x14ac:dyDescent="0.35">
      <c r="B26" s="1"/>
    </row>
    <row r="27" spans="2:12" s="3" customFormat="1" x14ac:dyDescent="0.35">
      <c r="B27" s="1"/>
    </row>
    <row r="28" spans="2:12" s="3" customFormat="1" x14ac:dyDescent="0.35">
      <c r="B28" s="1"/>
    </row>
    <row r="29" spans="2:12" s="3" customFormat="1" x14ac:dyDescent="0.35">
      <c r="B29" s="1"/>
    </row>
    <row r="30" spans="2:12" s="3" customFormat="1" x14ac:dyDescent="0.35">
      <c r="B30" s="1"/>
    </row>
    <row r="31" spans="2:12" s="3" customFormat="1" x14ac:dyDescent="0.35">
      <c r="B31" s="1"/>
    </row>
    <row r="32" spans="2:12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2" s="3" customFormat="1" x14ac:dyDescent="0.35">
      <c r="B65" s="1"/>
    </row>
    <row r="66" spans="2:2" s="3" customFormat="1" x14ac:dyDescent="0.35">
      <c r="B66" s="1"/>
    </row>
    <row r="67" spans="2:2" s="3" customFormat="1" x14ac:dyDescent="0.35">
      <c r="B67" s="1"/>
    </row>
    <row r="68" spans="2:2" s="3" customFormat="1" x14ac:dyDescent="0.35">
      <c r="B68" s="1"/>
    </row>
    <row r="69" spans="2:2" s="3" customFormat="1" x14ac:dyDescent="0.35">
      <c r="B69" s="1"/>
    </row>
    <row r="70" spans="2:2" s="3" customFormat="1" x14ac:dyDescent="0.35"/>
    <row r="71" spans="2:2" s="3" customFormat="1" x14ac:dyDescent="0.35"/>
    <row r="72" spans="2:2" s="3" customFormat="1" x14ac:dyDescent="0.35"/>
    <row r="73" spans="2:2" s="3" customFormat="1" x14ac:dyDescent="0.35"/>
    <row r="74" spans="2:2" s="3" customFormat="1" x14ac:dyDescent="0.35"/>
    <row r="75" spans="2:2" s="3" customFormat="1" x14ac:dyDescent="0.35"/>
  </sheetData>
  <dataValidations count="2">
    <dataValidation type="list" allowBlank="1" showInputMessage="1" showErrorMessage="1" sqref="D7:D18" xr:uid="{B34B1A0D-F1B5-4B42-A23B-EDBE70B4178A}">
      <formula1>CID</formula1>
    </dataValidation>
    <dataValidation type="list" allowBlank="1" showInputMessage="1" showErrorMessage="1" sqref="F7:F18" xr:uid="{64960870-1740-4117-98E8-A8E79116FA7B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0B3-E83E-416F-82D5-ADACCDDA2EE2}">
  <dimension ref="B1:K82"/>
  <sheetViews>
    <sheetView showGridLines="0" showRowColHeaders="0" workbookViewId="0">
      <selection activeCell="M10" sqref="M10"/>
    </sheetView>
  </sheetViews>
  <sheetFormatPr defaultRowHeight="14.5" x14ac:dyDescent="0.35"/>
  <cols>
    <col min="1" max="1" width="8.7265625" style="2"/>
    <col min="2" max="2" width="20.1796875" style="1" customWidth="1"/>
    <col min="3" max="3" width="2.1796875" style="3" customWidth="1"/>
    <col min="4" max="4" width="12.08984375" style="2" customWidth="1"/>
    <col min="5" max="5" width="15.08984375" style="2" customWidth="1"/>
    <col min="6" max="6" width="11.90625" style="2" customWidth="1"/>
    <col min="7" max="7" width="11.26953125" style="2" customWidth="1"/>
    <col min="8" max="8" width="12.1796875" style="2" customWidth="1"/>
    <col min="9" max="10" width="11.7265625" style="2" customWidth="1"/>
    <col min="11" max="11" width="16.7265625" style="2" hidden="1" customWidth="1"/>
    <col min="12" max="16384" width="8.7265625" style="2"/>
  </cols>
  <sheetData>
    <row r="1" spans="2:11" s="3" customFormat="1" x14ac:dyDescent="0.35"/>
    <row r="2" spans="2:11" s="3" customFormat="1" x14ac:dyDescent="0.35">
      <c r="B2" s="1"/>
    </row>
    <row r="3" spans="2:11" s="3" customFormat="1" x14ac:dyDescent="0.35">
      <c r="B3" s="1"/>
    </row>
    <row r="4" spans="2:11" s="3" customFormat="1" x14ac:dyDescent="0.35">
      <c r="B4" s="1"/>
    </row>
    <row r="5" spans="2:11" s="3" customFormat="1" x14ac:dyDescent="0.35">
      <c r="B5" s="1"/>
    </row>
    <row r="6" spans="2:11" s="3" customFormat="1" x14ac:dyDescent="0.35">
      <c r="B6" s="1"/>
      <c r="D6" s="9" t="s">
        <v>25</v>
      </c>
      <c r="E6" s="9" t="s">
        <v>26</v>
      </c>
      <c r="F6" s="9" t="s">
        <v>27</v>
      </c>
      <c r="G6" s="9" t="s">
        <v>76</v>
      </c>
      <c r="H6" s="9" t="s">
        <v>77</v>
      </c>
      <c r="I6" s="9" t="s">
        <v>78</v>
      </c>
      <c r="J6" s="9" t="s">
        <v>79</v>
      </c>
      <c r="K6" s="9" t="s">
        <v>95</v>
      </c>
    </row>
    <row r="7" spans="2:11" s="3" customFormat="1" x14ac:dyDescent="0.35">
      <c r="B7" s="1"/>
      <c r="D7" s="3" t="str">
        <f>IFERROR(ProductsData[[#This Row],[HSN Code]],"")</f>
        <v>N1001</v>
      </c>
      <c r="E7" s="3" t="str">
        <f>IFERROR(ProductsData[[#This Row],[Product Name]],"")</f>
        <v>Smart Watch</v>
      </c>
      <c r="F7" s="3">
        <f>IFERROR(ProductsData[[#This Row],[Cost]],"")</f>
        <v>980</v>
      </c>
      <c r="G7" s="3">
        <f>SUMIF(Purchase[Product Name],InventoryData[[#This Row],[Product Name]],Purchase[Units])</f>
        <v>60</v>
      </c>
      <c r="H7" s="3">
        <f>SUMIF(Salesdata[[Product Name ]],InventoryData[[#This Row],[Product Name]],Salesdata[Units])</f>
        <v>10</v>
      </c>
      <c r="I7" s="3">
        <f>InventoryData[[#This Row],[P Units]]-InventoryData[[#This Row],[S Units]]</f>
        <v>50</v>
      </c>
      <c r="J7" s="3">
        <f>IFERROR(InventoryData[[#This Row],[Cost]]*InventoryData[[#This Row],[Stock]],"")</f>
        <v>49000</v>
      </c>
      <c r="K7" s="11" t="str">
        <f>IFERROR(IF(I7&lt;5,"📞 "&amp;InventoryData[[#This Row],[Product Name]]&amp;" Need to reorder ! PH "&amp;VLOOKUP(InventoryData[[#This Row],[HSN Code]],VendorsData[#All],4,0),""),"")</f>
        <v/>
      </c>
    </row>
    <row r="8" spans="2:11" s="3" customFormat="1" x14ac:dyDescent="0.35">
      <c r="B8" s="1"/>
      <c r="D8" s="3" t="str">
        <f>IFERROR(ProductsData[[#This Row],[HSN Code]],"")</f>
        <v>N1002</v>
      </c>
      <c r="E8" s="3" t="str">
        <f>IFERROR(ProductsData[[#This Row],[Product Name]],"")</f>
        <v>Laptop HP xyz i5</v>
      </c>
      <c r="F8" s="3">
        <f>IFERROR(ProductsData[[#This Row],[Cost]],"")</f>
        <v>34500</v>
      </c>
      <c r="G8" s="11">
        <f>SUMIF(Purchase[Product Name],InventoryData[[#This Row],[Product Name]],Purchase[Units])</f>
        <v>50</v>
      </c>
      <c r="H8" s="3">
        <f>SUMIF(Salesdata[[Product Name ]],InventoryData[[#This Row],[Product Name]],Salesdata[Units])</f>
        <v>3</v>
      </c>
      <c r="I8" s="11">
        <f>InventoryData[[#This Row],[P Units]]-InventoryData[[#This Row],[S Units]]</f>
        <v>47</v>
      </c>
      <c r="J8" s="3">
        <f>IFERROR(InventoryData[[#This Row],[Cost]]*InventoryData[[#This Row],[Stock]],"")</f>
        <v>1621500</v>
      </c>
      <c r="K8" s="11" t="str">
        <f>IFERROR(IF(I8&lt;5,"📞 "&amp;InventoryData[[#This Row],[Product Name]]&amp;" Need to reorder ! PH "&amp;VLOOKUP(InventoryData[[#This Row],[HSN Code]],VendorsData[#All],4,0),""),"")</f>
        <v/>
      </c>
    </row>
    <row r="9" spans="2:11" s="3" customFormat="1" x14ac:dyDescent="0.35">
      <c r="B9" s="1"/>
      <c r="D9" s="3" t="str">
        <f>IFERROR(ProductsData[[#This Row],[HSN Code]],"")</f>
        <v>N1003</v>
      </c>
      <c r="E9" s="3" t="str">
        <f>IFERROR(ProductsData[[#This Row],[Product Name]],"")</f>
        <v>Wireless Printer</v>
      </c>
      <c r="F9" s="3">
        <f>IFERROR(ProductsData[[#This Row],[Cost]],"")</f>
        <v>4600</v>
      </c>
      <c r="G9" s="11">
        <f>SUMIF(Purchase[Product Name],InventoryData[[#This Row],[Product Name]],Purchase[Units])</f>
        <v>100</v>
      </c>
      <c r="H9" s="3">
        <f>SUMIF(Salesdata[[Product Name ]],InventoryData[[#This Row],[Product Name]],Salesdata[Units])</f>
        <v>0</v>
      </c>
      <c r="I9" s="11">
        <f>InventoryData[[#This Row],[P Units]]-InventoryData[[#This Row],[S Units]]</f>
        <v>100</v>
      </c>
      <c r="J9" s="3">
        <f>IFERROR(InventoryData[[#This Row],[Cost]]*InventoryData[[#This Row],[Stock]],"")</f>
        <v>460000</v>
      </c>
      <c r="K9" s="11" t="str">
        <f>IFERROR(IF(I9&lt;5,"📞 "&amp;InventoryData[[#This Row],[Product Name]]&amp;" Need to reorder ! PH "&amp;VLOOKUP(InventoryData[[#This Row],[HSN Code]],VendorsData[#All],4,0),""),"")</f>
        <v/>
      </c>
    </row>
    <row r="10" spans="2:11" s="3" customFormat="1" x14ac:dyDescent="0.35">
      <c r="B10" s="1"/>
      <c r="D10" s="3" t="str">
        <f>IFERROR(ProductsData[[#This Row],[HSN Code]],"")</f>
        <v>N1004</v>
      </c>
      <c r="E10" s="3" t="str">
        <f>IFERROR(ProductsData[[#This Row],[Product Name]],"")</f>
        <v>Desktop</v>
      </c>
      <c r="F10" s="3">
        <f>IFERROR(ProductsData[[#This Row],[Cost]],"")</f>
        <v>21000</v>
      </c>
      <c r="G10" s="11">
        <f>SUMIF(Purchase[Product Name],InventoryData[[#This Row],[Product Name]],Purchase[Units])</f>
        <v>50</v>
      </c>
      <c r="H10" s="3">
        <f>SUMIF(Salesdata[[Product Name ]],InventoryData[[#This Row],[Product Name]],Salesdata[Units])</f>
        <v>5</v>
      </c>
      <c r="I10" s="11">
        <f>InventoryData[[#This Row],[P Units]]-InventoryData[[#This Row],[S Units]]</f>
        <v>45</v>
      </c>
      <c r="J10" s="3">
        <f>IFERROR(InventoryData[[#This Row],[Cost]]*InventoryData[[#This Row],[Stock]],"")</f>
        <v>945000</v>
      </c>
      <c r="K10" s="11" t="str">
        <f>IFERROR(IF(I10&lt;5,"📞 "&amp;InventoryData[[#This Row],[Product Name]]&amp;" Need to reorder ! PH "&amp;VLOOKUP(InventoryData[[#This Row],[HSN Code]],VendorsData[#All],4,0),""),"")</f>
        <v/>
      </c>
    </row>
    <row r="11" spans="2:11" s="3" customFormat="1" x14ac:dyDescent="0.35">
      <c r="B11" s="1"/>
      <c r="D11" s="3" t="str">
        <f>IFERROR(ProductsData[[#This Row],[HSN Code]],"")</f>
        <v>N1005</v>
      </c>
      <c r="E11" s="3" t="str">
        <f>IFERROR(ProductsData[[#This Row],[Product Name]],"")</f>
        <v>Mouse</v>
      </c>
      <c r="F11" s="3">
        <f>IFERROR(ProductsData[[#This Row],[Cost]],"")</f>
        <v>200</v>
      </c>
      <c r="G11" s="11">
        <f>SUMIF(Purchase[Product Name],InventoryData[[#This Row],[Product Name]],Purchase[Units])</f>
        <v>20</v>
      </c>
      <c r="H11" s="3">
        <f>SUMIF(Salesdata[[Product Name ]],InventoryData[[#This Row],[Product Name]],Salesdata[Units])</f>
        <v>5</v>
      </c>
      <c r="I11" s="11">
        <f>InventoryData[[#This Row],[P Units]]-InventoryData[[#This Row],[S Units]]</f>
        <v>15</v>
      </c>
      <c r="J11" s="3">
        <f>IFERROR(InventoryData[[#This Row],[Cost]]*InventoryData[[#This Row],[Stock]],"")</f>
        <v>3000</v>
      </c>
      <c r="K11" s="11" t="str">
        <f>IFERROR(IF(I11&lt;5,"📞 "&amp;InventoryData[[#This Row],[Product Name]]&amp;" Need to reorder ! PH "&amp;VLOOKUP(InventoryData[[#This Row],[HSN Code]],VendorsData[#All],4,0),""),"")</f>
        <v/>
      </c>
    </row>
    <row r="12" spans="2:11" s="3" customFormat="1" x14ac:dyDescent="0.35">
      <c r="B12" s="1"/>
      <c r="D12" s="3" t="str">
        <f>IFERROR(ProductsData[[#This Row],[HSN Code]],"")</f>
        <v>N1006</v>
      </c>
      <c r="E12" s="3" t="str">
        <f>IFERROR(ProductsData[[#This Row],[Product Name]],"")</f>
        <v>Rgb Keyboard</v>
      </c>
      <c r="F12" s="3">
        <f>IFERROR(ProductsData[[#This Row],[Cost]],"")</f>
        <v>340</v>
      </c>
      <c r="G12" s="11">
        <f>SUMIF(Purchase[Product Name],InventoryData[[#This Row],[Product Name]],Purchase[Units])</f>
        <v>40</v>
      </c>
      <c r="H12" s="3">
        <f>SUMIF(Salesdata[[Product Name ]],InventoryData[[#This Row],[Product Name]],Salesdata[Units])</f>
        <v>0</v>
      </c>
      <c r="I12" s="11">
        <f>InventoryData[[#This Row],[P Units]]-InventoryData[[#This Row],[S Units]]</f>
        <v>40</v>
      </c>
      <c r="J12" s="3">
        <f>IFERROR(InventoryData[[#This Row],[Cost]]*InventoryData[[#This Row],[Stock]],"")</f>
        <v>13600</v>
      </c>
      <c r="K12" s="11" t="str">
        <f>IFERROR(IF(I12&lt;5,"📞 "&amp;InventoryData[[#This Row],[Product Name]]&amp;" Need to reorder ! PH "&amp;VLOOKUP(InventoryData[[#This Row],[HSN Code]],VendorsData[#All],4,0),""),"")</f>
        <v/>
      </c>
    </row>
    <row r="13" spans="2:11" s="3" customFormat="1" x14ac:dyDescent="0.35">
      <c r="B13" s="1"/>
      <c r="D13" s="3" t="str">
        <f>IFERROR(ProductsData[[#This Row],[HSN Code]],"")</f>
        <v>N1007</v>
      </c>
      <c r="E13" s="3" t="str">
        <f>IFERROR(ProductsData[[#This Row],[Product Name]],"")</f>
        <v>Camera</v>
      </c>
      <c r="F13" s="3">
        <f>IFERROR(ProductsData[[#This Row],[Cost]],"")</f>
        <v>52000</v>
      </c>
      <c r="G13" s="11">
        <f>SUMIF(Purchase[Product Name],InventoryData[[#This Row],[Product Name]],Purchase[Units])</f>
        <v>10</v>
      </c>
      <c r="H13" s="3">
        <f>SUMIF(Salesdata[[Product Name ]],InventoryData[[#This Row],[Product Name]],Salesdata[Units])</f>
        <v>4</v>
      </c>
      <c r="I13" s="11">
        <f>InventoryData[[#This Row],[P Units]]-InventoryData[[#This Row],[S Units]]</f>
        <v>6</v>
      </c>
      <c r="J13" s="3">
        <f>IFERROR(InventoryData[[#This Row],[Cost]]*InventoryData[[#This Row],[Stock]],"")</f>
        <v>312000</v>
      </c>
      <c r="K13" s="11" t="str">
        <f>IFERROR(IF(I13&lt;5,"📞 "&amp;InventoryData[[#This Row],[Product Name]]&amp;" Need to reorder ! PH "&amp;VLOOKUP(InventoryData[[#This Row],[HSN Code]],VendorsData[#All],4,0),""),"")</f>
        <v/>
      </c>
    </row>
    <row r="14" spans="2:11" s="3" customFormat="1" x14ac:dyDescent="0.35">
      <c r="B14" s="1"/>
      <c r="D14" s="3" t="str">
        <f>IFERROR(ProductsData[[#This Row],[HSN Code]],"")</f>
        <v>N1008</v>
      </c>
      <c r="E14" s="3" t="str">
        <f>IFERROR(ProductsData[[#This Row],[Product Name]],"")</f>
        <v>Headphones</v>
      </c>
      <c r="F14" s="3">
        <f>IFERROR(ProductsData[[#This Row],[Cost]],"")</f>
        <v>799</v>
      </c>
      <c r="G14" s="11">
        <f>SUMIF(Purchase[Product Name],InventoryData[[#This Row],[Product Name]],Purchase[Units])</f>
        <v>30</v>
      </c>
      <c r="H14" s="3">
        <f>SUMIF(Salesdata[[Product Name ]],InventoryData[[#This Row],[Product Name]],Salesdata[Units])</f>
        <v>27</v>
      </c>
      <c r="I14" s="11">
        <f>InventoryData[[#This Row],[P Units]]-InventoryData[[#This Row],[S Units]]</f>
        <v>3</v>
      </c>
      <c r="J14" s="3">
        <f>IFERROR(InventoryData[[#This Row],[Cost]]*InventoryData[[#This Row],[Stock]],"")</f>
        <v>2397</v>
      </c>
      <c r="K14" s="11" t="str">
        <f>IFERROR(IF(I14&lt;5,"📞 "&amp;InventoryData[[#This Row],[Product Name]]&amp;" Need to reorder ! PH "&amp;VLOOKUP(InventoryData[[#This Row],[HSN Code]],VendorsData[#All],4,0),""),"")</f>
        <v>📞 Headphones Need to reorder ! PH 9814xxxxxx</v>
      </c>
    </row>
    <row r="15" spans="2:11" s="3" customFormat="1" x14ac:dyDescent="0.35">
      <c r="B15" s="1"/>
      <c r="D15" s="3" t="str">
        <f>IFERROR(ProductsData[[#This Row],[HSN Code]],"")</f>
        <v>N1009</v>
      </c>
      <c r="E15" s="3" t="str">
        <f>IFERROR(ProductsData[[#This Row],[Product Name]],"")</f>
        <v>Speakers</v>
      </c>
      <c r="F15" s="3">
        <f>IFERROR(ProductsData[[#This Row],[Cost]],"")</f>
        <v>670</v>
      </c>
      <c r="G15" s="11">
        <f>SUMIF(Purchase[Product Name],InventoryData[[#This Row],[Product Name]],Purchase[Units])</f>
        <v>30</v>
      </c>
      <c r="H15" s="3">
        <f>SUMIF(Salesdata[[Product Name ]],InventoryData[[#This Row],[Product Name]],Salesdata[Units])</f>
        <v>11</v>
      </c>
      <c r="I15" s="11">
        <f>InventoryData[[#This Row],[P Units]]-InventoryData[[#This Row],[S Units]]</f>
        <v>19</v>
      </c>
      <c r="J15" s="3">
        <f>IFERROR(InventoryData[[#This Row],[Cost]]*InventoryData[[#This Row],[Stock]],"")</f>
        <v>12730</v>
      </c>
      <c r="K15" s="11" t="str">
        <f>IFERROR(IF(I15&lt;5,"📞 "&amp;InventoryData[[#This Row],[Product Name]]&amp;" Need to reorder ! PH "&amp;VLOOKUP(InventoryData[[#This Row],[HSN Code]],VendorsData[#All],4,0),""),"")</f>
        <v/>
      </c>
    </row>
    <row r="16" spans="2:11" s="3" customFormat="1" x14ac:dyDescent="0.35">
      <c r="B16" s="1"/>
      <c r="D16" s="3" t="str">
        <f>IFERROR(ProductsData[[#This Row],[HSN Code]],"")</f>
        <v>N1010</v>
      </c>
      <c r="E16" s="3" t="str">
        <f>IFERROR(ProductsData[[#This Row],[Product Name]],"")</f>
        <v>Tablets</v>
      </c>
      <c r="F16" s="3">
        <f>IFERROR(ProductsData[[#This Row],[Cost]],"")</f>
        <v>23500</v>
      </c>
      <c r="G16" s="11">
        <f>SUMIF(Purchase[Product Name],InventoryData[[#This Row],[Product Name]],Purchase[Units])</f>
        <v>25</v>
      </c>
      <c r="H16" s="3">
        <f>SUMIF(Salesdata[[Product Name ]],InventoryData[[#This Row],[Product Name]],Salesdata[Units])</f>
        <v>4</v>
      </c>
      <c r="I16" s="11">
        <f>InventoryData[[#This Row],[P Units]]-InventoryData[[#This Row],[S Units]]</f>
        <v>21</v>
      </c>
      <c r="J16" s="3">
        <f>IFERROR(InventoryData[[#This Row],[Cost]]*InventoryData[[#This Row],[Stock]],"")</f>
        <v>493500</v>
      </c>
      <c r="K16" s="11" t="str">
        <f>IFERROR(IF(I16&lt;5,"📞 "&amp;InventoryData[[#This Row],[Product Name]]&amp;" Need to reorder ! PH "&amp;VLOOKUP(InventoryData[[#This Row],[HSN Code]],VendorsData[#All],4,0),""),"")</f>
        <v/>
      </c>
    </row>
    <row r="17" spans="2:11" s="3" customFormat="1" x14ac:dyDescent="0.35">
      <c r="B17" s="1"/>
      <c r="H17" s="3">
        <f>SUMIF(Salesdata[[Product Name ]],InventoryData[[#This Row],[Product Name]],Salesdata[Units])</f>
        <v>0</v>
      </c>
      <c r="I17" s="11">
        <f>InventoryData[[#This Row],[P Units]]-InventoryData[[#This Row],[S Units]]</f>
        <v>0</v>
      </c>
      <c r="J17" s="3">
        <f>IFERROR(InventoryData[[#This Row],[Cost]]*InventoryData[[#This Row],[Stock]],"")</f>
        <v>0</v>
      </c>
      <c r="K17" s="11" t="str">
        <f>IFERROR(IF(I17&lt;5,"📞 "&amp;InventoryData[[#This Row],[Product Name]]&amp;" Need to reorder ! PH "&amp;VLOOKUP(InventoryData[[#This Row],[HSN Code]],VendorsData[#All],4,0),""),"")</f>
        <v/>
      </c>
    </row>
    <row r="18" spans="2:11" s="3" customFormat="1" x14ac:dyDescent="0.35">
      <c r="B18" s="1"/>
      <c r="D18" s="3" t="str">
        <f>IFERROR(ProductsData[[#This Row],[HSN Code]],"")</f>
        <v/>
      </c>
      <c r="E18" s="3" t="str">
        <f>IFERROR(ProductsData[[#This Row],[Product Name]],"")</f>
        <v/>
      </c>
      <c r="F18" s="3" t="str">
        <f>IFERROR(ProductsData[[#This Row],[Cost]],"")</f>
        <v/>
      </c>
      <c r="H18" s="3">
        <f>SUMIF(Salesdata[[Product Name ]],InventoryData[[#This Row],[Product Name]],Salesdata[Units])</f>
        <v>0</v>
      </c>
      <c r="I18" s="11">
        <f>InventoryData[[#This Row],[P Units]]-InventoryData[[#This Row],[S Units]]</f>
        <v>0</v>
      </c>
      <c r="J18" s="3" t="str">
        <f>IFERROR(InventoryData[[#This Row],[Cost]]*InventoryData[[#This Row],[Stock]],"")</f>
        <v/>
      </c>
      <c r="K18" s="11" t="str">
        <f>IFERROR(IF(I18&lt;5,"📞 "&amp;InventoryData[[#This Row],[Product Name]]&amp;" Need to reorder ! PH "&amp;VLOOKUP(InventoryData[[#This Row],[HSN Code]],VendorsData[#All],4,0),""),"")</f>
        <v/>
      </c>
    </row>
    <row r="19" spans="2:11" s="3" customFormat="1" x14ac:dyDescent="0.35">
      <c r="B19" s="1"/>
      <c r="D19" s="3" t="str">
        <f>IFERROR(ProductsData[[#This Row],[HSN Code]],"")</f>
        <v/>
      </c>
      <c r="E19" s="3" t="str">
        <f>IFERROR(ProductsData[[#This Row],[Product Name]],"")</f>
        <v/>
      </c>
      <c r="F19" s="3" t="str">
        <f>IFERROR(ProductsData[[#This Row],[Cost]],"")</f>
        <v/>
      </c>
      <c r="H19" s="3">
        <f>SUMIF(Salesdata[[Product Name ]],InventoryData[[#This Row],[Product Name]],Salesdata[Units])</f>
        <v>0</v>
      </c>
      <c r="I19" s="11">
        <f>InventoryData[[#This Row],[P Units]]-InventoryData[[#This Row],[S Units]]</f>
        <v>0</v>
      </c>
      <c r="J19" s="3" t="str">
        <f>IFERROR(InventoryData[[#This Row],[Cost]]*InventoryData[[#This Row],[Stock]],"")</f>
        <v/>
      </c>
      <c r="K19" s="11" t="str">
        <f>IFERROR(IF(I19&lt;5,"📞 "&amp;InventoryData[[#This Row],[Product Name]]&amp;" Need to reorder ! PH "&amp;VLOOKUP(InventoryData[[#This Row],[HSN Code]],VendorsData[#All],4,0),""),"")</f>
        <v/>
      </c>
    </row>
    <row r="20" spans="2:11" s="3" customFormat="1" x14ac:dyDescent="0.35">
      <c r="B20" s="1"/>
      <c r="D20" s="3" t="str">
        <f>IFERROR(ProductsData[[#This Row],[HSN Code]],"")</f>
        <v/>
      </c>
      <c r="E20" s="3" t="str">
        <f>IFERROR(ProductsData[[#This Row],[Product Name]],"")</f>
        <v/>
      </c>
      <c r="F20" s="3" t="str">
        <f>IFERROR(ProductsData[[#This Row],[Cost]],"")</f>
        <v/>
      </c>
      <c r="H20" s="3">
        <f>SUMIF(Salesdata[[Product Name ]],InventoryData[[#This Row],[Product Name]],Salesdata[Units])</f>
        <v>0</v>
      </c>
      <c r="I20" s="11">
        <f>InventoryData[[#This Row],[P Units]]-InventoryData[[#This Row],[S Units]]</f>
        <v>0</v>
      </c>
      <c r="J20" s="3" t="str">
        <f>IFERROR(InventoryData[[#This Row],[Cost]]*InventoryData[[#This Row],[Stock]],"")</f>
        <v/>
      </c>
      <c r="K20" s="11" t="str">
        <f>IFERROR(IF(I20&lt;5,"📞 "&amp;InventoryData[[#This Row],[Product Name]]&amp;" Need to reorder ! PH "&amp;VLOOKUP(InventoryData[[#This Row],[HSN Code]],VendorsData[#All],4,0),""),"")</f>
        <v/>
      </c>
    </row>
    <row r="21" spans="2:11" s="3" customFormat="1" x14ac:dyDescent="0.35">
      <c r="B21" s="1"/>
      <c r="D21" s="3" t="str">
        <f>IFERROR(ProductsData[[#This Row],[HSN Code]],"")</f>
        <v/>
      </c>
      <c r="E21" s="3" t="str">
        <f>IFERROR(ProductsData[[#This Row],[Product Name]],"")</f>
        <v/>
      </c>
      <c r="F21" s="3" t="str">
        <f>IFERROR(ProductsData[[#This Row],[Cost]],"")</f>
        <v/>
      </c>
      <c r="H21" s="3">
        <f>SUMIF(Salesdata[[Product Name ]],InventoryData[[#This Row],[Product Name]],Salesdata[Units])</f>
        <v>0</v>
      </c>
      <c r="I21" s="11">
        <f>InventoryData[[#This Row],[P Units]]-InventoryData[[#This Row],[S Units]]</f>
        <v>0</v>
      </c>
      <c r="J21" s="3" t="str">
        <f>IFERROR(InventoryData[[#This Row],[Cost]]*InventoryData[[#This Row],[Stock]],"")</f>
        <v/>
      </c>
      <c r="K21" s="11" t="str">
        <f>IFERROR(IF(I21&lt;5,"📞 "&amp;InventoryData[[#This Row],[Product Name]]&amp;" Need to reorder ! PH "&amp;VLOOKUP(InventoryData[[#This Row],[HSN Code]],VendorsData[#All],4,0),""),"")</f>
        <v/>
      </c>
    </row>
    <row r="22" spans="2:11" s="3" customFormat="1" x14ac:dyDescent="0.35">
      <c r="B22" s="1"/>
      <c r="D22" s="3" t="str">
        <f>IFERROR(ProductsData[[#This Row],[HSN Code]],"")</f>
        <v/>
      </c>
      <c r="E22" s="3" t="str">
        <f>IFERROR(ProductsData[[#This Row],[Product Name]],"")</f>
        <v/>
      </c>
      <c r="F22" s="3" t="str">
        <f>IFERROR(ProductsData[[#This Row],[Cost]],"")</f>
        <v/>
      </c>
      <c r="H22" s="3">
        <f>SUMIF(Salesdata[[Product Name ]],InventoryData[[#This Row],[Product Name]],Salesdata[Units])</f>
        <v>0</v>
      </c>
      <c r="I22" s="11">
        <f>InventoryData[[#This Row],[P Units]]-InventoryData[[#This Row],[S Units]]</f>
        <v>0</v>
      </c>
      <c r="J22" s="3" t="str">
        <f>IFERROR(InventoryData[[#This Row],[Cost]]*InventoryData[[#This Row],[Stock]],"")</f>
        <v/>
      </c>
      <c r="K22" s="11" t="str">
        <f>IFERROR(IF(I22&lt;5,"📞 "&amp;InventoryData[[#This Row],[Product Name]]&amp;" Need to reorder ! PH "&amp;VLOOKUP(InventoryData[[#This Row],[HSN Code]],VendorsData[#All],4,0),""),"")</f>
        <v/>
      </c>
    </row>
    <row r="23" spans="2:11" s="3" customFormat="1" x14ac:dyDescent="0.35">
      <c r="B23" s="1"/>
      <c r="D23" s="3" t="str">
        <f>IFERROR(ProductsData[[#This Row],[HSN Code]],"")</f>
        <v/>
      </c>
      <c r="E23" s="3" t="str">
        <f>IFERROR(ProductsData[[#This Row],[Product Name]],"")</f>
        <v/>
      </c>
      <c r="F23" s="3" t="str">
        <f>IFERROR(ProductsData[[#This Row],[Cost]],"")</f>
        <v/>
      </c>
      <c r="H23" s="3">
        <f>SUMIF(Salesdata[[Product Name ]],InventoryData[[#This Row],[Product Name]],Salesdata[Units])</f>
        <v>0</v>
      </c>
      <c r="I23" s="11">
        <f>InventoryData[[#This Row],[P Units]]-InventoryData[[#This Row],[S Units]]</f>
        <v>0</v>
      </c>
      <c r="J23" s="3" t="str">
        <f>IFERROR(InventoryData[[#This Row],[Cost]]*InventoryData[[#This Row],[Stock]],"")</f>
        <v/>
      </c>
      <c r="K23" s="11" t="str">
        <f>IFERROR(IF(I23&lt;5,"📞 "&amp;InventoryData[[#This Row],[Product Name]]&amp;" Need to reorder ! PH "&amp;VLOOKUP(InventoryData[[#This Row],[HSN Code]],VendorsData[#All],4,0),""),"")</f>
        <v/>
      </c>
    </row>
    <row r="24" spans="2:11" s="3" customFormat="1" x14ac:dyDescent="0.35">
      <c r="B24" s="1"/>
    </row>
    <row r="25" spans="2:11" s="3" customFormat="1" x14ac:dyDescent="0.35">
      <c r="B25" s="1"/>
    </row>
    <row r="26" spans="2:11" s="3" customFormat="1" x14ac:dyDescent="0.35">
      <c r="B26" s="1"/>
    </row>
    <row r="27" spans="2:11" s="3" customFormat="1" x14ac:dyDescent="0.35">
      <c r="B27" s="1"/>
    </row>
    <row r="28" spans="2:11" s="3" customFormat="1" x14ac:dyDescent="0.35">
      <c r="B28" s="1"/>
    </row>
    <row r="29" spans="2:11" s="3" customFormat="1" x14ac:dyDescent="0.35">
      <c r="B29" s="1"/>
    </row>
    <row r="30" spans="2:11" s="3" customFormat="1" x14ac:dyDescent="0.35">
      <c r="B30" s="1"/>
    </row>
    <row r="31" spans="2:11" s="3" customFormat="1" x14ac:dyDescent="0.35">
      <c r="B31" s="1"/>
    </row>
    <row r="32" spans="2:11" s="3" customFormat="1" x14ac:dyDescent="0.35">
      <c r="B32" s="1"/>
    </row>
    <row r="33" spans="2:2" s="3" customFormat="1" x14ac:dyDescent="0.35">
      <c r="B33" s="1"/>
    </row>
    <row r="34" spans="2:2" s="3" customFormat="1" x14ac:dyDescent="0.35">
      <c r="B34" s="1"/>
    </row>
    <row r="35" spans="2:2" s="3" customFormat="1" x14ac:dyDescent="0.35">
      <c r="B35" s="1"/>
    </row>
    <row r="36" spans="2:2" s="3" customFormat="1" x14ac:dyDescent="0.35">
      <c r="B36" s="1"/>
    </row>
    <row r="37" spans="2:2" s="3" customFormat="1" x14ac:dyDescent="0.35">
      <c r="B37" s="1"/>
    </row>
    <row r="38" spans="2:2" s="3" customFormat="1" x14ac:dyDescent="0.35">
      <c r="B38" s="1"/>
    </row>
    <row r="39" spans="2:2" s="3" customFormat="1" x14ac:dyDescent="0.35">
      <c r="B39" s="1"/>
    </row>
    <row r="40" spans="2:2" s="3" customFormat="1" x14ac:dyDescent="0.35">
      <c r="B40" s="1"/>
    </row>
    <row r="41" spans="2:2" s="3" customFormat="1" x14ac:dyDescent="0.35">
      <c r="B41" s="1"/>
    </row>
    <row r="42" spans="2:2" s="3" customFormat="1" x14ac:dyDescent="0.35">
      <c r="B42" s="1"/>
    </row>
    <row r="43" spans="2:2" s="3" customFormat="1" x14ac:dyDescent="0.35">
      <c r="B43" s="1"/>
    </row>
    <row r="44" spans="2:2" s="3" customFormat="1" x14ac:dyDescent="0.35">
      <c r="B44" s="1"/>
    </row>
    <row r="45" spans="2:2" s="3" customFormat="1" x14ac:dyDescent="0.35">
      <c r="B45" s="1"/>
    </row>
    <row r="46" spans="2:2" s="3" customFormat="1" x14ac:dyDescent="0.35">
      <c r="B46" s="1"/>
    </row>
    <row r="47" spans="2:2" s="3" customFormat="1" x14ac:dyDescent="0.35">
      <c r="B47" s="1"/>
    </row>
    <row r="48" spans="2:2" s="3" customFormat="1" x14ac:dyDescent="0.35">
      <c r="B48" s="1"/>
    </row>
    <row r="49" spans="2:2" s="3" customFormat="1" x14ac:dyDescent="0.35">
      <c r="B49" s="1"/>
    </row>
    <row r="50" spans="2:2" s="3" customFormat="1" x14ac:dyDescent="0.35">
      <c r="B50" s="1"/>
    </row>
    <row r="51" spans="2:2" s="3" customFormat="1" x14ac:dyDescent="0.35">
      <c r="B51" s="1"/>
    </row>
    <row r="52" spans="2:2" s="3" customFormat="1" x14ac:dyDescent="0.35">
      <c r="B52" s="1"/>
    </row>
    <row r="53" spans="2:2" s="3" customFormat="1" x14ac:dyDescent="0.35">
      <c r="B53" s="1"/>
    </row>
    <row r="54" spans="2:2" s="3" customFormat="1" x14ac:dyDescent="0.35">
      <c r="B54" s="1"/>
    </row>
    <row r="55" spans="2:2" s="3" customFormat="1" x14ac:dyDescent="0.35">
      <c r="B55" s="1"/>
    </row>
    <row r="56" spans="2:2" s="3" customFormat="1" x14ac:dyDescent="0.35">
      <c r="B56" s="1"/>
    </row>
    <row r="57" spans="2:2" s="3" customFormat="1" x14ac:dyDescent="0.35">
      <c r="B57" s="1"/>
    </row>
    <row r="58" spans="2:2" s="3" customFormat="1" x14ac:dyDescent="0.35">
      <c r="B58" s="1"/>
    </row>
    <row r="59" spans="2:2" s="3" customFormat="1" x14ac:dyDescent="0.35">
      <c r="B59" s="1"/>
    </row>
    <row r="60" spans="2:2" s="3" customFormat="1" x14ac:dyDescent="0.35">
      <c r="B60" s="1"/>
    </row>
    <row r="61" spans="2:2" s="3" customFormat="1" x14ac:dyDescent="0.35">
      <c r="B61" s="1"/>
    </row>
    <row r="62" spans="2:2" s="3" customFormat="1" x14ac:dyDescent="0.35">
      <c r="B62" s="1"/>
    </row>
    <row r="63" spans="2:2" s="3" customFormat="1" x14ac:dyDescent="0.35">
      <c r="B63" s="1"/>
    </row>
    <row r="64" spans="2:2" s="3" customFormat="1" x14ac:dyDescent="0.35">
      <c r="B64" s="1"/>
    </row>
    <row r="65" spans="2:10" s="3" customFormat="1" x14ac:dyDescent="0.35">
      <c r="B65" s="1"/>
    </row>
    <row r="66" spans="2:10" s="3" customFormat="1" x14ac:dyDescent="0.35">
      <c r="B66" s="1"/>
    </row>
    <row r="67" spans="2:10" s="3" customFormat="1" x14ac:dyDescent="0.35">
      <c r="B67" s="1"/>
    </row>
    <row r="68" spans="2:10" s="3" customFormat="1" x14ac:dyDescent="0.35">
      <c r="B68" s="1"/>
    </row>
    <row r="69" spans="2:10" s="3" customFormat="1" x14ac:dyDescent="0.35">
      <c r="B69" s="1"/>
    </row>
    <row r="70" spans="2:10" s="3" customFormat="1" x14ac:dyDescent="0.35"/>
    <row r="71" spans="2:10" s="3" customFormat="1" x14ac:dyDescent="0.35"/>
    <row r="72" spans="2:10" s="3" customFormat="1" x14ac:dyDescent="0.35"/>
    <row r="73" spans="2:10" s="3" customFormat="1" x14ac:dyDescent="0.35"/>
    <row r="74" spans="2:10" s="3" customFormat="1" x14ac:dyDescent="0.35"/>
    <row r="75" spans="2:10" s="3" customFormat="1" x14ac:dyDescent="0.35"/>
    <row r="76" spans="2:10" x14ac:dyDescent="0.35">
      <c r="D76" s="3"/>
      <c r="E76" s="3"/>
      <c r="F76" s="3"/>
      <c r="G76" s="3"/>
      <c r="H76" s="3"/>
      <c r="I76" s="3"/>
      <c r="J76" s="3"/>
    </row>
    <row r="77" spans="2:10" x14ac:dyDescent="0.35">
      <c r="D77" s="3"/>
      <c r="E77" s="3"/>
      <c r="F77" s="3"/>
      <c r="G77" s="3"/>
      <c r="H77" s="3"/>
      <c r="I77" s="3"/>
      <c r="J77" s="3"/>
    </row>
    <row r="78" spans="2:10" x14ac:dyDescent="0.35">
      <c r="D78" s="3"/>
      <c r="E78" s="3"/>
      <c r="F78" s="3"/>
      <c r="G78" s="3"/>
      <c r="H78" s="3"/>
      <c r="I78" s="3"/>
      <c r="J78" s="3"/>
    </row>
    <row r="79" spans="2:10" x14ac:dyDescent="0.35">
      <c r="D79" s="3"/>
      <c r="E79" s="3"/>
      <c r="F79" s="3"/>
      <c r="G79" s="3"/>
      <c r="H79" s="3"/>
      <c r="I79" s="3"/>
      <c r="J79" s="3"/>
    </row>
    <row r="80" spans="2:10" x14ac:dyDescent="0.35">
      <c r="D80" s="3"/>
      <c r="E80" s="3"/>
      <c r="F80" s="3"/>
      <c r="G80" s="3"/>
      <c r="H80" s="3"/>
      <c r="I80" s="3"/>
      <c r="J80" s="3"/>
    </row>
    <row r="81" spans="4:10" x14ac:dyDescent="0.35">
      <c r="D81" s="3"/>
      <c r="E81" s="3"/>
      <c r="F81" s="3"/>
      <c r="G81" s="3"/>
      <c r="H81" s="3"/>
      <c r="I81" s="3"/>
      <c r="J81" s="3"/>
    </row>
    <row r="82" spans="4:10" x14ac:dyDescent="0.35">
      <c r="D82" s="3"/>
      <c r="E82" s="3"/>
      <c r="F82" s="3"/>
      <c r="G82" s="3"/>
      <c r="H82" s="3"/>
      <c r="I82" s="3"/>
      <c r="J82" s="3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8C8-E667-47B0-BD02-F39B7754F321}">
  <dimension ref="A2:J22"/>
  <sheetViews>
    <sheetView workbookViewId="0">
      <selection activeCell="L16" sqref="L16"/>
    </sheetView>
  </sheetViews>
  <sheetFormatPr defaultRowHeight="14.5" x14ac:dyDescent="0.35"/>
  <cols>
    <col min="1" max="1" width="15.54296875" bestFit="1" customWidth="1"/>
    <col min="3" max="3" width="10.7265625" customWidth="1"/>
    <col min="6" max="6" width="12.453125" bestFit="1" customWidth="1"/>
    <col min="7" max="7" width="13.6328125" bestFit="1" customWidth="1"/>
    <col min="9" max="9" width="13.81640625" bestFit="1" customWidth="1"/>
    <col min="10" max="10" width="11.7265625" bestFit="1" customWidth="1"/>
  </cols>
  <sheetData>
    <row r="2" spans="1:10" x14ac:dyDescent="0.35">
      <c r="A2" t="s">
        <v>81</v>
      </c>
      <c r="C2" t="s">
        <v>82</v>
      </c>
      <c r="F2" s="14" t="s">
        <v>91</v>
      </c>
      <c r="G2" t="s">
        <v>93</v>
      </c>
      <c r="I2" s="14" t="s">
        <v>91</v>
      </c>
      <c r="J2" t="s">
        <v>96</v>
      </c>
    </row>
    <row r="3" spans="1:10" x14ac:dyDescent="0.35">
      <c r="A3" s="12">
        <v>7</v>
      </c>
      <c r="C3">
        <f>GETPIVOTDATA("Name",$A$2)</f>
        <v>7</v>
      </c>
      <c r="F3" s="15" t="s">
        <v>37</v>
      </c>
      <c r="G3" s="12">
        <v>11</v>
      </c>
      <c r="I3" s="15"/>
      <c r="J3" s="12">
        <v>0</v>
      </c>
    </row>
    <row r="4" spans="1:10" x14ac:dyDescent="0.35">
      <c r="F4" s="15" t="s">
        <v>29</v>
      </c>
      <c r="G4" s="12">
        <v>10</v>
      </c>
      <c r="I4" s="15" t="s">
        <v>35</v>
      </c>
      <c r="J4" s="12">
        <v>6</v>
      </c>
    </row>
    <row r="5" spans="1:10" x14ac:dyDescent="0.35">
      <c r="A5" t="s">
        <v>83</v>
      </c>
      <c r="C5" t="s">
        <v>84</v>
      </c>
      <c r="F5" s="15" t="s">
        <v>32</v>
      </c>
      <c r="G5" s="12">
        <v>5</v>
      </c>
      <c r="I5" s="15" t="s">
        <v>32</v>
      </c>
      <c r="J5" s="12">
        <v>45</v>
      </c>
    </row>
    <row r="6" spans="1:10" x14ac:dyDescent="0.35">
      <c r="A6" s="12">
        <v>10</v>
      </c>
      <c r="C6">
        <f>GETPIVOTDATA("Product Name",$A$5)</f>
        <v>10</v>
      </c>
      <c r="F6" s="15" t="s">
        <v>36</v>
      </c>
      <c r="G6" s="12">
        <v>5</v>
      </c>
      <c r="I6" s="15" t="s">
        <v>36</v>
      </c>
      <c r="J6" s="12">
        <v>25</v>
      </c>
    </row>
    <row r="7" spans="1:10" x14ac:dyDescent="0.35">
      <c r="F7" s="15" t="s">
        <v>33</v>
      </c>
      <c r="G7" s="12">
        <v>5</v>
      </c>
      <c r="I7" s="15" t="s">
        <v>30</v>
      </c>
      <c r="J7" s="12">
        <v>47</v>
      </c>
    </row>
    <row r="8" spans="1:10" x14ac:dyDescent="0.35">
      <c r="F8" s="15" t="s">
        <v>92</v>
      </c>
      <c r="G8" s="12">
        <v>36</v>
      </c>
      <c r="I8" s="15" t="s">
        <v>33</v>
      </c>
      <c r="J8" s="12">
        <v>15</v>
      </c>
    </row>
    <row r="9" spans="1:10" x14ac:dyDescent="0.35">
      <c r="A9" t="s">
        <v>85</v>
      </c>
      <c r="C9" t="s">
        <v>86</v>
      </c>
      <c r="I9" s="15" t="s">
        <v>34</v>
      </c>
      <c r="J9" s="12">
        <v>40</v>
      </c>
    </row>
    <row r="10" spans="1:10" x14ac:dyDescent="0.35">
      <c r="A10" s="12">
        <v>4462970</v>
      </c>
      <c r="C10">
        <f>GETPIVOTDATA("Amount",$A$9)</f>
        <v>4462970</v>
      </c>
      <c r="I10" s="15" t="s">
        <v>29</v>
      </c>
      <c r="J10" s="12">
        <v>50</v>
      </c>
    </row>
    <row r="11" spans="1:10" x14ac:dyDescent="0.35">
      <c r="F11" s="14" t="s">
        <v>91</v>
      </c>
      <c r="G11" t="s">
        <v>85</v>
      </c>
      <c r="I11" s="15" t="s">
        <v>37</v>
      </c>
      <c r="J11" s="12">
        <v>19</v>
      </c>
    </row>
    <row r="12" spans="1:10" x14ac:dyDescent="0.35">
      <c r="F12" s="15" t="s">
        <v>7</v>
      </c>
      <c r="G12" s="12">
        <v>249600</v>
      </c>
      <c r="I12" s="15" t="s">
        <v>38</v>
      </c>
      <c r="J12" s="12">
        <v>21</v>
      </c>
    </row>
    <row r="13" spans="1:10" x14ac:dyDescent="0.35">
      <c r="A13" t="s">
        <v>85</v>
      </c>
      <c r="C13" t="s">
        <v>87</v>
      </c>
      <c r="F13" s="15" t="s">
        <v>10</v>
      </c>
      <c r="G13" s="12">
        <v>238200</v>
      </c>
      <c r="I13" s="15" t="s">
        <v>31</v>
      </c>
      <c r="J13" s="12">
        <v>100</v>
      </c>
    </row>
    <row r="14" spans="1:10" x14ac:dyDescent="0.35">
      <c r="A14" s="12">
        <v>639198</v>
      </c>
      <c r="C14">
        <f>GETPIVOTDATA("Amount",$A$13)</f>
        <v>639198</v>
      </c>
      <c r="F14" s="15" t="s">
        <v>9</v>
      </c>
      <c r="G14" s="12">
        <v>126000</v>
      </c>
      <c r="I14" s="15" t="s">
        <v>92</v>
      </c>
      <c r="J14" s="12">
        <v>368</v>
      </c>
    </row>
    <row r="15" spans="1:10" x14ac:dyDescent="0.35">
      <c r="F15" s="15" t="s">
        <v>11</v>
      </c>
      <c r="G15" s="12">
        <v>14976</v>
      </c>
    </row>
    <row r="16" spans="1:10" x14ac:dyDescent="0.35">
      <c r="F16" s="15" t="s">
        <v>4</v>
      </c>
      <c r="G16" s="12">
        <v>5628</v>
      </c>
    </row>
    <row r="17" spans="1:7" x14ac:dyDescent="0.35">
      <c r="A17" t="s">
        <v>88</v>
      </c>
      <c r="C17" t="s">
        <v>89</v>
      </c>
      <c r="F17" s="15" t="s">
        <v>92</v>
      </c>
      <c r="G17" s="12">
        <v>634404</v>
      </c>
    </row>
    <row r="18" spans="1:7" x14ac:dyDescent="0.35">
      <c r="A18" s="12">
        <v>3930305</v>
      </c>
      <c r="C18">
        <f>GETPIVOTDATA("Stock Amt",$A$17)</f>
        <v>3930305</v>
      </c>
    </row>
    <row r="21" spans="1:7" x14ac:dyDescent="0.35">
      <c r="C21" t="s">
        <v>90</v>
      </c>
    </row>
    <row r="22" spans="1:7" x14ac:dyDescent="0.35">
      <c r="C22" s="13">
        <f>C18+C14-C10</f>
        <v>106533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072B174876547A1319F63E4B8DA6D" ma:contentTypeVersion="1" ma:contentTypeDescription="Create a new document." ma:contentTypeScope="" ma:versionID="8175c878f0996ce6e5ca1f5263bd7d07">
  <xsd:schema xmlns:xsd="http://www.w3.org/2001/XMLSchema" xmlns:xs="http://www.w3.org/2001/XMLSchema" xmlns:p="http://schemas.microsoft.com/office/2006/metadata/properties" xmlns:ns3="88738814-768c-4754-a02c-4a13ff4dc1f4" targetNamespace="http://schemas.microsoft.com/office/2006/metadata/properties" ma:root="true" ma:fieldsID="16922250bdac97131ef0d7c29c9ceee4" ns3:_="">
    <xsd:import namespace="88738814-768c-4754-a02c-4a13ff4dc1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38814-768c-4754-a02c-4a13ff4dc1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501C6-13F3-4B15-A6DE-CD04BCB91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738814-768c-4754-a02c-4a13ff4dc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8DF43-0481-4C19-B8E2-72DCED252C30}">
  <ds:schemaRefs>
    <ds:schemaRef ds:uri="http://purl.org/dc/dcmitype/"/>
    <ds:schemaRef ds:uri="http://schemas.microsoft.com/office/2006/metadata/properties"/>
    <ds:schemaRef ds:uri="http://purl.org/dc/elements/1.1/"/>
    <ds:schemaRef ds:uri="88738814-768c-4754-a02c-4a13ff4dc1f4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DCBE114-E253-471E-A4ED-214C72A884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 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Hazra</dc:creator>
  <cp:lastModifiedBy>Anamika Hazra</cp:lastModifiedBy>
  <dcterms:created xsi:type="dcterms:W3CDTF">2025-04-14T07:19:17Z</dcterms:created>
  <dcterms:modified xsi:type="dcterms:W3CDTF">2025-04-16T18:04:54Z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0x010100CD3072B174876547A1319F63E4B8DA6D</vt:lpwstr>
  </property>
</Properties>
</file>