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na/Dropbox/2017 Palmyra Seed Predation Paper/Analyses/Draft_1_Mar_2019/dem_model_transition_stats/"/>
    </mc:Choice>
  </mc:AlternateContent>
  <xr:revisionPtr revIDLastSave="0" documentId="13_ncr:1_{0929E55E-35D2-DC4D-A4D6-354B04B74B89}" xr6:coauthVersionLast="43" xr6:coauthVersionMax="43" xr10:uidLastSave="{00000000-0000-0000-0000-000000000000}"/>
  <bookViews>
    <workbookView xWindow="4740" yWindow="680" windowWidth="19600" windowHeight="11880" firstSheet="2" activeTab="2" xr2:uid="{270C8FEA-3B82-F04A-BC12-3D2C25334CC8}"/>
  </bookViews>
  <sheets>
    <sheet name="Avg_nuts_tree_post" sheetId="1" r:id="rId1"/>
    <sheet name="quads to nut numbers conversion" sheetId="2" r:id="rId2"/>
    <sheet name="fecundity" sheetId="3" r:id="rId3"/>
    <sheet name="nut to seedling survival" sheetId="5" r:id="rId4"/>
    <sheet name="seedling survivorship" sheetId="4" r:id="rId5"/>
    <sheet name="seedling to adult" sheetId="6" r:id="rId6"/>
    <sheet name="Adult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2" i="3" l="1"/>
  <c r="J16" i="3"/>
  <c r="J15" i="3"/>
  <c r="G8" i="4" l="1"/>
  <c r="J45" i="5" l="1"/>
  <c r="J21" i="5"/>
  <c r="F15" i="1"/>
  <c r="F14" i="1"/>
  <c r="F13" i="1"/>
  <c r="F12" i="1"/>
  <c r="F11" i="1"/>
  <c r="F10" i="1"/>
  <c r="D6" i="7"/>
  <c r="D5" i="7"/>
  <c r="E8" i="7" s="1"/>
  <c r="D3" i="7"/>
  <c r="H9" i="2" l="1"/>
  <c r="I17" i="5"/>
  <c r="I8" i="5"/>
  <c r="I40" i="5"/>
  <c r="D10" i="2" l="1"/>
  <c r="E10" i="2"/>
  <c r="F12" i="6" l="1"/>
  <c r="F10" i="6"/>
  <c r="G10" i="6" l="1"/>
  <c r="E8" i="6"/>
  <c r="G8" i="6" s="1"/>
  <c r="E9" i="6"/>
  <c r="G9" i="6" s="1"/>
  <c r="E10" i="6"/>
  <c r="E11" i="6"/>
  <c r="G11" i="6" s="1"/>
  <c r="E12" i="6"/>
  <c r="G12" i="6" s="1"/>
  <c r="E13" i="6"/>
  <c r="G13" i="6" s="1"/>
  <c r="E3" i="6"/>
  <c r="G3" i="6" s="1"/>
  <c r="E4" i="6"/>
  <c r="G4" i="6" s="1"/>
  <c r="E5" i="6"/>
  <c r="G5" i="6" s="1"/>
  <c r="E6" i="6"/>
  <c r="G6" i="6" s="1"/>
  <c r="E7" i="6"/>
  <c r="G7" i="6" s="1"/>
  <c r="E2" i="6"/>
  <c r="G2" i="6" s="1"/>
  <c r="I45" i="5" l="1"/>
  <c r="I41" i="5"/>
  <c r="I42" i="5"/>
  <c r="I43" i="5"/>
  <c r="I44" i="5"/>
  <c r="I9" i="5"/>
  <c r="I10" i="5"/>
  <c r="I11" i="5"/>
  <c r="I12" i="5"/>
  <c r="I13" i="5"/>
  <c r="I14" i="5"/>
  <c r="I15" i="5"/>
  <c r="I16" i="5"/>
  <c r="H38" i="4"/>
  <c r="I38" i="4" s="1"/>
  <c r="K38" i="4" s="1"/>
  <c r="H37" i="4"/>
  <c r="I37" i="4" s="1"/>
  <c r="K37" i="4" s="1"/>
  <c r="H36" i="4"/>
  <c r="I36" i="4" s="1"/>
  <c r="K36" i="4" s="1"/>
  <c r="H35" i="4"/>
  <c r="I35" i="4" s="1"/>
  <c r="K35" i="4" s="1"/>
  <c r="H34" i="4"/>
  <c r="I34" i="4" s="1"/>
  <c r="K34" i="4" s="1"/>
  <c r="H33" i="4"/>
  <c r="I33" i="4" s="1"/>
  <c r="K33" i="4" s="1"/>
  <c r="H32" i="4"/>
  <c r="I32" i="4" s="1"/>
  <c r="K32" i="4" s="1"/>
  <c r="H31" i="4"/>
  <c r="I31" i="4" s="1"/>
  <c r="K31" i="4" s="1"/>
  <c r="H30" i="4"/>
  <c r="I30" i="4" s="1"/>
  <c r="K30" i="4" s="1"/>
  <c r="H29" i="4"/>
  <c r="I29" i="4" s="1"/>
  <c r="K29" i="4" s="1"/>
  <c r="H28" i="4"/>
  <c r="I28" i="4" s="1"/>
  <c r="K28" i="4" s="1"/>
  <c r="G9" i="4"/>
  <c r="H9" i="4" s="1"/>
  <c r="I9" i="4" s="1"/>
  <c r="K9" i="4" s="1"/>
  <c r="G10" i="4"/>
  <c r="G11" i="4"/>
  <c r="H11" i="4" s="1"/>
  <c r="I11" i="4" s="1"/>
  <c r="K11" i="4" s="1"/>
  <c r="G12" i="4"/>
  <c r="H12" i="4" s="1"/>
  <c r="I12" i="4" s="1"/>
  <c r="K12" i="4" s="1"/>
  <c r="G13" i="4"/>
  <c r="H13" i="4" s="1"/>
  <c r="I13" i="4" s="1"/>
  <c r="K13" i="4" s="1"/>
  <c r="G14" i="4"/>
  <c r="H14" i="4" s="1"/>
  <c r="I14" i="4" s="1"/>
  <c r="K14" i="4" s="1"/>
  <c r="G15" i="4"/>
  <c r="G16" i="4"/>
  <c r="G17" i="4"/>
  <c r="H17" i="4" s="1"/>
  <c r="I17" i="4" s="1"/>
  <c r="K17" i="4" s="1"/>
  <c r="G18" i="4"/>
  <c r="H18" i="4" s="1"/>
  <c r="I18" i="4" s="1"/>
  <c r="K18" i="4" s="1"/>
  <c r="G19" i="4"/>
  <c r="H19" i="4" s="1"/>
  <c r="I19" i="4" s="1"/>
  <c r="K19" i="4" s="1"/>
  <c r="G20" i="4"/>
  <c r="H20" i="4" s="1"/>
  <c r="I20" i="4" s="1"/>
  <c r="K20" i="4" s="1"/>
  <c r="G21" i="4"/>
  <c r="H21" i="4" s="1"/>
  <c r="I21" i="4" s="1"/>
  <c r="K21" i="4" s="1"/>
  <c r="H8" i="4"/>
  <c r="I8" i="4" s="1"/>
  <c r="K8" i="4" s="1"/>
  <c r="G16" i="3"/>
  <c r="G17" i="3"/>
  <c r="I17" i="3" s="1"/>
  <c r="G18" i="3"/>
  <c r="I18" i="3" s="1"/>
  <c r="F17" i="3"/>
  <c r="F19" i="3"/>
  <c r="G19" i="3" s="1"/>
  <c r="I19" i="3" s="1"/>
  <c r="F20" i="3"/>
  <c r="G20" i="3" s="1"/>
  <c r="I20" i="3" s="1"/>
  <c r="F21" i="3"/>
  <c r="G21" i="3" s="1"/>
  <c r="I21" i="3" s="1"/>
  <c r="H4" i="2"/>
  <c r="G10" i="3"/>
  <c r="I10" i="3" s="1"/>
  <c r="G13" i="3"/>
  <c r="I13" i="3" s="1"/>
  <c r="G14" i="3"/>
  <c r="I14" i="3" s="1"/>
  <c r="F5" i="3"/>
  <c r="G5" i="3" s="1"/>
  <c r="I5" i="3" s="1"/>
  <c r="F6" i="3"/>
  <c r="G6" i="3" s="1"/>
  <c r="I6" i="3" s="1"/>
  <c r="F7" i="3"/>
  <c r="G7" i="3" s="1"/>
  <c r="I7" i="3" s="1"/>
  <c r="F8" i="3"/>
  <c r="G8" i="3" s="1"/>
  <c r="I8" i="3" s="1"/>
  <c r="F9" i="3"/>
  <c r="G9" i="3" s="1"/>
  <c r="I9" i="3" s="1"/>
  <c r="F11" i="3"/>
  <c r="G11" i="3" s="1"/>
  <c r="I11" i="3" s="1"/>
  <c r="F12" i="3"/>
  <c r="G12" i="3" s="1"/>
  <c r="I12" i="3" s="1"/>
  <c r="F15" i="3"/>
  <c r="G15" i="3" s="1"/>
  <c r="I15" i="3" s="1"/>
  <c r="F4" i="3"/>
  <c r="G4" i="3" s="1"/>
  <c r="K15" i="3" l="1"/>
  <c r="I4" i="3"/>
  <c r="I16" i="3"/>
  <c r="J21" i="3" s="1"/>
  <c r="K21" i="3"/>
  <c r="F10" i="2" l="1"/>
  <c r="I4" i="2" l="1"/>
  <c r="H5" i="2"/>
  <c r="H10" i="2" s="1"/>
  <c r="H6" i="2"/>
  <c r="J6" i="2" s="1"/>
  <c r="H7" i="2"/>
  <c r="J7" i="2" s="1"/>
  <c r="H8" i="2"/>
  <c r="J8" i="2" s="1"/>
  <c r="J9" i="2"/>
  <c r="G5" i="2"/>
  <c r="G6" i="2"/>
  <c r="G7" i="2"/>
  <c r="G8" i="2"/>
  <c r="G9" i="2"/>
  <c r="G4" i="2"/>
  <c r="I5" i="2"/>
  <c r="I6" i="2"/>
  <c r="I7" i="2"/>
  <c r="I8" i="2"/>
  <c r="I9" i="2"/>
  <c r="J5" i="2" l="1"/>
  <c r="G10" i="2"/>
  <c r="J4" i="2"/>
  <c r="I10" i="2"/>
  <c r="J10" i="2" l="1"/>
  <c r="E11" i="1"/>
  <c r="E12" i="1"/>
  <c r="E13" i="1"/>
  <c r="E14" i="1"/>
  <c r="E15" i="1"/>
  <c r="E16" i="1"/>
  <c r="E17" i="1"/>
  <c r="E18" i="1"/>
  <c r="E19" i="1"/>
  <c r="E20" i="1"/>
  <c r="E21" i="1"/>
  <c r="E22" i="1"/>
  <c r="E23" i="1"/>
  <c r="E24" i="1"/>
  <c r="E25" i="1"/>
  <c r="E26" i="1"/>
  <c r="E27" i="1"/>
  <c r="E10" i="1"/>
  <c r="E28" i="1" l="1"/>
</calcChain>
</file>

<file path=xl/sharedStrings.xml><?xml version="1.0" encoding="utf-8"?>
<sst xmlns="http://schemas.openxmlformats.org/spreadsheetml/2006/main" count="442" uniqueCount="66">
  <si>
    <t>Plot</t>
  </si>
  <si>
    <t>Year</t>
  </si>
  <si>
    <t>Number_adults</t>
  </si>
  <si>
    <t>Number_nuts</t>
  </si>
  <si>
    <t>Eastern</t>
  </si>
  <si>
    <t>Holei 1</t>
  </si>
  <si>
    <t>Kaula</t>
  </si>
  <si>
    <t>Papala</t>
  </si>
  <si>
    <t>Paradise</t>
  </si>
  <si>
    <t>Sand</t>
  </si>
  <si>
    <t>Nuts_per_adult</t>
  </si>
  <si>
    <t>NA</t>
  </si>
  <si>
    <t>Holei</t>
  </si>
  <si>
    <t>Pre_Num_adults</t>
  </si>
  <si>
    <t>Pre_Nuts_per_quad</t>
  </si>
  <si>
    <t>Post_Nuts_per_quad</t>
  </si>
  <si>
    <t>Post_Num_adults</t>
  </si>
  <si>
    <t>Post_Yearly_nuts</t>
  </si>
  <si>
    <t>Post_nuts_per_tree</t>
  </si>
  <si>
    <t>Post_quad/total</t>
  </si>
  <si>
    <t>Pre_nuts_per_tree</t>
  </si>
  <si>
    <t>num adults</t>
  </si>
  <si>
    <t>new seedlings</t>
  </si>
  <si>
    <t>Num Nuts</t>
  </si>
  <si>
    <t>total prev. year nuts</t>
  </si>
  <si>
    <t>new-prev</t>
  </si>
  <si>
    <t>total_nuts_seeds</t>
  </si>
  <si>
    <t>Pre_predict_total</t>
  </si>
  <si>
    <t>pre</t>
  </si>
  <si>
    <t>Mixed</t>
  </si>
  <si>
    <t>Mono</t>
  </si>
  <si>
    <t>Type</t>
  </si>
  <si>
    <t>Erad</t>
  </si>
  <si>
    <t>Total Seedlings</t>
  </si>
  <si>
    <t>New Seedlings</t>
  </si>
  <si>
    <t>N/A</t>
  </si>
  <si>
    <t>n/A</t>
  </si>
  <si>
    <t>post</t>
  </si>
  <si>
    <t>Forest Type</t>
  </si>
  <si>
    <t>Rats</t>
  </si>
  <si>
    <t>Total Seedlings in Plot</t>
  </si>
  <si>
    <t>Seed.and.Sap</t>
  </si>
  <si>
    <t>New Seedling Num</t>
  </si>
  <si>
    <t>Mature Nuts</t>
  </si>
  <si>
    <t>Eradication</t>
  </si>
  <si>
    <t>Avg_yrly_seedling</t>
  </si>
  <si>
    <t>survivorship</t>
  </si>
  <si>
    <t>5_yr_sldg</t>
  </si>
  <si>
    <t>total_saplings_5yrs</t>
  </si>
  <si>
    <t>seed_seedling_survival</t>
  </si>
  <si>
    <t>seeds_tree</t>
  </si>
  <si>
    <t>AVERAGE</t>
  </si>
  <si>
    <t>AVG</t>
  </si>
  <si>
    <t>Description: the average number of nuts per tree in each plot post-eradication, which I use for conversions in the quads to nut numbers conversion spreadsheet</t>
  </si>
  <si>
    <t>Description: we did not count the total number of nuts in the plots pre, so this is a conversion of the proportion of total nuts: quad nuts post to convert pre total nuts: quad nuts proportion. Note: this excludes seedlings that germinated uncounted, see fecundity sheet for those</t>
  </si>
  <si>
    <t>Description: this is the total number of nuts produced, including those counted on the ground, and those that germinated uncounted between sampling points. We verified this significance using the quad counts in the text.</t>
  </si>
  <si>
    <t>this number is low because these were poisoned</t>
  </si>
  <si>
    <t>total per plot (for vector)</t>
  </si>
  <si>
    <t>total plot nuts (for vector)</t>
  </si>
  <si>
    <t>nuts per tree (for matrix)</t>
  </si>
  <si>
    <t>Prev_seedlings_alive</t>
  </si>
  <si>
    <t>Survival_Rate</t>
  </si>
  <si>
    <t>Mortality_Rate</t>
  </si>
  <si>
    <t>Prev_year_total</t>
  </si>
  <si>
    <t>Prev_Year_Dead</t>
  </si>
  <si>
    <t>Holei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</si>
</sst>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359C-FB4F-134E-8D94-6FB82F8ABFF2}">
  <dimension ref="A1:F28"/>
  <sheetViews>
    <sheetView workbookViewId="0">
      <selection activeCell="F16" sqref="F16"/>
    </sheetView>
  </sheetViews>
  <sheetFormatPr baseColWidth="10" defaultRowHeight="16" x14ac:dyDescent="0.2"/>
  <cols>
    <col min="3" max="3" width="13.83203125" bestFit="1" customWidth="1"/>
    <col min="4" max="4" width="12.33203125" bestFit="1" customWidth="1"/>
    <col min="5" max="5" width="13.83203125" bestFit="1" customWidth="1"/>
  </cols>
  <sheetData>
    <row r="1" spans="1:6" x14ac:dyDescent="0.2">
      <c r="A1" t="s">
        <v>53</v>
      </c>
    </row>
    <row r="3" spans="1:6" x14ac:dyDescent="0.2">
      <c r="A3" t="s">
        <v>0</v>
      </c>
      <c r="B3" t="s">
        <v>1</v>
      </c>
      <c r="C3" t="s">
        <v>2</v>
      </c>
      <c r="D3" t="s">
        <v>3</v>
      </c>
      <c r="E3" t="s">
        <v>10</v>
      </c>
    </row>
    <row r="4" spans="1:6" x14ac:dyDescent="0.2">
      <c r="A4" t="s">
        <v>4</v>
      </c>
      <c r="B4">
        <v>2007</v>
      </c>
      <c r="D4" t="s">
        <v>11</v>
      </c>
      <c r="E4" t="s">
        <v>11</v>
      </c>
    </row>
    <row r="5" spans="1:6" x14ac:dyDescent="0.2">
      <c r="A5" t="s">
        <v>5</v>
      </c>
      <c r="B5">
        <v>2007</v>
      </c>
      <c r="D5" t="s">
        <v>11</v>
      </c>
      <c r="E5" t="s">
        <v>11</v>
      </c>
    </row>
    <row r="6" spans="1:6" x14ac:dyDescent="0.2">
      <c r="A6" t="s">
        <v>6</v>
      </c>
      <c r="B6">
        <v>2007</v>
      </c>
      <c r="D6" t="s">
        <v>11</v>
      </c>
      <c r="E6" t="s">
        <v>11</v>
      </c>
    </row>
    <row r="7" spans="1:6" x14ac:dyDescent="0.2">
      <c r="A7" t="s">
        <v>7</v>
      </c>
      <c r="B7">
        <v>2007</v>
      </c>
      <c r="D7" t="s">
        <v>11</v>
      </c>
      <c r="E7" t="s">
        <v>11</v>
      </c>
    </row>
    <row r="8" spans="1:6" x14ac:dyDescent="0.2">
      <c r="A8" t="s">
        <v>8</v>
      </c>
      <c r="B8">
        <v>2007</v>
      </c>
      <c r="D8" t="s">
        <v>11</v>
      </c>
      <c r="E8" t="s">
        <v>11</v>
      </c>
    </row>
    <row r="9" spans="1:6" x14ac:dyDescent="0.2">
      <c r="A9" t="s">
        <v>9</v>
      </c>
      <c r="B9">
        <v>2007</v>
      </c>
      <c r="D9" t="s">
        <v>11</v>
      </c>
      <c r="E9" t="s">
        <v>11</v>
      </c>
    </row>
    <row r="10" spans="1:6" x14ac:dyDescent="0.2">
      <c r="A10" t="s">
        <v>4</v>
      </c>
      <c r="B10">
        <v>2015</v>
      </c>
      <c r="C10">
        <v>5</v>
      </c>
      <c r="D10">
        <v>24</v>
      </c>
      <c r="E10">
        <f>D10/C10</f>
        <v>4.8</v>
      </c>
      <c r="F10">
        <f t="shared" ref="F10:F15" si="0">AVERAGE(D10,D16,D22)</f>
        <v>26</v>
      </c>
    </row>
    <row r="11" spans="1:6" x14ac:dyDescent="0.2">
      <c r="A11" t="s">
        <v>5</v>
      </c>
      <c r="B11">
        <v>2015</v>
      </c>
      <c r="C11">
        <v>28</v>
      </c>
      <c r="D11">
        <v>54</v>
      </c>
      <c r="E11">
        <f t="shared" ref="E11:E27" si="1">D11/C11</f>
        <v>1.9285714285714286</v>
      </c>
      <c r="F11">
        <f t="shared" si="0"/>
        <v>33</v>
      </c>
    </row>
    <row r="12" spans="1:6" x14ac:dyDescent="0.2">
      <c r="A12" t="s">
        <v>6</v>
      </c>
      <c r="B12">
        <v>2015</v>
      </c>
      <c r="C12">
        <v>21</v>
      </c>
      <c r="D12">
        <v>92</v>
      </c>
      <c r="E12">
        <f t="shared" si="1"/>
        <v>4.3809523809523814</v>
      </c>
      <c r="F12">
        <f t="shared" si="0"/>
        <v>70.666666666666671</v>
      </c>
    </row>
    <row r="13" spans="1:6" x14ac:dyDescent="0.2">
      <c r="A13" t="s">
        <v>7</v>
      </c>
      <c r="B13">
        <v>2015</v>
      </c>
      <c r="C13">
        <v>25</v>
      </c>
      <c r="D13">
        <v>79</v>
      </c>
      <c r="E13">
        <f t="shared" si="1"/>
        <v>3.16</v>
      </c>
      <c r="F13">
        <f t="shared" si="0"/>
        <v>94.666666666666671</v>
      </c>
    </row>
    <row r="14" spans="1:6" x14ac:dyDescent="0.2">
      <c r="A14" t="s">
        <v>8</v>
      </c>
      <c r="B14">
        <v>2015</v>
      </c>
      <c r="C14">
        <v>6</v>
      </c>
      <c r="D14">
        <v>80</v>
      </c>
      <c r="E14">
        <f t="shared" si="1"/>
        <v>13.333333333333334</v>
      </c>
      <c r="F14">
        <f t="shared" si="0"/>
        <v>78</v>
      </c>
    </row>
    <row r="15" spans="1:6" x14ac:dyDescent="0.2">
      <c r="A15" t="s">
        <v>9</v>
      </c>
      <c r="B15">
        <v>2015</v>
      </c>
      <c r="C15">
        <v>8</v>
      </c>
      <c r="D15">
        <v>35</v>
      </c>
      <c r="E15">
        <f t="shared" si="1"/>
        <v>4.375</v>
      </c>
      <c r="F15">
        <f t="shared" si="0"/>
        <v>35.333333333333336</v>
      </c>
    </row>
    <row r="16" spans="1:6" x14ac:dyDescent="0.2">
      <c r="A16" t="s">
        <v>4</v>
      </c>
      <c r="B16">
        <v>2016</v>
      </c>
      <c r="C16">
        <v>5</v>
      </c>
      <c r="D16">
        <v>48</v>
      </c>
      <c r="E16">
        <f t="shared" si="1"/>
        <v>9.6</v>
      </c>
    </row>
    <row r="17" spans="1:5" x14ac:dyDescent="0.2">
      <c r="A17" t="s">
        <v>5</v>
      </c>
      <c r="B17">
        <v>2016</v>
      </c>
      <c r="C17">
        <v>28</v>
      </c>
      <c r="D17">
        <v>21</v>
      </c>
      <c r="E17">
        <f t="shared" si="1"/>
        <v>0.75</v>
      </c>
    </row>
    <row r="18" spans="1:5" x14ac:dyDescent="0.2">
      <c r="A18" t="s">
        <v>6</v>
      </c>
      <c r="B18">
        <v>2016</v>
      </c>
      <c r="C18">
        <v>21</v>
      </c>
      <c r="D18">
        <v>75</v>
      </c>
      <c r="E18">
        <f t="shared" si="1"/>
        <v>3.5714285714285716</v>
      </c>
    </row>
    <row r="19" spans="1:5" x14ac:dyDescent="0.2">
      <c r="A19" t="s">
        <v>7</v>
      </c>
      <c r="B19">
        <v>2016</v>
      </c>
      <c r="C19">
        <v>25</v>
      </c>
      <c r="D19">
        <v>105</v>
      </c>
      <c r="E19">
        <f t="shared" si="1"/>
        <v>4.2</v>
      </c>
    </row>
    <row r="20" spans="1:5" x14ac:dyDescent="0.2">
      <c r="A20" t="s">
        <v>8</v>
      </c>
      <c r="B20">
        <v>2016</v>
      </c>
      <c r="C20">
        <v>6</v>
      </c>
      <c r="D20">
        <v>120</v>
      </c>
      <c r="E20">
        <f t="shared" si="1"/>
        <v>20</v>
      </c>
    </row>
    <row r="21" spans="1:5" x14ac:dyDescent="0.2">
      <c r="A21" t="s">
        <v>9</v>
      </c>
      <c r="B21">
        <v>2016</v>
      </c>
      <c r="C21">
        <v>8</v>
      </c>
      <c r="D21">
        <v>50</v>
      </c>
      <c r="E21">
        <f t="shared" si="1"/>
        <v>6.25</v>
      </c>
    </row>
    <row r="22" spans="1:5" x14ac:dyDescent="0.2">
      <c r="A22" t="s">
        <v>4</v>
      </c>
      <c r="B22">
        <v>2017</v>
      </c>
      <c r="C22">
        <v>5</v>
      </c>
      <c r="D22">
        <v>6</v>
      </c>
      <c r="E22">
        <f t="shared" si="1"/>
        <v>1.2</v>
      </c>
    </row>
    <row r="23" spans="1:5" x14ac:dyDescent="0.2">
      <c r="A23" t="s">
        <v>5</v>
      </c>
      <c r="B23">
        <v>2017</v>
      </c>
      <c r="C23">
        <v>28</v>
      </c>
      <c r="D23">
        <v>24</v>
      </c>
      <c r="E23">
        <f t="shared" si="1"/>
        <v>0.8571428571428571</v>
      </c>
    </row>
    <row r="24" spans="1:5" x14ac:dyDescent="0.2">
      <c r="A24" t="s">
        <v>6</v>
      </c>
      <c r="B24">
        <v>2017</v>
      </c>
      <c r="C24">
        <v>21</v>
      </c>
      <c r="D24">
        <v>45</v>
      </c>
      <c r="E24">
        <f t="shared" si="1"/>
        <v>2.1428571428571428</v>
      </c>
    </row>
    <row r="25" spans="1:5" x14ac:dyDescent="0.2">
      <c r="A25" t="s">
        <v>7</v>
      </c>
      <c r="B25">
        <v>2017</v>
      </c>
      <c r="C25">
        <v>25</v>
      </c>
      <c r="D25">
        <v>100</v>
      </c>
      <c r="E25">
        <f t="shared" si="1"/>
        <v>4</v>
      </c>
    </row>
    <row r="26" spans="1:5" x14ac:dyDescent="0.2">
      <c r="A26" t="s">
        <v>8</v>
      </c>
      <c r="B26">
        <v>2017</v>
      </c>
      <c r="C26">
        <v>6</v>
      </c>
      <c r="D26">
        <v>34</v>
      </c>
      <c r="E26">
        <f t="shared" si="1"/>
        <v>5.666666666666667</v>
      </c>
    </row>
    <row r="27" spans="1:5" x14ac:dyDescent="0.2">
      <c r="A27" t="s">
        <v>9</v>
      </c>
      <c r="B27">
        <v>2017</v>
      </c>
      <c r="C27">
        <v>8</v>
      </c>
      <c r="D27">
        <v>21</v>
      </c>
      <c r="E27">
        <f t="shared" si="1"/>
        <v>2.625</v>
      </c>
    </row>
    <row r="28" spans="1:5" x14ac:dyDescent="0.2">
      <c r="E28">
        <f>AVERAGE(E10:E27)</f>
        <v>5.1578306878306881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4CA88-3DAE-6B4A-A730-ABBD28031E2E}">
  <dimension ref="A1:J10"/>
  <sheetViews>
    <sheetView zoomScaleNormal="44" workbookViewId="0">
      <selection activeCell="D11" sqref="D11"/>
    </sheetView>
  </sheetViews>
  <sheetFormatPr baseColWidth="10" defaultRowHeight="16" x14ac:dyDescent="0.2"/>
  <cols>
    <col min="2" max="2" width="17.5" bestFit="1" customWidth="1"/>
    <col min="3" max="3" width="18.33203125" bestFit="1" customWidth="1"/>
    <col min="4" max="4" width="14.83203125" bestFit="1" customWidth="1"/>
    <col min="5" max="5" width="15.6640625" bestFit="1" customWidth="1"/>
    <col min="6" max="6" width="15.1640625" bestFit="1" customWidth="1"/>
    <col min="7" max="7" width="14.33203125" bestFit="1" customWidth="1"/>
    <col min="8" max="8" width="13.33203125" bestFit="1" customWidth="1"/>
    <col min="9" max="9" width="17.33203125" bestFit="1" customWidth="1"/>
    <col min="10" max="10" width="16.5" bestFit="1" customWidth="1"/>
  </cols>
  <sheetData>
    <row r="1" spans="1:10" x14ac:dyDescent="0.2">
      <c r="A1" t="s">
        <v>54</v>
      </c>
    </row>
    <row r="3" spans="1:10" x14ac:dyDescent="0.2">
      <c r="A3" t="s">
        <v>0</v>
      </c>
      <c r="B3" t="s">
        <v>14</v>
      </c>
      <c r="C3" t="s">
        <v>15</v>
      </c>
      <c r="D3" t="s">
        <v>13</v>
      </c>
      <c r="E3" t="s">
        <v>16</v>
      </c>
      <c r="F3" t="s">
        <v>17</v>
      </c>
      <c r="G3" t="s">
        <v>19</v>
      </c>
      <c r="H3" t="s">
        <v>27</v>
      </c>
      <c r="I3" t="s">
        <v>18</v>
      </c>
      <c r="J3" t="s">
        <v>20</v>
      </c>
    </row>
    <row r="4" spans="1:10" x14ac:dyDescent="0.2">
      <c r="A4" t="s">
        <v>4</v>
      </c>
      <c r="B4">
        <v>0.41699999999999998</v>
      </c>
      <c r="C4">
        <v>0.125</v>
      </c>
      <c r="D4">
        <v>3</v>
      </c>
      <c r="E4">
        <v>5</v>
      </c>
      <c r="F4">
        <v>26</v>
      </c>
      <c r="G4">
        <f t="shared" ref="G4:G9" si="0">C4/F4</f>
        <v>4.807692307692308E-3</v>
      </c>
      <c r="H4">
        <f>B4/0.00618586</f>
        <v>67.411806927411874</v>
      </c>
      <c r="I4">
        <f t="shared" ref="I4:I9" si="1">F4/E4</f>
        <v>5.2</v>
      </c>
      <c r="J4">
        <f>H4/D4</f>
        <v>22.470602309137291</v>
      </c>
    </row>
    <row r="5" spans="1:10" x14ac:dyDescent="0.2">
      <c r="A5" t="s">
        <v>9</v>
      </c>
      <c r="B5">
        <v>0</v>
      </c>
      <c r="C5">
        <v>4.1700000000000001E-2</v>
      </c>
      <c r="D5">
        <v>17</v>
      </c>
      <c r="E5">
        <v>8</v>
      </c>
      <c r="F5">
        <v>33</v>
      </c>
      <c r="G5">
        <f t="shared" si="0"/>
        <v>1.2636363636363637E-3</v>
      </c>
      <c r="H5">
        <f t="shared" ref="H5:H8" si="2">B5/0.00618586</f>
        <v>0</v>
      </c>
      <c r="I5">
        <f t="shared" si="1"/>
        <v>4.125</v>
      </c>
      <c r="J5">
        <f t="shared" ref="J5:J9" si="3">H5/D5</f>
        <v>0</v>
      </c>
    </row>
    <row r="6" spans="1:10" x14ac:dyDescent="0.2">
      <c r="A6" t="s">
        <v>8</v>
      </c>
      <c r="B6">
        <v>0</v>
      </c>
      <c r="C6">
        <v>0.56200000000000006</v>
      </c>
      <c r="D6">
        <v>4</v>
      </c>
      <c r="E6">
        <v>6</v>
      </c>
      <c r="F6">
        <v>70.666666666666671</v>
      </c>
      <c r="G6">
        <f t="shared" si="0"/>
        <v>7.9528301886792451E-3</v>
      </c>
      <c r="H6">
        <f t="shared" si="2"/>
        <v>0</v>
      </c>
      <c r="I6">
        <f t="shared" si="1"/>
        <v>11.777777777777779</v>
      </c>
      <c r="J6">
        <f t="shared" si="3"/>
        <v>0</v>
      </c>
    </row>
    <row r="7" spans="1:10" x14ac:dyDescent="0.2">
      <c r="A7" t="s">
        <v>12</v>
      </c>
      <c r="B7">
        <v>0</v>
      </c>
      <c r="C7">
        <v>0.20799999999999999</v>
      </c>
      <c r="D7">
        <v>30</v>
      </c>
      <c r="E7">
        <v>28</v>
      </c>
      <c r="F7">
        <v>94.666666666666671</v>
      </c>
      <c r="G7">
        <f t="shared" si="0"/>
        <v>2.1971830985915491E-3</v>
      </c>
      <c r="H7">
        <f t="shared" si="2"/>
        <v>0</v>
      </c>
      <c r="I7">
        <f t="shared" si="1"/>
        <v>3.3809523809523809</v>
      </c>
      <c r="J7">
        <f t="shared" si="3"/>
        <v>0</v>
      </c>
    </row>
    <row r="8" spans="1:10" x14ac:dyDescent="0.2">
      <c r="A8" t="s">
        <v>6</v>
      </c>
      <c r="B8">
        <v>0</v>
      </c>
      <c r="C8">
        <v>0.25</v>
      </c>
      <c r="D8">
        <v>23</v>
      </c>
      <c r="E8">
        <v>21</v>
      </c>
      <c r="F8">
        <v>78</v>
      </c>
      <c r="G8">
        <f t="shared" si="0"/>
        <v>3.205128205128205E-3</v>
      </c>
      <c r="H8">
        <f t="shared" si="2"/>
        <v>0</v>
      </c>
      <c r="I8">
        <f t="shared" si="1"/>
        <v>3.7142857142857144</v>
      </c>
      <c r="J8">
        <f t="shared" si="3"/>
        <v>0</v>
      </c>
    </row>
    <row r="9" spans="1:10" x14ac:dyDescent="0.2">
      <c r="A9" t="s">
        <v>7</v>
      </c>
      <c r="B9">
        <v>8.3299999999999999E-2</v>
      </c>
      <c r="C9">
        <v>0.625</v>
      </c>
      <c r="D9">
        <v>24</v>
      </c>
      <c r="E9">
        <v>25</v>
      </c>
      <c r="F9">
        <v>35.333333333333336</v>
      </c>
      <c r="G9">
        <f t="shared" si="0"/>
        <v>1.7688679245283018E-2</v>
      </c>
      <c r="H9">
        <f>B9/0.00618586</f>
        <v>13.466195484540549</v>
      </c>
      <c r="I9">
        <f t="shared" si="1"/>
        <v>1.4133333333333333</v>
      </c>
      <c r="J9">
        <f t="shared" si="3"/>
        <v>0.56109147852252284</v>
      </c>
    </row>
    <row r="10" spans="1:10" x14ac:dyDescent="0.2">
      <c r="A10" t="s">
        <v>51</v>
      </c>
      <c r="D10">
        <f>SUM(D4:D9)</f>
        <v>101</v>
      </c>
      <c r="E10">
        <f>SUM(E4:E9)</f>
        <v>93</v>
      </c>
      <c r="F10">
        <f>AVERAGE(F4:F9)</f>
        <v>56.277777777777779</v>
      </c>
      <c r="G10" s="1">
        <f>AVERAGE(G4:G9)</f>
        <v>6.1858582348351147E-3</v>
      </c>
      <c r="H10">
        <f>AVERAGE(H4:H9)</f>
        <v>13.479667068658737</v>
      </c>
      <c r="I10">
        <f>AVERAGE(I4:I9)</f>
        <v>4.9352248677248678</v>
      </c>
      <c r="J10">
        <f>AVERAGE(J4:J9)</f>
        <v>3.8386156312766357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A2F3-E280-354B-BB9B-48686B8216D2}">
  <dimension ref="A1:K22"/>
  <sheetViews>
    <sheetView tabSelected="1" workbookViewId="0">
      <selection activeCell="J23" sqref="J23"/>
    </sheetView>
  </sheetViews>
  <sheetFormatPr baseColWidth="10" defaultRowHeight="16" x14ac:dyDescent="0.2"/>
  <cols>
    <col min="10" max="10" width="22.1640625" bestFit="1" customWidth="1"/>
  </cols>
  <sheetData>
    <row r="1" spans="1:11" x14ac:dyDescent="0.2">
      <c r="A1" t="s">
        <v>55</v>
      </c>
    </row>
    <row r="3" spans="1:11" x14ac:dyDescent="0.2">
      <c r="B3" t="s">
        <v>1</v>
      </c>
      <c r="C3" t="s">
        <v>23</v>
      </c>
      <c r="D3" t="s">
        <v>22</v>
      </c>
      <c r="E3" t="s">
        <v>24</v>
      </c>
      <c r="F3" t="s">
        <v>25</v>
      </c>
      <c r="G3" t="s">
        <v>26</v>
      </c>
      <c r="H3" t="s">
        <v>21</v>
      </c>
      <c r="I3" t="s">
        <v>50</v>
      </c>
      <c r="J3" t="s">
        <v>52</v>
      </c>
    </row>
    <row r="4" spans="1:11" x14ac:dyDescent="0.2">
      <c r="A4" t="s">
        <v>4</v>
      </c>
      <c r="B4">
        <v>2016</v>
      </c>
      <c r="C4">
        <v>48</v>
      </c>
      <c r="D4">
        <v>68</v>
      </c>
      <c r="E4">
        <v>24</v>
      </c>
      <c r="F4">
        <f>D4-E4</f>
        <v>44</v>
      </c>
      <c r="G4">
        <f>F4+C4</f>
        <v>92</v>
      </c>
      <c r="H4">
        <v>5</v>
      </c>
      <c r="I4">
        <f>G4/H4</f>
        <v>18.399999999999999</v>
      </c>
    </row>
    <row r="5" spans="1:11" x14ac:dyDescent="0.2">
      <c r="A5" t="s">
        <v>5</v>
      </c>
      <c r="B5">
        <v>2016</v>
      </c>
      <c r="C5">
        <v>21</v>
      </c>
      <c r="D5">
        <v>243</v>
      </c>
      <c r="E5">
        <v>54</v>
      </c>
      <c r="F5">
        <f t="shared" ref="F5:F21" si="0">D5-E5</f>
        <v>189</v>
      </c>
      <c r="G5">
        <f t="shared" ref="G5:G21" si="1">F5+C5</f>
        <v>210</v>
      </c>
      <c r="H5">
        <v>28</v>
      </c>
      <c r="I5">
        <f t="shared" ref="I5:I21" si="2">G5/H5</f>
        <v>7.5</v>
      </c>
    </row>
    <row r="6" spans="1:11" x14ac:dyDescent="0.2">
      <c r="A6" t="s">
        <v>6</v>
      </c>
      <c r="B6">
        <v>2016</v>
      </c>
      <c r="C6">
        <v>75</v>
      </c>
      <c r="D6">
        <v>310</v>
      </c>
      <c r="E6">
        <v>92</v>
      </c>
      <c r="F6">
        <f t="shared" si="0"/>
        <v>218</v>
      </c>
      <c r="G6">
        <f t="shared" si="1"/>
        <v>293</v>
      </c>
      <c r="H6">
        <v>21</v>
      </c>
      <c r="I6">
        <f t="shared" si="2"/>
        <v>13.952380952380953</v>
      </c>
    </row>
    <row r="7" spans="1:11" x14ac:dyDescent="0.2">
      <c r="A7" t="s">
        <v>7</v>
      </c>
      <c r="B7">
        <v>2016</v>
      </c>
      <c r="C7">
        <v>105</v>
      </c>
      <c r="D7">
        <v>321</v>
      </c>
      <c r="E7">
        <v>79</v>
      </c>
      <c r="F7">
        <f t="shared" si="0"/>
        <v>242</v>
      </c>
      <c r="G7">
        <f t="shared" si="1"/>
        <v>347</v>
      </c>
      <c r="H7">
        <v>25</v>
      </c>
      <c r="I7">
        <f t="shared" si="2"/>
        <v>13.88</v>
      </c>
    </row>
    <row r="8" spans="1:11" x14ac:dyDescent="0.2">
      <c r="A8" t="s">
        <v>8</v>
      </c>
      <c r="B8">
        <v>2016</v>
      </c>
      <c r="C8">
        <v>120</v>
      </c>
      <c r="D8">
        <v>238</v>
      </c>
      <c r="E8">
        <v>80</v>
      </c>
      <c r="F8">
        <f t="shared" si="0"/>
        <v>158</v>
      </c>
      <c r="G8">
        <f t="shared" si="1"/>
        <v>278</v>
      </c>
      <c r="H8">
        <v>6</v>
      </c>
      <c r="I8">
        <f t="shared" si="2"/>
        <v>46.333333333333336</v>
      </c>
    </row>
    <row r="9" spans="1:11" x14ac:dyDescent="0.2">
      <c r="A9" t="s">
        <v>9</v>
      </c>
      <c r="B9">
        <v>2016</v>
      </c>
      <c r="C9">
        <v>50</v>
      </c>
      <c r="D9">
        <v>71</v>
      </c>
      <c r="E9">
        <v>35</v>
      </c>
      <c r="F9">
        <f t="shared" si="0"/>
        <v>36</v>
      </c>
      <c r="G9">
        <f t="shared" si="1"/>
        <v>86</v>
      </c>
      <c r="H9">
        <v>8</v>
      </c>
      <c r="I9">
        <f t="shared" si="2"/>
        <v>10.75</v>
      </c>
    </row>
    <row r="10" spans="1:11" x14ac:dyDescent="0.2">
      <c r="A10" t="s">
        <v>4</v>
      </c>
      <c r="B10">
        <v>2017</v>
      </c>
      <c r="C10">
        <v>6</v>
      </c>
      <c r="D10">
        <v>33</v>
      </c>
      <c r="E10">
        <v>48</v>
      </c>
      <c r="F10">
        <v>0</v>
      </c>
      <c r="G10">
        <f t="shared" si="1"/>
        <v>6</v>
      </c>
      <c r="H10">
        <v>5</v>
      </c>
      <c r="I10">
        <f t="shared" si="2"/>
        <v>1.2</v>
      </c>
    </row>
    <row r="11" spans="1:11" x14ac:dyDescent="0.2">
      <c r="A11" t="s">
        <v>5</v>
      </c>
      <c r="B11">
        <v>2017</v>
      </c>
      <c r="C11">
        <v>24</v>
      </c>
      <c r="D11">
        <v>55</v>
      </c>
      <c r="E11">
        <v>21</v>
      </c>
      <c r="F11">
        <f t="shared" si="0"/>
        <v>34</v>
      </c>
      <c r="G11">
        <f t="shared" si="1"/>
        <v>58</v>
      </c>
      <c r="H11">
        <v>28</v>
      </c>
      <c r="I11">
        <f t="shared" si="2"/>
        <v>2.0714285714285716</v>
      </c>
    </row>
    <row r="12" spans="1:11" x14ac:dyDescent="0.2">
      <c r="A12" t="s">
        <v>6</v>
      </c>
      <c r="B12">
        <v>2017</v>
      </c>
      <c r="C12">
        <v>45</v>
      </c>
      <c r="D12">
        <v>115</v>
      </c>
      <c r="E12">
        <v>75</v>
      </c>
      <c r="F12">
        <f t="shared" si="0"/>
        <v>40</v>
      </c>
      <c r="G12">
        <f t="shared" si="1"/>
        <v>85</v>
      </c>
      <c r="H12">
        <v>21</v>
      </c>
      <c r="I12">
        <f t="shared" si="2"/>
        <v>4.0476190476190474</v>
      </c>
    </row>
    <row r="13" spans="1:11" x14ac:dyDescent="0.2">
      <c r="A13" t="s">
        <v>7</v>
      </c>
      <c r="B13">
        <v>2017</v>
      </c>
      <c r="C13">
        <v>100</v>
      </c>
      <c r="D13">
        <v>71</v>
      </c>
      <c r="E13">
        <v>105</v>
      </c>
      <c r="F13">
        <v>0</v>
      </c>
      <c r="G13">
        <f t="shared" si="1"/>
        <v>100</v>
      </c>
      <c r="H13">
        <v>25</v>
      </c>
      <c r="I13">
        <f t="shared" si="2"/>
        <v>4</v>
      </c>
    </row>
    <row r="14" spans="1:11" x14ac:dyDescent="0.2">
      <c r="A14" t="s">
        <v>8</v>
      </c>
      <c r="B14">
        <v>2017</v>
      </c>
      <c r="C14">
        <v>34</v>
      </c>
      <c r="D14">
        <v>78</v>
      </c>
      <c r="E14">
        <v>120</v>
      </c>
      <c r="F14">
        <v>0</v>
      </c>
      <c r="G14">
        <f t="shared" si="1"/>
        <v>34</v>
      </c>
      <c r="H14">
        <v>6</v>
      </c>
      <c r="I14">
        <f t="shared" si="2"/>
        <v>5.666666666666667</v>
      </c>
      <c r="J14" s="1" t="s">
        <v>59</v>
      </c>
      <c r="K14" s="1" t="s">
        <v>58</v>
      </c>
    </row>
    <row r="15" spans="1:11" x14ac:dyDescent="0.2">
      <c r="A15" t="s">
        <v>9</v>
      </c>
      <c r="B15">
        <v>2017</v>
      </c>
      <c r="C15">
        <v>21</v>
      </c>
      <c r="D15">
        <v>67</v>
      </c>
      <c r="E15">
        <v>50</v>
      </c>
      <c r="F15">
        <f t="shared" si="0"/>
        <v>17</v>
      </c>
      <c r="G15">
        <f t="shared" si="1"/>
        <v>38</v>
      </c>
      <c r="H15">
        <v>8</v>
      </c>
      <c r="I15">
        <f t="shared" si="2"/>
        <v>4.75</v>
      </c>
      <c r="J15" s="1">
        <f>AVERAGE(I4:I15)</f>
        <v>11.045952380952381</v>
      </c>
      <c r="K15">
        <f>AVERAGE(G4:G15)</f>
        <v>135.58333333333334</v>
      </c>
    </row>
    <row r="16" spans="1:11" x14ac:dyDescent="0.2">
      <c r="A16" t="s">
        <v>4</v>
      </c>
      <c r="B16" t="s">
        <v>28</v>
      </c>
      <c r="C16">
        <v>67.411806927411874</v>
      </c>
      <c r="D16">
        <v>20.333333333333332</v>
      </c>
      <c r="E16">
        <v>67.411806927411874</v>
      </c>
      <c r="F16">
        <v>0</v>
      </c>
      <c r="G16">
        <f t="shared" si="1"/>
        <v>67.411806927411874</v>
      </c>
      <c r="H16">
        <v>3</v>
      </c>
      <c r="I16">
        <f t="shared" si="2"/>
        <v>22.470602309137291</v>
      </c>
      <c r="J16">
        <f>STDEV(I4:I16)</f>
        <v>12.225611489022452</v>
      </c>
    </row>
    <row r="17" spans="1:11" x14ac:dyDescent="0.2">
      <c r="A17" t="s">
        <v>5</v>
      </c>
      <c r="B17" t="s">
        <v>28</v>
      </c>
      <c r="C17">
        <v>0</v>
      </c>
      <c r="D17">
        <v>1.5</v>
      </c>
      <c r="E17">
        <v>0</v>
      </c>
      <c r="F17">
        <f t="shared" si="0"/>
        <v>1.5</v>
      </c>
      <c r="G17">
        <f t="shared" si="1"/>
        <v>1.5</v>
      </c>
      <c r="H17">
        <v>30</v>
      </c>
      <c r="I17">
        <f t="shared" si="2"/>
        <v>0.05</v>
      </c>
    </row>
    <row r="18" spans="1:11" x14ac:dyDescent="0.2">
      <c r="A18" t="s">
        <v>6</v>
      </c>
      <c r="B18" t="s">
        <v>28</v>
      </c>
      <c r="C18">
        <v>13.466195484540549</v>
      </c>
      <c r="D18">
        <v>1.5</v>
      </c>
      <c r="E18">
        <v>13.466195484540549</v>
      </c>
      <c r="F18">
        <v>0</v>
      </c>
      <c r="G18">
        <f t="shared" si="1"/>
        <v>13.466195484540549</v>
      </c>
      <c r="H18">
        <v>23</v>
      </c>
      <c r="I18">
        <f t="shared" si="2"/>
        <v>0.58548676019741519</v>
      </c>
    </row>
    <row r="19" spans="1:11" x14ac:dyDescent="0.2">
      <c r="A19" t="s">
        <v>7</v>
      </c>
      <c r="B19" t="s">
        <v>28</v>
      </c>
      <c r="C19">
        <v>13.479667068658737</v>
      </c>
      <c r="D19">
        <v>23</v>
      </c>
      <c r="E19">
        <v>13.479667068658737</v>
      </c>
      <c r="F19">
        <f t="shared" si="0"/>
        <v>9.5203329313412635</v>
      </c>
      <c r="G19">
        <f t="shared" si="1"/>
        <v>23</v>
      </c>
      <c r="H19">
        <v>24</v>
      </c>
      <c r="I19">
        <f t="shared" si="2"/>
        <v>0.95833333333333337</v>
      </c>
    </row>
    <row r="20" spans="1:11" x14ac:dyDescent="0.2">
      <c r="A20" t="s">
        <v>8</v>
      </c>
      <c r="B20" t="s">
        <v>28</v>
      </c>
      <c r="C20">
        <v>0</v>
      </c>
      <c r="D20">
        <v>3</v>
      </c>
      <c r="E20">
        <v>0</v>
      </c>
      <c r="F20">
        <f t="shared" si="0"/>
        <v>3</v>
      </c>
      <c r="G20">
        <f t="shared" si="1"/>
        <v>3</v>
      </c>
      <c r="H20">
        <v>4</v>
      </c>
      <c r="I20">
        <f t="shared" si="2"/>
        <v>0.75</v>
      </c>
      <c r="J20" s="1" t="s">
        <v>59</v>
      </c>
      <c r="K20" s="1" t="s">
        <v>58</v>
      </c>
    </row>
    <row r="21" spans="1:11" x14ac:dyDescent="0.2">
      <c r="A21" t="s">
        <v>9</v>
      </c>
      <c r="B21" t="s">
        <v>28</v>
      </c>
      <c r="C21">
        <v>0</v>
      </c>
      <c r="D21">
        <v>0.5</v>
      </c>
      <c r="E21">
        <v>0</v>
      </c>
      <c r="F21">
        <f t="shared" si="0"/>
        <v>0.5</v>
      </c>
      <c r="G21">
        <f t="shared" si="1"/>
        <v>0.5</v>
      </c>
      <c r="H21">
        <v>17</v>
      </c>
      <c r="I21">
        <f t="shared" si="2"/>
        <v>2.9411764705882353E-2</v>
      </c>
      <c r="J21" s="1">
        <f>AVERAGE(I16:I21)</f>
        <v>4.140639027895654</v>
      </c>
      <c r="K21">
        <f>AVERAGE(G16:G21)</f>
        <v>18.146333735325403</v>
      </c>
    </row>
    <row r="22" spans="1:11" x14ac:dyDescent="0.2">
      <c r="J22">
        <f>STDEV(I16:I21)</f>
        <v>8.9876101534886068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2F8-7D77-2344-A8F8-93D4D8A875A4}">
  <dimension ref="A1:J45"/>
  <sheetViews>
    <sheetView topLeftCell="F25" workbookViewId="0">
      <selection activeCell="J35" sqref="J35"/>
    </sheetView>
  </sheetViews>
  <sheetFormatPr baseColWidth="10" defaultRowHeight="16" x14ac:dyDescent="0.2"/>
  <sheetData>
    <row r="1" spans="1:9" x14ac:dyDescent="0.2">
      <c r="A1" t="s">
        <v>0</v>
      </c>
      <c r="B1" t="s">
        <v>38</v>
      </c>
      <c r="C1" t="s">
        <v>39</v>
      </c>
      <c r="D1" t="s">
        <v>1</v>
      </c>
      <c r="E1" t="s">
        <v>40</v>
      </c>
      <c r="F1" t="s">
        <v>41</v>
      </c>
      <c r="G1" t="s">
        <v>42</v>
      </c>
      <c r="H1" t="s">
        <v>43</v>
      </c>
      <c r="I1" t="s">
        <v>49</v>
      </c>
    </row>
    <row r="2" spans="1:9" x14ac:dyDescent="0.2">
      <c r="A2" t="s">
        <v>4</v>
      </c>
      <c r="B2" t="s">
        <v>29</v>
      </c>
      <c r="C2" t="s">
        <v>28</v>
      </c>
      <c r="D2">
        <v>2007</v>
      </c>
      <c r="E2">
        <v>76</v>
      </c>
      <c r="G2" t="s">
        <v>35</v>
      </c>
      <c r="H2">
        <v>67.411806927411874</v>
      </c>
    </row>
    <row r="3" spans="1:9" x14ac:dyDescent="0.2">
      <c r="A3" t="s">
        <v>5</v>
      </c>
      <c r="B3" t="s">
        <v>30</v>
      </c>
      <c r="C3" t="s">
        <v>28</v>
      </c>
      <c r="D3">
        <v>2007</v>
      </c>
      <c r="E3">
        <v>15</v>
      </c>
      <c r="G3" t="s">
        <v>35</v>
      </c>
      <c r="H3">
        <v>1.5</v>
      </c>
    </row>
    <row r="4" spans="1:9" x14ac:dyDescent="0.2">
      <c r="A4" t="s">
        <v>6</v>
      </c>
      <c r="B4" t="s">
        <v>30</v>
      </c>
      <c r="C4" t="s">
        <v>28</v>
      </c>
      <c r="D4">
        <v>2007</v>
      </c>
      <c r="E4">
        <v>0</v>
      </c>
      <c r="G4" t="s">
        <v>35</v>
      </c>
      <c r="H4">
        <v>13.466195484540549</v>
      </c>
    </row>
    <row r="5" spans="1:9" x14ac:dyDescent="0.2">
      <c r="A5" t="s">
        <v>7</v>
      </c>
      <c r="B5" t="s">
        <v>30</v>
      </c>
      <c r="C5" t="s">
        <v>28</v>
      </c>
      <c r="D5">
        <v>2007</v>
      </c>
      <c r="E5">
        <v>52</v>
      </c>
      <c r="G5" t="s">
        <v>35</v>
      </c>
      <c r="H5">
        <v>23</v>
      </c>
    </row>
    <row r="6" spans="1:9" x14ac:dyDescent="0.2">
      <c r="A6" t="s">
        <v>8</v>
      </c>
      <c r="B6" t="s">
        <v>29</v>
      </c>
      <c r="C6" t="s">
        <v>28</v>
      </c>
      <c r="D6">
        <v>2007</v>
      </c>
      <c r="E6">
        <v>13</v>
      </c>
      <c r="G6" t="s">
        <v>36</v>
      </c>
      <c r="H6">
        <v>3</v>
      </c>
    </row>
    <row r="7" spans="1:9" x14ac:dyDescent="0.2">
      <c r="A7" t="s">
        <v>9</v>
      </c>
      <c r="B7" t="s">
        <v>29</v>
      </c>
      <c r="C7" t="s">
        <v>28</v>
      </c>
      <c r="D7">
        <v>2007</v>
      </c>
      <c r="E7">
        <v>3</v>
      </c>
      <c r="G7" t="s">
        <v>35</v>
      </c>
      <c r="H7">
        <v>0.5</v>
      </c>
    </row>
    <row r="8" spans="1:9" x14ac:dyDescent="0.2">
      <c r="A8" t="s">
        <v>4</v>
      </c>
      <c r="B8" t="s">
        <v>29</v>
      </c>
      <c r="C8" t="s">
        <v>28</v>
      </c>
      <c r="D8">
        <v>2008</v>
      </c>
      <c r="E8">
        <v>43</v>
      </c>
      <c r="G8">
        <v>27</v>
      </c>
      <c r="H8">
        <v>67.411806927411874</v>
      </c>
      <c r="I8">
        <f>G8/H8</f>
        <v>0.40052330935251795</v>
      </c>
    </row>
    <row r="9" spans="1:9" x14ac:dyDescent="0.2">
      <c r="A9" t="s">
        <v>5</v>
      </c>
      <c r="B9" t="s">
        <v>30</v>
      </c>
      <c r="C9" t="s">
        <v>28</v>
      </c>
      <c r="D9">
        <v>2008</v>
      </c>
      <c r="E9">
        <v>13</v>
      </c>
      <c r="G9">
        <v>0</v>
      </c>
      <c r="H9">
        <v>1.5</v>
      </c>
      <c r="I9">
        <f t="shared" ref="I9:I17" si="0">G9/H9</f>
        <v>0</v>
      </c>
    </row>
    <row r="10" spans="1:9" x14ac:dyDescent="0.2">
      <c r="A10" t="s">
        <v>6</v>
      </c>
      <c r="B10" t="s">
        <v>30</v>
      </c>
      <c r="C10" t="s">
        <v>28</v>
      </c>
      <c r="D10">
        <v>2008</v>
      </c>
      <c r="E10">
        <v>0</v>
      </c>
      <c r="G10">
        <v>0</v>
      </c>
      <c r="H10">
        <v>13.466195484540549</v>
      </c>
      <c r="I10">
        <f t="shared" si="0"/>
        <v>0</v>
      </c>
    </row>
    <row r="11" spans="1:9" x14ac:dyDescent="0.2">
      <c r="A11" t="s">
        <v>7</v>
      </c>
      <c r="B11" t="s">
        <v>30</v>
      </c>
      <c r="C11" t="s">
        <v>28</v>
      </c>
      <c r="D11">
        <v>2008</v>
      </c>
      <c r="E11">
        <v>65</v>
      </c>
      <c r="G11">
        <v>22</v>
      </c>
      <c r="H11">
        <v>23</v>
      </c>
      <c r="I11">
        <f t="shared" si="0"/>
        <v>0.95652173913043481</v>
      </c>
    </row>
    <row r="12" spans="1:9" x14ac:dyDescent="0.2">
      <c r="A12" t="s">
        <v>8</v>
      </c>
      <c r="B12" t="s">
        <v>29</v>
      </c>
      <c r="C12" t="s">
        <v>28</v>
      </c>
      <c r="D12">
        <v>2008</v>
      </c>
      <c r="E12">
        <v>11</v>
      </c>
      <c r="G12">
        <v>1</v>
      </c>
      <c r="H12">
        <v>3</v>
      </c>
      <c r="I12">
        <f t="shared" si="0"/>
        <v>0.33333333333333331</v>
      </c>
    </row>
    <row r="13" spans="1:9" x14ac:dyDescent="0.2">
      <c r="A13" t="s">
        <v>9</v>
      </c>
      <c r="B13" t="s">
        <v>29</v>
      </c>
      <c r="C13" t="s">
        <v>28</v>
      </c>
      <c r="D13">
        <v>2008</v>
      </c>
      <c r="E13">
        <v>1</v>
      </c>
      <c r="G13">
        <v>0</v>
      </c>
      <c r="H13">
        <v>0.5</v>
      </c>
      <c r="I13">
        <f t="shared" si="0"/>
        <v>0</v>
      </c>
    </row>
    <row r="14" spans="1:9" x14ac:dyDescent="0.2">
      <c r="A14" t="s">
        <v>4</v>
      </c>
      <c r="B14" t="s">
        <v>29</v>
      </c>
      <c r="C14" t="s">
        <v>28</v>
      </c>
      <c r="D14">
        <v>2009</v>
      </c>
      <c r="E14">
        <v>27</v>
      </c>
      <c r="G14">
        <v>2</v>
      </c>
      <c r="H14">
        <v>67.411806927411874</v>
      </c>
      <c r="I14">
        <f t="shared" si="0"/>
        <v>2.9668393285371703E-2</v>
      </c>
    </row>
    <row r="15" spans="1:9" x14ac:dyDescent="0.2">
      <c r="A15" t="s">
        <v>6</v>
      </c>
      <c r="B15" t="s">
        <v>30</v>
      </c>
      <c r="C15" t="s">
        <v>28</v>
      </c>
      <c r="D15">
        <v>2009</v>
      </c>
      <c r="E15">
        <v>5</v>
      </c>
      <c r="G15">
        <v>3</v>
      </c>
      <c r="H15">
        <v>13.466195484540549</v>
      </c>
      <c r="I15">
        <f t="shared" si="0"/>
        <v>0.22278007202881153</v>
      </c>
    </row>
    <row r="16" spans="1:9" x14ac:dyDescent="0.2">
      <c r="A16" t="s">
        <v>8</v>
      </c>
      <c r="B16" t="s">
        <v>29</v>
      </c>
      <c r="C16" t="s">
        <v>28</v>
      </c>
      <c r="D16">
        <v>2009</v>
      </c>
      <c r="E16">
        <v>20</v>
      </c>
      <c r="G16">
        <v>2</v>
      </c>
      <c r="H16">
        <v>3</v>
      </c>
      <c r="I16">
        <f t="shared" si="0"/>
        <v>0.66666666666666663</v>
      </c>
    </row>
    <row r="17" spans="1:10" x14ac:dyDescent="0.2">
      <c r="A17" t="s">
        <v>4</v>
      </c>
      <c r="B17" t="s">
        <v>29</v>
      </c>
      <c r="C17" t="s">
        <v>28</v>
      </c>
      <c r="D17">
        <v>2010</v>
      </c>
      <c r="E17">
        <v>40</v>
      </c>
      <c r="G17">
        <v>32</v>
      </c>
      <c r="H17">
        <v>67.411806927411874</v>
      </c>
      <c r="I17">
        <f t="shared" si="0"/>
        <v>0.47469429256594725</v>
      </c>
    </row>
    <row r="18" spans="1:10" x14ac:dyDescent="0.2">
      <c r="A18" t="s">
        <v>5</v>
      </c>
      <c r="B18" t="s">
        <v>30</v>
      </c>
      <c r="C18" t="s">
        <v>28</v>
      </c>
      <c r="D18">
        <v>2010</v>
      </c>
      <c r="E18">
        <v>15</v>
      </c>
      <c r="G18">
        <v>3</v>
      </c>
      <c r="H18">
        <v>1.5</v>
      </c>
    </row>
    <row r="19" spans="1:10" x14ac:dyDescent="0.2">
      <c r="A19" t="s">
        <v>7</v>
      </c>
      <c r="B19" t="s">
        <v>30</v>
      </c>
      <c r="C19" t="s">
        <v>28</v>
      </c>
      <c r="D19">
        <v>2010</v>
      </c>
      <c r="E19">
        <v>88</v>
      </c>
      <c r="G19">
        <v>24</v>
      </c>
      <c r="H19">
        <v>23</v>
      </c>
    </row>
    <row r="20" spans="1:10" x14ac:dyDescent="0.2">
      <c r="A20" t="s">
        <v>8</v>
      </c>
      <c r="B20" t="s">
        <v>29</v>
      </c>
      <c r="C20" t="s">
        <v>28</v>
      </c>
      <c r="D20">
        <v>2010</v>
      </c>
      <c r="E20">
        <v>17</v>
      </c>
      <c r="G20">
        <v>6</v>
      </c>
      <c r="H20">
        <v>3</v>
      </c>
      <c r="J20" s="1" t="s">
        <v>57</v>
      </c>
    </row>
    <row r="21" spans="1:10" x14ac:dyDescent="0.2">
      <c r="A21" t="s">
        <v>9</v>
      </c>
      <c r="B21" t="s">
        <v>29</v>
      </c>
      <c r="C21" t="s">
        <v>28</v>
      </c>
      <c r="D21">
        <v>2010</v>
      </c>
      <c r="E21">
        <v>1</v>
      </c>
      <c r="G21">
        <v>1</v>
      </c>
      <c r="H21">
        <v>0.5</v>
      </c>
      <c r="J21">
        <f>AVERAGE(E2:E21)</f>
        <v>25.25</v>
      </c>
    </row>
    <row r="22" spans="1:10" x14ac:dyDescent="0.2">
      <c r="A22" t="s">
        <v>4</v>
      </c>
      <c r="B22" t="s">
        <v>29</v>
      </c>
      <c r="C22" t="s">
        <v>37</v>
      </c>
      <c r="D22">
        <v>2014</v>
      </c>
      <c r="E22">
        <v>89</v>
      </c>
      <c r="G22" t="s">
        <v>35</v>
      </c>
    </row>
    <row r="23" spans="1:10" x14ac:dyDescent="0.2">
      <c r="A23" t="s">
        <v>5</v>
      </c>
      <c r="B23" t="s">
        <v>30</v>
      </c>
      <c r="C23" t="s">
        <v>37</v>
      </c>
      <c r="D23">
        <v>2014</v>
      </c>
      <c r="E23">
        <v>710</v>
      </c>
      <c r="G23" t="s">
        <v>35</v>
      </c>
    </row>
    <row r="24" spans="1:10" x14ac:dyDescent="0.2">
      <c r="A24" t="s">
        <v>6</v>
      </c>
      <c r="B24" t="s">
        <v>30</v>
      </c>
      <c r="C24" t="s">
        <v>37</v>
      </c>
      <c r="D24">
        <v>2014</v>
      </c>
      <c r="E24">
        <v>1060</v>
      </c>
      <c r="G24" t="s">
        <v>35</v>
      </c>
    </row>
    <row r="25" spans="1:10" x14ac:dyDescent="0.2">
      <c r="A25" t="s">
        <v>7</v>
      </c>
      <c r="B25" t="s">
        <v>30</v>
      </c>
      <c r="C25" t="s">
        <v>37</v>
      </c>
      <c r="D25">
        <v>2014</v>
      </c>
      <c r="E25">
        <v>655</v>
      </c>
      <c r="G25" t="s">
        <v>35</v>
      </c>
    </row>
    <row r="26" spans="1:10" x14ac:dyDescent="0.2">
      <c r="A26" t="s">
        <v>8</v>
      </c>
      <c r="B26" t="s">
        <v>29</v>
      </c>
      <c r="C26" t="s">
        <v>37</v>
      </c>
      <c r="D26">
        <v>2014</v>
      </c>
      <c r="E26">
        <v>390</v>
      </c>
      <c r="G26" t="s">
        <v>35</v>
      </c>
    </row>
    <row r="27" spans="1:10" x14ac:dyDescent="0.2">
      <c r="A27" t="s">
        <v>9</v>
      </c>
      <c r="B27" t="s">
        <v>29</v>
      </c>
      <c r="C27" t="s">
        <v>37</v>
      </c>
      <c r="D27">
        <v>2014</v>
      </c>
      <c r="E27">
        <v>49</v>
      </c>
      <c r="G27" t="s">
        <v>35</v>
      </c>
    </row>
    <row r="28" spans="1:10" x14ac:dyDescent="0.2">
      <c r="A28" t="s">
        <v>4</v>
      </c>
      <c r="B28" t="s">
        <v>29</v>
      </c>
      <c r="C28" t="s">
        <v>37</v>
      </c>
      <c r="D28">
        <v>2015</v>
      </c>
      <c r="E28">
        <v>98</v>
      </c>
      <c r="G28" t="s">
        <v>36</v>
      </c>
    </row>
    <row r="29" spans="1:10" x14ac:dyDescent="0.2">
      <c r="A29" t="s">
        <v>5</v>
      </c>
      <c r="B29" t="s">
        <v>30</v>
      </c>
      <c r="C29" t="s">
        <v>37</v>
      </c>
      <c r="D29">
        <v>2015</v>
      </c>
      <c r="E29">
        <v>577</v>
      </c>
      <c r="G29" t="s">
        <v>35</v>
      </c>
    </row>
    <row r="30" spans="1:10" x14ac:dyDescent="0.2">
      <c r="A30" t="s">
        <v>6</v>
      </c>
      <c r="B30" t="s">
        <v>30</v>
      </c>
      <c r="C30" t="s">
        <v>37</v>
      </c>
      <c r="D30">
        <v>2015</v>
      </c>
      <c r="E30">
        <v>792</v>
      </c>
      <c r="G30" t="s">
        <v>35</v>
      </c>
    </row>
    <row r="31" spans="1:10" x14ac:dyDescent="0.2">
      <c r="A31" t="s">
        <v>7</v>
      </c>
      <c r="B31" t="s">
        <v>30</v>
      </c>
      <c r="C31" t="s">
        <v>37</v>
      </c>
      <c r="D31">
        <v>2015</v>
      </c>
      <c r="E31">
        <v>624</v>
      </c>
      <c r="G31" t="s">
        <v>35</v>
      </c>
    </row>
    <row r="32" spans="1:10" x14ac:dyDescent="0.2">
      <c r="A32" t="s">
        <v>8</v>
      </c>
      <c r="B32" t="s">
        <v>29</v>
      </c>
      <c r="C32" t="s">
        <v>37</v>
      </c>
      <c r="D32">
        <v>2015</v>
      </c>
      <c r="E32">
        <v>407</v>
      </c>
      <c r="G32" t="s">
        <v>35</v>
      </c>
    </row>
    <row r="33" spans="1:10" x14ac:dyDescent="0.2">
      <c r="A33" t="s">
        <v>9</v>
      </c>
      <c r="B33" t="s">
        <v>29</v>
      </c>
      <c r="C33" t="s">
        <v>37</v>
      </c>
      <c r="D33">
        <v>2015</v>
      </c>
      <c r="E33">
        <v>110</v>
      </c>
      <c r="G33" t="s">
        <v>35</v>
      </c>
    </row>
    <row r="34" spans="1:10" x14ac:dyDescent="0.2">
      <c r="A34" t="s">
        <v>4</v>
      </c>
      <c r="B34" t="s">
        <v>29</v>
      </c>
      <c r="C34" t="s">
        <v>37</v>
      </c>
      <c r="D34">
        <v>2016</v>
      </c>
      <c r="E34">
        <v>148</v>
      </c>
      <c r="F34">
        <v>135</v>
      </c>
      <c r="G34">
        <v>68</v>
      </c>
      <c r="H34">
        <v>92</v>
      </c>
    </row>
    <row r="35" spans="1:10" x14ac:dyDescent="0.2">
      <c r="A35" t="s">
        <v>5</v>
      </c>
      <c r="B35" t="s">
        <v>30</v>
      </c>
      <c r="C35" t="s">
        <v>37</v>
      </c>
      <c r="D35">
        <v>2016</v>
      </c>
      <c r="E35">
        <v>621</v>
      </c>
      <c r="F35">
        <v>666</v>
      </c>
      <c r="G35">
        <v>243</v>
      </c>
      <c r="H35">
        <v>210</v>
      </c>
    </row>
    <row r="36" spans="1:10" x14ac:dyDescent="0.2">
      <c r="A36" t="s">
        <v>6</v>
      </c>
      <c r="B36" t="s">
        <v>30</v>
      </c>
      <c r="C36" t="s">
        <v>37</v>
      </c>
      <c r="D36">
        <v>2016</v>
      </c>
      <c r="E36">
        <v>760</v>
      </c>
      <c r="F36">
        <v>831</v>
      </c>
      <c r="G36">
        <v>310</v>
      </c>
      <c r="H36">
        <v>293</v>
      </c>
    </row>
    <row r="37" spans="1:10" x14ac:dyDescent="0.2">
      <c r="A37" t="s">
        <v>7</v>
      </c>
      <c r="B37" t="s">
        <v>30</v>
      </c>
      <c r="C37" t="s">
        <v>37</v>
      </c>
      <c r="D37">
        <v>2016</v>
      </c>
      <c r="E37">
        <v>755</v>
      </c>
      <c r="F37">
        <v>797</v>
      </c>
      <c r="G37">
        <v>321</v>
      </c>
      <c r="H37">
        <v>347</v>
      </c>
    </row>
    <row r="38" spans="1:10" x14ac:dyDescent="0.2">
      <c r="A38" t="s">
        <v>8</v>
      </c>
      <c r="B38" t="s">
        <v>29</v>
      </c>
      <c r="C38" t="s">
        <v>37</v>
      </c>
      <c r="D38">
        <v>2016</v>
      </c>
      <c r="E38">
        <v>431</v>
      </c>
      <c r="F38">
        <v>461</v>
      </c>
      <c r="G38">
        <v>238</v>
      </c>
      <c r="H38">
        <v>278</v>
      </c>
    </row>
    <row r="39" spans="1:10" x14ac:dyDescent="0.2">
      <c r="A39" t="s">
        <v>9</v>
      </c>
      <c r="B39" t="s">
        <v>29</v>
      </c>
      <c r="C39" t="s">
        <v>37</v>
      </c>
      <c r="D39">
        <v>2016</v>
      </c>
      <c r="E39">
        <v>101</v>
      </c>
      <c r="F39">
        <v>109</v>
      </c>
      <c r="G39">
        <v>71</v>
      </c>
      <c r="H39">
        <v>86</v>
      </c>
    </row>
    <row r="40" spans="1:10" x14ac:dyDescent="0.2">
      <c r="A40" t="s">
        <v>4</v>
      </c>
      <c r="B40" t="s">
        <v>29</v>
      </c>
      <c r="C40" t="s">
        <v>37</v>
      </c>
      <c r="D40">
        <v>2017</v>
      </c>
      <c r="E40">
        <v>107</v>
      </c>
      <c r="G40">
        <v>33</v>
      </c>
      <c r="H40">
        <v>6</v>
      </c>
      <c r="I40">
        <f>G40/H34</f>
        <v>0.35869565217391303</v>
      </c>
    </row>
    <row r="41" spans="1:10" x14ac:dyDescent="0.2">
      <c r="A41" t="s">
        <v>5</v>
      </c>
      <c r="B41" t="s">
        <v>30</v>
      </c>
      <c r="C41" t="s">
        <v>37</v>
      </c>
      <c r="D41">
        <v>2017</v>
      </c>
      <c r="E41">
        <v>586</v>
      </c>
      <c r="G41">
        <v>55</v>
      </c>
      <c r="H41">
        <v>58</v>
      </c>
      <c r="I41">
        <f t="shared" ref="I41:I44" si="1">G41/H35</f>
        <v>0.26190476190476192</v>
      </c>
    </row>
    <row r="42" spans="1:10" x14ac:dyDescent="0.2">
      <c r="A42" t="s">
        <v>6</v>
      </c>
      <c r="B42" t="s">
        <v>30</v>
      </c>
      <c r="C42" t="s">
        <v>37</v>
      </c>
      <c r="D42">
        <v>2017</v>
      </c>
      <c r="E42">
        <v>875</v>
      </c>
      <c r="G42">
        <v>115</v>
      </c>
      <c r="H42">
        <v>85</v>
      </c>
      <c r="I42">
        <f t="shared" si="1"/>
        <v>0.39249146757679182</v>
      </c>
    </row>
    <row r="43" spans="1:10" x14ac:dyDescent="0.2">
      <c r="A43" t="s">
        <v>7</v>
      </c>
      <c r="B43" t="s">
        <v>30</v>
      </c>
      <c r="C43" t="s">
        <v>37</v>
      </c>
      <c r="D43">
        <v>2017</v>
      </c>
      <c r="E43">
        <v>616</v>
      </c>
      <c r="G43">
        <v>71</v>
      </c>
      <c r="H43">
        <v>100</v>
      </c>
      <c r="I43">
        <f t="shared" si="1"/>
        <v>0.20461095100864554</v>
      </c>
    </row>
    <row r="44" spans="1:10" x14ac:dyDescent="0.2">
      <c r="A44" t="s">
        <v>8</v>
      </c>
      <c r="B44" t="s">
        <v>29</v>
      </c>
      <c r="C44" t="s">
        <v>37</v>
      </c>
      <c r="D44">
        <v>2017</v>
      </c>
      <c r="E44">
        <v>414</v>
      </c>
      <c r="G44">
        <v>78</v>
      </c>
      <c r="H44">
        <v>34</v>
      </c>
      <c r="I44">
        <f t="shared" si="1"/>
        <v>0.2805755395683453</v>
      </c>
      <c r="J44" s="1" t="s">
        <v>57</v>
      </c>
    </row>
    <row r="45" spans="1:10" x14ac:dyDescent="0.2">
      <c r="A45" t="s">
        <v>9</v>
      </c>
      <c r="B45" t="s">
        <v>29</v>
      </c>
      <c r="C45" t="s">
        <v>37</v>
      </c>
      <c r="D45">
        <v>2017</v>
      </c>
      <c r="E45" t="s">
        <v>35</v>
      </c>
      <c r="G45">
        <v>67</v>
      </c>
      <c r="H45">
        <v>38</v>
      </c>
      <c r="I45">
        <f>G45/H39</f>
        <v>0.77906976744186052</v>
      </c>
      <c r="J45">
        <f>AVERAGE(E22:E44)</f>
        <v>477.17391304347825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63228-7743-774F-A583-7D5981F3A551}">
  <dimension ref="A1:K39"/>
  <sheetViews>
    <sheetView workbookViewId="0">
      <selection activeCell="K10" sqref="K10"/>
    </sheetView>
  </sheetViews>
  <sheetFormatPr baseColWidth="10" defaultRowHeight="16" x14ac:dyDescent="0.2"/>
  <sheetData>
    <row r="1" spans="1:11" x14ac:dyDescent="0.2">
      <c r="A1" t="s">
        <v>0</v>
      </c>
      <c r="B1" t="s">
        <v>31</v>
      </c>
      <c r="C1" t="s">
        <v>32</v>
      </c>
      <c r="D1" t="s">
        <v>1</v>
      </c>
      <c r="E1" t="s">
        <v>33</v>
      </c>
      <c r="F1" t="s">
        <v>34</v>
      </c>
      <c r="G1" t="s">
        <v>60</v>
      </c>
      <c r="H1" t="s">
        <v>61</v>
      </c>
      <c r="I1" t="s">
        <v>62</v>
      </c>
      <c r="J1" t="s">
        <v>63</v>
      </c>
      <c r="K1" t="s">
        <v>64</v>
      </c>
    </row>
    <row r="2" spans="1:11" x14ac:dyDescent="0.2">
      <c r="A2" t="s">
        <v>4</v>
      </c>
      <c r="B2" t="s">
        <v>29</v>
      </c>
      <c r="C2" t="s">
        <v>28</v>
      </c>
      <c r="D2">
        <v>2007</v>
      </c>
      <c r="E2">
        <v>76</v>
      </c>
      <c r="G2" t="s">
        <v>35</v>
      </c>
    </row>
    <row r="3" spans="1:11" x14ac:dyDescent="0.2">
      <c r="A3" t="s">
        <v>5</v>
      </c>
      <c r="B3" t="s">
        <v>30</v>
      </c>
      <c r="C3" t="s">
        <v>28</v>
      </c>
      <c r="D3">
        <v>2007</v>
      </c>
      <c r="E3">
        <v>15</v>
      </c>
      <c r="G3" t="s">
        <v>35</v>
      </c>
    </row>
    <row r="4" spans="1:11" x14ac:dyDescent="0.2">
      <c r="A4" t="s">
        <v>6</v>
      </c>
      <c r="B4" t="s">
        <v>30</v>
      </c>
      <c r="C4" t="s">
        <v>28</v>
      </c>
      <c r="D4">
        <v>2007</v>
      </c>
      <c r="E4">
        <v>0</v>
      </c>
      <c r="G4" t="s">
        <v>35</v>
      </c>
    </row>
    <row r="5" spans="1:11" x14ac:dyDescent="0.2">
      <c r="A5" t="s">
        <v>7</v>
      </c>
      <c r="B5" t="s">
        <v>30</v>
      </c>
      <c r="C5" t="s">
        <v>28</v>
      </c>
      <c r="D5">
        <v>2007</v>
      </c>
      <c r="E5">
        <v>52</v>
      </c>
      <c r="G5" t="s">
        <v>35</v>
      </c>
    </row>
    <row r="6" spans="1:11" x14ac:dyDescent="0.2">
      <c r="A6" t="s">
        <v>8</v>
      </c>
      <c r="B6" t="s">
        <v>29</v>
      </c>
      <c r="C6" t="s">
        <v>28</v>
      </c>
      <c r="D6">
        <v>2007</v>
      </c>
      <c r="E6">
        <v>13</v>
      </c>
      <c r="G6" t="s">
        <v>36</v>
      </c>
    </row>
    <row r="7" spans="1:11" x14ac:dyDescent="0.2">
      <c r="A7" t="s">
        <v>9</v>
      </c>
      <c r="B7" t="s">
        <v>29</v>
      </c>
      <c r="C7" t="s">
        <v>28</v>
      </c>
      <c r="D7">
        <v>2007</v>
      </c>
      <c r="E7">
        <v>3</v>
      </c>
      <c r="G7" t="s">
        <v>35</v>
      </c>
    </row>
    <row r="8" spans="1:11" x14ac:dyDescent="0.2">
      <c r="A8" t="s">
        <v>4</v>
      </c>
      <c r="B8" t="s">
        <v>29</v>
      </c>
      <c r="C8" t="s">
        <v>28</v>
      </c>
      <c r="D8">
        <v>2008</v>
      </c>
      <c r="E8">
        <v>43</v>
      </c>
      <c r="F8">
        <v>27</v>
      </c>
      <c r="G8">
        <f t="shared" ref="G8:G21" si="0">E8-F8</f>
        <v>16</v>
      </c>
      <c r="H8">
        <f>G8/E2</f>
        <v>0.21052631578947367</v>
      </c>
      <c r="I8">
        <f>1-H8</f>
        <v>0.78947368421052633</v>
      </c>
      <c r="J8">
        <v>76</v>
      </c>
      <c r="K8">
        <f>I8*J8</f>
        <v>60</v>
      </c>
    </row>
    <row r="9" spans="1:11" x14ac:dyDescent="0.2">
      <c r="A9" t="s">
        <v>5</v>
      </c>
      <c r="B9" t="s">
        <v>30</v>
      </c>
      <c r="C9" t="s">
        <v>28</v>
      </c>
      <c r="D9">
        <v>2008</v>
      </c>
      <c r="E9">
        <v>13</v>
      </c>
      <c r="F9">
        <v>0</v>
      </c>
      <c r="G9">
        <f t="shared" si="0"/>
        <v>13</v>
      </c>
      <c r="H9">
        <f>G9/E3</f>
        <v>0.8666666666666667</v>
      </c>
      <c r="I9">
        <f t="shared" ref="I9:I38" si="1">1-H9</f>
        <v>0.1333333333333333</v>
      </c>
      <c r="J9">
        <v>15</v>
      </c>
      <c r="K9">
        <f t="shared" ref="K9:K38" si="2">I9*J9</f>
        <v>1.9999999999999996</v>
      </c>
    </row>
    <row r="10" spans="1:11" x14ac:dyDescent="0.2">
      <c r="A10" t="s">
        <v>6</v>
      </c>
      <c r="B10" t="s">
        <v>30</v>
      </c>
      <c r="C10" t="s">
        <v>28</v>
      </c>
      <c r="D10">
        <v>2008</v>
      </c>
      <c r="E10">
        <v>0</v>
      </c>
      <c r="F10">
        <v>0</v>
      </c>
      <c r="G10">
        <f t="shared" si="0"/>
        <v>0</v>
      </c>
    </row>
    <row r="11" spans="1:11" x14ac:dyDescent="0.2">
      <c r="A11" t="s">
        <v>7</v>
      </c>
      <c r="B11" t="s">
        <v>30</v>
      </c>
      <c r="C11" t="s">
        <v>28</v>
      </c>
      <c r="D11">
        <v>2008</v>
      </c>
      <c r="E11">
        <v>65</v>
      </c>
      <c r="F11">
        <v>22</v>
      </c>
      <c r="G11">
        <f t="shared" si="0"/>
        <v>43</v>
      </c>
      <c r="H11">
        <f>G11/E5</f>
        <v>0.82692307692307687</v>
      </c>
      <c r="I11">
        <f t="shared" si="1"/>
        <v>0.17307692307692313</v>
      </c>
      <c r="J11">
        <v>52</v>
      </c>
      <c r="K11">
        <f t="shared" si="2"/>
        <v>9.0000000000000036</v>
      </c>
    </row>
    <row r="12" spans="1:11" x14ac:dyDescent="0.2">
      <c r="A12" t="s">
        <v>8</v>
      </c>
      <c r="B12" t="s">
        <v>29</v>
      </c>
      <c r="C12" t="s">
        <v>28</v>
      </c>
      <c r="D12">
        <v>2008</v>
      </c>
      <c r="E12">
        <v>11</v>
      </c>
      <c r="F12">
        <v>1</v>
      </c>
      <c r="G12">
        <f t="shared" si="0"/>
        <v>10</v>
      </c>
      <c r="H12">
        <f>G12/E6</f>
        <v>0.76923076923076927</v>
      </c>
      <c r="I12">
        <f t="shared" si="1"/>
        <v>0.23076923076923073</v>
      </c>
      <c r="J12">
        <v>13</v>
      </c>
      <c r="K12">
        <f t="shared" si="2"/>
        <v>2.9999999999999996</v>
      </c>
    </row>
    <row r="13" spans="1:11" x14ac:dyDescent="0.2">
      <c r="A13" t="s">
        <v>9</v>
      </c>
      <c r="B13" t="s">
        <v>29</v>
      </c>
      <c r="C13" t="s">
        <v>28</v>
      </c>
      <c r="D13">
        <v>2008</v>
      </c>
      <c r="E13">
        <v>1</v>
      </c>
      <c r="F13">
        <v>0</v>
      </c>
      <c r="G13">
        <f t="shared" si="0"/>
        <v>1</v>
      </c>
      <c r="H13">
        <f>G13/E7</f>
        <v>0.33333333333333331</v>
      </c>
      <c r="I13">
        <f t="shared" si="1"/>
        <v>0.66666666666666674</v>
      </c>
      <c r="J13">
        <v>3</v>
      </c>
      <c r="K13">
        <f t="shared" si="2"/>
        <v>2</v>
      </c>
    </row>
    <row r="14" spans="1:11" x14ac:dyDescent="0.2">
      <c r="A14" t="s">
        <v>4</v>
      </c>
      <c r="B14" t="s">
        <v>29</v>
      </c>
      <c r="C14" t="s">
        <v>28</v>
      </c>
      <c r="D14">
        <v>2009</v>
      </c>
      <c r="E14">
        <v>27</v>
      </c>
      <c r="F14">
        <v>2</v>
      </c>
      <c r="G14">
        <f t="shared" si="0"/>
        <v>25</v>
      </c>
      <c r="H14">
        <f>G14/E8</f>
        <v>0.58139534883720934</v>
      </c>
      <c r="I14">
        <f t="shared" si="1"/>
        <v>0.41860465116279066</v>
      </c>
      <c r="J14">
        <v>43</v>
      </c>
      <c r="K14">
        <f t="shared" si="2"/>
        <v>18</v>
      </c>
    </row>
    <row r="15" spans="1:11" x14ac:dyDescent="0.2">
      <c r="A15" t="s">
        <v>6</v>
      </c>
      <c r="B15" t="s">
        <v>30</v>
      </c>
      <c r="C15" t="s">
        <v>28</v>
      </c>
      <c r="D15">
        <v>2009</v>
      </c>
      <c r="E15">
        <v>5</v>
      </c>
      <c r="F15">
        <v>3</v>
      </c>
      <c r="G15">
        <f t="shared" si="0"/>
        <v>2</v>
      </c>
    </row>
    <row r="16" spans="1:11" x14ac:dyDescent="0.2">
      <c r="A16" t="s">
        <v>8</v>
      </c>
      <c r="B16" t="s">
        <v>29</v>
      </c>
      <c r="C16" t="s">
        <v>28</v>
      </c>
      <c r="D16">
        <v>2009</v>
      </c>
      <c r="E16">
        <v>20</v>
      </c>
      <c r="F16">
        <v>2</v>
      </c>
      <c r="G16">
        <f t="shared" si="0"/>
        <v>18</v>
      </c>
    </row>
    <row r="17" spans="1:11" x14ac:dyDescent="0.2">
      <c r="A17" t="s">
        <v>4</v>
      </c>
      <c r="B17" t="s">
        <v>29</v>
      </c>
      <c r="C17" t="s">
        <v>28</v>
      </c>
      <c r="D17">
        <v>2010</v>
      </c>
      <c r="E17">
        <v>40</v>
      </c>
      <c r="F17">
        <v>32</v>
      </c>
      <c r="G17">
        <f t="shared" si="0"/>
        <v>8</v>
      </c>
      <c r="H17">
        <f>G17/E14</f>
        <v>0.29629629629629628</v>
      </c>
      <c r="I17">
        <f t="shared" si="1"/>
        <v>0.70370370370370372</v>
      </c>
      <c r="J17">
        <v>27</v>
      </c>
      <c r="K17">
        <f t="shared" si="2"/>
        <v>19</v>
      </c>
    </row>
    <row r="18" spans="1:11" x14ac:dyDescent="0.2">
      <c r="A18" t="s">
        <v>5</v>
      </c>
      <c r="B18" t="s">
        <v>30</v>
      </c>
      <c r="C18" t="s">
        <v>28</v>
      </c>
      <c r="D18">
        <v>2010</v>
      </c>
      <c r="E18">
        <v>15</v>
      </c>
      <c r="F18">
        <v>3</v>
      </c>
      <c r="G18">
        <f t="shared" si="0"/>
        <v>12</v>
      </c>
      <c r="H18">
        <f>G18/E9</f>
        <v>0.92307692307692313</v>
      </c>
      <c r="I18">
        <f t="shared" si="1"/>
        <v>7.6923076923076872E-2</v>
      </c>
      <c r="J18">
        <v>13</v>
      </c>
      <c r="K18">
        <f t="shared" si="2"/>
        <v>0.99999999999999933</v>
      </c>
    </row>
    <row r="19" spans="1:11" x14ac:dyDescent="0.2">
      <c r="A19" t="s">
        <v>7</v>
      </c>
      <c r="B19" t="s">
        <v>30</v>
      </c>
      <c r="C19" t="s">
        <v>28</v>
      </c>
      <c r="D19">
        <v>2010</v>
      </c>
      <c r="E19">
        <v>88</v>
      </c>
      <c r="F19">
        <v>24</v>
      </c>
      <c r="G19">
        <f t="shared" si="0"/>
        <v>64</v>
      </c>
      <c r="H19">
        <f>G19/E11</f>
        <v>0.98461538461538467</v>
      </c>
      <c r="I19">
        <f t="shared" si="1"/>
        <v>1.538461538461533E-2</v>
      </c>
      <c r="J19">
        <v>65</v>
      </c>
      <c r="K19">
        <f t="shared" si="2"/>
        <v>0.99999999999999645</v>
      </c>
    </row>
    <row r="20" spans="1:11" x14ac:dyDescent="0.2">
      <c r="A20" t="s">
        <v>8</v>
      </c>
      <c r="B20" t="s">
        <v>29</v>
      </c>
      <c r="C20" t="s">
        <v>28</v>
      </c>
      <c r="D20">
        <v>2010</v>
      </c>
      <c r="E20">
        <v>17</v>
      </c>
      <c r="F20">
        <v>6</v>
      </c>
      <c r="G20">
        <f t="shared" si="0"/>
        <v>11</v>
      </c>
      <c r="H20">
        <f>G20/E16</f>
        <v>0.55000000000000004</v>
      </c>
      <c r="I20">
        <f t="shared" si="1"/>
        <v>0.44999999999999996</v>
      </c>
      <c r="J20">
        <v>20</v>
      </c>
      <c r="K20">
        <f t="shared" si="2"/>
        <v>9</v>
      </c>
    </row>
    <row r="21" spans="1:11" x14ac:dyDescent="0.2">
      <c r="A21" t="s">
        <v>9</v>
      </c>
      <c r="B21" t="s">
        <v>29</v>
      </c>
      <c r="C21" t="s">
        <v>28</v>
      </c>
      <c r="D21">
        <v>2010</v>
      </c>
      <c r="E21">
        <v>1</v>
      </c>
      <c r="F21">
        <v>1</v>
      </c>
      <c r="G21">
        <f t="shared" si="0"/>
        <v>0</v>
      </c>
      <c r="H21">
        <f>G21/E13</f>
        <v>0</v>
      </c>
      <c r="I21">
        <f t="shared" si="1"/>
        <v>1</v>
      </c>
      <c r="J21">
        <v>1</v>
      </c>
      <c r="K21">
        <f t="shared" si="2"/>
        <v>1</v>
      </c>
    </row>
    <row r="22" spans="1:11" x14ac:dyDescent="0.2">
      <c r="A22" t="s">
        <v>4</v>
      </c>
      <c r="B22" t="s">
        <v>29</v>
      </c>
      <c r="C22" t="s">
        <v>37</v>
      </c>
      <c r="D22">
        <v>2015</v>
      </c>
      <c r="E22">
        <v>98</v>
      </c>
      <c r="G22" t="s">
        <v>36</v>
      </c>
    </row>
    <row r="23" spans="1:11" x14ac:dyDescent="0.2">
      <c r="A23" t="s">
        <v>5</v>
      </c>
      <c r="B23" t="s">
        <v>30</v>
      </c>
      <c r="C23" t="s">
        <v>37</v>
      </c>
      <c r="D23">
        <v>2015</v>
      </c>
      <c r="E23">
        <v>577</v>
      </c>
      <c r="G23" t="s">
        <v>35</v>
      </c>
    </row>
    <row r="24" spans="1:11" x14ac:dyDescent="0.2">
      <c r="A24" t="s">
        <v>6</v>
      </c>
      <c r="B24" t="s">
        <v>30</v>
      </c>
      <c r="C24" t="s">
        <v>37</v>
      </c>
      <c r="D24">
        <v>2015</v>
      </c>
      <c r="E24">
        <v>792</v>
      </c>
      <c r="G24" t="s">
        <v>35</v>
      </c>
    </row>
    <row r="25" spans="1:11" x14ac:dyDescent="0.2">
      <c r="A25" t="s">
        <v>7</v>
      </c>
      <c r="B25" t="s">
        <v>30</v>
      </c>
      <c r="C25" t="s">
        <v>37</v>
      </c>
      <c r="D25">
        <v>2015</v>
      </c>
      <c r="E25">
        <v>624</v>
      </c>
      <c r="G25" t="s">
        <v>35</v>
      </c>
    </row>
    <row r="26" spans="1:11" x14ac:dyDescent="0.2">
      <c r="A26" t="s">
        <v>8</v>
      </c>
      <c r="B26" t="s">
        <v>29</v>
      </c>
      <c r="C26" t="s">
        <v>37</v>
      </c>
      <c r="D26">
        <v>2015</v>
      </c>
      <c r="E26">
        <v>407</v>
      </c>
      <c r="G26" t="s">
        <v>35</v>
      </c>
    </row>
    <row r="27" spans="1:11" x14ac:dyDescent="0.2">
      <c r="A27" t="s">
        <v>9</v>
      </c>
      <c r="B27" t="s">
        <v>29</v>
      </c>
      <c r="C27" t="s">
        <v>37</v>
      </c>
      <c r="D27">
        <v>2015</v>
      </c>
      <c r="E27">
        <v>110</v>
      </c>
      <c r="G27" t="s">
        <v>35</v>
      </c>
    </row>
    <row r="28" spans="1:11" x14ac:dyDescent="0.2">
      <c r="A28" t="s">
        <v>4</v>
      </c>
      <c r="B28" t="s">
        <v>29</v>
      </c>
      <c r="C28" t="s">
        <v>37</v>
      </c>
      <c r="D28">
        <v>2016</v>
      </c>
      <c r="E28">
        <v>148</v>
      </c>
      <c r="F28">
        <v>68</v>
      </c>
      <c r="G28">
        <v>43</v>
      </c>
      <c r="H28">
        <f t="shared" ref="H28:H38" si="3">G28/E22</f>
        <v>0.43877551020408162</v>
      </c>
      <c r="I28">
        <f t="shared" si="1"/>
        <v>0.56122448979591844</v>
      </c>
      <c r="J28">
        <v>98</v>
      </c>
      <c r="K28">
        <f t="shared" si="2"/>
        <v>55.000000000000007</v>
      </c>
    </row>
    <row r="29" spans="1:11" x14ac:dyDescent="0.2">
      <c r="A29" t="s">
        <v>5</v>
      </c>
      <c r="B29" t="s">
        <v>30</v>
      </c>
      <c r="C29" t="s">
        <v>37</v>
      </c>
      <c r="D29">
        <v>2016</v>
      </c>
      <c r="E29">
        <v>621</v>
      </c>
      <c r="F29">
        <v>243</v>
      </c>
      <c r="G29">
        <v>378</v>
      </c>
      <c r="H29">
        <f t="shared" si="3"/>
        <v>0.65511265164644716</v>
      </c>
      <c r="I29">
        <f t="shared" si="1"/>
        <v>0.34488734835355284</v>
      </c>
      <c r="J29">
        <v>577</v>
      </c>
      <c r="K29">
        <f t="shared" si="2"/>
        <v>199</v>
      </c>
    </row>
    <row r="30" spans="1:11" x14ac:dyDescent="0.2">
      <c r="A30" t="s">
        <v>6</v>
      </c>
      <c r="B30" t="s">
        <v>30</v>
      </c>
      <c r="C30" t="s">
        <v>37</v>
      </c>
      <c r="D30">
        <v>2016</v>
      </c>
      <c r="E30">
        <v>760</v>
      </c>
      <c r="F30">
        <v>310</v>
      </c>
      <c r="G30">
        <v>450</v>
      </c>
      <c r="H30">
        <f t="shared" si="3"/>
        <v>0.56818181818181823</v>
      </c>
      <c r="I30">
        <f t="shared" si="1"/>
        <v>0.43181818181818177</v>
      </c>
      <c r="J30">
        <v>792</v>
      </c>
      <c r="K30">
        <f t="shared" si="2"/>
        <v>341.99999999999994</v>
      </c>
    </row>
    <row r="31" spans="1:11" x14ac:dyDescent="0.2">
      <c r="A31" t="s">
        <v>7</v>
      </c>
      <c r="B31" t="s">
        <v>30</v>
      </c>
      <c r="C31" t="s">
        <v>37</v>
      </c>
      <c r="D31">
        <v>2016</v>
      </c>
      <c r="E31">
        <v>755</v>
      </c>
      <c r="F31">
        <v>321</v>
      </c>
      <c r="G31">
        <v>434</v>
      </c>
      <c r="H31">
        <f t="shared" si="3"/>
        <v>0.69551282051282048</v>
      </c>
      <c r="I31">
        <f t="shared" si="1"/>
        <v>0.30448717948717952</v>
      </c>
      <c r="J31">
        <v>624</v>
      </c>
      <c r="K31">
        <f t="shared" si="2"/>
        <v>190.00000000000003</v>
      </c>
    </row>
    <row r="32" spans="1:11" x14ac:dyDescent="0.2">
      <c r="A32" t="s">
        <v>8</v>
      </c>
      <c r="B32" t="s">
        <v>29</v>
      </c>
      <c r="C32" t="s">
        <v>37</v>
      </c>
      <c r="D32">
        <v>2016</v>
      </c>
      <c r="E32">
        <v>431</v>
      </c>
      <c r="F32">
        <v>238</v>
      </c>
      <c r="G32">
        <v>193</v>
      </c>
      <c r="H32">
        <f t="shared" si="3"/>
        <v>0.47420147420147418</v>
      </c>
      <c r="I32">
        <f t="shared" si="1"/>
        <v>0.52579852579852582</v>
      </c>
      <c r="J32">
        <v>407</v>
      </c>
      <c r="K32">
        <f t="shared" si="2"/>
        <v>214</v>
      </c>
    </row>
    <row r="33" spans="1:11" x14ac:dyDescent="0.2">
      <c r="A33" t="s">
        <v>9</v>
      </c>
      <c r="B33" t="s">
        <v>29</v>
      </c>
      <c r="C33" t="s">
        <v>37</v>
      </c>
      <c r="D33">
        <v>2016</v>
      </c>
      <c r="E33">
        <v>101</v>
      </c>
      <c r="F33">
        <v>71</v>
      </c>
      <c r="G33">
        <v>30</v>
      </c>
      <c r="H33">
        <f t="shared" si="3"/>
        <v>0.27272727272727271</v>
      </c>
      <c r="I33">
        <f t="shared" si="1"/>
        <v>0.72727272727272729</v>
      </c>
      <c r="J33">
        <v>110</v>
      </c>
      <c r="K33">
        <f t="shared" si="2"/>
        <v>80</v>
      </c>
    </row>
    <row r="34" spans="1:11" x14ac:dyDescent="0.2">
      <c r="A34" t="s">
        <v>4</v>
      </c>
      <c r="B34" t="s">
        <v>29</v>
      </c>
      <c r="C34" t="s">
        <v>37</v>
      </c>
      <c r="D34">
        <v>2017</v>
      </c>
      <c r="E34">
        <v>107</v>
      </c>
      <c r="F34">
        <v>33</v>
      </c>
      <c r="G34">
        <v>74</v>
      </c>
      <c r="H34">
        <f t="shared" si="3"/>
        <v>0.5</v>
      </c>
      <c r="I34">
        <f t="shared" si="1"/>
        <v>0.5</v>
      </c>
      <c r="J34">
        <v>148</v>
      </c>
      <c r="K34">
        <f t="shared" si="2"/>
        <v>74</v>
      </c>
    </row>
    <row r="35" spans="1:11" x14ac:dyDescent="0.2">
      <c r="A35" t="s">
        <v>5</v>
      </c>
      <c r="B35" t="s">
        <v>30</v>
      </c>
      <c r="C35" t="s">
        <v>37</v>
      </c>
      <c r="D35">
        <v>2017</v>
      </c>
      <c r="E35">
        <v>586</v>
      </c>
      <c r="F35">
        <v>55</v>
      </c>
      <c r="G35">
        <v>531</v>
      </c>
      <c r="H35">
        <f t="shared" si="3"/>
        <v>0.85507246376811596</v>
      </c>
      <c r="I35">
        <f t="shared" si="1"/>
        <v>0.14492753623188404</v>
      </c>
      <c r="J35">
        <v>621</v>
      </c>
      <c r="K35">
        <f t="shared" si="2"/>
        <v>89.999999999999986</v>
      </c>
    </row>
    <row r="36" spans="1:11" x14ac:dyDescent="0.2">
      <c r="A36" t="s">
        <v>6</v>
      </c>
      <c r="B36" t="s">
        <v>30</v>
      </c>
      <c r="C36" t="s">
        <v>37</v>
      </c>
      <c r="D36">
        <v>2017</v>
      </c>
      <c r="E36">
        <v>875</v>
      </c>
      <c r="F36">
        <v>115</v>
      </c>
      <c r="G36">
        <v>760</v>
      </c>
      <c r="H36">
        <f t="shared" si="3"/>
        <v>1</v>
      </c>
      <c r="I36">
        <f t="shared" si="1"/>
        <v>0</v>
      </c>
      <c r="J36">
        <v>760</v>
      </c>
      <c r="K36">
        <f t="shared" si="2"/>
        <v>0</v>
      </c>
    </row>
    <row r="37" spans="1:11" x14ac:dyDescent="0.2">
      <c r="A37" t="s">
        <v>7</v>
      </c>
      <c r="B37" t="s">
        <v>30</v>
      </c>
      <c r="C37" t="s">
        <v>37</v>
      </c>
      <c r="D37">
        <v>2017</v>
      </c>
      <c r="E37">
        <v>616</v>
      </c>
      <c r="F37">
        <v>71</v>
      </c>
      <c r="G37">
        <v>545</v>
      </c>
      <c r="H37">
        <f t="shared" si="3"/>
        <v>0.72185430463576161</v>
      </c>
      <c r="I37">
        <f t="shared" si="1"/>
        <v>0.27814569536423839</v>
      </c>
      <c r="J37">
        <v>755</v>
      </c>
      <c r="K37">
        <f t="shared" si="2"/>
        <v>209.99999999999997</v>
      </c>
    </row>
    <row r="38" spans="1:11" x14ac:dyDescent="0.2">
      <c r="A38" t="s">
        <v>8</v>
      </c>
      <c r="B38" t="s">
        <v>29</v>
      </c>
      <c r="C38" t="s">
        <v>37</v>
      </c>
      <c r="D38">
        <v>2017</v>
      </c>
      <c r="E38">
        <v>414</v>
      </c>
      <c r="F38">
        <v>78</v>
      </c>
      <c r="G38">
        <v>336</v>
      </c>
      <c r="H38">
        <f t="shared" si="3"/>
        <v>0.77958236658932711</v>
      </c>
      <c r="I38">
        <f t="shared" si="1"/>
        <v>0.22041763341067289</v>
      </c>
      <c r="J38">
        <v>431</v>
      </c>
      <c r="K38">
        <f t="shared" si="2"/>
        <v>95.000000000000014</v>
      </c>
    </row>
    <row r="39" spans="1:11" x14ac:dyDescent="0.2">
      <c r="A39" t="s">
        <v>9</v>
      </c>
      <c r="B39" t="s">
        <v>29</v>
      </c>
      <c r="C39" t="s">
        <v>37</v>
      </c>
      <c r="D39">
        <v>2017</v>
      </c>
      <c r="E39" t="s">
        <v>35</v>
      </c>
      <c r="F39">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E48C-AA30-8C4B-B4F6-329D23A957F2}">
  <dimension ref="A1:G13"/>
  <sheetViews>
    <sheetView workbookViewId="0">
      <selection activeCell="H8" sqref="H8"/>
    </sheetView>
  </sheetViews>
  <sheetFormatPr baseColWidth="10" defaultRowHeight="16" x14ac:dyDescent="0.2"/>
  <sheetData>
    <row r="1" spans="1:7" x14ac:dyDescent="0.2">
      <c r="A1" t="s">
        <v>0</v>
      </c>
      <c r="B1" t="s">
        <v>44</v>
      </c>
      <c r="C1" t="s">
        <v>1</v>
      </c>
      <c r="D1" t="s">
        <v>45</v>
      </c>
      <c r="E1" t="s">
        <v>47</v>
      </c>
      <c r="F1" t="s">
        <v>48</v>
      </c>
      <c r="G1" t="s">
        <v>46</v>
      </c>
    </row>
    <row r="2" spans="1:7" x14ac:dyDescent="0.2">
      <c r="A2" t="s">
        <v>4</v>
      </c>
      <c r="B2" t="s">
        <v>28</v>
      </c>
      <c r="C2">
        <v>2007</v>
      </c>
      <c r="D2">
        <v>46.5</v>
      </c>
      <c r="E2">
        <f>D2*5</f>
        <v>232.5</v>
      </c>
      <c r="F2">
        <v>13</v>
      </c>
      <c r="G2">
        <f>F2/E2</f>
        <v>5.5913978494623658E-2</v>
      </c>
    </row>
    <row r="3" spans="1:7" x14ac:dyDescent="0.2">
      <c r="A3" t="s">
        <v>5</v>
      </c>
      <c r="B3" t="s">
        <v>28</v>
      </c>
      <c r="C3">
        <v>2007</v>
      </c>
      <c r="D3">
        <v>14.333333333333334</v>
      </c>
      <c r="E3">
        <f t="shared" ref="E3:E13" si="0">D3*5</f>
        <v>71.666666666666671</v>
      </c>
      <c r="F3">
        <v>0</v>
      </c>
      <c r="G3">
        <f t="shared" ref="G3:G13" si="1">F3/E3</f>
        <v>0</v>
      </c>
    </row>
    <row r="4" spans="1:7" x14ac:dyDescent="0.2">
      <c r="A4" t="s">
        <v>6</v>
      </c>
      <c r="B4" t="s">
        <v>28</v>
      </c>
      <c r="C4">
        <v>2007</v>
      </c>
      <c r="D4">
        <v>1.6666666666666667</v>
      </c>
      <c r="E4">
        <f t="shared" si="0"/>
        <v>8.3333333333333339</v>
      </c>
      <c r="F4">
        <v>0</v>
      </c>
      <c r="G4">
        <f t="shared" si="1"/>
        <v>0</v>
      </c>
    </row>
    <row r="5" spans="1:7" x14ac:dyDescent="0.2">
      <c r="A5" t="s">
        <v>7</v>
      </c>
      <c r="B5" t="s">
        <v>28</v>
      </c>
      <c r="C5">
        <v>2007</v>
      </c>
      <c r="D5">
        <v>68.333333333333329</v>
      </c>
      <c r="E5">
        <f t="shared" si="0"/>
        <v>341.66666666666663</v>
      </c>
      <c r="F5">
        <v>6</v>
      </c>
      <c r="G5">
        <f t="shared" si="1"/>
        <v>1.7560975609756099E-2</v>
      </c>
    </row>
    <row r="6" spans="1:7" x14ac:dyDescent="0.2">
      <c r="A6" t="s">
        <v>8</v>
      </c>
      <c r="B6" t="s">
        <v>28</v>
      </c>
      <c r="C6">
        <v>2007</v>
      </c>
      <c r="D6">
        <v>15.25</v>
      </c>
      <c r="E6">
        <f t="shared" si="0"/>
        <v>76.25</v>
      </c>
      <c r="F6">
        <v>10</v>
      </c>
      <c r="G6">
        <f t="shared" si="1"/>
        <v>0.13114754098360656</v>
      </c>
    </row>
    <row r="7" spans="1:7" x14ac:dyDescent="0.2">
      <c r="A7" t="s">
        <v>9</v>
      </c>
      <c r="B7" t="s">
        <v>28</v>
      </c>
      <c r="C7">
        <v>2007</v>
      </c>
      <c r="D7">
        <v>1.6666666666666667</v>
      </c>
      <c r="E7">
        <f t="shared" si="0"/>
        <v>8.3333333333333339</v>
      </c>
      <c r="F7">
        <v>0</v>
      </c>
      <c r="G7">
        <f t="shared" si="1"/>
        <v>0</v>
      </c>
    </row>
    <row r="8" spans="1:7" x14ac:dyDescent="0.2">
      <c r="A8" t="s">
        <v>4</v>
      </c>
      <c r="B8" t="s">
        <v>37</v>
      </c>
      <c r="C8">
        <v>2016</v>
      </c>
      <c r="D8">
        <v>110.5</v>
      </c>
      <c r="E8">
        <f t="shared" si="0"/>
        <v>552.5</v>
      </c>
      <c r="F8">
        <v>12</v>
      </c>
      <c r="G8">
        <f t="shared" si="1"/>
        <v>2.171945701357466E-2</v>
      </c>
    </row>
    <row r="9" spans="1:7" x14ac:dyDescent="0.2">
      <c r="A9" t="s">
        <v>5</v>
      </c>
      <c r="B9" t="s">
        <v>37</v>
      </c>
      <c r="C9">
        <v>2016</v>
      </c>
      <c r="D9">
        <v>623.5</v>
      </c>
      <c r="E9">
        <f t="shared" si="0"/>
        <v>3117.5</v>
      </c>
      <c r="F9">
        <v>45</v>
      </c>
      <c r="G9">
        <f t="shared" si="1"/>
        <v>1.4434643143544507E-2</v>
      </c>
    </row>
    <row r="10" spans="1:7" x14ac:dyDescent="0.2">
      <c r="A10" t="s">
        <v>6</v>
      </c>
      <c r="B10" t="s">
        <v>37</v>
      </c>
      <c r="C10">
        <v>2016</v>
      </c>
      <c r="D10">
        <v>871.75</v>
      </c>
      <c r="E10">
        <f t="shared" si="0"/>
        <v>4358.75</v>
      </c>
      <c r="F10">
        <f>70+28</f>
        <v>98</v>
      </c>
      <c r="G10">
        <f t="shared" si="1"/>
        <v>2.2483510180671063E-2</v>
      </c>
    </row>
    <row r="11" spans="1:7" x14ac:dyDescent="0.2">
      <c r="A11" t="s">
        <v>7</v>
      </c>
      <c r="B11" t="s">
        <v>37</v>
      </c>
      <c r="C11">
        <v>2016</v>
      </c>
      <c r="D11">
        <v>662.5</v>
      </c>
      <c r="E11">
        <f t="shared" si="0"/>
        <v>3312.5</v>
      </c>
      <c r="F11">
        <v>42</v>
      </c>
      <c r="G11">
        <f t="shared" si="1"/>
        <v>1.2679245283018867E-2</v>
      </c>
    </row>
    <row r="12" spans="1:7" x14ac:dyDescent="0.2">
      <c r="A12" t="s">
        <v>8</v>
      </c>
      <c r="B12" t="s">
        <v>37</v>
      </c>
      <c r="C12">
        <v>2016</v>
      </c>
      <c r="D12">
        <v>410.5</v>
      </c>
      <c r="E12">
        <f t="shared" si="0"/>
        <v>2052.5</v>
      </c>
      <c r="F12">
        <f>17+13</f>
        <v>30</v>
      </c>
      <c r="G12">
        <f t="shared" si="1"/>
        <v>1.4616321559074299E-2</v>
      </c>
    </row>
    <row r="13" spans="1:7" x14ac:dyDescent="0.2">
      <c r="A13" t="s">
        <v>9</v>
      </c>
      <c r="B13" t="s">
        <v>37</v>
      </c>
      <c r="C13">
        <v>2016</v>
      </c>
      <c r="D13">
        <v>86.666666666666671</v>
      </c>
      <c r="E13">
        <f t="shared" si="0"/>
        <v>433.33333333333337</v>
      </c>
      <c r="F13">
        <v>5</v>
      </c>
      <c r="G13">
        <f t="shared" si="1"/>
        <v>1.1538461538461537E-2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21D1-6E1F-3440-9DDA-A49CC978976A}">
  <dimension ref="A1:E8"/>
  <sheetViews>
    <sheetView workbookViewId="0">
      <selection activeCell="A9" sqref="A9"/>
    </sheetView>
  </sheetViews>
  <sheetFormatPr baseColWidth="10" defaultRowHeight="16" x14ac:dyDescent="0.2"/>
  <sheetData>
    <row r="1" spans="1:5" x14ac:dyDescent="0.2">
      <c r="A1" t="s">
        <v>0</v>
      </c>
      <c r="B1" t="s">
        <v>13</v>
      </c>
      <c r="C1" t="s">
        <v>16</v>
      </c>
      <c r="D1" t="s">
        <v>46</v>
      </c>
    </row>
    <row r="2" spans="1:5" x14ac:dyDescent="0.2">
      <c r="A2" t="s">
        <v>4</v>
      </c>
      <c r="B2">
        <v>3</v>
      </c>
      <c r="C2">
        <v>5</v>
      </c>
      <c r="D2">
        <v>1</v>
      </c>
    </row>
    <row r="3" spans="1:5" x14ac:dyDescent="0.2">
      <c r="A3" t="s">
        <v>9</v>
      </c>
      <c r="B3">
        <v>17</v>
      </c>
      <c r="C3">
        <v>8</v>
      </c>
      <c r="D3">
        <f>C3/B3</f>
        <v>0.47058823529411764</v>
      </c>
      <c r="E3" t="s">
        <v>56</v>
      </c>
    </row>
    <row r="4" spans="1:5" x14ac:dyDescent="0.2">
      <c r="A4" t="s">
        <v>8</v>
      </c>
      <c r="B4">
        <v>4</v>
      </c>
      <c r="C4">
        <v>6</v>
      </c>
      <c r="D4">
        <v>1</v>
      </c>
    </row>
    <row r="5" spans="1:5" x14ac:dyDescent="0.2">
      <c r="A5" t="s">
        <v>12</v>
      </c>
      <c r="B5">
        <v>30</v>
      </c>
      <c r="C5">
        <v>28</v>
      </c>
      <c r="D5">
        <f>C5/B5</f>
        <v>0.93333333333333335</v>
      </c>
    </row>
    <row r="6" spans="1:5" x14ac:dyDescent="0.2">
      <c r="A6" t="s">
        <v>6</v>
      </c>
      <c r="B6">
        <v>23</v>
      </c>
      <c r="C6">
        <v>21</v>
      </c>
      <c r="D6">
        <f>C6/B6</f>
        <v>0.91304347826086951</v>
      </c>
    </row>
    <row r="7" spans="1:5" x14ac:dyDescent="0.2">
      <c r="A7" t="s">
        <v>7</v>
      </c>
      <c r="B7">
        <v>24</v>
      </c>
      <c r="C7">
        <v>25</v>
      </c>
      <c r="D7">
        <v>1</v>
      </c>
    </row>
    <row r="8" spans="1:5" x14ac:dyDescent="0.2">
      <c r="A8" t="s">
        <v>65</v>
      </c>
      <c r="B8">
        <v>0</v>
      </c>
      <c r="C8">
        <v>0</v>
      </c>
      <c r="D8" t="s">
        <v>11</v>
      </c>
      <c r="E8">
        <f>AVERAGE(D2,D4,D5,D6,D7)</f>
        <v>0.96927536231884059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Avg_nuts_tree_post</vt:lpstr>
      <vt:lpstr>quads to nut numbers conversion</vt:lpstr>
      <vt:lpstr>fecundity</vt:lpstr>
      <vt:lpstr>nut to seedling survival</vt:lpstr>
      <vt:lpstr>seedling survivorship</vt:lpstr>
      <vt:lpstr>seedling to adult</vt:lpstr>
      <vt:lpstr>Adults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2018-09-18T21:14:30Z</dcterms:created>
  <dcterms:modified xsi:type="dcterms:W3CDTF">2019-04-17T21:08:56Z</dcterms:modified>
</cp:coreProperties>
</file>