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09"/>
  <workbookPr/>
  <mc:AlternateContent xmlns:mc="http://schemas.openxmlformats.org/markup-compatibility/2006">
    <mc:Choice Requires="x15">
      <x15ac:absPath xmlns:x15ac="http://schemas.microsoft.com/office/spreadsheetml/2010/11/ac" url="/Users/Ana/Dropbox/2017 Palmyra Seed Predation Paper/Data/2016/"/>
    </mc:Choice>
  </mc:AlternateContent>
  <xr:revisionPtr revIDLastSave="0" documentId="13_ncr:1_{28F32A6C-F984-AC48-A889-92AC8997871A}" xr6:coauthVersionLast="37" xr6:coauthVersionMax="37" xr10:uidLastSave="{00000000-0000-0000-0000-000000000000}"/>
  <bookViews>
    <workbookView xWindow="-19600" yWindow="-5680" windowWidth="16760" windowHeight="15020" tabRatio="500" activeTab="4" xr2:uid="{00000000-000D-0000-FFFF-FFFF00000000}"/>
  </bookViews>
  <sheets>
    <sheet name="Eastern1" sheetId="1" r:id="rId1"/>
    <sheet name="Paradise 1" sheetId="2" r:id="rId2"/>
    <sheet name="Kaula 1" sheetId="3" r:id="rId3"/>
    <sheet name="Holei 2" sheetId="4" r:id="rId4"/>
    <sheet name="Sand 1" sheetId="5" r:id="rId5"/>
    <sheet name="Whip 1" sheetId="6" r:id="rId6"/>
    <sheet name="Holei 1" sheetId="7" r:id="rId7"/>
    <sheet name="Papala 1" sheetId="8" r:id="rId8"/>
  </sheet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241" i="3" l="1"/>
  <c r="Q17" i="5"/>
  <c r="O17" i="5"/>
  <c r="P19" i="2"/>
  <c r="P17" i="3"/>
  <c r="S16" i="3"/>
  <c r="S17" i="3"/>
  <c r="T16" i="1"/>
  <c r="N225" i="7"/>
  <c r="N221" i="7"/>
  <c r="R19" i="2"/>
  <c r="T18" i="1"/>
  <c r="U12" i="1"/>
  <c r="T13" i="1"/>
  <c r="U16" i="1"/>
  <c r="O211" i="7" l="1"/>
  <c r="N211" i="7"/>
  <c r="V30" i="7"/>
  <c r="O183" i="3" l="1"/>
  <c r="Z106" i="2" l="1"/>
  <c r="Z105" i="2"/>
  <c r="Z104" i="2"/>
  <c r="Z103" i="2"/>
  <c r="Z102" i="2"/>
  <c r="Y89" i="1"/>
  <c r="Y88" i="1"/>
  <c r="Y87" i="1"/>
  <c r="Y86" i="1"/>
  <c r="Y84" i="1"/>
  <c r="Y83" i="1"/>
  <c r="Y82" i="1"/>
  <c r="Y81" i="1"/>
  <c r="Y80" i="1"/>
  <c r="Y79" i="1"/>
  <c r="Y78" i="1"/>
  <c r="Y77" i="1"/>
  <c r="Y76" i="1"/>
  <c r="Y75" i="1"/>
  <c r="Y74" i="1"/>
  <c r="Y73" i="1"/>
  <c r="Y72" i="1"/>
  <c r="Y71" i="1"/>
  <c r="Y70" i="1"/>
  <c r="Y69" i="1"/>
  <c r="Y68" i="1"/>
  <c r="Y67" i="1"/>
  <c r="Y66" i="1"/>
  <c r="AF30" i="8" l="1"/>
  <c r="R14" i="8"/>
  <c r="P14" i="8"/>
  <c r="N14" i="8"/>
  <c r="Q220" i="7"/>
  <c r="N28" i="7"/>
  <c r="N27" i="7"/>
  <c r="N26" i="7"/>
  <c r="R24" i="7"/>
  <c r="N24" i="7"/>
  <c r="N23" i="7"/>
  <c r="R22" i="7"/>
  <c r="N22" i="7"/>
  <c r="R21" i="7"/>
  <c r="N21" i="7"/>
  <c r="R20" i="7"/>
  <c r="N20" i="7"/>
  <c r="N19" i="7"/>
  <c r="N18" i="7"/>
  <c r="N17" i="7"/>
  <c r="R16" i="7"/>
  <c r="N16" i="7"/>
  <c r="R15" i="7"/>
  <c r="N15" i="7"/>
  <c r="P30" i="7"/>
  <c r="R76" i="6"/>
  <c r="Q76" i="6"/>
  <c r="P76" i="6"/>
  <c r="O76" i="6"/>
  <c r="N76" i="6"/>
  <c r="S76" i="6" s="1"/>
  <c r="V48" i="6"/>
  <c r="Q48" i="6"/>
  <c r="O48" i="6"/>
  <c r="M48" i="6"/>
  <c r="P15" i="8" l="1"/>
  <c r="R15" i="8"/>
  <c r="R30" i="7"/>
  <c r="N30" i="7"/>
  <c r="O31" i="7" s="1"/>
  <c r="T30" i="7" l="1"/>
</calcChain>
</file>

<file path=xl/sharedStrings.xml><?xml version="1.0" encoding="utf-8"?>
<sst xmlns="http://schemas.openxmlformats.org/spreadsheetml/2006/main" count="4763" uniqueCount="1955">
  <si>
    <t>Site Name</t>
  </si>
  <si>
    <t>Eastern 1</t>
  </si>
  <si>
    <t>Coordinates</t>
  </si>
  <si>
    <t>Date</t>
  </si>
  <si>
    <t>NW Corner</t>
  </si>
  <si>
    <t>N 5 53.087, W 162 02.997</t>
  </si>
  <si>
    <t>People Surveying</t>
  </si>
  <si>
    <t>SW Corner</t>
  </si>
  <si>
    <t>N 5 53.082, W 162 02.996</t>
  </si>
  <si>
    <t>Description</t>
  </si>
  <si>
    <t>NE Corner</t>
  </si>
  <si>
    <t>N 5 53.090, W 162 02.987</t>
  </si>
  <si>
    <t>Location</t>
  </si>
  <si>
    <t>Eastern 4 site, at tip of eastern peninsula</t>
  </si>
  <si>
    <t>SE Corner</t>
  </si>
  <si>
    <t>N 5 53.085, W 162 02.984</t>
  </si>
  <si>
    <t>Tree Number</t>
  </si>
  <si>
    <t>Ht. measered at</t>
  </si>
  <si>
    <t>Circum 2015</t>
  </si>
  <si>
    <t>Diam 2015</t>
  </si>
  <si>
    <t>Sprout?</t>
  </si>
  <si>
    <t>ALIVE &amp; WELL</t>
  </si>
  <si>
    <t>ALIVE (BARELY)</t>
  </si>
  <si>
    <t>DEAD - FOUND</t>
  </si>
  <si>
    <t>NOT FOUND</t>
  </si>
  <si>
    <t>Reproductive Stage</t>
  </si>
  <si>
    <t>Old ID</t>
  </si>
  <si>
    <t>C443</t>
  </si>
  <si>
    <t>DBH</t>
  </si>
  <si>
    <t>Adult</t>
  </si>
  <si>
    <t>C455</t>
  </si>
  <si>
    <t>C16</t>
  </si>
  <si>
    <t>C25</t>
  </si>
  <si>
    <t>C416</t>
  </si>
  <si>
    <t>G</t>
  </si>
  <si>
    <t>C6</t>
  </si>
  <si>
    <t>C335</t>
  </si>
  <si>
    <t>23 (est)</t>
  </si>
  <si>
    <t>C84</t>
  </si>
  <si>
    <t>C336</t>
  </si>
  <si>
    <t>C85</t>
  </si>
  <si>
    <t>PG 317</t>
  </si>
  <si>
    <t>PG 32</t>
  </si>
  <si>
    <t>PG 319</t>
  </si>
  <si>
    <t>PG 34</t>
  </si>
  <si>
    <t>PG 320</t>
  </si>
  <si>
    <t>PG 35</t>
  </si>
  <si>
    <t>PG 321</t>
  </si>
  <si>
    <t>PG 36</t>
  </si>
  <si>
    <t>PG 322</t>
  </si>
  <si>
    <t>PG 37</t>
  </si>
  <si>
    <t>PG 323</t>
  </si>
  <si>
    <t>PG 38</t>
  </si>
  <si>
    <t>PG 324</t>
  </si>
  <si>
    <t>PG 39</t>
  </si>
  <si>
    <t>PG 325</t>
  </si>
  <si>
    <t>PG 40</t>
  </si>
  <si>
    <t>PG 40C</t>
  </si>
  <si>
    <t>PG 326</t>
  </si>
  <si>
    <t>PG 41</t>
  </si>
  <si>
    <t>PG 328</t>
  </si>
  <si>
    <t>PG 43</t>
  </si>
  <si>
    <t>PG 329</t>
  </si>
  <si>
    <t>PG 44</t>
  </si>
  <si>
    <t>PG 331</t>
  </si>
  <si>
    <t>22 (est</t>
  </si>
  <si>
    <t>PG 45</t>
  </si>
  <si>
    <t>PG 45B</t>
  </si>
  <si>
    <t>Sapling</t>
  </si>
  <si>
    <t>PG 332</t>
  </si>
  <si>
    <t>PG 46</t>
  </si>
  <si>
    <t>PG 46 B</t>
  </si>
  <si>
    <t>PG 46C</t>
  </si>
  <si>
    <t>PG 46D</t>
  </si>
  <si>
    <t>Notes</t>
  </si>
  <si>
    <t>PG 46E</t>
  </si>
  <si>
    <t>PG 46F</t>
  </si>
  <si>
    <t>PG 46G</t>
  </si>
  <si>
    <t>PG 46H</t>
  </si>
  <si>
    <t>PG 46I</t>
  </si>
  <si>
    <t>PG 330</t>
  </si>
  <si>
    <t>PG 47</t>
  </si>
  <si>
    <t>sprout</t>
  </si>
  <si>
    <t>PG 431</t>
  </si>
  <si>
    <t>PG11</t>
  </si>
  <si>
    <t>PG 432</t>
  </si>
  <si>
    <t>PG12</t>
  </si>
  <si>
    <t>PG 433</t>
  </si>
  <si>
    <t>PG13</t>
  </si>
  <si>
    <t>PG 434</t>
  </si>
  <si>
    <t>PG14</t>
  </si>
  <si>
    <t>PG 435</t>
  </si>
  <si>
    <t>PG15</t>
  </si>
  <si>
    <t>PG 436</t>
  </si>
  <si>
    <t>PG16</t>
  </si>
  <si>
    <t>PG 437</t>
  </si>
  <si>
    <t>PG17</t>
  </si>
  <si>
    <t>PG 438</t>
  </si>
  <si>
    <t>PG18</t>
  </si>
  <si>
    <t>OTHER</t>
  </si>
  <si>
    <t>PG 440</t>
  </si>
  <si>
    <t>PG20</t>
  </si>
  <si>
    <t>PG 441</t>
  </si>
  <si>
    <t>PG21</t>
  </si>
  <si>
    <t>PG 442</t>
  </si>
  <si>
    <t>PG22</t>
  </si>
  <si>
    <t>PG 445</t>
  </si>
  <si>
    <t>PG24</t>
  </si>
  <si>
    <t>PG26</t>
  </si>
  <si>
    <t>PG27</t>
  </si>
  <si>
    <t>PG28</t>
  </si>
  <si>
    <t>PG3</t>
  </si>
  <si>
    <t>PG30</t>
  </si>
  <si>
    <t>PG 316</t>
  </si>
  <si>
    <t>PG31</t>
  </si>
  <si>
    <t>PG 318</t>
  </si>
  <si>
    <t>PG33</t>
  </si>
  <si>
    <t>PG 411</t>
  </si>
  <si>
    <t>PG4</t>
  </si>
  <si>
    <t>New Tag #</t>
  </si>
  <si>
    <t>PG40B</t>
  </si>
  <si>
    <t>PG40E</t>
  </si>
  <si>
    <t>PG40F</t>
  </si>
  <si>
    <t>PG40G</t>
  </si>
  <si>
    <t>PG40H</t>
  </si>
  <si>
    <t>PG40I</t>
  </si>
  <si>
    <t>PG41B</t>
  </si>
  <si>
    <t>PG41C</t>
  </si>
  <si>
    <t>PG 412</t>
  </si>
  <si>
    <t>PG5</t>
  </si>
  <si>
    <t>PG 413</t>
  </si>
  <si>
    <t>PG6</t>
  </si>
  <si>
    <t>PF498</t>
  </si>
  <si>
    <t>PF499</t>
  </si>
  <si>
    <t>PF458</t>
  </si>
  <si>
    <t>PG1791</t>
  </si>
  <si>
    <t>PG333</t>
  </si>
  <si>
    <t>PG830</t>
  </si>
  <si>
    <t>PG513</t>
  </si>
  <si>
    <t>PG848</t>
  </si>
  <si>
    <t>PG2500</t>
  </si>
  <si>
    <t>PG2499</t>
  </si>
  <si>
    <t>PG1495</t>
  </si>
  <si>
    <t>PG1719</t>
  </si>
  <si>
    <t>PG1496</t>
  </si>
  <si>
    <t>PG838</t>
  </si>
  <si>
    <t>PG646</t>
  </si>
  <si>
    <t>PG887</t>
  </si>
  <si>
    <t>Pf1883</t>
  </si>
  <si>
    <t>Pf785</t>
  </si>
  <si>
    <t>Adult/Sap</t>
  </si>
  <si>
    <t>Cocos Seedlings from 2015</t>
  </si>
  <si>
    <t>C2043-C2072</t>
  </si>
  <si>
    <t>C2073-C2077</t>
  </si>
  <si>
    <t>C2078</t>
  </si>
  <si>
    <t>C2082-C2084</t>
  </si>
  <si>
    <t>C2079,2081,C900</t>
  </si>
  <si>
    <t>C2085-C2086</t>
  </si>
  <si>
    <t>C2087</t>
  </si>
  <si>
    <t>C1875-1877</t>
  </si>
  <si>
    <t>C2494-2498, C1873-1874</t>
  </si>
  <si>
    <t>PF1 and 2</t>
  </si>
  <si>
    <t>2015 Nuts:</t>
  </si>
  <si>
    <t>E15-1</t>
  </si>
  <si>
    <t>E15-2</t>
  </si>
  <si>
    <t>E15-3</t>
  </si>
  <si>
    <t>E15-4</t>
  </si>
  <si>
    <t>E15-5</t>
  </si>
  <si>
    <t>E15-6</t>
  </si>
  <si>
    <t>E15-7</t>
  </si>
  <si>
    <t>E15-8</t>
  </si>
  <si>
    <t>E15-9</t>
  </si>
  <si>
    <t>E15-10</t>
  </si>
  <si>
    <t>E15-11</t>
  </si>
  <si>
    <t>E15-12</t>
  </si>
  <si>
    <t>E15-13</t>
  </si>
  <si>
    <t>E15-14</t>
  </si>
  <si>
    <t>E15-15</t>
  </si>
  <si>
    <t>E15-16</t>
  </si>
  <si>
    <t>E15-17</t>
  </si>
  <si>
    <t>E15-18</t>
  </si>
  <si>
    <t>E15-19</t>
  </si>
  <si>
    <t>E15-20</t>
  </si>
  <si>
    <t>E15-21</t>
  </si>
  <si>
    <t>E15-22</t>
  </si>
  <si>
    <t>E15-23</t>
  </si>
  <si>
    <t>E15-24</t>
  </si>
  <si>
    <t>Tree Tag</t>
  </si>
  <si>
    <t>Seedling</t>
  </si>
  <si>
    <t>Decaying</t>
  </si>
  <si>
    <t>Not Found</t>
  </si>
  <si>
    <t>Diam 2016</t>
  </si>
  <si>
    <t xml:space="preserve">Coast </t>
  </si>
  <si>
    <t>C2088-2099, 2286-2299, 2376</t>
  </si>
  <si>
    <t>, 2481-2493</t>
  </si>
  <si>
    <t>Mature Intact</t>
  </si>
  <si>
    <t>Immature Intact</t>
  </si>
  <si>
    <t>Mature Rotten</t>
  </si>
  <si>
    <t>Immature Rotten</t>
  </si>
  <si>
    <t>Mature Predated</t>
  </si>
  <si>
    <t>Immature Predated</t>
  </si>
  <si>
    <t>Ground Cover</t>
  </si>
  <si>
    <t>Quadrat 1</t>
  </si>
  <si>
    <t>Quadrat 2</t>
  </si>
  <si>
    <t>Quadrat 3</t>
  </si>
  <si>
    <t>Quadrat 4</t>
  </si>
  <si>
    <t>Quadrat 5</t>
  </si>
  <si>
    <t>Quadrat 6</t>
  </si>
  <si>
    <t>Quadrat 7</t>
  </si>
  <si>
    <t>Quadrat 8</t>
  </si>
  <si>
    <t>Quadrat 9</t>
  </si>
  <si>
    <t>Quadrat 10</t>
  </si>
  <si>
    <t>Quadrat 11</t>
  </si>
  <si>
    <t>Quadrat 12</t>
  </si>
  <si>
    <t>Quadrat 13</t>
  </si>
  <si>
    <t>Quadrat 14</t>
  </si>
  <si>
    <t>Quadrat 15</t>
  </si>
  <si>
    <t>Quadrat 16</t>
  </si>
  <si>
    <t>Quadrat 17</t>
  </si>
  <si>
    <t>Quadrat 18</t>
  </si>
  <si>
    <t>Quadrat 19</t>
  </si>
  <si>
    <t>Quadrat 20</t>
  </si>
  <si>
    <t>Quadrat 21</t>
  </si>
  <si>
    <t>Quadrat 22</t>
  </si>
  <si>
    <t>Quadrat 23</t>
  </si>
  <si>
    <t>Quadrat 24</t>
  </si>
  <si>
    <t>Cocos Sedlings 2016</t>
  </si>
  <si>
    <t>Alive and Well</t>
  </si>
  <si>
    <t>Alive(Barely)</t>
  </si>
  <si>
    <t>Dead-Found</t>
  </si>
  <si>
    <t>2016 Nuts</t>
  </si>
  <si>
    <t>seedling #s:</t>
  </si>
  <si>
    <t>P1 C1</t>
  </si>
  <si>
    <t>P1 C11</t>
  </si>
  <si>
    <t>P1 C913</t>
  </si>
  <si>
    <t>C 909</t>
  </si>
  <si>
    <t>P1 C10</t>
  </si>
  <si>
    <t>P1 C12</t>
  </si>
  <si>
    <t>P1 C15</t>
  </si>
  <si>
    <t>P1 C1764</t>
  </si>
  <si>
    <t>P1 C1765</t>
  </si>
  <si>
    <t>P1 C1763</t>
  </si>
  <si>
    <t>P1 C24</t>
  </si>
  <si>
    <t>P1 C26</t>
  </si>
  <si>
    <t>612</t>
  </si>
  <si>
    <t>P1 C28</t>
  </si>
  <si>
    <t>P1 C1000</t>
  </si>
  <si>
    <t>P1 PF1</t>
  </si>
  <si>
    <t>dbh</t>
  </si>
  <si>
    <t>P1 PF2</t>
  </si>
  <si>
    <t>P1 PF3</t>
  </si>
  <si>
    <t>905/803</t>
  </si>
  <si>
    <t>P1 PF4</t>
  </si>
  <si>
    <t>P1 PG1</t>
  </si>
  <si>
    <t>P1 PG3</t>
  </si>
  <si>
    <t>P1 PG4</t>
  </si>
  <si>
    <t>PG 914</t>
  </si>
  <si>
    <t>P1 T1</t>
  </si>
  <si>
    <t>P1 T2</t>
  </si>
  <si>
    <t>P1 T896</t>
  </si>
  <si>
    <t>P1 T1507</t>
  </si>
  <si>
    <t>ground</t>
  </si>
  <si>
    <t>P1 T2696</t>
  </si>
  <si>
    <t>C4/913</t>
  </si>
  <si>
    <t>C23/478</t>
  </si>
  <si>
    <t>P1 C2698</t>
  </si>
  <si>
    <t>P1 C449</t>
  </si>
  <si>
    <t>P1 C2699</t>
  </si>
  <si>
    <t>P1 C2693</t>
  </si>
  <si>
    <t>P1 PG2697</t>
  </si>
  <si>
    <t>P1 C10/808</t>
  </si>
  <si>
    <t>P1 C19/480</t>
  </si>
  <si>
    <t>P1 C2/868</t>
  </si>
  <si>
    <t>P1 C22/1536</t>
  </si>
  <si>
    <t>P1 C2217</t>
  </si>
  <si>
    <t>P1 C2218</t>
  </si>
  <si>
    <t>P1 C2219</t>
  </si>
  <si>
    <t>Paradise 1</t>
  </si>
  <si>
    <t>N 05 52.435, W 162 05.460</t>
  </si>
  <si>
    <t>N 05 52.428, W 162 05.457</t>
  </si>
  <si>
    <t>just east of Paradise 3 on ocean side</t>
  </si>
  <si>
    <t>N 05 52.439, W 162 05.446</t>
  </si>
  <si>
    <t>GPS</t>
  </si>
  <si>
    <t xml:space="preserve">05.52.435 </t>
  </si>
  <si>
    <t>N 05 52.432, W 162 05.445</t>
  </si>
  <si>
    <t>162.05.445</t>
  </si>
  <si>
    <t>Coconuts mixed with Pisonia near old shade house 5 m infrom coast</t>
  </si>
  <si>
    <t>Look for tags, presumed dead after 2010</t>
  </si>
  <si>
    <t xml:space="preserve">407 spray painted, middle section tagged, count all sprayed first, marking fate, then </t>
  </si>
  <si>
    <t>Sprayed</t>
  </si>
  <si>
    <t>Alive and well</t>
  </si>
  <si>
    <t>Alive(barely)</t>
  </si>
  <si>
    <t>Dead-found</t>
  </si>
  <si>
    <t>Not found</t>
  </si>
  <si>
    <t>tagged seedling #s</t>
  </si>
  <si>
    <t>inland side</t>
  </si>
  <si>
    <t>C2014-2042</t>
  </si>
  <si>
    <t>C2007-2013</t>
  </si>
  <si>
    <t>C1181-1200</t>
  </si>
  <si>
    <t>C2001-2006</t>
  </si>
  <si>
    <t>C1156-1180</t>
  </si>
  <si>
    <t>C1101-1155</t>
  </si>
  <si>
    <t>C1831-1834</t>
  </si>
  <si>
    <t>C1811-1814</t>
  </si>
  <si>
    <t>C1810, C1855-1858</t>
  </si>
  <si>
    <t>1850-53</t>
  </si>
  <si>
    <t>1854, 1859-1872</t>
  </si>
  <si>
    <t>unknown location: 1815-1830, 2005, 1836-1849</t>
  </si>
  <si>
    <t>2015 Nuts</t>
  </si>
  <si>
    <t>P15-1</t>
  </si>
  <si>
    <t>P15-2</t>
  </si>
  <si>
    <t>P15-3</t>
  </si>
  <si>
    <t>P15-4</t>
  </si>
  <si>
    <t>P15-5</t>
  </si>
  <si>
    <t>P15-6</t>
  </si>
  <si>
    <t>P15-7</t>
  </si>
  <si>
    <t>P15-8</t>
  </si>
  <si>
    <t>P15-9</t>
  </si>
  <si>
    <t>P15-10</t>
  </si>
  <si>
    <t>P15-11</t>
  </si>
  <si>
    <t>P15-12</t>
  </si>
  <si>
    <t>P15-13</t>
  </si>
  <si>
    <t>P15-14</t>
  </si>
  <si>
    <t>P15-15</t>
  </si>
  <si>
    <t>P15-16</t>
  </si>
  <si>
    <t>P15-17</t>
  </si>
  <si>
    <t>P15-18</t>
  </si>
  <si>
    <t>P15-19</t>
  </si>
  <si>
    <t>P15-20</t>
  </si>
  <si>
    <t>P15-21</t>
  </si>
  <si>
    <t>P15-22</t>
  </si>
  <si>
    <t>P15-23</t>
  </si>
  <si>
    <t>P15-24</t>
  </si>
  <si>
    <t>P15-25</t>
  </si>
  <si>
    <t>P15-26</t>
  </si>
  <si>
    <t>P15-27</t>
  </si>
  <si>
    <t>P15-28</t>
  </si>
  <si>
    <t>P15-29</t>
  </si>
  <si>
    <t>P15-30</t>
  </si>
  <si>
    <t>P15-31</t>
  </si>
  <si>
    <t>P15-32</t>
  </si>
  <si>
    <t>P15-33</t>
  </si>
  <si>
    <t>P15-34</t>
  </si>
  <si>
    <t>P15-35</t>
  </si>
  <si>
    <t>P15-36</t>
  </si>
  <si>
    <t>P15-37</t>
  </si>
  <si>
    <t>P15-38</t>
  </si>
  <si>
    <t>P15-39</t>
  </si>
  <si>
    <t>P15-40</t>
  </si>
  <si>
    <t>P15-41</t>
  </si>
  <si>
    <t>P15-42</t>
  </si>
  <si>
    <t>P15-43</t>
  </si>
  <si>
    <t>P15-44</t>
  </si>
  <si>
    <t>P15-45</t>
  </si>
  <si>
    <t>P15-46</t>
  </si>
  <si>
    <t>P15-47</t>
  </si>
  <si>
    <t>P15-48</t>
  </si>
  <si>
    <t>P15-49</t>
  </si>
  <si>
    <t>P15-50</t>
  </si>
  <si>
    <t>P15-51</t>
  </si>
  <si>
    <t>P15-52</t>
  </si>
  <si>
    <t>P15-53</t>
  </si>
  <si>
    <t>P15-54</t>
  </si>
  <si>
    <t>P15-55</t>
  </si>
  <si>
    <t>P15-56</t>
  </si>
  <si>
    <t>P15-57</t>
  </si>
  <si>
    <t>P15-58</t>
  </si>
  <si>
    <t>P15-59</t>
  </si>
  <si>
    <t>P15-60</t>
  </si>
  <si>
    <t>P15-61</t>
  </si>
  <si>
    <t>P15-62</t>
  </si>
  <si>
    <t>P15-63</t>
  </si>
  <si>
    <t>P15-64</t>
  </si>
  <si>
    <t>P15-65</t>
  </si>
  <si>
    <t>P15-66</t>
  </si>
  <si>
    <t>P15-67</t>
  </si>
  <si>
    <t>P15-68</t>
  </si>
  <si>
    <t>P15-69</t>
  </si>
  <si>
    <t>P15-70</t>
  </si>
  <si>
    <t>P15-71</t>
  </si>
  <si>
    <t>P15-72</t>
  </si>
  <si>
    <t>P15-73</t>
  </si>
  <si>
    <t>P15-74</t>
  </si>
  <si>
    <t>P15-75</t>
  </si>
  <si>
    <t>P15-76</t>
  </si>
  <si>
    <t>P15-77</t>
  </si>
  <si>
    <t>P15-78</t>
  </si>
  <si>
    <t>P15-79</t>
  </si>
  <si>
    <t>P15-80</t>
  </si>
  <si>
    <t>Kaula 1</t>
  </si>
  <si>
    <t>SW Corner;</t>
  </si>
  <si>
    <t>N5 52.523'</t>
  </si>
  <si>
    <t>W 162 04.990</t>
  </si>
  <si>
    <t>N 5 52.540</t>
  </si>
  <si>
    <t>W 162 04.987</t>
  </si>
  <si>
    <t>Compass Directions:</t>
  </si>
  <si>
    <t>N 5 52.534</t>
  </si>
  <si>
    <t>W 162 04.973</t>
  </si>
  <si>
    <t>5.52.538 N</t>
  </si>
  <si>
    <t>N 5 52.529</t>
  </si>
  <si>
    <t>W 162 04.979</t>
  </si>
  <si>
    <t>162.4.994 W</t>
  </si>
  <si>
    <t>K1 C1</t>
  </si>
  <si>
    <t>N</t>
  </si>
  <si>
    <t>K1 C2</t>
  </si>
  <si>
    <t>K1 C3</t>
  </si>
  <si>
    <t>K1 C4</t>
  </si>
  <si>
    <t>K1 C5</t>
  </si>
  <si>
    <t>K1 C6</t>
  </si>
  <si>
    <t>21.5 (est)</t>
  </si>
  <si>
    <t>K1 C7</t>
  </si>
  <si>
    <t>K1 C8</t>
  </si>
  <si>
    <t>123 cm</t>
  </si>
  <si>
    <t>K1 C9</t>
  </si>
  <si>
    <t>K1 C10</t>
  </si>
  <si>
    <t>K1 C11</t>
  </si>
  <si>
    <t>K1 C12</t>
  </si>
  <si>
    <t>180 cm</t>
  </si>
  <si>
    <t>K1 C13</t>
  </si>
  <si>
    <t>K1 C14</t>
  </si>
  <si>
    <t>K1 C15</t>
  </si>
  <si>
    <t>K1 C17</t>
  </si>
  <si>
    <t>K1 C18</t>
  </si>
  <si>
    <t>K1 C19</t>
  </si>
  <si>
    <t>140 cm</t>
  </si>
  <si>
    <t>Y</t>
  </si>
  <si>
    <t>K1 C21</t>
  </si>
  <si>
    <t>K1 C22</t>
  </si>
  <si>
    <t>160 cm</t>
  </si>
  <si>
    <t>K1 C23</t>
  </si>
  <si>
    <t>220 cm</t>
  </si>
  <si>
    <t xml:space="preserve">K1 C24 </t>
  </si>
  <si>
    <t>K1 C25</t>
  </si>
  <si>
    <t>290 cm</t>
  </si>
  <si>
    <t>nut</t>
  </si>
  <si>
    <t>K1 C2375</t>
  </si>
  <si>
    <t>adult</t>
  </si>
  <si>
    <t xml:space="preserve">748 spray painted, middle section tagged, count all sprayed first, marking fate, then </t>
  </si>
  <si>
    <t>C 1-200 throughh middle section of entire plot</t>
  </si>
  <si>
    <t>refer to map</t>
  </si>
  <si>
    <t xml:space="preserve">all marked nuts 2242-2285 from 2014 are located in this </t>
  </si>
  <si>
    <t>general area.</t>
  </si>
  <si>
    <t>K15-1</t>
  </si>
  <si>
    <t>K15-2</t>
  </si>
  <si>
    <t>K15-3</t>
  </si>
  <si>
    <t>K15-4</t>
  </si>
  <si>
    <t>K15-5</t>
  </si>
  <si>
    <t>K15-6</t>
  </si>
  <si>
    <t>K15-7</t>
  </si>
  <si>
    <t>K15-8</t>
  </si>
  <si>
    <t>K15-9</t>
  </si>
  <si>
    <t>K15-10</t>
  </si>
  <si>
    <t>K15-11</t>
  </si>
  <si>
    <t>K15-12</t>
  </si>
  <si>
    <t>K15-13</t>
  </si>
  <si>
    <t>K15-14</t>
  </si>
  <si>
    <t>K15-15</t>
  </si>
  <si>
    <t>K15-16</t>
  </si>
  <si>
    <t>K15-17</t>
  </si>
  <si>
    <t>K15-18</t>
  </si>
  <si>
    <t>K15-19</t>
  </si>
  <si>
    <t>K15-20</t>
  </si>
  <si>
    <t>K15-21</t>
  </si>
  <si>
    <t>K15-22</t>
  </si>
  <si>
    <t>K15-23</t>
  </si>
  <si>
    <t>K15-24</t>
  </si>
  <si>
    <t>K15-25</t>
  </si>
  <si>
    <t>K15-26</t>
  </si>
  <si>
    <t>K15-27</t>
  </si>
  <si>
    <t>K15-28</t>
  </si>
  <si>
    <t>K15-29</t>
  </si>
  <si>
    <t>K15-30</t>
  </si>
  <si>
    <t>K15-31</t>
  </si>
  <si>
    <t>K15-32</t>
  </si>
  <si>
    <t>K15-33</t>
  </si>
  <si>
    <t>K15-34</t>
  </si>
  <si>
    <t>K15-35</t>
  </si>
  <si>
    <t>K15-36</t>
  </si>
  <si>
    <t>K15-37</t>
  </si>
  <si>
    <t>K15-38</t>
  </si>
  <si>
    <t>K15-39</t>
  </si>
  <si>
    <t>K15-40</t>
  </si>
  <si>
    <t>K15-41</t>
  </si>
  <si>
    <t>K15-42</t>
  </si>
  <si>
    <t>K15-43</t>
  </si>
  <si>
    <t>K15-44</t>
  </si>
  <si>
    <t>K15-45</t>
  </si>
  <si>
    <t>K15-46</t>
  </si>
  <si>
    <t>K15-47</t>
  </si>
  <si>
    <t>K15-48</t>
  </si>
  <si>
    <t>K15-49</t>
  </si>
  <si>
    <t>K15-50</t>
  </si>
  <si>
    <t>K15-51</t>
  </si>
  <si>
    <t>K15-52</t>
  </si>
  <si>
    <t>K15-53</t>
  </si>
  <si>
    <t>K15-54</t>
  </si>
  <si>
    <t>K15-55</t>
  </si>
  <si>
    <t>K15-56</t>
  </si>
  <si>
    <t>K15-57</t>
  </si>
  <si>
    <t>K15-58</t>
  </si>
  <si>
    <t>K15-59</t>
  </si>
  <si>
    <t>K15-60</t>
  </si>
  <si>
    <t>K15-61</t>
  </si>
  <si>
    <t>K15-62</t>
  </si>
  <si>
    <t>K15-63</t>
  </si>
  <si>
    <t>K15-64</t>
  </si>
  <si>
    <t>K15-65</t>
  </si>
  <si>
    <t>K15-66</t>
  </si>
  <si>
    <t>K15-67</t>
  </si>
  <si>
    <t>K15-68</t>
  </si>
  <si>
    <t>K15-69</t>
  </si>
  <si>
    <t>K15-70</t>
  </si>
  <si>
    <t>K15-71</t>
  </si>
  <si>
    <t>K15-72</t>
  </si>
  <si>
    <t>K15-73</t>
  </si>
  <si>
    <t>K15-74</t>
  </si>
  <si>
    <t>K15-75</t>
  </si>
  <si>
    <t>K15-76</t>
  </si>
  <si>
    <t>K15-77</t>
  </si>
  <si>
    <t>K15-78</t>
  </si>
  <si>
    <t>K15-79</t>
  </si>
  <si>
    <t>K15-80</t>
  </si>
  <si>
    <t>K15-81</t>
  </si>
  <si>
    <t>K15-82</t>
  </si>
  <si>
    <t>K15-83</t>
  </si>
  <si>
    <t>K15-84</t>
  </si>
  <si>
    <t>K15-85</t>
  </si>
  <si>
    <t>K15-86</t>
  </si>
  <si>
    <t>K15-87</t>
  </si>
  <si>
    <t>K15-88</t>
  </si>
  <si>
    <t>K15-89</t>
  </si>
  <si>
    <t>K15-90</t>
  </si>
  <si>
    <t>K15-91</t>
  </si>
  <si>
    <t>K15-92</t>
  </si>
  <si>
    <t>Holei 2</t>
  </si>
  <si>
    <t>N 5 52.263, W 162 3.890</t>
  </si>
  <si>
    <t>N 5 52.271, W 162 3.890</t>
  </si>
  <si>
    <t>N 5 52.261, W 162 3.902</t>
  </si>
  <si>
    <t>South shore along beach - Pandanus/Pisonia forest</t>
  </si>
  <si>
    <t>N 5 52.269, W 162 3.903</t>
  </si>
  <si>
    <t>Ht. measered</t>
  </si>
  <si>
    <t>H2-PF129</t>
  </si>
  <si>
    <t>H2-PF130</t>
  </si>
  <si>
    <t>H2-PF131</t>
  </si>
  <si>
    <t>H2-PF132</t>
  </si>
  <si>
    <t>H2-PF133</t>
  </si>
  <si>
    <t>H2-PF134</t>
  </si>
  <si>
    <t>H2-PF137</t>
  </si>
  <si>
    <t>H2-PF138</t>
  </si>
  <si>
    <t>217 cm &gt; G</t>
  </si>
  <si>
    <t>H2-PF139</t>
  </si>
  <si>
    <t>H2-PF141</t>
  </si>
  <si>
    <t>165 cm &gt; G</t>
  </si>
  <si>
    <t>H2-PF142</t>
  </si>
  <si>
    <t>195 cm &gt; G</t>
  </si>
  <si>
    <t>-</t>
  </si>
  <si>
    <t>H2-PF928</t>
  </si>
  <si>
    <t>H2-PG1759</t>
  </si>
  <si>
    <t>H2-PF932</t>
  </si>
  <si>
    <t>H2-PF145</t>
  </si>
  <si>
    <t>H2-PF146</t>
  </si>
  <si>
    <t>H2-PF50</t>
  </si>
  <si>
    <t>H2-PF51</t>
  </si>
  <si>
    <t>H2-PF1773</t>
  </si>
  <si>
    <t>H2-PF1785</t>
  </si>
  <si>
    <t>H2-PF468</t>
  </si>
  <si>
    <t>H2-PF3</t>
  </si>
  <si>
    <t>H2-PF76</t>
  </si>
  <si>
    <t>H2-PF77</t>
  </si>
  <si>
    <t>H2-PF78</t>
  </si>
  <si>
    <t>H2-PF1628</t>
  </si>
  <si>
    <t>H2-PG1688</t>
  </si>
  <si>
    <t>H2-PF677</t>
  </si>
  <si>
    <t>H2-PF1700</t>
  </si>
  <si>
    <t>H2-PF1687</t>
  </si>
  <si>
    <t>H2-PG52</t>
  </si>
  <si>
    <t>H2-PG77</t>
  </si>
  <si>
    <t>H2-C2378</t>
  </si>
  <si>
    <t>H2-C2379</t>
  </si>
  <si>
    <t>H2-C2380</t>
  </si>
  <si>
    <t>H2-C2381</t>
  </si>
  <si>
    <t>H2-C2382</t>
  </si>
  <si>
    <t>H2-C2383</t>
  </si>
  <si>
    <t>H2-C2384</t>
  </si>
  <si>
    <t>H2-C2385</t>
  </si>
  <si>
    <t>H2-C2386</t>
  </si>
  <si>
    <t>H2-C2387</t>
  </si>
  <si>
    <t>H2-C2388</t>
  </si>
  <si>
    <t>H2-C2389</t>
  </si>
  <si>
    <t>H2-C2390</t>
  </si>
  <si>
    <t>H2-C2391</t>
  </si>
  <si>
    <t>H2-C2392</t>
  </si>
  <si>
    <t>H2-C2393</t>
  </si>
  <si>
    <t>H2-C2394</t>
  </si>
  <si>
    <t>H2-C2395</t>
  </si>
  <si>
    <t>H2-C2396</t>
  </si>
  <si>
    <t>H2-C2397</t>
  </si>
  <si>
    <t>H2-C2398</t>
  </si>
  <si>
    <t>H2-C2399</t>
  </si>
  <si>
    <t>H2-C2400</t>
  </si>
  <si>
    <t>H2-C2917</t>
  </si>
  <si>
    <t>H2-C2921</t>
  </si>
  <si>
    <t>H2-C2923</t>
  </si>
  <si>
    <t>H2-C2925</t>
  </si>
  <si>
    <t>H2-C2932</t>
  </si>
  <si>
    <t>H2-C2939</t>
  </si>
  <si>
    <t>H2-C2940</t>
  </si>
  <si>
    <t>H2-C2941</t>
  </si>
  <si>
    <t>Seedling Numbers</t>
  </si>
  <si>
    <t>Height Min.</t>
  </si>
  <si>
    <t>Height Max</t>
  </si>
  <si>
    <t>Avg. Height</t>
  </si>
  <si>
    <t>H2-PF1-46</t>
  </si>
  <si>
    <t>Unlabeled</t>
  </si>
  <si>
    <t>H2-PF47-81</t>
  </si>
  <si>
    <t>H2-PF82-115</t>
  </si>
  <si>
    <t>H2-PF116-126</t>
  </si>
  <si>
    <t>H2-PF127-167</t>
  </si>
  <si>
    <t>H2-PF168-209</t>
  </si>
  <si>
    <t>H2-PF210-216</t>
  </si>
  <si>
    <t>H2-PF217-284</t>
  </si>
  <si>
    <t>H2-PF285-332</t>
  </si>
  <si>
    <t>H2-PF333-346</t>
  </si>
  <si>
    <t>H2-PF347-380</t>
  </si>
  <si>
    <t>H2-PF381-403</t>
  </si>
  <si>
    <t>H2-PF404-439</t>
  </si>
  <si>
    <t>H2-PF439-487</t>
  </si>
  <si>
    <t>H2-PF488</t>
  </si>
  <si>
    <t>look at map for seedling locations, add tags to those you can, but just calculate growth otherwise</t>
  </si>
  <si>
    <t>New PF Seedlings 2016</t>
  </si>
  <si>
    <t>H215-1</t>
  </si>
  <si>
    <t>H215-2</t>
  </si>
  <si>
    <t>H215-3</t>
  </si>
  <si>
    <t>H215-4</t>
  </si>
  <si>
    <t>H215-5</t>
  </si>
  <si>
    <t>H215-6</t>
  </si>
  <si>
    <t>H215-7</t>
  </si>
  <si>
    <t>H215-8</t>
  </si>
  <si>
    <t>H215-9</t>
  </si>
  <si>
    <t>H215-10</t>
  </si>
  <si>
    <t>H215-11</t>
  </si>
  <si>
    <t>H215-12</t>
  </si>
  <si>
    <t>Sand 1 Permanent Plot</t>
  </si>
  <si>
    <t>N 5 52.443, W 162 6.377</t>
  </si>
  <si>
    <t>N5 52.445, W 162 6.367</t>
  </si>
  <si>
    <t>N 5 52.458, W 162 6.367</t>
  </si>
  <si>
    <t>Mixture of coconuts and Pisonia, many more juvenile coconuts off transect</t>
  </si>
  <si>
    <t>N 5 52.455, W 162 6.363</t>
  </si>
  <si>
    <t>Off Peninsula on SE edge of sand</t>
  </si>
  <si>
    <t>S1-C5</t>
  </si>
  <si>
    <t>S1-C6</t>
  </si>
  <si>
    <t>S1-C7</t>
  </si>
  <si>
    <t>S1-C11</t>
  </si>
  <si>
    <t>S1-C16</t>
  </si>
  <si>
    <t>S1-C18</t>
  </si>
  <si>
    <t>S1-C19</t>
  </si>
  <si>
    <t>S1-C20</t>
  </si>
  <si>
    <t>S1-PG1</t>
  </si>
  <si>
    <t>S1-PG2</t>
  </si>
  <si>
    <t>S1-PG4</t>
  </si>
  <si>
    <t>S1-PG6</t>
  </si>
  <si>
    <t>S1-PG7</t>
  </si>
  <si>
    <t>S1-PG8</t>
  </si>
  <si>
    <t>S1-PG9</t>
  </si>
  <si>
    <t>S1-PG10</t>
  </si>
  <si>
    <t>S1-PG11</t>
  </si>
  <si>
    <t>S1-PG12</t>
  </si>
  <si>
    <t>S1-PG13</t>
  </si>
  <si>
    <t>S1-PG14</t>
  </si>
  <si>
    <t>S1-PG15</t>
  </si>
  <si>
    <t>S1-PG16</t>
  </si>
  <si>
    <t>S1-PG17</t>
  </si>
  <si>
    <t>S1-PG18</t>
  </si>
  <si>
    <t>S1-PG19</t>
  </si>
  <si>
    <t>S1-PG20</t>
  </si>
  <si>
    <t>S1-PG21</t>
  </si>
  <si>
    <t>S1-T1</t>
  </si>
  <si>
    <t>New Sprouts:</t>
  </si>
  <si>
    <t>S1-PG710</t>
  </si>
  <si>
    <t>S1-PG711</t>
  </si>
  <si>
    <t>S1-PG1493</t>
  </si>
  <si>
    <t>S1-PG702</t>
  </si>
  <si>
    <t>S1-890</t>
  </si>
  <si>
    <t>S1-C1</t>
  </si>
  <si>
    <t>S1-C2</t>
  </si>
  <si>
    <t>C598</t>
  </si>
  <si>
    <t>S1-C4</t>
  </si>
  <si>
    <t>S1-C17</t>
  </si>
  <si>
    <t>PG610</t>
  </si>
  <si>
    <t>S1-Pg5</t>
  </si>
  <si>
    <t>PG644</t>
  </si>
  <si>
    <t>PG2100</t>
  </si>
  <si>
    <t>PG640</t>
  </si>
  <si>
    <t>S1-PG3</t>
  </si>
  <si>
    <t>silver tag!</t>
  </si>
  <si>
    <t>look for, but presumed dead since 2010</t>
  </si>
  <si>
    <t>C1217-1220</t>
  </si>
  <si>
    <t>C1249-1271</t>
  </si>
  <si>
    <t>C1272-1279</t>
  </si>
  <si>
    <t>C1473-1475</t>
  </si>
  <si>
    <t>C1476-1477</t>
  </si>
  <si>
    <t>C1221-1225</t>
  </si>
  <si>
    <t>C1238-1248</t>
  </si>
  <si>
    <t>C1280-1285</t>
  </si>
  <si>
    <t>C1294-1300</t>
  </si>
  <si>
    <t>C1467-1472</t>
  </si>
  <si>
    <t>C1478-1484</t>
  </si>
  <si>
    <t>C1226-1237</t>
  </si>
  <si>
    <t>C1286-1287</t>
  </si>
  <si>
    <t>C1288-1293</t>
  </si>
  <si>
    <t>C1485-1492</t>
  </si>
  <si>
    <t>S15-1</t>
  </si>
  <si>
    <t>S15-2</t>
  </si>
  <si>
    <t>S15-3</t>
  </si>
  <si>
    <t>S15-4</t>
  </si>
  <si>
    <t>S15-5</t>
  </si>
  <si>
    <t>S15-6</t>
  </si>
  <si>
    <t>S15-7</t>
  </si>
  <si>
    <t>S15-8</t>
  </si>
  <si>
    <t>S15-9</t>
  </si>
  <si>
    <t>S15-10</t>
  </si>
  <si>
    <t>S15-11</t>
  </si>
  <si>
    <t>S15-12</t>
  </si>
  <si>
    <t>S15-13</t>
  </si>
  <si>
    <t>S15-14</t>
  </si>
  <si>
    <t>S15-15</t>
  </si>
  <si>
    <t>S15-16</t>
  </si>
  <si>
    <t>S15-17</t>
  </si>
  <si>
    <t>S15-18</t>
  </si>
  <si>
    <t>S15-19</t>
  </si>
  <si>
    <t>S15-20</t>
  </si>
  <si>
    <t>S15-21</t>
  </si>
  <si>
    <t>S15-22</t>
  </si>
  <si>
    <t>S15-23</t>
  </si>
  <si>
    <t>S15-24</t>
  </si>
  <si>
    <t>S15-25</t>
  </si>
  <si>
    <t>S15-26</t>
  </si>
  <si>
    <t>S15-27</t>
  </si>
  <si>
    <t>S15-28</t>
  </si>
  <si>
    <t>S15-29</t>
  </si>
  <si>
    <t>S15-30</t>
  </si>
  <si>
    <t>S15-31</t>
  </si>
  <si>
    <t>S15-32</t>
  </si>
  <si>
    <t>S15-33</t>
  </si>
  <si>
    <t>S15-34</t>
  </si>
  <si>
    <t>S15-35</t>
  </si>
  <si>
    <t>2016 Nuts:</t>
  </si>
  <si>
    <t>Whippoorwill 1</t>
  </si>
  <si>
    <t>N 5 53.185, W 162 3.538</t>
  </si>
  <si>
    <t>N 5 53.178, W 162 3.539</t>
  </si>
  <si>
    <t>All 4 corners have orange stakes</t>
  </si>
  <si>
    <t>N 5 53.184, W 162 3.525</t>
  </si>
  <si>
    <t>Whippoorwill 1 Coast, North side of whippoorwill</t>
  </si>
  <si>
    <t>N 5 53.177, W 163 3.527</t>
  </si>
  <si>
    <t>5.53.194 N x 162. 03.538 W</t>
  </si>
  <si>
    <t>Circumference 2015</t>
  </si>
  <si>
    <t>Reproductive Status</t>
  </si>
  <si>
    <t>W1 T 1</t>
  </si>
  <si>
    <t>W1 PG 1</t>
  </si>
  <si>
    <t>W1-PG2</t>
  </si>
  <si>
    <t>PG979</t>
  </si>
  <si>
    <t>W1 PF 2</t>
  </si>
  <si>
    <t>W1-PF3</t>
  </si>
  <si>
    <t>PF5/851</t>
  </si>
  <si>
    <t>W1 PF 4</t>
  </si>
  <si>
    <t>W1 C 5</t>
  </si>
  <si>
    <t>W1 PF 6</t>
  </si>
  <si>
    <t>1 m</t>
  </si>
  <si>
    <t>W1 PF 8</t>
  </si>
  <si>
    <t>2.2m</t>
  </si>
  <si>
    <t>W1 PF 9</t>
  </si>
  <si>
    <t>1.3m above roots</t>
  </si>
  <si>
    <t>W1 PF 10</t>
  </si>
  <si>
    <t>W1 PF 11</t>
  </si>
  <si>
    <t>W1 C 27</t>
  </si>
  <si>
    <t>W1 C 28</t>
  </si>
  <si>
    <t>W1 C 31 (694)</t>
  </si>
  <si>
    <t>yes</t>
  </si>
  <si>
    <t>W1-PG3</t>
  </si>
  <si>
    <t>PF 978</t>
  </si>
  <si>
    <t>W1-Pf14</t>
  </si>
  <si>
    <t>PF977</t>
  </si>
  <si>
    <t>n</t>
  </si>
  <si>
    <t>W1 PF 15</t>
  </si>
  <si>
    <t>W1 C 48 (1534)</t>
  </si>
  <si>
    <t>W1 C52 (1517)</t>
  </si>
  <si>
    <t>W1 C 56 (1516)</t>
  </si>
  <si>
    <t>W1 C 61</t>
  </si>
  <si>
    <t>W1-C69</t>
  </si>
  <si>
    <t>no</t>
  </si>
  <si>
    <t>W1-PG15</t>
  </si>
  <si>
    <t>PG854</t>
  </si>
  <si>
    <t>W1-PF16</t>
  </si>
  <si>
    <t>W1-PF17</t>
  </si>
  <si>
    <t>W1-PF18</t>
  </si>
  <si>
    <t>W1-PG4</t>
  </si>
  <si>
    <t>PG855</t>
  </si>
  <si>
    <t>W1-PG5</t>
  </si>
  <si>
    <t>PG870</t>
  </si>
  <si>
    <t>W1-PG6</t>
  </si>
  <si>
    <t>W1-PF20</t>
  </si>
  <si>
    <t>W1-PG8</t>
  </si>
  <si>
    <t>sapling</t>
  </si>
  <si>
    <t>W1-PG9</t>
  </si>
  <si>
    <t>PG 861</t>
  </si>
  <si>
    <t>W1-PG10</t>
  </si>
  <si>
    <t>PG995</t>
  </si>
  <si>
    <t>sapling/adult</t>
  </si>
  <si>
    <t>W1-C75</t>
  </si>
  <si>
    <t>W1-C76</t>
  </si>
  <si>
    <t>W1-PG11</t>
  </si>
  <si>
    <t>W1-C78 (1537)</t>
  </si>
  <si>
    <t>W1-Pg12</t>
  </si>
  <si>
    <t>PG876</t>
  </si>
  <si>
    <t>W1-Pg14</t>
  </si>
  <si>
    <t>PG971</t>
  </si>
  <si>
    <t>W1-PF24</t>
  </si>
  <si>
    <t>W1-C113</t>
  </si>
  <si>
    <t>W1-C121</t>
  </si>
  <si>
    <t>W1-C124</t>
  </si>
  <si>
    <t>W1-C146</t>
  </si>
  <si>
    <t>W1-C150</t>
  </si>
  <si>
    <t>W1-C156</t>
  </si>
  <si>
    <t>W1-PF25</t>
  </si>
  <si>
    <t>W1-PG17</t>
  </si>
  <si>
    <t>PG 982</t>
  </si>
  <si>
    <t>W1-PG18</t>
  </si>
  <si>
    <t>W1-PF27</t>
  </si>
  <si>
    <t>W1-PF28</t>
  </si>
  <si>
    <t>sapling?</t>
  </si>
  <si>
    <t>W1-PF29</t>
  </si>
  <si>
    <t>PF2141</t>
  </si>
  <si>
    <t>just below leaf split</t>
  </si>
  <si>
    <t>C2142</t>
  </si>
  <si>
    <t>C2143</t>
  </si>
  <si>
    <t>C2144</t>
  </si>
  <si>
    <t>C2145</t>
  </si>
  <si>
    <t>C2146</t>
  </si>
  <si>
    <t>C2147</t>
  </si>
  <si>
    <t>C2148</t>
  </si>
  <si>
    <t>PF2149</t>
  </si>
  <si>
    <t>PG2150</t>
  </si>
  <si>
    <t>PG2151</t>
  </si>
  <si>
    <t>PG2152</t>
  </si>
  <si>
    <t>PG2153</t>
  </si>
  <si>
    <t>PG 873</t>
  </si>
  <si>
    <t>PG2154</t>
  </si>
  <si>
    <t>PG2155</t>
  </si>
  <si>
    <t>PG2156</t>
  </si>
  <si>
    <t>PG2157</t>
  </si>
  <si>
    <t>PG2158</t>
  </si>
  <si>
    <t>PG2159</t>
  </si>
  <si>
    <t>PG2160</t>
  </si>
  <si>
    <t>PG2161</t>
  </si>
  <si>
    <t>PG2162</t>
  </si>
  <si>
    <t>PG2163</t>
  </si>
  <si>
    <t>PG2164</t>
  </si>
  <si>
    <t>PG2165</t>
  </si>
  <si>
    <t>PG2166</t>
  </si>
  <si>
    <t>PG2167</t>
  </si>
  <si>
    <t>PG2168</t>
  </si>
  <si>
    <t>PG2169</t>
  </si>
  <si>
    <t>PG2170</t>
  </si>
  <si>
    <t>PG2171</t>
  </si>
  <si>
    <t>PG2172</t>
  </si>
  <si>
    <t>PG2173</t>
  </si>
  <si>
    <t>PG2174</t>
  </si>
  <si>
    <t>PG2175</t>
  </si>
  <si>
    <t>PG2176</t>
  </si>
  <si>
    <t>PG2177</t>
  </si>
  <si>
    <t>PG2178</t>
  </si>
  <si>
    <t>PG2179</t>
  </si>
  <si>
    <t>PG2180</t>
  </si>
  <si>
    <t>PG2181</t>
  </si>
  <si>
    <t>PG2182</t>
  </si>
  <si>
    <t>PG2183</t>
  </si>
  <si>
    <t>PG2184</t>
  </si>
  <si>
    <t>PG2185</t>
  </si>
  <si>
    <t>PG2186</t>
  </si>
  <si>
    <t>PG2187</t>
  </si>
  <si>
    <t>PG2188</t>
  </si>
  <si>
    <t>PG2189</t>
  </si>
  <si>
    <t>PG2190</t>
  </si>
  <si>
    <t>PG2191</t>
  </si>
  <si>
    <t>PG2192</t>
  </si>
  <si>
    <t>PG2193</t>
  </si>
  <si>
    <t>PG2194</t>
  </si>
  <si>
    <t>PG2195</t>
  </si>
  <si>
    <t>PG2196</t>
  </si>
  <si>
    <t>PG2197</t>
  </si>
  <si>
    <t>PG2198</t>
  </si>
  <si>
    <t>PG2201</t>
  </si>
  <si>
    <t>PG2202</t>
  </si>
  <si>
    <t>PG2203</t>
  </si>
  <si>
    <t>PG2204</t>
  </si>
  <si>
    <t>PG2205</t>
  </si>
  <si>
    <t>PG2206</t>
  </si>
  <si>
    <t>PG2207</t>
  </si>
  <si>
    <t>PG2208</t>
  </si>
  <si>
    <t>PG2209</t>
  </si>
  <si>
    <t>PG2210</t>
  </si>
  <si>
    <t>PG2211</t>
  </si>
  <si>
    <t>PG2212</t>
  </si>
  <si>
    <t>PG2213</t>
  </si>
  <si>
    <t>PG2214</t>
  </si>
  <si>
    <t>PG2215</t>
  </si>
  <si>
    <t>PG2216</t>
  </si>
  <si>
    <t>W1-Pf22</t>
  </si>
  <si>
    <t>PF22/989</t>
  </si>
  <si>
    <t>"Whippoorwill Coast" /PF2199</t>
  </si>
  <si>
    <t>not recorded since 2010, look for trees and tags, but may be dead</t>
  </si>
  <si>
    <t>Diameter 2016</t>
  </si>
  <si>
    <t>C2100</t>
  </si>
  <si>
    <t>C2137</t>
  </si>
  <si>
    <t>C2107</t>
  </si>
  <si>
    <t>C2111, 2139,2140</t>
  </si>
  <si>
    <t>C2119-C2125, C2133-2136</t>
  </si>
  <si>
    <t>C2114</t>
  </si>
  <si>
    <t xml:space="preserve">CC2115-C2117, </t>
  </si>
  <si>
    <t>Pandanus Seedlings 2015</t>
  </si>
  <si>
    <t>Pf121-123</t>
  </si>
  <si>
    <t>PF120</t>
  </si>
  <si>
    <t>Pf45-65</t>
  </si>
  <si>
    <t>PF65-83</t>
  </si>
  <si>
    <t>PF34-44, Pf 33</t>
  </si>
  <si>
    <t>PF115-121</t>
  </si>
  <si>
    <t>PF84-104</t>
  </si>
  <si>
    <t>PF21-32</t>
  </si>
  <si>
    <t>Pf 126</t>
  </si>
  <si>
    <t>PF124-125</t>
  </si>
  <si>
    <t>PF108-114</t>
  </si>
  <si>
    <t>PF105-107</t>
  </si>
  <si>
    <t>PF1-20</t>
  </si>
  <si>
    <t>Pisonia seedlings 2015</t>
  </si>
  <si>
    <t>PG232-257</t>
  </si>
  <si>
    <t>PG54-83</t>
  </si>
  <si>
    <t>PG28-53</t>
  </si>
  <si>
    <t>PG 258-262</t>
  </si>
  <si>
    <t>PG192-232</t>
  </si>
  <si>
    <t>PG 84-125</t>
  </si>
  <si>
    <t>PG12-27</t>
  </si>
  <si>
    <t>PG164-191</t>
  </si>
  <si>
    <t>PG126-163</t>
  </si>
  <si>
    <t>PG1-11</t>
  </si>
  <si>
    <t>Holei</t>
  </si>
  <si>
    <t>N 5 52.370</t>
  </si>
  <si>
    <t>W 162 03.866</t>
  </si>
  <si>
    <t>N 5 52.368</t>
  </si>
  <si>
    <t>W 162 03.872</t>
  </si>
  <si>
    <t>W 162 03.879</t>
  </si>
  <si>
    <t>N 5 52.375</t>
  </si>
  <si>
    <t>W 162 03.876</t>
  </si>
  <si>
    <t>Lagoon side closer to Pelican Island</t>
  </si>
  <si>
    <t>H1-C2</t>
  </si>
  <si>
    <t>Yes</t>
  </si>
  <si>
    <t>H1-C3</t>
  </si>
  <si>
    <t>1327 (1544)</t>
  </si>
  <si>
    <t>No</t>
  </si>
  <si>
    <t>H1-C4</t>
  </si>
  <si>
    <t>1607/1543</t>
  </si>
  <si>
    <t>H1-C5</t>
  </si>
  <si>
    <t>1400/1602</t>
  </si>
  <si>
    <t>18 (estimation)</t>
  </si>
  <si>
    <t>H1-C8</t>
  </si>
  <si>
    <t>H1-C10</t>
  </si>
  <si>
    <t>H1-C11</t>
  </si>
  <si>
    <t>H1-C12</t>
  </si>
  <si>
    <t>H1-C13</t>
  </si>
  <si>
    <t>H1-C14</t>
  </si>
  <si>
    <t>H1-C15</t>
  </si>
  <si>
    <t>H1-C16</t>
  </si>
  <si>
    <t xml:space="preserve">Yes </t>
  </si>
  <si>
    <t>H1-C17</t>
  </si>
  <si>
    <t>H1-C18</t>
  </si>
  <si>
    <t>H1-C26</t>
  </si>
  <si>
    <t>H1-C27</t>
  </si>
  <si>
    <t>H1-C29</t>
  </si>
  <si>
    <t>H1-C30</t>
  </si>
  <si>
    <t>H1-C31</t>
  </si>
  <si>
    <t>H1-C32</t>
  </si>
  <si>
    <t>H1-C33</t>
  </si>
  <si>
    <t>H1-C34</t>
  </si>
  <si>
    <t>H1-C35</t>
  </si>
  <si>
    <t>H1-C36</t>
  </si>
  <si>
    <t>22.5 (estimation)</t>
  </si>
  <si>
    <t>H1-C37</t>
  </si>
  <si>
    <t>H1-C38</t>
  </si>
  <si>
    <t>H1-C39</t>
  </si>
  <si>
    <t>H1-C40</t>
  </si>
  <si>
    <t>H1-C41</t>
  </si>
  <si>
    <t>H1-C42</t>
  </si>
  <si>
    <t>H1-C43</t>
  </si>
  <si>
    <t>H1-C44</t>
  </si>
  <si>
    <t>H1-C45</t>
  </si>
  <si>
    <t>1216/1665</t>
  </si>
  <si>
    <t>H1-C46</t>
  </si>
  <si>
    <t>present in 2010, look for tree tags, but may be dead</t>
  </si>
  <si>
    <t>cocos seedlings 2015</t>
  </si>
  <si>
    <t>lagoon</t>
  </si>
  <si>
    <t>1301, 1310-1326</t>
  </si>
  <si>
    <t>1328-1362</t>
  </si>
  <si>
    <t>1363-1388, 1210</t>
  </si>
  <si>
    <t>1389-1421</t>
  </si>
  <si>
    <t>1423-1464</t>
  </si>
  <si>
    <t>1204-1209, 1211-1214</t>
  </si>
  <si>
    <t>total 573</t>
  </si>
  <si>
    <t>Nuts 2015</t>
  </si>
  <si>
    <t>H15-1</t>
  </si>
  <si>
    <t>H15-2</t>
  </si>
  <si>
    <t>H15-3</t>
  </si>
  <si>
    <t>H15-4</t>
  </si>
  <si>
    <t>H15-5</t>
  </si>
  <si>
    <t>H15-6</t>
  </si>
  <si>
    <t>H15-7</t>
  </si>
  <si>
    <t>H15-8</t>
  </si>
  <si>
    <t>H15-9</t>
  </si>
  <si>
    <t>H15-10</t>
  </si>
  <si>
    <t>H15-11</t>
  </si>
  <si>
    <t>H15-12</t>
  </si>
  <si>
    <t>H15-13</t>
  </si>
  <si>
    <t>H15-14</t>
  </si>
  <si>
    <t>H15-15</t>
  </si>
  <si>
    <t>H15-16</t>
  </si>
  <si>
    <t>H15-17</t>
  </si>
  <si>
    <t>H15-18</t>
  </si>
  <si>
    <t>H15-19</t>
  </si>
  <si>
    <t>H15-20</t>
  </si>
  <si>
    <t>H15-21</t>
  </si>
  <si>
    <t>H15-22</t>
  </si>
  <si>
    <t>H15-23</t>
  </si>
  <si>
    <t>H15-24</t>
  </si>
  <si>
    <t>H15-25</t>
  </si>
  <si>
    <t>H15-26</t>
  </si>
  <si>
    <t>H15-27</t>
  </si>
  <si>
    <t>H15-28</t>
  </si>
  <si>
    <t>H15-29</t>
  </si>
  <si>
    <t>H15-30</t>
  </si>
  <si>
    <t>H15-31</t>
  </si>
  <si>
    <t>H15-32</t>
  </si>
  <si>
    <t>H15-33</t>
  </si>
  <si>
    <t>H15-34</t>
  </si>
  <si>
    <t>H15-35</t>
  </si>
  <si>
    <t>H15-36</t>
  </si>
  <si>
    <t>H15-37</t>
  </si>
  <si>
    <t>H15-38</t>
  </si>
  <si>
    <t>H15-39</t>
  </si>
  <si>
    <t>H15-40</t>
  </si>
  <si>
    <t>H15-41</t>
  </si>
  <si>
    <t>H15-42</t>
  </si>
  <si>
    <t>H15-43</t>
  </si>
  <si>
    <t>H15-44</t>
  </si>
  <si>
    <t>H15-45</t>
  </si>
  <si>
    <t>H15-46</t>
  </si>
  <si>
    <t>H15-47</t>
  </si>
  <si>
    <t>H15-48</t>
  </si>
  <si>
    <t>H15-49</t>
  </si>
  <si>
    <t>H15-50</t>
  </si>
  <si>
    <t>H15-51</t>
  </si>
  <si>
    <t>H15-52</t>
  </si>
  <si>
    <t>H15-53</t>
  </si>
  <si>
    <t>H15-54</t>
  </si>
  <si>
    <t>Current ID 2015</t>
  </si>
  <si>
    <t>NOTES</t>
  </si>
  <si>
    <t>P1-C1</t>
  </si>
  <si>
    <t>AN</t>
  </si>
  <si>
    <t>P1 C20</t>
  </si>
  <si>
    <t>P1 C29</t>
  </si>
  <si>
    <t>P1 C31</t>
  </si>
  <si>
    <t>P1 C43</t>
  </si>
  <si>
    <t>P1 C44</t>
  </si>
  <si>
    <t>P1 C45</t>
  </si>
  <si>
    <t>P1 C46</t>
  </si>
  <si>
    <t>P1 C47</t>
  </si>
  <si>
    <t>P1 C48</t>
  </si>
  <si>
    <t>3000/1586</t>
  </si>
  <si>
    <t>P1 C54</t>
  </si>
  <si>
    <t>2700/1568</t>
  </si>
  <si>
    <t>P1 C56</t>
  </si>
  <si>
    <t>P1 C57</t>
  </si>
  <si>
    <t>P1 C58</t>
  </si>
  <si>
    <t>P1 C60</t>
  </si>
  <si>
    <t>P1 C61</t>
  </si>
  <si>
    <t>817/917</t>
  </si>
  <si>
    <t>P1 C62</t>
  </si>
  <si>
    <t>P1 C69</t>
  </si>
  <si>
    <t>P1 C71</t>
  </si>
  <si>
    <t>P1 C72</t>
  </si>
  <si>
    <t>P1 C73</t>
  </si>
  <si>
    <t>P1 C74</t>
  </si>
  <si>
    <t>P1 C75</t>
  </si>
  <si>
    <t>P1 C76</t>
  </si>
  <si>
    <t>P1 C77</t>
  </si>
  <si>
    <t>C523</t>
  </si>
  <si>
    <t>C361</t>
  </si>
  <si>
    <t>N 5 52.534, W 162 03.560</t>
  </si>
  <si>
    <t>N 5 52.534, W 162 03.563</t>
  </si>
  <si>
    <t>N 5 52 521, W 162 03.561</t>
  </si>
  <si>
    <t>Coconut Madness</t>
  </si>
  <si>
    <t>N 5 52. 523, W 162 03.554</t>
  </si>
  <si>
    <t xml:space="preserve"> 5.52.541 N</t>
  </si>
  <si>
    <t>not found since 2010, look for tags but may be dead</t>
  </si>
  <si>
    <t>Adult or Sprout</t>
  </si>
  <si>
    <t>Deameter 2016</t>
  </si>
  <si>
    <t>ID</t>
  </si>
  <si>
    <t>Nuts 2016:</t>
  </si>
  <si>
    <t>C1878</t>
  </si>
  <si>
    <t>PG1879</t>
  </si>
  <si>
    <t>PG1880</t>
  </si>
  <si>
    <t>PG1881</t>
  </si>
  <si>
    <t>PG1882</t>
  </si>
  <si>
    <t>84 seedlings</t>
  </si>
  <si>
    <t>C1</t>
  </si>
  <si>
    <t>C2</t>
  </si>
  <si>
    <t>PF1634</t>
  </si>
  <si>
    <t>PF4</t>
  </si>
  <si>
    <t>PF5</t>
  </si>
  <si>
    <t>PF1636</t>
  </si>
  <si>
    <t>PF6</t>
  </si>
  <si>
    <t>PF7</t>
  </si>
  <si>
    <t>PF8</t>
  </si>
  <si>
    <t>PF9</t>
  </si>
  <si>
    <t>PF10</t>
  </si>
  <si>
    <t>PF12</t>
  </si>
  <si>
    <t>PF11</t>
  </si>
  <si>
    <t>PF13</t>
  </si>
  <si>
    <t>PF14</t>
  </si>
  <si>
    <t>PF15</t>
  </si>
  <si>
    <t>PF16</t>
  </si>
  <si>
    <t>PF17</t>
  </si>
  <si>
    <t>PF18</t>
  </si>
  <si>
    <t>PF19</t>
  </si>
  <si>
    <t>PF20</t>
  </si>
  <si>
    <t>PF21</t>
  </si>
  <si>
    <t>PF22</t>
  </si>
  <si>
    <t>PF24</t>
  </si>
  <si>
    <t>40, est</t>
  </si>
  <si>
    <t>70, est</t>
  </si>
  <si>
    <t>C2378-2384</t>
  </si>
  <si>
    <t>C2385-2395</t>
  </si>
  <si>
    <t>2396-2399</t>
  </si>
  <si>
    <t>C2400,2917,2921,2923,</t>
  </si>
  <si>
    <t>C2925, 2932</t>
  </si>
  <si>
    <t>C2939-2941</t>
  </si>
  <si>
    <t>31 total</t>
  </si>
  <si>
    <t>PG2112</t>
  </si>
  <si>
    <t>PG2114</t>
  </si>
  <si>
    <t>PG2110</t>
  </si>
  <si>
    <t>PG2113</t>
  </si>
  <si>
    <t>PG2108</t>
  </si>
  <si>
    <t>PG2109</t>
  </si>
  <si>
    <t>PG2138</t>
  </si>
  <si>
    <t>PF973</t>
  </si>
  <si>
    <t>PF300</t>
  </si>
  <si>
    <t>Pf301</t>
  </si>
  <si>
    <t>PF302</t>
  </si>
  <si>
    <t>GP2126</t>
  </si>
  <si>
    <t>PG2127</t>
  </si>
  <si>
    <t>PG2128</t>
  </si>
  <si>
    <t>PG2129</t>
  </si>
  <si>
    <t>PG2130</t>
  </si>
  <si>
    <t>PG2131</t>
  </si>
  <si>
    <t>PG2132</t>
  </si>
  <si>
    <t>C1435</t>
  </si>
  <si>
    <t>C1213</t>
  </si>
  <si>
    <t>C1212</t>
  </si>
  <si>
    <t>C1350</t>
  </si>
  <si>
    <t>X</t>
  </si>
  <si>
    <t>3 immature</t>
  </si>
  <si>
    <t>PG 844</t>
  </si>
  <si>
    <t>14.2, 4.8</t>
  </si>
  <si>
    <t>2.5, 1.6, 28.2</t>
  </si>
  <si>
    <t>14.9, 7.2</t>
  </si>
  <si>
    <t>1.7, 3.1</t>
  </si>
  <si>
    <t>1.3,2.1</t>
  </si>
  <si>
    <t>3.3, 1.5</t>
  </si>
  <si>
    <t>2.2, 2.4</t>
  </si>
  <si>
    <t>1.0, 1.0</t>
  </si>
  <si>
    <t>4.4, 1.8, 1.8</t>
  </si>
  <si>
    <t>1.1, 1.2, 1.3, 1.7</t>
  </si>
  <si>
    <t>2.5, 2.2</t>
  </si>
  <si>
    <t>31.6, 37.3</t>
  </si>
  <si>
    <t>13.6, 36.1, 49.2, 54.2</t>
  </si>
  <si>
    <t>23.5, 6.5</t>
  </si>
  <si>
    <t>60.2, 26.5</t>
  </si>
  <si>
    <t>3.1, 3.1, 5, 2.4, 2.6, 3.5, 7.7</t>
  </si>
  <si>
    <t>1.4, 1.6</t>
  </si>
  <si>
    <t>6.3, 3.0, 2.3, 1.7</t>
  </si>
  <si>
    <t>2.0, 2.5, 2.5</t>
  </si>
  <si>
    <t>PG 3714</t>
  </si>
  <si>
    <t>PG 847</t>
  </si>
  <si>
    <t>PG 837</t>
  </si>
  <si>
    <t>PG 1749</t>
  </si>
  <si>
    <t>2.0, 2.2, 1.6, 5.5</t>
  </si>
  <si>
    <t>3.4, 1.7</t>
  </si>
  <si>
    <t>PG 4097</t>
  </si>
  <si>
    <t>PG 1791</t>
  </si>
  <si>
    <t>PG 3701</t>
  </si>
  <si>
    <t>PG 3719</t>
  </si>
  <si>
    <t>PG 3717</t>
  </si>
  <si>
    <t>PG 3715</t>
  </si>
  <si>
    <t>PG 3716</t>
  </si>
  <si>
    <t>PG 831</t>
  </si>
  <si>
    <t>PG 3749</t>
  </si>
  <si>
    <t>80cm</t>
  </si>
  <si>
    <t>7.0, 2.1</t>
  </si>
  <si>
    <t>6.2, 4.1, 5.6</t>
  </si>
  <si>
    <t>5.7, 4.1</t>
  </si>
  <si>
    <t>1.4, 5.7</t>
  </si>
  <si>
    <t>5.2, 3.6, 5.4</t>
  </si>
  <si>
    <t>2.9, 1.7, 1.5</t>
  </si>
  <si>
    <t>* new numbers 2016 are 3700s</t>
  </si>
  <si>
    <t>old w/ new tag 2016</t>
  </si>
  <si>
    <t>PG 3750</t>
  </si>
  <si>
    <t>PG 3800</t>
  </si>
  <si>
    <t>PG 3751</t>
  </si>
  <si>
    <t>PG 3752</t>
  </si>
  <si>
    <t>PG 3758</t>
  </si>
  <si>
    <t>PG 1751</t>
  </si>
  <si>
    <t>PG 37?</t>
  </si>
  <si>
    <t>3.3, 5.9, 22.0, 4.0, 5.5</t>
  </si>
  <si>
    <t>1.7, 1.1, 2.0</t>
  </si>
  <si>
    <t>PG 1724</t>
  </si>
  <si>
    <t>PG 1722</t>
  </si>
  <si>
    <t>PG 1715</t>
  </si>
  <si>
    <t>PG414</t>
  </si>
  <si>
    <t>PG 3786</t>
  </si>
  <si>
    <t>7.0, 6.6</t>
  </si>
  <si>
    <t>3.4, 6.3</t>
  </si>
  <si>
    <t>PG 840</t>
  </si>
  <si>
    <t>PG 3772</t>
  </si>
  <si>
    <t>PG 3768</t>
  </si>
  <si>
    <t>CN 3771</t>
  </si>
  <si>
    <t>old</t>
  </si>
  <si>
    <t>PG 444</t>
  </si>
  <si>
    <t>PG 4799</t>
  </si>
  <si>
    <t>2.0, 1.9, 2.2</t>
  </si>
  <si>
    <t>2.3, 2.9</t>
  </si>
  <si>
    <t>10 green mature, 2 immature nuts</t>
  </si>
  <si>
    <t>32, 58.2</t>
  </si>
  <si>
    <t>Dead, sprouted</t>
  </si>
  <si>
    <t>Dead unsprouted</t>
  </si>
  <si>
    <t>E16-2</t>
  </si>
  <si>
    <t>E16-1</t>
  </si>
  <si>
    <t>E16-3</t>
  </si>
  <si>
    <t>E16-4</t>
  </si>
  <si>
    <t>E16-5</t>
  </si>
  <si>
    <t>E16-6</t>
  </si>
  <si>
    <t>E16-7</t>
  </si>
  <si>
    <t>E16-8</t>
  </si>
  <si>
    <t>E16-9</t>
  </si>
  <si>
    <t>E16-10</t>
  </si>
  <si>
    <t>E16-11</t>
  </si>
  <si>
    <t>E16-12</t>
  </si>
  <si>
    <t>E16-13</t>
  </si>
  <si>
    <t>E16-14</t>
  </si>
  <si>
    <t>E16-15</t>
  </si>
  <si>
    <t>E16-16</t>
  </si>
  <si>
    <t>E16-17</t>
  </si>
  <si>
    <t>E16-18</t>
  </si>
  <si>
    <t>E16-19</t>
  </si>
  <si>
    <t>E16-20</t>
  </si>
  <si>
    <t>E16-21</t>
  </si>
  <si>
    <t>E16-22</t>
  </si>
  <si>
    <t>E16-23</t>
  </si>
  <si>
    <t>E16-24</t>
  </si>
  <si>
    <t>E16-25</t>
  </si>
  <si>
    <t>E16-26</t>
  </si>
  <si>
    <t>E16-27</t>
  </si>
  <si>
    <t>E16-28</t>
  </si>
  <si>
    <t>E16-29</t>
  </si>
  <si>
    <t>E16-30</t>
  </si>
  <si>
    <t>E16-31</t>
  </si>
  <si>
    <t>E16-32</t>
  </si>
  <si>
    <t>E16-33</t>
  </si>
  <si>
    <t>E16-34</t>
  </si>
  <si>
    <t>E16-35</t>
  </si>
  <si>
    <t>E16-36</t>
  </si>
  <si>
    <t>E16-37</t>
  </si>
  <si>
    <t>E16-38</t>
  </si>
  <si>
    <t>E16-39</t>
  </si>
  <si>
    <t>E16-40</t>
  </si>
  <si>
    <t>E16-41</t>
  </si>
  <si>
    <t>E16-42</t>
  </si>
  <si>
    <t>E16-43</t>
  </si>
  <si>
    <t>E16-44</t>
  </si>
  <si>
    <t>E16-45</t>
  </si>
  <si>
    <t>E16-46</t>
  </si>
  <si>
    <t>E16-47</t>
  </si>
  <si>
    <t>E16-48</t>
  </si>
  <si>
    <t>2015 Seedlings -&gt; Saplings</t>
  </si>
  <si>
    <t>Diam</t>
  </si>
  <si>
    <t>7 PG lit, &gt; 1 PF lit, 20 PG roots</t>
  </si>
  <si>
    <t>7 pG roots, 30 PG lit, 1 PF lit, 4 CN lit</t>
  </si>
  <si>
    <t>10 PG lit, 5 CN seedling, 15 CN lit</t>
  </si>
  <si>
    <t>10 PG trunk, 4 CN lit, 2 PF lit, 30 PG lit</t>
  </si>
  <si>
    <t>&gt;1 PF lit, 2 CN lit, 10 PG lit</t>
  </si>
  <si>
    <t>20 PF sap, 10 PG roots, 7 PG lit, 15 PF lit</t>
  </si>
  <si>
    <t>&gt; 1 PF lit, 1 PG lit</t>
  </si>
  <si>
    <t>1 Cn lit, 5 PG lit</t>
  </si>
  <si>
    <t>25 PG lit</t>
  </si>
  <si>
    <t>25 PG lit, 5 CN dead roots</t>
  </si>
  <si>
    <t>5 CN lit, 50 PG lit</t>
  </si>
  <si>
    <t>55 PG lit</t>
  </si>
  <si>
    <t>4 PG root, 1 CN lit 60 PG lit</t>
  </si>
  <si>
    <t>15 PG root, 60 PG lit</t>
  </si>
  <si>
    <t>2 PG root, 50 PG lit</t>
  </si>
  <si>
    <t>7 PG lit, 1 PF lit</t>
  </si>
  <si>
    <t>15 CN lit</t>
  </si>
  <si>
    <t>20 PG root, 20 CN lit, 7 PG lit</t>
  </si>
  <si>
    <t>10 PG root, 3 CN root, &gt;1 PF lit, 3 CN lit, 3 PG lit</t>
  </si>
  <si>
    <t>5 PG root, 5 PG lit</t>
  </si>
  <si>
    <t>20 CN seedling, 7 CN lit, 7 Phym</t>
  </si>
  <si>
    <t>10 CN lit, 3 PG root, 10 PG lit</t>
  </si>
  <si>
    <t>2 CN lit, 60 pg lit</t>
  </si>
  <si>
    <t>5 CN lit, 80 PG lit</t>
  </si>
  <si>
    <t>7 green</t>
  </si>
  <si>
    <t>7 brown, 7 green</t>
  </si>
  <si>
    <t>2 grn</t>
  </si>
  <si>
    <t>10 grn</t>
  </si>
  <si>
    <t>4 grn</t>
  </si>
  <si>
    <t>14 grn, 3 brn</t>
  </si>
  <si>
    <t>10 grn, 2 brn</t>
  </si>
  <si>
    <t>8 grn</t>
  </si>
  <si>
    <t>7 brn, 5 grn</t>
  </si>
  <si>
    <t>10 grn, 3 brn</t>
  </si>
  <si>
    <t>5 brn, 4 grn</t>
  </si>
  <si>
    <t>6 grn, 1 brn</t>
  </si>
  <si>
    <t>18 grn, 2 brn</t>
  </si>
  <si>
    <t>none</t>
  </si>
  <si>
    <t>27 grn</t>
  </si>
  <si>
    <t>6 grn</t>
  </si>
  <si>
    <t>roots</t>
  </si>
  <si>
    <t>K1-4(?)8</t>
  </si>
  <si>
    <t>old tag</t>
  </si>
  <si>
    <t>Dead sprouted</t>
  </si>
  <si>
    <t>310 seedlings</t>
  </si>
  <si>
    <t>K16-1 - K16-75</t>
  </si>
  <si>
    <t>55 CN litter, 20 CN seedlings</t>
  </si>
  <si>
    <t>5 phym, 5 Cn root, 4 CN litter</t>
  </si>
  <si>
    <t>10 Cn seedling, 7 CN litter</t>
  </si>
  <si>
    <t>5 CN seedling, 25 CN litter, 7 Phym litt</t>
  </si>
  <si>
    <t>40 CN dead logs, 7 CN lit</t>
  </si>
  <si>
    <t>10 CN seedling 5 CN litter</t>
  </si>
  <si>
    <t>95 CN seedling, 5 CN litter</t>
  </si>
  <si>
    <t>3 phym, 10 CN sapling, 7 Cn lit</t>
  </si>
  <si>
    <t>25 CN lit, 2 CN seedling, 1 phy lit</t>
  </si>
  <si>
    <t>60 CN litter, 35 CN seedling</t>
  </si>
  <si>
    <t>25 CN lit, 20 CN seedling</t>
  </si>
  <si>
    <t>40 CN litter, 5 CN seedling</t>
  </si>
  <si>
    <t>10 CN lit, 7 CN sap</t>
  </si>
  <si>
    <t>30 CN root, 20 CN lit, 7 CN seedling</t>
  </si>
  <si>
    <t>5 CN lit, 50 CN seedling</t>
  </si>
  <si>
    <t>50 CN litter, 25 CN seedling 10 CN sap</t>
  </si>
  <si>
    <t>30 CN lit, 5 CN seedling</t>
  </si>
  <si>
    <t>25 CN lit, 5 CN seedling</t>
  </si>
  <si>
    <t>20 CN lit, 1 phy, 5 adult CN</t>
  </si>
  <si>
    <t>7 Phym, 5 CN root mass, 3 CN seed, 25 CN litter</t>
  </si>
  <si>
    <t>20 CN seedling, 5 CN litter</t>
  </si>
  <si>
    <t>3 phym, 20 CN lit, 10 CN seed, 5 CN sapling</t>
  </si>
  <si>
    <t>5 CN lit, 10 CN seedling</t>
  </si>
  <si>
    <t>50 CN lit, 30 CN seedling</t>
  </si>
  <si>
    <t>Saplings 2015</t>
  </si>
  <si>
    <t>dead</t>
  </si>
  <si>
    <t>Saplings 2016</t>
  </si>
  <si>
    <t>DIAM</t>
  </si>
  <si>
    <t>x</t>
  </si>
  <si>
    <t>18.9, 13.7</t>
  </si>
  <si>
    <t>26, 5.7, 63.8</t>
  </si>
  <si>
    <t>H2 -PG4013</t>
  </si>
  <si>
    <t>PG 1647</t>
  </si>
  <si>
    <t>16.9, 44.3, 4.1</t>
  </si>
  <si>
    <t>* note: over 8 nuts/seedlings that appear to be from same cohot, but are without markigs, markings on nuts that were located were extremely worn. These 8 could have come from this cohort</t>
  </si>
  <si>
    <t>PF seedlings (maybe not new) 2016</t>
  </si>
  <si>
    <t>1-20</t>
  </si>
  <si>
    <t>21-50</t>
  </si>
  <si>
    <t>51-66</t>
  </si>
  <si>
    <t>67-82</t>
  </si>
  <si>
    <t>83-88</t>
  </si>
  <si>
    <t>89-96</t>
  </si>
  <si>
    <t>97-101</t>
  </si>
  <si>
    <t>102-130</t>
  </si>
  <si>
    <t>131-211</t>
  </si>
  <si>
    <t>212-241</t>
  </si>
  <si>
    <t>242-258</t>
  </si>
  <si>
    <t>259-268</t>
  </si>
  <si>
    <t>269-289</t>
  </si>
  <si>
    <t>290-298</t>
  </si>
  <si>
    <t>299-300</t>
  </si>
  <si>
    <t>new sedlings:</t>
  </si>
  <si>
    <t>these were nuts from 2015</t>
  </si>
  <si>
    <t>these were nuts from 2016</t>
  </si>
  <si>
    <t>28 total seedlings new</t>
  </si>
  <si>
    <t>2 PF seedlings, 4 PF litter</t>
  </si>
  <si>
    <t>5 pf seedling, 5 pf litter, 1 PG litter</t>
  </si>
  <si>
    <t>5 pg litter, 45 PF litter</t>
  </si>
  <si>
    <t>3 PG litter, 90 PF litter 2 PF seedling</t>
  </si>
  <si>
    <t>2 PG litter 7 asplenium 10 PF dead trunk, 3 PF litter</t>
  </si>
  <si>
    <t>3 PF seedling, 3 PG litter, 95 PF litter</t>
  </si>
  <si>
    <t>5 PG litter, 7 Pf sapling, 40 PF litter</t>
  </si>
  <si>
    <t>7 PG roots, 10 PF dead trunk, 7 PF seedling 3 PG litter 30 PF litter</t>
  </si>
  <si>
    <t>1 PG litter, 2 PF seedling 70 PF litter</t>
  </si>
  <si>
    <t>5 PF seedling, 50 PG dead log, 25 Pf litter</t>
  </si>
  <si>
    <t>5 PF seedling 10 PF litter, 1 PG litter</t>
  </si>
  <si>
    <t>3 pg roots, 10 PG litter, 10 PF litter</t>
  </si>
  <si>
    <t>3 PG litter, 10 PF litter, &lt;1 PF seedling</t>
  </si>
  <si>
    <t>3 PG dead log, 55 PF litter</t>
  </si>
  <si>
    <t>15 PF seedlings, 5 PG litter, 15 PF litter</t>
  </si>
  <si>
    <t>&lt;1 Pf seedling, 2 PG litter, 70 PF litter</t>
  </si>
  <si>
    <t>1 PG litter, 7 Pf litter</t>
  </si>
  <si>
    <t>3 PF seedling, 3 PG litter, 4 PF roots, 30 PF litter</t>
  </si>
  <si>
    <t>5 PG litter, 15 CN litter, 5 PF litter</t>
  </si>
  <si>
    <t>7 CN litter, 7 PF litter, 2 PG litter, 7 PG trunk, 4 PF roots, 5 CN seedling</t>
  </si>
  <si>
    <t>7 PF trunk, 40 CN seedling, 20 CN litter, 3 PG litter</t>
  </si>
  <si>
    <t>5 PF litter, 10 CN litter, 1 PG litter, 2 PF seedling</t>
  </si>
  <si>
    <t>20 PG dead trunk, 25 CN litter, 15 CN seedling 3 PG litter</t>
  </si>
  <si>
    <t>100 PG dead trunk</t>
  </si>
  <si>
    <t>Pandanus Saplings</t>
  </si>
  <si>
    <t>4.4, `1.8, 1.2</t>
  </si>
  <si>
    <t>48.2, 4.7</t>
  </si>
  <si>
    <t>21.5, 4.7, 14, 4.8</t>
  </si>
  <si>
    <t>14, 4.8, 4.2, 1.8</t>
  </si>
  <si>
    <t>40, 10.5, 54.0</t>
  </si>
  <si>
    <t>40.7, 29.6, 9.7</t>
  </si>
  <si>
    <t>23.2, 2.7, 2.2</t>
  </si>
  <si>
    <t>12.8, 4.6</t>
  </si>
  <si>
    <t>6.4, 4.1</t>
  </si>
  <si>
    <t>42.2, 45.1, 19.7</t>
  </si>
  <si>
    <t>4 green, 2 brown</t>
  </si>
  <si>
    <t>12 green</t>
  </si>
  <si>
    <t>11 green 3 brn</t>
  </si>
  <si>
    <t>11 grn, 6 yellow green, 9 small green, 7 brn</t>
  </si>
  <si>
    <t>16 grn</t>
  </si>
  <si>
    <t>same individual as 888</t>
  </si>
  <si>
    <t>C 883</t>
  </si>
  <si>
    <t>C 598</t>
  </si>
  <si>
    <t>PG 641</t>
  </si>
  <si>
    <t>44.5, 9.8, 4.1, 3.0., 1.6</t>
  </si>
  <si>
    <t>27 green 5 brn</t>
  </si>
  <si>
    <t>5.8, 2.0</t>
  </si>
  <si>
    <t>3.1, 2.0, 1.6</t>
  </si>
  <si>
    <t>PG 1494</t>
  </si>
  <si>
    <t>out of plot</t>
  </si>
  <si>
    <t>X (predated)</t>
  </si>
  <si>
    <t>RD, AMTK, ML</t>
  </si>
  <si>
    <t>not in plot</t>
  </si>
  <si>
    <t>sapling 10.6</t>
  </si>
  <si>
    <t>4902, 7.9</t>
  </si>
  <si>
    <t>Diam @ base/notes</t>
  </si>
  <si>
    <t>71 new seedlings 2016</t>
  </si>
  <si>
    <t>pre-sand buried DBH</t>
  </si>
  <si>
    <t>24 gren, 36 brown</t>
  </si>
  <si>
    <t>15.3, 9.0</t>
  </si>
  <si>
    <t>13.2, 33.3, 8.3, 4.3</t>
  </si>
  <si>
    <t>9.4, 2.5, 10.0</t>
  </si>
  <si>
    <t>23.5, 56.1</t>
  </si>
  <si>
    <t>5.6, 6.1, 8.1, 1,0, 1.0, 1.5, 1.5, 64.9</t>
  </si>
  <si>
    <t>19 green, 3 brown, 3 immature</t>
  </si>
  <si>
    <t>9.0, 2.0, 11.6</t>
  </si>
  <si>
    <t>10 mature green, 3 immature</t>
  </si>
  <si>
    <t>C2694</t>
  </si>
  <si>
    <t>PG 467</t>
  </si>
  <si>
    <t>4.6, 6.9, 6.4</t>
  </si>
  <si>
    <t>C469</t>
  </si>
  <si>
    <t>Dead not sprouted</t>
  </si>
  <si>
    <t>predated</t>
  </si>
  <si>
    <t>P16-1</t>
  </si>
  <si>
    <t>P16-22</t>
  </si>
  <si>
    <t>P16-43</t>
  </si>
  <si>
    <t>P16-64</t>
  </si>
  <si>
    <t>P16-85</t>
  </si>
  <si>
    <t>P16-106</t>
  </si>
  <si>
    <t>P16-2</t>
  </si>
  <si>
    <t>P16-23</t>
  </si>
  <si>
    <t>P16-44</t>
  </si>
  <si>
    <t>P16-65</t>
  </si>
  <si>
    <t>P16-86</t>
  </si>
  <si>
    <t>P16-107</t>
  </si>
  <si>
    <t>P16-3</t>
  </si>
  <si>
    <t>P16-24</t>
  </si>
  <si>
    <t>P16-45</t>
  </si>
  <si>
    <t>P16-66</t>
  </si>
  <si>
    <t>P16-87</t>
  </si>
  <si>
    <t>P16-108</t>
  </si>
  <si>
    <t>P16-4</t>
  </si>
  <si>
    <t>P16-25</t>
  </si>
  <si>
    <t>P16-46</t>
  </si>
  <si>
    <t>P16-67</t>
  </si>
  <si>
    <t>P16-88</t>
  </si>
  <si>
    <t>P16-109</t>
  </si>
  <si>
    <t>P16-5</t>
  </si>
  <si>
    <t>P16-26</t>
  </si>
  <si>
    <t>P16-47</t>
  </si>
  <si>
    <t>P16-68</t>
  </si>
  <si>
    <t>P16-89</t>
  </si>
  <si>
    <t>P16-110</t>
  </si>
  <si>
    <t>P16-6</t>
  </si>
  <si>
    <t>P16-27</t>
  </si>
  <si>
    <t>P16-48</t>
  </si>
  <si>
    <t>P16-69</t>
  </si>
  <si>
    <t>P16-90</t>
  </si>
  <si>
    <t>P16-111</t>
  </si>
  <si>
    <t>P16-7</t>
  </si>
  <si>
    <t>P16-28</t>
  </si>
  <si>
    <t>P16-49</t>
  </si>
  <si>
    <t>P16-70</t>
  </si>
  <si>
    <t>P16-91</t>
  </si>
  <si>
    <t>P16-112</t>
  </si>
  <si>
    <t>P16-8</t>
  </si>
  <si>
    <t>P16-29</t>
  </si>
  <si>
    <t>P16-50</t>
  </si>
  <si>
    <t>P16-71</t>
  </si>
  <si>
    <t>P16-92</t>
  </si>
  <si>
    <t>P16-113</t>
  </si>
  <si>
    <t>P16-9</t>
  </si>
  <si>
    <t>P16-30</t>
  </si>
  <si>
    <t>P16-51</t>
  </si>
  <si>
    <t>P16-72</t>
  </si>
  <si>
    <t>P16-93</t>
  </si>
  <si>
    <t>P16-114</t>
  </si>
  <si>
    <t>P16-10</t>
  </si>
  <si>
    <t>P16-31</t>
  </si>
  <si>
    <t>P16-52</t>
  </si>
  <si>
    <t>P16-73</t>
  </si>
  <si>
    <t>P16-94</t>
  </si>
  <si>
    <t>P16-115</t>
  </si>
  <si>
    <t>P16-11</t>
  </si>
  <si>
    <t>P16-32</t>
  </si>
  <si>
    <t>P16-53</t>
  </si>
  <si>
    <t>P16-74</t>
  </si>
  <si>
    <t>P16-95</t>
  </si>
  <si>
    <t>P16-116</t>
  </si>
  <si>
    <t>P16-12</t>
  </si>
  <si>
    <t>P16-33</t>
  </si>
  <si>
    <t>P16-54</t>
  </si>
  <si>
    <t>P16-75</t>
  </si>
  <si>
    <t>P16-96</t>
  </si>
  <si>
    <t>P16-117</t>
  </si>
  <si>
    <t>P16-13</t>
  </si>
  <si>
    <t>P16-34</t>
  </si>
  <si>
    <t>P16-55</t>
  </si>
  <si>
    <t>P16-76</t>
  </si>
  <si>
    <t>P16-97</t>
  </si>
  <si>
    <t>P16-118</t>
  </si>
  <si>
    <t>P16-14</t>
  </si>
  <si>
    <t>P16-35</t>
  </si>
  <si>
    <t>P16-56</t>
  </si>
  <si>
    <t>P16-77</t>
  </si>
  <si>
    <t>P16-98</t>
  </si>
  <si>
    <t>P16-119</t>
  </si>
  <si>
    <t>P16-15</t>
  </si>
  <si>
    <t>P16-36</t>
  </si>
  <si>
    <t>P16-57</t>
  </si>
  <si>
    <t>P16-78</t>
  </si>
  <si>
    <t>P16-99</t>
  </si>
  <si>
    <t>P16-120</t>
  </si>
  <si>
    <t>P16-16</t>
  </si>
  <si>
    <t>P16-37</t>
  </si>
  <si>
    <t>P16-58</t>
  </si>
  <si>
    <t>P16-79</t>
  </si>
  <si>
    <t>P16-100</t>
  </si>
  <si>
    <t>P16-17</t>
  </si>
  <si>
    <t>P16-38</t>
  </si>
  <si>
    <t>P16-59</t>
  </si>
  <si>
    <t>P16-80</t>
  </si>
  <si>
    <t>P16-101</t>
  </si>
  <si>
    <t>P16-18</t>
  </si>
  <si>
    <t>P16-39</t>
  </si>
  <si>
    <t>P16-60</t>
  </si>
  <si>
    <t>P16-81</t>
  </si>
  <si>
    <t>P16-102</t>
  </si>
  <si>
    <t>P16-19</t>
  </si>
  <si>
    <t>P16-40</t>
  </si>
  <si>
    <t>P16-61</t>
  </si>
  <si>
    <t>P16-82</t>
  </si>
  <si>
    <t>P16-103</t>
  </si>
  <si>
    <t>P16-20</t>
  </si>
  <si>
    <t>P16-41</t>
  </si>
  <si>
    <t>P16-62</t>
  </si>
  <si>
    <t>P16-83</t>
  </si>
  <si>
    <t>P16-104</t>
  </si>
  <si>
    <t>P16-21</t>
  </si>
  <si>
    <t>P16-42</t>
  </si>
  <si>
    <t>P16-63</t>
  </si>
  <si>
    <t>P16-84</t>
  </si>
  <si>
    <t>P16-105</t>
  </si>
  <si>
    <t>50 CN litter, 15 CN seedling</t>
  </si>
  <si>
    <t>45 CN seedling, 5 CN litter</t>
  </si>
  <si>
    <t>20 dead cocos trunk, 7 CN litter</t>
  </si>
  <si>
    <t>5 pand lit, 10 CN seedling, 7 CN lit</t>
  </si>
  <si>
    <t>90 CN litter, 4 pisonia litter, 10 CN seedling, 7 cocos dead trunk</t>
  </si>
  <si>
    <t>7 pisonia litter, 7 pisonia, 7 cn litter</t>
  </si>
  <si>
    <t>2 pg litter, 25 cn dead trunk, 15 pisonia dead trunk 7 cn lit</t>
  </si>
  <si>
    <t>20 CN seedling, 20 CN litter</t>
  </si>
  <si>
    <t>7 CN seedling, 25 PF litter, 10 CN lit</t>
  </si>
  <si>
    <t>5 CN seedling, 25 CN lit</t>
  </si>
  <si>
    <t>15 CN seedling, 40 CN lit</t>
  </si>
  <si>
    <t>7 CN lit, 7 PG lit</t>
  </si>
  <si>
    <t>2 CN lit, 5 PG lit</t>
  </si>
  <si>
    <t>10 CN seedling, 3 TA lit, 15 CN lit</t>
  </si>
  <si>
    <t>15 Cnseedling, 3 Phym lit, 2 TA lit, 1 phym, 15 CN lit</t>
  </si>
  <si>
    <t>10 CN seedling, 40 PF lit, 50 CN lit</t>
  </si>
  <si>
    <t>5 CN seedling, 10 TA dead trunk, 15 CN dead trunk, 25 cn lit</t>
  </si>
  <si>
    <t>50 CN dead trunk, 25 CN seedling, 2 PG lit, 10 CN seedling, 15 CN lit</t>
  </si>
  <si>
    <t>5 CN sapling, 50 CN ddead trunk, 2 PG lit, 10 CN seedling, 15 CN lit</t>
  </si>
  <si>
    <t>20 CN seedling, 100 CN lit</t>
  </si>
  <si>
    <t>3 TA lit, 35 CN lit, 25 CN seedling, 10 dead CN  trunk</t>
  </si>
  <si>
    <t>4 CN seedling, 7 TA lit, 15 CN lit, 7 Phym lit</t>
  </si>
  <si>
    <t>7 CN seedling, 7 TA lit, 10 CN lit</t>
  </si>
  <si>
    <t>30 CN seedling, 7 TA lit, 5 CN lit</t>
  </si>
  <si>
    <t>2015 saplings</t>
  </si>
  <si>
    <t>2016 saplings</t>
  </si>
  <si>
    <t>Tag #s</t>
  </si>
  <si>
    <t>Alive (Barely)</t>
  </si>
  <si>
    <t>Dead - Found</t>
  </si>
  <si>
    <t>2384</t>
  </si>
  <si>
    <t>2385</t>
  </si>
  <si>
    <t>S16-1</t>
  </si>
  <si>
    <t>S16-2</t>
  </si>
  <si>
    <t>S16-3</t>
  </si>
  <si>
    <t>S16-4</t>
  </si>
  <si>
    <t>S16-5</t>
  </si>
  <si>
    <t>S16-6</t>
  </si>
  <si>
    <t>S16-7</t>
  </si>
  <si>
    <t>S16-8</t>
  </si>
  <si>
    <t>S16-9</t>
  </si>
  <si>
    <t>S16-10</t>
  </si>
  <si>
    <t>S16-11</t>
  </si>
  <si>
    <t>S16-12</t>
  </si>
  <si>
    <t>S16-13</t>
  </si>
  <si>
    <t>S16-14</t>
  </si>
  <si>
    <t>S16-15</t>
  </si>
  <si>
    <t>S16-16</t>
  </si>
  <si>
    <t>S16-17</t>
  </si>
  <si>
    <t>S16-18</t>
  </si>
  <si>
    <t>S16-19</t>
  </si>
  <si>
    <t>S16-20</t>
  </si>
  <si>
    <t>S16-21</t>
  </si>
  <si>
    <t>S16-22</t>
  </si>
  <si>
    <t>S16-23</t>
  </si>
  <si>
    <t>S16-24</t>
  </si>
  <si>
    <t>S16-25</t>
  </si>
  <si>
    <t>S16-26</t>
  </si>
  <si>
    <t>S16-27</t>
  </si>
  <si>
    <t>S16-28</t>
  </si>
  <si>
    <t>S16-29</t>
  </si>
  <si>
    <t>S16-30</t>
  </si>
  <si>
    <t>S16-31</t>
  </si>
  <si>
    <t>S16-32</t>
  </si>
  <si>
    <t>S16-33</t>
  </si>
  <si>
    <t>S16-34</t>
  </si>
  <si>
    <t>S16-35</t>
  </si>
  <si>
    <t>S16-36</t>
  </si>
  <si>
    <t>S16-37</t>
  </si>
  <si>
    <t>S16-38</t>
  </si>
  <si>
    <t>S16-39</t>
  </si>
  <si>
    <t>S16-40</t>
  </si>
  <si>
    <t>S16-41</t>
  </si>
  <si>
    <t>S16-42</t>
  </si>
  <si>
    <t>S16-43</t>
  </si>
  <si>
    <t>S16-44</t>
  </si>
  <si>
    <t>S16-45</t>
  </si>
  <si>
    <t>S16-46</t>
  </si>
  <si>
    <t>S16-47</t>
  </si>
  <si>
    <t>S16-48</t>
  </si>
  <si>
    <t>S16-49</t>
  </si>
  <si>
    <t>S16-50</t>
  </si>
  <si>
    <t>71 new, see below</t>
  </si>
  <si>
    <t>2 seedlings</t>
  </si>
  <si>
    <t>1 cocos seedling</t>
  </si>
  <si>
    <t>5 cocos seedling, 10 pG roots, 35 Pg litter, 5 phymat</t>
  </si>
  <si>
    <t>10 phymat 35 PG litter</t>
  </si>
  <si>
    <t>2 Phymat, 20 PG roots, 30 PG litter</t>
  </si>
  <si>
    <t>26 PG litter, 25 live cocos, 30 dead cocos trunk</t>
  </si>
  <si>
    <t>30 CN litter, 33 PG litter, 35 Phym</t>
  </si>
  <si>
    <t>30 PG litter, 35 Phym, 7 CN lit</t>
  </si>
  <si>
    <t>25 Phymat, 30 PG lit, 20 CN litter, 3 PG root</t>
  </si>
  <si>
    <t>7 Phymat, 20 CN litter, 40 PG litter, 4 PG root</t>
  </si>
  <si>
    <t>5 PG root, 7 Phym, 28 PG litter</t>
  </si>
  <si>
    <t>35 Phym, 35 PG litt, 3 PG root</t>
  </si>
  <si>
    <t>15 Phym, 7 PG root, 35 PG lit, , 4 CN seedling</t>
  </si>
  <si>
    <t>12 PG littt, 15 Phym, 35 PG root, 4 CN seedling, dead CN roots 15</t>
  </si>
  <si>
    <t>22 pg lit, 15 phym, 10 cn lit, 1 pg root, 15 cn seedling</t>
  </si>
  <si>
    <t>7 pg litter, 7 phym, 4 pg root, 13 cn seedlings</t>
  </si>
  <si>
    <t>15 pg lit, 3 ta lit, 20 ta roots, 2 pg roots, 14 cn litter</t>
  </si>
  <si>
    <t>5 phym, 40 pg lit, 2 cn lit, 15 pg branch</t>
  </si>
  <si>
    <t>15 phym, 25 pg lit, 2 dead pg branch, 2 cn lit</t>
  </si>
  <si>
    <t>7 phym, 30 pg lit, 20 pg trunk, 1 cn lit</t>
  </si>
  <si>
    <t>20 phym, 45 pg lit, 3 pg roots, 2 pg wood</t>
  </si>
  <si>
    <t>45 pg lit, 20 cn lit, 2 phym</t>
  </si>
  <si>
    <t>15 pg lit, 35 cn lit, 2 cn trunk</t>
  </si>
  <si>
    <t>7 pg lit, 10 phym, 6 pg wood</t>
  </si>
  <si>
    <t>18 pg lit, 35 pg trunk, 3 cn lit</t>
  </si>
  <si>
    <t>12 phym, 45 pg litter, 1 pg roots, 1 pg wood</t>
  </si>
  <si>
    <t>apparently no new nuts in 2016, will have to verify with data from 2017 whether there were additions in 2017, in which case I might be dubious of this</t>
  </si>
  <si>
    <t>by apparently, I mean not indicated on data sheet</t>
  </si>
  <si>
    <t>10.0, 4.7</t>
  </si>
  <si>
    <t>14.6, 4.2</t>
  </si>
  <si>
    <t>5.2, 3.0</t>
  </si>
  <si>
    <t>4.8, 6.3</t>
  </si>
  <si>
    <t>8.2, 3.5</t>
  </si>
  <si>
    <t>killed by Stefan</t>
  </si>
  <si>
    <t>10.5, 4.7</t>
  </si>
  <si>
    <t>2.3, 1.5</t>
  </si>
  <si>
    <t>5.2, 4.0</t>
  </si>
  <si>
    <t>9.0, 3.5, 3.6</t>
  </si>
  <si>
    <t>3.2, 1.7</t>
  </si>
  <si>
    <t>2.0, 1.8, 1.6</t>
  </si>
  <si>
    <t>2.5, 2.4</t>
  </si>
  <si>
    <t>2.7, 2.2, 1.3</t>
  </si>
  <si>
    <t>3.8, 1.3</t>
  </si>
  <si>
    <t>4.3, 3.3</t>
  </si>
  <si>
    <t>3.8,4.5</t>
  </si>
  <si>
    <t>2.1, 1.2</t>
  </si>
  <si>
    <t>2.0. 2.1</t>
  </si>
  <si>
    <t>6.4, 2.8</t>
  </si>
  <si>
    <t>2.6, 2.2</t>
  </si>
  <si>
    <t>3.3, 1.9, 1.6</t>
  </si>
  <si>
    <t>2.2, 2.0</t>
  </si>
  <si>
    <t>3.2, 2.3</t>
  </si>
  <si>
    <t>4.1, 2.3, 1.9</t>
  </si>
  <si>
    <t>1.9, 2.2, 1.9</t>
  </si>
  <si>
    <t>4.0, 2.1</t>
  </si>
  <si>
    <t>3.6, 3.1, 2.5</t>
  </si>
  <si>
    <t>4.0, 7.8</t>
  </si>
  <si>
    <t>7.7, 2.2, 2.3</t>
  </si>
  <si>
    <t>5.1, 4.7, 2.0</t>
  </si>
  <si>
    <t>2.9, 1.6, 1.8</t>
  </si>
  <si>
    <t>3.2, 2.1</t>
  </si>
  <si>
    <t>5.3, 2.2</t>
  </si>
  <si>
    <t>2.0, 1.2</t>
  </si>
  <si>
    <t>3.2, 1.6</t>
  </si>
  <si>
    <t>3.0, 1.6</t>
  </si>
  <si>
    <t>1.2, 1.7</t>
  </si>
  <si>
    <t>2.8, 1.5, 1.5,</t>
  </si>
  <si>
    <t>1.7, 1.7</t>
  </si>
  <si>
    <t>238 new seedlings in 2016</t>
  </si>
  <si>
    <t>3.5, 2.2, 2.0</t>
  </si>
  <si>
    <t>2.7, 2.2</t>
  </si>
  <si>
    <t>5.1, 2.9</t>
  </si>
  <si>
    <t>3.1, 2.6, 2.2, 3.1</t>
  </si>
  <si>
    <t>3.0, 2.2</t>
  </si>
  <si>
    <t>2.2, 1.9</t>
  </si>
  <si>
    <t>2.0, 1.8</t>
  </si>
  <si>
    <t>3.0, 3.5</t>
  </si>
  <si>
    <t>5.0, 3.0</t>
  </si>
  <si>
    <t>PG4684</t>
  </si>
  <si>
    <t>PG4695</t>
  </si>
  <si>
    <t>2.0, 1.5</t>
  </si>
  <si>
    <t>CN976</t>
  </si>
  <si>
    <t>CN975</t>
  </si>
  <si>
    <t>PG4687</t>
  </si>
  <si>
    <t>48.6, 8.1, 4.1, 5.1, 5.5, 10.1</t>
  </si>
  <si>
    <t>8.1, 7.5, 2.1, 2.0</t>
  </si>
  <si>
    <t>14.5, 3.3, 3.2, 3.1, 8.0, 13.9</t>
  </si>
  <si>
    <t>one of these two found dead</t>
  </si>
  <si>
    <t>CN990</t>
  </si>
  <si>
    <t>CN986</t>
  </si>
  <si>
    <t>CN2114</t>
  </si>
  <si>
    <t>CN2107</t>
  </si>
  <si>
    <t>CN980</t>
  </si>
  <si>
    <t>PG4679</t>
  </si>
  <si>
    <t>PG4686</t>
  </si>
  <si>
    <t>PG4678</t>
  </si>
  <si>
    <t>PG4697</t>
  </si>
  <si>
    <t>PG4682</t>
  </si>
  <si>
    <t>PG4681</t>
  </si>
  <si>
    <t>2.0, 1.6</t>
  </si>
  <si>
    <t>PG 4680</t>
  </si>
  <si>
    <t>PG4688</t>
  </si>
  <si>
    <t>CN856</t>
  </si>
  <si>
    <t>PG4601</t>
  </si>
  <si>
    <t>4.2, 5.1</t>
  </si>
  <si>
    <t>PG4700</t>
  </si>
  <si>
    <t>PG4694</t>
  </si>
  <si>
    <t>3.0, 2.3</t>
  </si>
  <si>
    <t>PG4698</t>
  </si>
  <si>
    <t>3.6, 2.5</t>
  </si>
  <si>
    <t>PF867</t>
  </si>
  <si>
    <t>PG4699</t>
  </si>
  <si>
    <t>PG4602</t>
  </si>
  <si>
    <t>PG4603</t>
  </si>
  <si>
    <t>PG4609</t>
  </si>
  <si>
    <t>PG4608</t>
  </si>
  <si>
    <t>PG4606</t>
  </si>
  <si>
    <t>PG4690</t>
  </si>
  <si>
    <t>PG4689</t>
  </si>
  <si>
    <t>PG4685</t>
  </si>
  <si>
    <t>CN?</t>
  </si>
  <si>
    <t>CN996</t>
  </si>
  <si>
    <t>CN984</t>
  </si>
  <si>
    <t>PG4605</t>
  </si>
  <si>
    <t>7.8, 3.0, 5.0</t>
  </si>
  <si>
    <t>10 CN litter, 15 pg root, 25 pg litter</t>
  </si>
  <si>
    <t>3 pg root, 10 pg, 10 dead cn trunk, 1 pf litter ,4 pg lit</t>
  </si>
  <si>
    <t>10 cn seedling ,3 pf litter, 2 pg litter, 30 pf roots</t>
  </si>
  <si>
    <t>30 cn litter, 2 pg roots, 2 pg litter</t>
  </si>
  <si>
    <t>20 dead cn trunk, 9 cn roots, 20 cn litter, 1 lepturus</t>
  </si>
  <si>
    <t>45 lepturus, 1 dead cn trunk, 1 pf seedling</t>
  </si>
  <si>
    <t>20 pf seedling, 1, pf litter, 2 cn dead trunk</t>
  </si>
  <si>
    <t>10 pf litter, 5 pf seedling, 23 cn litter</t>
  </si>
  <si>
    <t>70 dead cn trunk 12 pg litter, 5 pg trunk</t>
  </si>
  <si>
    <t>50 dead cn trunk, 5 pg lit, 2 pg trunk</t>
  </si>
  <si>
    <t>25 cn lit, 12 pf litter, 22 pg litter, 2 pg trunk</t>
  </si>
  <si>
    <t>20 dead cn trunk, 4 pg trunk, 15 pf litter, 30 pg litter</t>
  </si>
  <si>
    <t>30 dead pg trunk, 1 pg, 1 pg trunk, 34 pg litter, 34 pf litter</t>
  </si>
  <si>
    <t>10 pf dead trunk, 34 pf litter, 7 pg litter, 1 pg root</t>
  </si>
  <si>
    <t>1 pg trunk, 5 pg root, 47 pg litter, 1 pf litter</t>
  </si>
  <si>
    <t>55 pg roots, 3 pf seddling, 3 pf  litter, 33 pg litter</t>
  </si>
  <si>
    <t>3 pf seedling, 12 cocos litter, 15 pf litter, 5 pg litter</t>
  </si>
  <si>
    <t>20 pf roots, 15 pf litter</t>
  </si>
  <si>
    <t>2 pf seedling, 40 pg litter, 45 pf litter</t>
  </si>
  <si>
    <t>14 pf seedling, 3 pg litter, 36 pf litter</t>
  </si>
  <si>
    <t>20 pg live seedlings, 10 pg litter, 65 pf litter</t>
  </si>
  <si>
    <t>5 pf litter, 74 pg litter</t>
  </si>
  <si>
    <t>42 dead cn trunk, 5 pg litter, 25 pf litter</t>
  </si>
  <si>
    <t>1 pg litter, 15 pf litter, 75 pf roots</t>
  </si>
  <si>
    <t>diam @ base (if sapling)</t>
  </si>
  <si>
    <t>chopped down</t>
  </si>
  <si>
    <t>W16-1</t>
  </si>
  <si>
    <t>W16-2</t>
  </si>
  <si>
    <t>126 PF Seedlings total from 2015</t>
  </si>
  <si>
    <t>2016:</t>
  </si>
  <si>
    <t>0.5-1</t>
  </si>
  <si>
    <t>1.01-1.5</t>
  </si>
  <si>
    <t>1.51-2.0</t>
  </si>
  <si>
    <t>0 - 0.5 (m)</t>
  </si>
  <si>
    <t>total seedlings in 2016, including 2015 seedlings</t>
  </si>
  <si>
    <t>one tagged, 873</t>
  </si>
  <si>
    <t>2 totala</t>
  </si>
  <si>
    <t>C4693, C 4692</t>
  </si>
  <si>
    <t>0 - 0.5 m</t>
  </si>
  <si>
    <t xml:space="preserve">2016 seedlings: </t>
  </si>
  <si>
    <t>0.51-1.0</t>
  </si>
  <si>
    <t>2.01+</t>
  </si>
  <si>
    <t>Total</t>
  </si>
  <si>
    <t>*some in the 1.01-2.0+ range were likely measured as part of the tagged seedlings in 2016, so subtract total of those (PG4000's) from this total to get non-tagged seedling/sapling count)</t>
  </si>
  <si>
    <t>1 green, 1 brn</t>
  </si>
  <si>
    <t>2 grn, 1 brn</t>
  </si>
  <si>
    <t>no nuts</t>
  </si>
  <si>
    <t>2 brn, 2 grn</t>
  </si>
  <si>
    <t>3 green</t>
  </si>
  <si>
    <t>2 brown, 3 green</t>
  </si>
  <si>
    <t>14 grn, 4 brn</t>
  </si>
  <si>
    <t>12 grn</t>
  </si>
  <si>
    <t>3 brn, 2 grn</t>
  </si>
  <si>
    <t>3 grn, 1 brn</t>
  </si>
  <si>
    <t>1 brn, 1 grn</t>
  </si>
  <si>
    <t>9 grn, 2 brn</t>
  </si>
  <si>
    <t>5 grn</t>
  </si>
  <si>
    <t>4 grn, 2 brn</t>
  </si>
  <si>
    <t>Saplings</t>
  </si>
  <si>
    <t>Base</t>
  </si>
  <si>
    <t>H16-1</t>
  </si>
  <si>
    <t>H16-2</t>
  </si>
  <si>
    <t>H16-3</t>
  </si>
  <si>
    <t>H16-4</t>
  </si>
  <si>
    <t>H16-5</t>
  </si>
  <si>
    <t>H16-6</t>
  </si>
  <si>
    <t>H16-7</t>
  </si>
  <si>
    <t>H16-8</t>
  </si>
  <si>
    <t>H16-9</t>
  </si>
  <si>
    <t>H16-10</t>
  </si>
  <si>
    <t>H16-11</t>
  </si>
  <si>
    <t>H16-12</t>
  </si>
  <si>
    <t>H16-13</t>
  </si>
  <si>
    <t>H16-14</t>
  </si>
  <si>
    <t>H16-15</t>
  </si>
  <si>
    <t>H16-16</t>
  </si>
  <si>
    <t>H16-17</t>
  </si>
  <si>
    <t>H16-18</t>
  </si>
  <si>
    <t>H16-19</t>
  </si>
  <si>
    <t>H16-20</t>
  </si>
  <si>
    <t>H16-21</t>
  </si>
  <si>
    <t>outside plot</t>
  </si>
  <si>
    <t>Total:</t>
  </si>
  <si>
    <t>Grand Total Found:</t>
  </si>
  <si>
    <t>152 + An's count</t>
  </si>
  <si>
    <t>Alive</t>
  </si>
  <si>
    <t>Barely Alive</t>
  </si>
  <si>
    <t>total new seedlings 2016</t>
  </si>
  <si>
    <t>4407-4413</t>
  </si>
  <si>
    <t>4414-4427</t>
  </si>
  <si>
    <t>4428-4432</t>
  </si>
  <si>
    <t>4433-4436</t>
  </si>
  <si>
    <t>4437-4441</t>
  </si>
  <si>
    <t>5 cn seedling, 50 cn litter</t>
  </si>
  <si>
    <t>70 litter, 10 seedling</t>
  </si>
  <si>
    <t>8 seedling, 55 litter</t>
  </si>
  <si>
    <t>12 seedling, 75 litter</t>
  </si>
  <si>
    <t>20 seedling, 50 litter</t>
  </si>
  <si>
    <t>18 seedling, 50 litter</t>
  </si>
  <si>
    <t>35 seedling, 25 litter</t>
  </si>
  <si>
    <t>18 litter, 1 seedling</t>
  </si>
  <si>
    <t>30 seddling , 20 litter</t>
  </si>
  <si>
    <t>35 seddling, 75 litter</t>
  </si>
  <si>
    <t>25 seedling, 40 litter</t>
  </si>
  <si>
    <t>20 seedling, 15 live adult, 15 litter</t>
  </si>
  <si>
    <t>15 seedling, 15 litter</t>
  </si>
  <si>
    <t>10 seedling, 3 litter</t>
  </si>
  <si>
    <t>45 litter</t>
  </si>
  <si>
    <t>50 litter</t>
  </si>
  <si>
    <t>15 asplenium, 5 phym</t>
  </si>
  <si>
    <t>17 seedling, 60 lit</t>
  </si>
  <si>
    <t>25 seedling, 25 litter</t>
  </si>
  <si>
    <t>15 seedling, 10 litter</t>
  </si>
  <si>
    <t>90 litter</t>
  </si>
  <si>
    <t>30 seedling, 10 sapling</t>
  </si>
  <si>
    <t>15 seedling, 45 litter</t>
  </si>
  <si>
    <t>14 yellow</t>
  </si>
  <si>
    <t xml:space="preserve">27 green </t>
  </si>
  <si>
    <t>2grn, 2 brn</t>
  </si>
  <si>
    <t>6 grn, 6 yellow</t>
  </si>
  <si>
    <t>20 grn</t>
  </si>
  <si>
    <t>2 brn 1 grn, 3 yellow</t>
  </si>
  <si>
    <t>7 grn</t>
  </si>
  <si>
    <t>pre-reproductive</t>
  </si>
  <si>
    <t>new</t>
  </si>
  <si>
    <t>couldn’t fiind old tag right next to this one? Not sure what this note means…</t>
  </si>
  <si>
    <t>not sprouted</t>
  </si>
  <si>
    <t>2015 total 619 seedlings</t>
  </si>
  <si>
    <t>Found Dead</t>
  </si>
  <si>
    <t>total:</t>
  </si>
  <si>
    <t>Of marked seedlings in middle band of plot, ones found dead include:</t>
  </si>
  <si>
    <t>in 2015, we tagged all seedlings in entire plot, in 2016, we counted all dead and alive for whole plot, but only remarked the middle band</t>
  </si>
  <si>
    <t>total 2016 new</t>
  </si>
  <si>
    <t>4977-4997, 4999</t>
  </si>
  <si>
    <t>4511-4535</t>
  </si>
  <si>
    <t>4549-4559</t>
  </si>
  <si>
    <t>4566-4572</t>
  </si>
  <si>
    <t>20 cn litter, 40 cn live trunk, 15 cn seedlings</t>
  </si>
  <si>
    <t>3 cn live, 35 cn litter</t>
  </si>
  <si>
    <t>20 cn live, 25 cn litter</t>
  </si>
  <si>
    <t>15 cn live, 35 cn litter</t>
  </si>
  <si>
    <t>35 cn live, 15 cn litter</t>
  </si>
  <si>
    <t>12 cn live, 15 cn litter, 35 cn trunk</t>
  </si>
  <si>
    <t>6 cn live, 30 cn litter, 40 cn trunk</t>
  </si>
  <si>
    <t>10 cn live, 20 cn litter</t>
  </si>
  <si>
    <t>20 live, 5 litter</t>
  </si>
  <si>
    <t>10 live, 20 litter</t>
  </si>
  <si>
    <t>3 live, 30 litter</t>
  </si>
  <si>
    <t>8 live, 20 litter</t>
  </si>
  <si>
    <t>8 live, 50 litter</t>
  </si>
  <si>
    <t>6 live, 17 litter</t>
  </si>
  <si>
    <t>6 live, 10 litter, 20 trunk</t>
  </si>
  <si>
    <t>45 live, 17 litter, 15 trunk</t>
  </si>
  <si>
    <t>8 live, 18 litter</t>
  </si>
  <si>
    <t>8 live, 25 litter, 25 trunk</t>
  </si>
  <si>
    <t>10 live, 35 litter, 15 trunk</t>
  </si>
  <si>
    <t>35 live, 40 litter</t>
  </si>
  <si>
    <t>55 live, 10 litter</t>
  </si>
  <si>
    <t>4 live, 40 litter</t>
  </si>
  <si>
    <t>15 live, 20 litter, 15 trunk</t>
  </si>
  <si>
    <t>27 live, 20 litter</t>
  </si>
  <si>
    <t>Bare</t>
  </si>
  <si>
    <t>bare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</si>
</sst>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b/>
      <i/>
      <sz val="10"/>
      <name val="Arial"/>
      <family val="2"/>
    </font>
    <font>
      <b/>
      <sz val="10"/>
      <name val="Verdana"/>
      <family val="2"/>
    </font>
    <font>
      <sz val="11"/>
      <name val="Calibri"/>
      <family val="2"/>
    </font>
    <font>
      <sz val="11"/>
      <color rgb="FF000000"/>
      <name val="Calibri"/>
      <family val="2"/>
      <scheme val="minor"/>
    </font>
    <font>
      <sz val="11"/>
      <color indexed="10"/>
      <name val="Calibri"/>
      <family val="2"/>
    </font>
    <font>
      <b/>
      <sz val="9"/>
      <name val="Arial"/>
      <family val="2"/>
    </font>
    <font>
      <sz val="9"/>
      <name val="Arial"/>
      <family val="2"/>
    </font>
    <font>
      <i/>
      <sz val="11"/>
      <color rgb="FF7F7F7F"/>
      <name val="Calibri"/>
      <family val="2"/>
      <scheme val="minor"/>
    </font>
    <font>
      <sz val="11"/>
      <color theme="1"/>
      <name val="Calibri"/>
      <family val="2"/>
    </font>
    <font>
      <b/>
      <i/>
      <sz val="10"/>
      <color theme="1"/>
      <name val="Arial"/>
      <family val="2"/>
    </font>
    <font>
      <b/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9" fillId="0" borderId="0" applyNumberFormat="0" applyFill="0" applyBorder="0" applyAlignment="0" applyProtection="0"/>
  </cellStyleXfs>
  <cellXfs count="153">
    <xf numFmtId="0" fontId="0" fillId="0" borderId="0" xfId="0"/>
    <xf numFmtId="0" fontId="2" fillId="0" borderId="0" xfId="0" applyFont="1"/>
    <xf numFmtId="0" fontId="0" fillId="0" borderId="0" xfId="0" applyFont="1"/>
    <xf numFmtId="0" fontId="3" fillId="0" borderId="1" xfId="0" applyFont="1" applyBorder="1"/>
    <xf numFmtId="0" fontId="3" fillId="0" borderId="1" xfId="0" applyFont="1" applyBorder="1" applyAlignment="1">
      <alignment wrapText="1"/>
    </xf>
    <xf numFmtId="0" fontId="4" fillId="0" borderId="1" xfId="0" applyFont="1" applyBorder="1" applyAlignment="1">
      <alignment horizontal="center" wrapText="1"/>
    </xf>
    <xf numFmtId="0" fontId="4" fillId="0" borderId="1" xfId="0" applyFont="1" applyFill="1" applyBorder="1" applyAlignment="1">
      <alignment horizontal="center" wrapText="1"/>
    </xf>
    <xf numFmtId="0" fontId="3" fillId="0" borderId="1" xfId="0" applyFont="1" applyFill="1" applyBorder="1"/>
    <xf numFmtId="0" fontId="5" fillId="0" borderId="1" xfId="0" applyFont="1" applyFill="1" applyBorder="1"/>
    <xf numFmtId="0" fontId="0" fillId="0" borderId="1" xfId="0" applyBorder="1"/>
    <xf numFmtId="0" fontId="0" fillId="0" borderId="0" xfId="0" applyBorder="1"/>
    <xf numFmtId="0" fontId="0" fillId="0" borderId="1" xfId="0" applyFill="1" applyBorder="1"/>
    <xf numFmtId="1" fontId="5" fillId="0" borderId="1" xfId="0" applyNumberFormat="1" applyFont="1" applyFill="1" applyBorder="1"/>
    <xf numFmtId="0" fontId="2" fillId="0" borderId="1" xfId="0" applyFont="1" applyBorder="1"/>
    <xf numFmtId="0" fontId="0" fillId="0" borderId="0" xfId="0" applyFill="1" applyBorder="1"/>
    <xf numFmtId="0" fontId="7" fillId="0" borderId="0" xfId="0" applyFont="1"/>
    <xf numFmtId="0" fontId="8" fillId="0" borderId="0" xfId="0" applyFont="1"/>
    <xf numFmtId="0" fontId="9" fillId="0" borderId="0" xfId="0" applyFont="1"/>
    <xf numFmtId="0" fontId="3" fillId="0" borderId="1" xfId="0" applyFont="1" applyBorder="1" applyAlignment="1">
      <alignment horizontal="center" wrapText="1"/>
    </xf>
    <xf numFmtId="0" fontId="3" fillId="0" borderId="1" xfId="0" applyFont="1" applyFill="1" applyBorder="1" applyAlignment="1">
      <alignment horizontal="center" wrapText="1"/>
    </xf>
    <xf numFmtId="0" fontId="9" fillId="0" borderId="1" xfId="0" applyFont="1" applyBorder="1"/>
    <xf numFmtId="0" fontId="9" fillId="0" borderId="0" xfId="0" applyFont="1" applyBorder="1"/>
    <xf numFmtId="0" fontId="9" fillId="0" borderId="1" xfId="0" applyFont="1" applyFill="1" applyBorder="1"/>
    <xf numFmtId="0" fontId="3" fillId="0" borderId="2" xfId="0" applyFont="1" applyFill="1" applyBorder="1" applyAlignment="1">
      <alignment horizontal="center" wrapText="1"/>
    </xf>
    <xf numFmtId="0" fontId="9" fillId="0" borderId="0" xfId="0" applyFont="1" applyFill="1" applyBorder="1"/>
    <xf numFmtId="0" fontId="9" fillId="0" borderId="3" xfId="0" applyFont="1" applyBorder="1"/>
    <xf numFmtId="0" fontId="9" fillId="0" borderId="4" xfId="0" applyFont="1" applyBorder="1"/>
    <xf numFmtId="0" fontId="10" fillId="0" borderId="3" xfId="0" applyFont="1" applyBorder="1"/>
    <xf numFmtId="0" fontId="10" fillId="0" borderId="4" xfId="0" applyFont="1" applyBorder="1"/>
    <xf numFmtId="0" fontId="10" fillId="0" borderId="6" xfId="0" applyFont="1" applyBorder="1"/>
    <xf numFmtId="0" fontId="10" fillId="0" borderId="7" xfId="0" applyFont="1" applyBorder="1"/>
    <xf numFmtId="0" fontId="11" fillId="0" borderId="0" xfId="0" applyFont="1"/>
    <xf numFmtId="0" fontId="7" fillId="0" borderId="4" xfId="0" applyFont="1" applyBorder="1"/>
    <xf numFmtId="0" fontId="0" fillId="0" borderId="4" xfId="0" applyBorder="1"/>
    <xf numFmtId="0" fontId="0" fillId="0" borderId="3" xfId="0" applyBorder="1"/>
    <xf numFmtId="0" fontId="11" fillId="0" borderId="6" xfId="0" applyFont="1" applyBorder="1"/>
    <xf numFmtId="0" fontId="0" fillId="0" borderId="7" xfId="0" applyBorder="1"/>
    <xf numFmtId="0" fontId="12" fillId="0" borderId="1" xfId="0" applyFont="1" applyBorder="1"/>
    <xf numFmtId="0" fontId="2" fillId="0" borderId="1" xfId="0" applyFont="1" applyBorder="1" applyAlignment="1">
      <alignment wrapText="1"/>
    </xf>
    <xf numFmtId="0" fontId="8" fillId="0" borderId="1" xfId="0" applyFont="1" applyBorder="1" applyAlignment="1">
      <alignment wrapText="1"/>
    </xf>
    <xf numFmtId="0" fontId="3" fillId="0" borderId="0" xfId="0" applyFont="1" applyFill="1" applyBorder="1"/>
    <xf numFmtId="0" fontId="11" fillId="0" borderId="0" xfId="0" applyFont="1" applyBorder="1"/>
    <xf numFmtId="0" fontId="4" fillId="0" borderId="5" xfId="0" applyFont="1" applyFill="1" applyBorder="1" applyAlignment="1">
      <alignment horizontal="center" wrapText="1"/>
    </xf>
    <xf numFmtId="1" fontId="13" fillId="0" borderId="1" xfId="0" applyNumberFormat="1" applyFont="1" applyBorder="1"/>
    <xf numFmtId="0" fontId="3" fillId="0" borderId="1" xfId="0" applyFont="1" applyFill="1" applyBorder="1" applyAlignment="1">
      <alignment horizontal="left"/>
    </xf>
    <xf numFmtId="49" fontId="13" fillId="0" borderId="1" xfId="0" applyNumberFormat="1" applyFont="1" applyBorder="1"/>
    <xf numFmtId="0" fontId="3" fillId="0" borderId="9" xfId="0" applyFont="1" applyFill="1" applyBorder="1"/>
    <xf numFmtId="0" fontId="0" fillId="0" borderId="9" xfId="0" applyFill="1" applyBorder="1"/>
    <xf numFmtId="0" fontId="3" fillId="0" borderId="0" xfId="0" applyFont="1"/>
    <xf numFmtId="0" fontId="14" fillId="0" borderId="0" xfId="0" applyNumberFormat="1" applyFont="1"/>
    <xf numFmtId="0" fontId="14" fillId="0" borderId="0" xfId="0" applyFont="1"/>
    <xf numFmtId="0" fontId="11" fillId="0" borderId="0" xfId="0" applyFont="1" applyFill="1" applyBorder="1"/>
    <xf numFmtId="0" fontId="3" fillId="2" borderId="1" xfId="0" applyFont="1" applyFill="1" applyBorder="1"/>
    <xf numFmtId="0" fontId="3" fillId="2" borderId="1" xfId="0" applyFont="1" applyFill="1" applyBorder="1" applyAlignment="1">
      <alignment wrapText="1"/>
    </xf>
    <xf numFmtId="0" fontId="14" fillId="0" borderId="1" xfId="0" applyFont="1" applyBorder="1"/>
    <xf numFmtId="0" fontId="14" fillId="0" borderId="1" xfId="0" applyFont="1" applyFill="1" applyBorder="1"/>
    <xf numFmtId="0" fontId="5" fillId="0" borderId="1" xfId="0" applyFont="1" applyBorder="1"/>
    <xf numFmtId="0" fontId="3" fillId="2" borderId="9" xfId="0" applyFont="1" applyFill="1" applyBorder="1"/>
    <xf numFmtId="15" fontId="0" fillId="0" borderId="0" xfId="0" applyNumberFormat="1"/>
    <xf numFmtId="0" fontId="2" fillId="0" borderId="1" xfId="0" applyFont="1" applyFill="1" applyBorder="1"/>
    <xf numFmtId="0" fontId="15" fillId="0" borderId="1" xfId="0" applyFont="1" applyBorder="1"/>
    <xf numFmtId="0" fontId="0" fillId="0" borderId="1" xfId="0" applyBorder="1" applyAlignment="1">
      <alignment wrapText="1"/>
    </xf>
    <xf numFmtId="0" fontId="15" fillId="0" borderId="1" xfId="0" applyFont="1" applyBorder="1" applyAlignment="1">
      <alignment wrapText="1"/>
    </xf>
    <xf numFmtId="0" fontId="2" fillId="0" borderId="0" xfId="0" applyFont="1" applyFill="1" applyBorder="1"/>
    <xf numFmtId="0" fontId="16" fillId="0" borderId="0" xfId="0" applyFont="1"/>
    <xf numFmtId="14" fontId="14" fillId="0" borderId="0" xfId="0" applyNumberFormat="1" applyFont="1"/>
    <xf numFmtId="0" fontId="0" fillId="0" borderId="1" xfId="0" applyFont="1" applyFill="1" applyBorder="1"/>
    <xf numFmtId="0" fontId="0" fillId="0" borderId="2" xfId="0" applyBorder="1"/>
    <xf numFmtId="0" fontId="0" fillId="0" borderId="8" xfId="0" applyBorder="1"/>
    <xf numFmtId="0" fontId="15" fillId="0" borderId="8" xfId="0" applyFont="1" applyBorder="1"/>
    <xf numFmtId="0" fontId="5" fillId="0" borderId="0" xfId="0" applyFont="1"/>
    <xf numFmtId="0" fontId="17" fillId="0" borderId="1" xfId="0" applyFont="1" applyBorder="1" applyAlignment="1">
      <alignment horizontal="center" wrapText="1"/>
    </xf>
    <xf numFmtId="0" fontId="17" fillId="0" borderId="0" xfId="0" applyFont="1" applyFill="1" applyBorder="1" applyAlignment="1">
      <alignment horizontal="center" wrapText="1"/>
    </xf>
    <xf numFmtId="0" fontId="0" fillId="0" borderId="1" xfId="0" applyFont="1" applyBorder="1" applyAlignment="1">
      <alignment wrapText="1"/>
    </xf>
    <xf numFmtId="0" fontId="18" fillId="0" borderId="1" xfId="0" applyFont="1" applyBorder="1" applyAlignment="1">
      <alignment horizontal="center" wrapText="1"/>
    </xf>
    <xf numFmtId="0" fontId="0" fillId="0" borderId="1" xfId="0" applyFont="1" applyBorder="1"/>
    <xf numFmtId="0" fontId="0" fillId="0" borderId="1" xfId="0" applyFill="1" applyBorder="1" applyAlignment="1">
      <alignment wrapText="1"/>
    </xf>
    <xf numFmtId="0" fontId="18" fillId="0" borderId="0" xfId="0" applyFont="1" applyFill="1" applyBorder="1" applyAlignment="1">
      <alignment horizontal="center" wrapText="1"/>
    </xf>
    <xf numFmtId="0" fontId="7" fillId="0" borderId="8" xfId="0" applyFont="1" applyBorder="1"/>
    <xf numFmtId="0" fontId="10" fillId="0" borderId="2" xfId="0" applyFont="1" applyBorder="1"/>
    <xf numFmtId="0" fontId="0" fillId="0" borderId="0" xfId="0" applyAlignment="1">
      <alignment wrapText="1"/>
    </xf>
    <xf numFmtId="15" fontId="0" fillId="0" borderId="0" xfId="0" applyNumberFormat="1" applyFont="1"/>
    <xf numFmtId="0" fontId="0" fillId="2" borderId="1" xfId="0" applyFill="1" applyBorder="1"/>
    <xf numFmtId="0" fontId="0" fillId="0" borderId="1" xfId="0" applyBorder="1" applyAlignment="1">
      <alignment shrinkToFit="1"/>
    </xf>
    <xf numFmtId="0" fontId="0" fillId="0" borderId="6" xfId="0" applyBorder="1"/>
    <xf numFmtId="0" fontId="0" fillId="0" borderId="10" xfId="0" applyBorder="1"/>
    <xf numFmtId="3" fontId="0" fillId="0" borderId="3" xfId="0" applyNumberFormat="1" applyBorder="1"/>
    <xf numFmtId="0" fontId="11" fillId="0" borderId="1" xfId="0" applyFont="1" applyBorder="1"/>
    <xf numFmtId="0" fontId="11" fillId="0" borderId="1" xfId="0" applyFont="1" applyFill="1" applyBorder="1"/>
    <xf numFmtId="0" fontId="2" fillId="0" borderId="8" xfId="0" applyFont="1" applyBorder="1"/>
    <xf numFmtId="0" fontId="0" fillId="0" borderId="0" xfId="0" applyFont="1" applyBorder="1" applyAlignment="1">
      <alignment wrapText="1"/>
    </xf>
    <xf numFmtId="0" fontId="18" fillId="0" borderId="0" xfId="0" applyFont="1" applyBorder="1" applyAlignment="1">
      <alignment horizontal="center" wrapText="1"/>
    </xf>
    <xf numFmtId="0" fontId="0" fillId="0" borderId="8" xfId="0" applyFont="1" applyBorder="1" applyAlignment="1">
      <alignment wrapText="1"/>
    </xf>
    <xf numFmtId="0" fontId="18" fillId="0" borderId="8" xfId="0" applyFont="1" applyBorder="1" applyAlignment="1">
      <alignment horizontal="center" wrapText="1"/>
    </xf>
    <xf numFmtId="0" fontId="3" fillId="0" borderId="0" xfId="0" applyFont="1" applyBorder="1"/>
    <xf numFmtId="0" fontId="5" fillId="0" borderId="0" xfId="0" applyFont="1" applyBorder="1"/>
    <xf numFmtId="0" fontId="0" fillId="0" borderId="11" xfId="0" applyBorder="1"/>
    <xf numFmtId="0" fontId="9" fillId="0" borderId="0" xfId="0" quotePrefix="1" applyFont="1" applyBorder="1"/>
    <xf numFmtId="0" fontId="14" fillId="0" borderId="0" xfId="0" applyFont="1" applyFill="1" applyBorder="1"/>
    <xf numFmtId="0" fontId="0" fillId="0" borderId="9" xfId="0" applyBorder="1"/>
    <xf numFmtId="49" fontId="0" fillId="0" borderId="0" xfId="0" applyNumberFormat="1"/>
    <xf numFmtId="0" fontId="0" fillId="0" borderId="0" xfId="0" applyFill="1"/>
    <xf numFmtId="0" fontId="19" fillId="0" borderId="0" xfId="1" applyBorder="1"/>
    <xf numFmtId="0" fontId="3" fillId="0" borderId="12" xfId="0" applyFont="1" applyFill="1" applyBorder="1"/>
    <xf numFmtId="0" fontId="1" fillId="0" borderId="0" xfId="0" applyFont="1"/>
    <xf numFmtId="0" fontId="10" fillId="0" borderId="0" xfId="0" applyFont="1" applyBorder="1"/>
    <xf numFmtId="0" fontId="10" fillId="0" borderId="0" xfId="0" applyFont="1" applyFill="1" applyBorder="1"/>
    <xf numFmtId="0" fontId="9" fillId="0" borderId="0" xfId="0" applyFont="1" applyFill="1"/>
    <xf numFmtId="0" fontId="7" fillId="0" borderId="0" xfId="0" applyFont="1" applyFill="1"/>
    <xf numFmtId="0" fontId="9" fillId="0" borderId="3" xfId="0" applyFont="1" applyFill="1" applyBorder="1"/>
    <xf numFmtId="0" fontId="9" fillId="0" borderId="4" xfId="0" applyFont="1" applyFill="1" applyBorder="1"/>
    <xf numFmtId="0" fontId="0" fillId="0" borderId="4" xfId="0" applyFill="1" applyBorder="1"/>
    <xf numFmtId="0" fontId="0" fillId="0" borderId="3" xfId="0" applyFill="1" applyBorder="1"/>
    <xf numFmtId="0" fontId="10" fillId="0" borderId="6" xfId="0" applyFont="1" applyFill="1" applyBorder="1"/>
    <xf numFmtId="0" fontId="10" fillId="0" borderId="7" xfId="0" applyFont="1" applyFill="1" applyBorder="1"/>
    <xf numFmtId="0" fontId="10" fillId="0" borderId="4" xfId="0" applyFont="1" applyFill="1" applyBorder="1"/>
    <xf numFmtId="0" fontId="7" fillId="0" borderId="4" xfId="0" applyFont="1" applyFill="1" applyBorder="1"/>
    <xf numFmtId="0" fontId="10" fillId="0" borderId="3" xfId="0" applyFont="1" applyFill="1" applyBorder="1"/>
    <xf numFmtId="0" fontId="0" fillId="0" borderId="7" xfId="0" applyFill="1" applyBorder="1"/>
    <xf numFmtId="0" fontId="11" fillId="0" borderId="6" xfId="0" applyFont="1" applyFill="1" applyBorder="1"/>
    <xf numFmtId="2" fontId="0" fillId="0" borderId="1" xfId="0" applyNumberFormat="1" applyBorder="1"/>
    <xf numFmtId="0" fontId="20" fillId="0" borderId="1" xfId="0" applyFont="1" applyBorder="1"/>
    <xf numFmtId="0" fontId="21" fillId="0" borderId="1" xfId="0" applyFont="1" applyBorder="1"/>
    <xf numFmtId="0" fontId="8" fillId="0" borderId="1" xfId="0" applyFont="1" applyFill="1" applyBorder="1"/>
    <xf numFmtId="0" fontId="22" fillId="0" borderId="1" xfId="0" applyFont="1" applyBorder="1"/>
    <xf numFmtId="0" fontId="22" fillId="0" borderId="1" xfId="0" applyFont="1" applyBorder="1" applyAlignment="1">
      <alignment wrapText="1"/>
    </xf>
    <xf numFmtId="0" fontId="22" fillId="0" borderId="1" xfId="0" applyFont="1" applyBorder="1" applyAlignment="1">
      <alignment horizontal="center" wrapText="1"/>
    </xf>
    <xf numFmtId="0" fontId="8" fillId="0" borderId="1" xfId="0" applyFont="1" applyBorder="1"/>
    <xf numFmtId="0" fontId="22" fillId="0" borderId="9" xfId="0" applyFont="1" applyFill="1" applyBorder="1" applyAlignment="1">
      <alignment horizontal="center" wrapText="1"/>
    </xf>
    <xf numFmtId="0" fontId="8" fillId="0" borderId="2" xfId="0" applyFont="1" applyBorder="1"/>
    <xf numFmtId="0" fontId="22" fillId="0" borderId="2" xfId="0" applyFont="1" applyBorder="1"/>
    <xf numFmtId="0" fontId="0" fillId="0" borderId="0" xfId="0" applyFont="1" applyBorder="1"/>
    <xf numFmtId="0" fontId="0" fillId="0" borderId="4" xfId="0" applyFont="1" applyBorder="1"/>
    <xf numFmtId="0" fontId="0" fillId="0" borderId="3" xfId="0" applyFont="1" applyBorder="1"/>
    <xf numFmtId="0" fontId="1" fillId="0" borderId="4" xfId="0" applyFont="1" applyBorder="1"/>
    <xf numFmtId="0" fontId="8" fillId="0" borderId="0" xfId="0" applyFont="1" applyFill="1" applyBorder="1"/>
    <xf numFmtId="0" fontId="0" fillId="0" borderId="7" xfId="0" applyFont="1" applyBorder="1"/>
    <xf numFmtId="0" fontId="0" fillId="0" borderId="0" xfId="0" applyFont="1" applyFill="1" applyBorder="1"/>
    <xf numFmtId="0" fontId="9" fillId="3" borderId="0" xfId="0" applyFont="1" applyFill="1"/>
    <xf numFmtId="0" fontId="7" fillId="3" borderId="0" xfId="0" applyFont="1" applyFill="1"/>
    <xf numFmtId="0" fontId="9" fillId="3" borderId="0" xfId="0" applyFont="1" applyFill="1" applyBorder="1"/>
    <xf numFmtId="0" fontId="8" fillId="3" borderId="2" xfId="0" applyFont="1" applyFill="1" applyBorder="1"/>
    <xf numFmtId="0" fontId="22" fillId="3" borderId="2" xfId="0" applyFont="1" applyFill="1" applyBorder="1"/>
    <xf numFmtId="0" fontId="0" fillId="3" borderId="1" xfId="0" applyFont="1" applyFill="1" applyBorder="1"/>
    <xf numFmtId="0" fontId="22" fillId="3" borderId="1" xfId="0" applyFont="1" applyFill="1" applyBorder="1" applyAlignment="1">
      <alignment horizontal="center" wrapText="1"/>
    </xf>
    <xf numFmtId="0" fontId="8" fillId="3" borderId="1" xfId="0" applyFont="1" applyFill="1" applyBorder="1"/>
    <xf numFmtId="0" fontId="0" fillId="3" borderId="0" xfId="0" applyFill="1"/>
    <xf numFmtId="0" fontId="9" fillId="3" borderId="3" xfId="0" applyFont="1" applyFill="1" applyBorder="1"/>
    <xf numFmtId="0" fontId="0" fillId="3" borderId="3" xfId="0" applyFill="1" applyBorder="1"/>
    <xf numFmtId="0" fontId="10" fillId="3" borderId="6" xfId="0" applyFont="1" applyFill="1" applyBorder="1"/>
    <xf numFmtId="0" fontId="10" fillId="3" borderId="3" xfId="0" applyFont="1" applyFill="1" applyBorder="1"/>
    <xf numFmtId="0" fontId="10" fillId="3" borderId="7" xfId="0" applyFont="1" applyFill="1" applyBorder="1"/>
    <xf numFmtId="0" fontId="8" fillId="0" borderId="0" xfId="0" applyFont="1" applyFill="1" applyBorder="1" applyAlignment="1">
      <alignment wrapText="1"/>
    </xf>
  </cellXfs>
  <cellStyles count="2">
    <cellStyle name="Explanatory Text" xfId="1" builtinId="53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60"/>
  <sheetViews>
    <sheetView topLeftCell="M1" zoomScale="90" zoomScaleNormal="90" zoomScalePageLayoutView="90" workbookViewId="0">
      <selection activeCell="S16" sqref="S16"/>
    </sheetView>
  </sheetViews>
  <sheetFormatPr baseColWidth="10" defaultColWidth="11" defaultRowHeight="16" x14ac:dyDescent="0.2"/>
  <cols>
    <col min="1" max="1" width="7.5" style="17" customWidth="1"/>
    <col min="2" max="2" width="4.5" style="17" customWidth="1"/>
    <col min="3" max="3" width="11.33203125" style="17" customWidth="1"/>
    <col min="4" max="4" width="5.6640625" style="17" customWidth="1"/>
    <col min="5" max="5" width="7" style="17" customWidth="1"/>
    <col min="6" max="6" width="10.33203125" style="17" customWidth="1"/>
    <col min="7" max="7" width="9" style="17" customWidth="1"/>
    <col min="8" max="8" width="6.83203125" style="17" customWidth="1"/>
    <col min="9" max="9" width="8.6640625" style="17" customWidth="1"/>
    <col min="10" max="10" width="7.33203125" style="17" customWidth="1"/>
    <col min="11" max="11" width="6.6640625" style="17" customWidth="1"/>
    <col min="12" max="12" width="11" style="17"/>
    <col min="13" max="13" width="7.33203125" style="17" customWidth="1"/>
    <col min="14" max="15" width="11" style="17"/>
    <col min="16" max="16" width="11" style="15"/>
  </cols>
  <sheetData>
    <row r="1" spans="1:25" x14ac:dyDescent="0.2">
      <c r="A1" s="16" t="s">
        <v>0</v>
      </c>
      <c r="B1" s="16"/>
      <c r="C1" s="17" t="s">
        <v>1</v>
      </c>
      <c r="H1" s="16" t="s">
        <v>2</v>
      </c>
      <c r="O1" s="16" t="s">
        <v>0</v>
      </c>
      <c r="P1" s="16"/>
      <c r="Q1" s="17" t="s">
        <v>1</v>
      </c>
      <c r="R1" s="17"/>
      <c r="S1" s="17"/>
      <c r="T1" s="17"/>
      <c r="U1" s="17"/>
      <c r="V1" s="16" t="s">
        <v>2</v>
      </c>
      <c r="W1" s="17"/>
      <c r="X1" s="17"/>
      <c r="Y1" s="17"/>
    </row>
    <row r="2" spans="1:25" x14ac:dyDescent="0.2">
      <c r="A2" s="16" t="s">
        <v>3</v>
      </c>
      <c r="B2" s="16"/>
      <c r="E2" s="17" t="s">
        <v>1210</v>
      </c>
      <c r="H2" s="17" t="s">
        <v>4</v>
      </c>
      <c r="I2" s="17" t="s">
        <v>5</v>
      </c>
      <c r="O2" s="16" t="s">
        <v>3</v>
      </c>
      <c r="P2" s="16"/>
      <c r="Q2" s="17"/>
      <c r="R2" s="17"/>
      <c r="S2" s="17"/>
      <c r="T2" s="17"/>
      <c r="U2" s="17"/>
      <c r="V2" s="17" t="s">
        <v>4</v>
      </c>
      <c r="W2" s="17" t="s">
        <v>5</v>
      </c>
      <c r="X2" s="17"/>
      <c r="Y2" s="17"/>
    </row>
    <row r="3" spans="1:25" x14ac:dyDescent="0.2">
      <c r="A3" s="16" t="s">
        <v>6</v>
      </c>
      <c r="B3" s="16"/>
      <c r="H3" s="17" t="s">
        <v>7</v>
      </c>
      <c r="I3" s="17" t="s">
        <v>8</v>
      </c>
      <c r="O3" s="16" t="s">
        <v>6</v>
      </c>
      <c r="P3" s="16"/>
      <c r="Q3" s="17"/>
      <c r="R3" s="17"/>
      <c r="S3" s="17"/>
      <c r="T3" s="17"/>
      <c r="U3" s="17"/>
      <c r="V3" s="17" t="s">
        <v>7</v>
      </c>
      <c r="W3" s="17" t="s">
        <v>8</v>
      </c>
      <c r="X3" s="17"/>
      <c r="Y3" s="17"/>
    </row>
    <row r="4" spans="1:25" x14ac:dyDescent="0.2">
      <c r="A4" s="16" t="s">
        <v>9</v>
      </c>
      <c r="B4" s="16"/>
      <c r="H4" s="17" t="s">
        <v>10</v>
      </c>
      <c r="I4" s="17" t="s">
        <v>11</v>
      </c>
      <c r="O4" s="16" t="s">
        <v>9</v>
      </c>
      <c r="P4" s="16"/>
      <c r="Q4" s="17"/>
      <c r="R4" s="17"/>
      <c r="S4" s="17"/>
      <c r="T4" s="17"/>
      <c r="U4" s="17"/>
      <c r="V4" s="17" t="s">
        <v>10</v>
      </c>
      <c r="W4" s="17" t="s">
        <v>11</v>
      </c>
      <c r="X4" s="17"/>
      <c r="Y4" s="17"/>
    </row>
    <row r="5" spans="1:25" x14ac:dyDescent="0.2">
      <c r="A5" s="16" t="s">
        <v>12</v>
      </c>
      <c r="B5" s="16"/>
      <c r="C5" s="17" t="s">
        <v>13</v>
      </c>
      <c r="H5" s="17" t="s">
        <v>14</v>
      </c>
      <c r="I5" s="17" t="s">
        <v>15</v>
      </c>
      <c r="O5" s="16" t="s">
        <v>12</v>
      </c>
      <c r="P5" s="16"/>
      <c r="Q5" s="17" t="s">
        <v>13</v>
      </c>
      <c r="R5" s="17"/>
      <c r="S5" s="17"/>
      <c r="T5" s="17"/>
      <c r="U5" s="17"/>
      <c r="V5" s="17" t="s">
        <v>14</v>
      </c>
      <c r="W5" s="17" t="s">
        <v>15</v>
      </c>
      <c r="X5" s="17"/>
      <c r="Y5" s="17"/>
    </row>
    <row r="7" spans="1:25" ht="43" x14ac:dyDescent="0.2">
      <c r="A7" s="3" t="s">
        <v>16</v>
      </c>
      <c r="B7" s="3"/>
      <c r="C7" s="3" t="s">
        <v>17</v>
      </c>
      <c r="D7" s="4" t="s">
        <v>18</v>
      </c>
      <c r="E7" s="4" t="s">
        <v>19</v>
      </c>
      <c r="F7" s="4" t="s">
        <v>191</v>
      </c>
      <c r="G7" s="3" t="s">
        <v>20</v>
      </c>
      <c r="H7" s="18" t="s">
        <v>21</v>
      </c>
      <c r="I7" s="18" t="s">
        <v>22</v>
      </c>
      <c r="J7" s="18" t="s">
        <v>23</v>
      </c>
      <c r="K7" s="18" t="s">
        <v>24</v>
      </c>
      <c r="L7" s="19" t="s">
        <v>25</v>
      </c>
      <c r="M7" s="19" t="s">
        <v>26</v>
      </c>
      <c r="N7" s="23" t="s">
        <v>74</v>
      </c>
      <c r="O7" s="24" t="s">
        <v>151</v>
      </c>
      <c r="P7" s="21"/>
      <c r="Q7" s="24" t="s">
        <v>1110</v>
      </c>
      <c r="R7" s="21"/>
      <c r="S7" s="25" t="s">
        <v>192</v>
      </c>
      <c r="T7" s="21"/>
      <c r="U7" s="21"/>
      <c r="V7" s="21"/>
      <c r="W7" s="21"/>
      <c r="X7" s="21"/>
      <c r="Y7" s="21"/>
    </row>
    <row r="8" spans="1:25" x14ac:dyDescent="0.2">
      <c r="A8" s="7" t="s">
        <v>27</v>
      </c>
      <c r="B8" s="7"/>
      <c r="C8" s="8" t="s">
        <v>28</v>
      </c>
      <c r="D8" s="20">
        <v>76.5</v>
      </c>
      <c r="E8" s="8"/>
      <c r="F8" s="20">
        <v>24.9</v>
      </c>
      <c r="G8" s="8" t="s">
        <v>29</v>
      </c>
      <c r="H8" s="20" t="s">
        <v>1166</v>
      </c>
      <c r="I8" s="20"/>
      <c r="J8" s="20"/>
      <c r="K8" s="20"/>
      <c r="L8" s="20"/>
      <c r="M8" s="7" t="s">
        <v>31</v>
      </c>
      <c r="N8" s="21"/>
      <c r="O8" s="25"/>
      <c r="P8" s="26">
        <v>30</v>
      </c>
      <c r="Q8" s="25"/>
      <c r="R8" s="33">
        <v>3</v>
      </c>
      <c r="S8">
        <v>2</v>
      </c>
      <c r="T8" s="26"/>
      <c r="U8" s="25"/>
      <c r="V8" s="26"/>
      <c r="W8" s="25"/>
      <c r="X8" s="26"/>
      <c r="Y8" s="21"/>
    </row>
    <row r="9" spans="1:25" x14ac:dyDescent="0.2">
      <c r="A9" s="7" t="s">
        <v>30</v>
      </c>
      <c r="B9" s="7">
        <v>3771</v>
      </c>
      <c r="C9" s="8" t="s">
        <v>28</v>
      </c>
      <c r="D9" s="20">
        <v>102.5</v>
      </c>
      <c r="E9" s="8"/>
      <c r="F9" s="20">
        <v>31.6</v>
      </c>
      <c r="G9" s="8" t="s">
        <v>29</v>
      </c>
      <c r="H9" s="20" t="s">
        <v>1166</v>
      </c>
      <c r="I9" s="20"/>
      <c r="J9" s="20"/>
      <c r="K9" s="20"/>
      <c r="L9" s="20"/>
      <c r="M9" s="7" t="s">
        <v>32</v>
      </c>
      <c r="N9" s="21"/>
      <c r="O9" s="29" t="s">
        <v>152</v>
      </c>
      <c r="P9" s="30"/>
      <c r="Q9" s="29" t="s">
        <v>155</v>
      </c>
      <c r="R9" s="30"/>
      <c r="S9" s="29" t="s">
        <v>157</v>
      </c>
      <c r="T9" s="30"/>
      <c r="U9" s="29"/>
      <c r="V9" s="30"/>
      <c r="W9" s="29"/>
      <c r="X9" s="30"/>
    </row>
    <row r="10" spans="1:25" x14ac:dyDescent="0.2">
      <c r="A10" s="7" t="s">
        <v>36</v>
      </c>
      <c r="B10" s="7"/>
      <c r="C10" s="8" t="s">
        <v>28</v>
      </c>
      <c r="D10" s="20"/>
      <c r="E10" s="8" t="s">
        <v>37</v>
      </c>
      <c r="F10" s="20">
        <v>26</v>
      </c>
      <c r="G10" s="7" t="s">
        <v>29</v>
      </c>
      <c r="H10" s="20" t="s">
        <v>1166</v>
      </c>
      <c r="I10" s="20"/>
      <c r="J10" s="20"/>
      <c r="K10" s="20"/>
      <c r="L10" s="20"/>
      <c r="M10" s="7" t="s">
        <v>38</v>
      </c>
      <c r="N10" s="21"/>
      <c r="O10" s="25">
        <v>5</v>
      </c>
      <c r="P10" s="32"/>
      <c r="Q10" s="34"/>
      <c r="R10" s="33"/>
      <c r="S10" s="34">
        <v>1</v>
      </c>
      <c r="T10" s="33"/>
      <c r="U10" s="34">
        <v>3</v>
      </c>
      <c r="V10" s="33"/>
      <c r="W10" s="34"/>
      <c r="X10" s="28"/>
    </row>
    <row r="11" spans="1:25" x14ac:dyDescent="0.2">
      <c r="A11" s="7" t="s">
        <v>39</v>
      </c>
      <c r="B11" s="7"/>
      <c r="C11" s="8" t="s">
        <v>28</v>
      </c>
      <c r="D11" s="20">
        <v>112.5</v>
      </c>
      <c r="E11" s="8"/>
      <c r="F11" s="20">
        <v>36.299999999999997</v>
      </c>
      <c r="G11" s="7" t="s">
        <v>29</v>
      </c>
      <c r="H11" s="20" t="s">
        <v>1166</v>
      </c>
      <c r="I11" s="20"/>
      <c r="J11" s="20"/>
      <c r="K11" s="20"/>
      <c r="L11" s="20"/>
      <c r="M11" s="7" t="s">
        <v>40</v>
      </c>
      <c r="N11" s="21"/>
      <c r="O11" s="29" t="s">
        <v>153</v>
      </c>
      <c r="P11" s="30"/>
      <c r="Q11" s="29"/>
      <c r="R11" s="30"/>
      <c r="S11" s="29" t="s">
        <v>158</v>
      </c>
      <c r="T11" s="30"/>
      <c r="U11" s="29" t="s">
        <v>159</v>
      </c>
      <c r="V11" s="30"/>
      <c r="W11" s="29" t="s">
        <v>161</v>
      </c>
      <c r="X11" s="30"/>
    </row>
    <row r="12" spans="1:25" x14ac:dyDescent="0.2">
      <c r="A12" s="7" t="s">
        <v>41</v>
      </c>
      <c r="B12" s="7"/>
      <c r="C12" s="8" t="s">
        <v>28</v>
      </c>
      <c r="D12" s="20">
        <v>46.5</v>
      </c>
      <c r="E12" s="8"/>
      <c r="F12" s="20" t="s">
        <v>1169</v>
      </c>
      <c r="G12" s="8" t="s">
        <v>29</v>
      </c>
      <c r="H12" s="20" t="s">
        <v>1166</v>
      </c>
      <c r="I12" s="20"/>
      <c r="J12" s="20"/>
      <c r="K12" s="20"/>
      <c r="L12" s="20" t="s">
        <v>1167</v>
      </c>
      <c r="M12" s="7" t="s">
        <v>42</v>
      </c>
      <c r="N12" s="21"/>
      <c r="O12" s="25">
        <v>1</v>
      </c>
      <c r="P12" s="32"/>
      <c r="Q12" s="34">
        <v>3</v>
      </c>
      <c r="R12" s="33"/>
      <c r="S12" s="27" t="s">
        <v>193</v>
      </c>
      <c r="T12" s="33"/>
      <c r="U12" s="34">
        <f>5+2</f>
        <v>7</v>
      </c>
      <c r="V12" s="33"/>
      <c r="W12" s="34"/>
      <c r="X12" s="33"/>
      <c r="Y12" s="21"/>
    </row>
    <row r="13" spans="1:25" x14ac:dyDescent="0.2">
      <c r="A13" s="7" t="s">
        <v>53</v>
      </c>
      <c r="B13" s="7"/>
      <c r="C13" s="22" t="s">
        <v>28</v>
      </c>
      <c r="D13" s="20">
        <v>23</v>
      </c>
      <c r="E13" s="8"/>
      <c r="F13" s="20"/>
      <c r="G13" s="7" t="s">
        <v>29</v>
      </c>
      <c r="H13" s="20"/>
      <c r="I13" s="20"/>
      <c r="J13" s="20" t="s">
        <v>1166</v>
      </c>
      <c r="K13" s="20"/>
      <c r="L13" s="20"/>
      <c r="M13" s="7" t="s">
        <v>54</v>
      </c>
      <c r="N13" s="21"/>
      <c r="O13" s="29" t="s">
        <v>154</v>
      </c>
      <c r="P13" s="30"/>
      <c r="Q13" s="29" t="s">
        <v>156</v>
      </c>
      <c r="R13" s="30"/>
      <c r="S13" s="35" t="s">
        <v>194</v>
      </c>
      <c r="T13" s="30">
        <f>14+1+13</f>
        <v>28</v>
      </c>
      <c r="U13" s="29" t="s">
        <v>160</v>
      </c>
      <c r="V13" s="30"/>
      <c r="W13" s="29"/>
      <c r="X13" s="36"/>
    </row>
    <row r="14" spans="1:25" x14ac:dyDescent="0.2">
      <c r="A14" s="7" t="s">
        <v>57</v>
      </c>
      <c r="B14" s="7">
        <v>830</v>
      </c>
      <c r="C14" s="22" t="s">
        <v>28</v>
      </c>
      <c r="D14" s="20">
        <v>24.5</v>
      </c>
      <c r="E14" s="8"/>
      <c r="F14" s="20">
        <v>7.7</v>
      </c>
      <c r="G14" s="7" t="s">
        <v>29</v>
      </c>
      <c r="H14" s="20" t="s">
        <v>1166</v>
      </c>
      <c r="I14" s="20"/>
      <c r="J14" s="20"/>
      <c r="K14" s="20"/>
      <c r="L14" s="20"/>
      <c r="M14" s="7" t="s">
        <v>57</v>
      </c>
      <c r="N14" s="21"/>
      <c r="O14" s="17" t="s">
        <v>231</v>
      </c>
    </row>
    <row r="15" spans="1:25" x14ac:dyDescent="0.2">
      <c r="A15" s="7" t="s">
        <v>58</v>
      </c>
      <c r="B15" s="7"/>
      <c r="C15" s="22" t="s">
        <v>28</v>
      </c>
      <c r="D15" s="20">
        <v>22</v>
      </c>
      <c r="E15" s="8"/>
      <c r="F15" s="20">
        <v>7.2</v>
      </c>
      <c r="G15" s="7" t="s">
        <v>29</v>
      </c>
      <c r="H15" s="20" t="s">
        <v>1166</v>
      </c>
      <c r="I15" s="20"/>
      <c r="J15" s="20"/>
      <c r="K15" s="20"/>
      <c r="L15" s="20"/>
      <c r="M15" s="7" t="s">
        <v>59</v>
      </c>
      <c r="N15" s="21"/>
      <c r="O15" s="17" t="s">
        <v>227</v>
      </c>
      <c r="P15" s="17"/>
      <c r="Q15" s="15" t="s">
        <v>228</v>
      </c>
      <c r="R15" s="24"/>
      <c r="S15" s="24" t="s">
        <v>229</v>
      </c>
      <c r="U15" s="24" t="s">
        <v>190</v>
      </c>
    </row>
    <row r="16" spans="1:25" x14ac:dyDescent="0.2">
      <c r="A16" s="7" t="s">
        <v>64</v>
      </c>
      <c r="B16" s="7">
        <v>848</v>
      </c>
      <c r="C16" s="22" t="s">
        <v>28</v>
      </c>
      <c r="D16" s="20"/>
      <c r="E16" s="8" t="s">
        <v>65</v>
      </c>
      <c r="F16" s="20" t="s">
        <v>1170</v>
      </c>
      <c r="G16" s="7" t="s">
        <v>29</v>
      </c>
      <c r="H16" s="20" t="s">
        <v>1166</v>
      </c>
      <c r="I16" s="20"/>
      <c r="J16" s="20"/>
      <c r="K16" s="20"/>
      <c r="L16" s="20"/>
      <c r="M16" s="7" t="s">
        <v>66</v>
      </c>
      <c r="N16" s="21"/>
      <c r="O16" s="17">
        <v>18</v>
      </c>
      <c r="Q16">
        <v>25</v>
      </c>
      <c r="S16">
        <v>37</v>
      </c>
      <c r="T16">
        <f>SUM(O16:S16)</f>
        <v>80</v>
      </c>
      <c r="U16">
        <f>98-(O16+Q16+S16)</f>
        <v>18</v>
      </c>
    </row>
    <row r="17" spans="1:21" x14ac:dyDescent="0.2">
      <c r="A17" s="7" t="s">
        <v>67</v>
      </c>
      <c r="B17" s="7">
        <v>846</v>
      </c>
      <c r="C17" s="22" t="s">
        <v>28</v>
      </c>
      <c r="D17" s="20"/>
      <c r="E17" s="8">
        <v>4</v>
      </c>
      <c r="F17" s="20">
        <v>4.4000000000000004</v>
      </c>
      <c r="G17" s="7" t="s">
        <v>68</v>
      </c>
      <c r="H17" s="20" t="s">
        <v>1166</v>
      </c>
      <c r="I17" s="20"/>
      <c r="J17" s="20"/>
      <c r="K17" s="20"/>
      <c r="L17" s="20"/>
      <c r="M17" s="7" t="s">
        <v>67</v>
      </c>
      <c r="N17" s="21"/>
      <c r="U17">
        <v>4</v>
      </c>
    </row>
    <row r="18" spans="1:21" x14ac:dyDescent="0.2">
      <c r="A18" s="7" t="s">
        <v>75</v>
      </c>
      <c r="B18" s="7">
        <v>887</v>
      </c>
      <c r="C18" s="22" t="s">
        <v>28</v>
      </c>
      <c r="D18" s="20"/>
      <c r="E18" s="8"/>
      <c r="F18" s="20"/>
      <c r="G18" s="7" t="s">
        <v>29</v>
      </c>
      <c r="H18" s="20"/>
      <c r="I18" s="20"/>
      <c r="J18" s="20"/>
      <c r="K18" s="20" t="s">
        <v>1166</v>
      </c>
      <c r="L18" s="20"/>
      <c r="M18" s="7" t="s">
        <v>75</v>
      </c>
      <c r="N18" s="21"/>
      <c r="O18" s="17">
        <v>208</v>
      </c>
      <c r="Q18">
        <v>1876</v>
      </c>
      <c r="S18">
        <v>1875</v>
      </c>
      <c r="T18">
        <f>SUM(O16:Q16)</f>
        <v>43</v>
      </c>
    </row>
    <row r="19" spans="1:21" x14ac:dyDescent="0.2">
      <c r="A19" s="7" t="s">
        <v>77</v>
      </c>
      <c r="B19" s="7">
        <v>762</v>
      </c>
      <c r="C19" s="22" t="s">
        <v>28</v>
      </c>
      <c r="D19" s="20">
        <v>11</v>
      </c>
      <c r="E19" s="8"/>
      <c r="F19" s="20">
        <v>4</v>
      </c>
      <c r="G19" s="7" t="s">
        <v>29</v>
      </c>
      <c r="H19" s="20" t="s">
        <v>1166</v>
      </c>
      <c r="I19" s="20"/>
      <c r="J19" s="20"/>
      <c r="K19" s="20"/>
      <c r="L19" s="20"/>
      <c r="M19" s="7" t="s">
        <v>77</v>
      </c>
      <c r="N19" s="21"/>
      <c r="O19" s="17">
        <v>900</v>
      </c>
      <c r="Q19">
        <v>2045</v>
      </c>
      <c r="S19">
        <v>1877</v>
      </c>
    </row>
    <row r="20" spans="1:21" x14ac:dyDescent="0.2">
      <c r="A20" s="7" t="s">
        <v>93</v>
      </c>
      <c r="B20" s="7"/>
      <c r="C20" s="22" t="s">
        <v>28</v>
      </c>
      <c r="D20" s="20">
        <v>140</v>
      </c>
      <c r="E20" s="8"/>
      <c r="F20" s="20">
        <v>43.2</v>
      </c>
      <c r="G20" s="22" t="s">
        <v>29</v>
      </c>
      <c r="H20" s="20" t="s">
        <v>1166</v>
      </c>
      <c r="I20" s="20"/>
      <c r="J20" s="20"/>
      <c r="K20" s="20"/>
      <c r="L20" s="20"/>
      <c r="M20" s="7" t="s">
        <v>94</v>
      </c>
      <c r="N20" s="21"/>
      <c r="O20" s="17">
        <v>2043</v>
      </c>
      <c r="Q20">
        <v>2051</v>
      </c>
      <c r="S20">
        <v>2054</v>
      </c>
    </row>
    <row r="21" spans="1:21" x14ac:dyDescent="0.2">
      <c r="A21" s="7" t="s">
        <v>97</v>
      </c>
      <c r="B21" s="7"/>
      <c r="C21" s="22" t="s">
        <v>28</v>
      </c>
      <c r="D21" s="20">
        <v>19.5</v>
      </c>
      <c r="E21" s="8"/>
      <c r="F21" s="20">
        <v>6.7</v>
      </c>
      <c r="G21" s="22" t="s">
        <v>29</v>
      </c>
      <c r="H21" s="20" t="s">
        <v>1166</v>
      </c>
      <c r="I21" s="20"/>
      <c r="J21" s="20"/>
      <c r="K21" s="20"/>
      <c r="L21" s="20"/>
      <c r="M21" s="7" t="s">
        <v>98</v>
      </c>
      <c r="N21" s="21"/>
      <c r="O21" s="17">
        <v>2044</v>
      </c>
      <c r="Q21">
        <v>2053</v>
      </c>
      <c r="S21">
        <v>2055</v>
      </c>
    </row>
    <row r="22" spans="1:21" x14ac:dyDescent="0.2">
      <c r="A22" s="7" t="s">
        <v>104</v>
      </c>
      <c r="B22" s="7"/>
      <c r="C22" s="22" t="s">
        <v>28</v>
      </c>
      <c r="D22" s="20">
        <v>48</v>
      </c>
      <c r="E22" s="8"/>
      <c r="F22" s="20" t="s">
        <v>1171</v>
      </c>
      <c r="G22" s="22" t="s">
        <v>29</v>
      </c>
      <c r="H22" s="20" t="s">
        <v>1166</v>
      </c>
      <c r="I22" s="20"/>
      <c r="J22" s="20"/>
      <c r="K22" s="20"/>
      <c r="L22" s="20"/>
      <c r="M22" s="7" t="s">
        <v>105</v>
      </c>
      <c r="N22" s="21"/>
      <c r="O22" s="17">
        <v>2046</v>
      </c>
      <c r="Q22">
        <v>2057</v>
      </c>
      <c r="S22">
        <v>2056</v>
      </c>
    </row>
    <row r="23" spans="1:21" x14ac:dyDescent="0.2">
      <c r="A23" s="7" t="s">
        <v>112</v>
      </c>
      <c r="B23" s="7">
        <v>838</v>
      </c>
      <c r="C23" s="22" t="s">
        <v>28</v>
      </c>
      <c r="D23" s="20">
        <v>24</v>
      </c>
      <c r="E23" s="8"/>
      <c r="F23" s="20"/>
      <c r="G23" s="22" t="s">
        <v>29</v>
      </c>
      <c r="H23" s="20"/>
      <c r="I23" s="20"/>
      <c r="J23" s="20"/>
      <c r="K23" s="20"/>
      <c r="L23" s="20"/>
      <c r="M23" s="7" t="s">
        <v>112</v>
      </c>
      <c r="N23" s="21"/>
      <c r="O23" s="17">
        <v>2065</v>
      </c>
      <c r="Q23">
        <v>2064</v>
      </c>
      <c r="S23">
        <v>2058</v>
      </c>
    </row>
    <row r="24" spans="1:21" x14ac:dyDescent="0.2">
      <c r="A24" s="7" t="s">
        <v>115</v>
      </c>
      <c r="B24" s="7"/>
      <c r="C24" s="22" t="s">
        <v>28</v>
      </c>
      <c r="D24" s="20">
        <v>10.5</v>
      </c>
      <c r="E24" s="8"/>
      <c r="F24" s="20" t="s">
        <v>1172</v>
      </c>
      <c r="G24" s="22" t="s">
        <v>29</v>
      </c>
      <c r="H24" s="20" t="s">
        <v>1166</v>
      </c>
      <c r="I24" s="20"/>
      <c r="J24" s="20"/>
      <c r="K24" s="20"/>
      <c r="L24" s="20"/>
      <c r="M24" s="7" t="s">
        <v>116</v>
      </c>
      <c r="N24" s="21"/>
      <c r="O24" s="17">
        <v>2070</v>
      </c>
      <c r="Q24">
        <v>2068</v>
      </c>
      <c r="S24">
        <v>2061</v>
      </c>
    </row>
    <row r="25" spans="1:21" x14ac:dyDescent="0.2">
      <c r="A25" s="7" t="s">
        <v>121</v>
      </c>
      <c r="B25" s="7">
        <v>827</v>
      </c>
      <c r="C25" s="22" t="s">
        <v>28</v>
      </c>
      <c r="D25" s="20">
        <v>4.5</v>
      </c>
      <c r="E25" s="8"/>
      <c r="F25" s="20"/>
      <c r="G25" s="7" t="s">
        <v>29</v>
      </c>
      <c r="H25" s="20"/>
      <c r="I25" s="20"/>
      <c r="J25" s="20" t="s">
        <v>1166</v>
      </c>
      <c r="K25" s="20"/>
      <c r="L25" s="20"/>
      <c r="M25" s="7" t="s">
        <v>121</v>
      </c>
      <c r="N25" s="21"/>
      <c r="O25" s="17">
        <v>2071</v>
      </c>
      <c r="Q25">
        <v>2086</v>
      </c>
      <c r="S25">
        <v>2062</v>
      </c>
    </row>
    <row r="26" spans="1:21" x14ac:dyDescent="0.2">
      <c r="A26" s="7" t="s">
        <v>123</v>
      </c>
      <c r="B26" s="7">
        <v>842</v>
      </c>
      <c r="C26" s="22" t="s">
        <v>28</v>
      </c>
      <c r="D26" s="20">
        <v>10</v>
      </c>
      <c r="E26" s="8"/>
      <c r="F26" s="20" t="s">
        <v>1173</v>
      </c>
      <c r="G26" s="7" t="s">
        <v>29</v>
      </c>
      <c r="H26" s="20" t="s">
        <v>1166</v>
      </c>
      <c r="I26" s="20"/>
      <c r="J26" s="20"/>
      <c r="K26" s="20"/>
      <c r="L26" s="20"/>
      <c r="M26" s="7" t="s">
        <v>123</v>
      </c>
      <c r="N26" s="21"/>
      <c r="O26" s="17">
        <v>2074</v>
      </c>
      <c r="Q26">
        <v>2087</v>
      </c>
      <c r="S26">
        <v>2063</v>
      </c>
    </row>
    <row r="27" spans="1:21" x14ac:dyDescent="0.2">
      <c r="A27" s="7" t="s">
        <v>124</v>
      </c>
      <c r="B27" s="7">
        <v>841</v>
      </c>
      <c r="C27" s="22" t="s">
        <v>28</v>
      </c>
      <c r="D27" s="20">
        <v>8.5</v>
      </c>
      <c r="E27" s="8"/>
      <c r="F27" s="20" t="s">
        <v>1174</v>
      </c>
      <c r="G27" s="7" t="s">
        <v>29</v>
      </c>
      <c r="H27" s="20" t="s">
        <v>1166</v>
      </c>
      <c r="I27" s="20"/>
      <c r="J27" s="20"/>
      <c r="K27" s="20"/>
      <c r="L27" s="20"/>
      <c r="M27" s="7" t="s">
        <v>124</v>
      </c>
      <c r="N27" s="21"/>
      <c r="O27" s="17">
        <v>2075</v>
      </c>
      <c r="Q27">
        <v>2093</v>
      </c>
      <c r="S27">
        <v>2066</v>
      </c>
    </row>
    <row r="28" spans="1:21" x14ac:dyDescent="0.2">
      <c r="A28" s="7" t="s">
        <v>125</v>
      </c>
      <c r="B28" s="7">
        <v>843</v>
      </c>
      <c r="C28" s="22" t="s">
        <v>28</v>
      </c>
      <c r="D28" s="20">
        <v>12</v>
      </c>
      <c r="E28" s="8"/>
      <c r="F28" s="20" t="s">
        <v>1175</v>
      </c>
      <c r="G28" s="7" t="s">
        <v>29</v>
      </c>
      <c r="H28" s="20" t="s">
        <v>1166</v>
      </c>
      <c r="I28" s="20"/>
      <c r="J28" s="20"/>
      <c r="K28" s="20"/>
      <c r="L28" s="20"/>
      <c r="M28" s="7" t="s">
        <v>125</v>
      </c>
      <c r="N28" s="21"/>
      <c r="O28" s="17">
        <v>2076</v>
      </c>
      <c r="Q28">
        <v>2098</v>
      </c>
      <c r="S28">
        <v>2069</v>
      </c>
    </row>
    <row r="29" spans="1:21" x14ac:dyDescent="0.2">
      <c r="A29" s="7" t="s">
        <v>126</v>
      </c>
      <c r="B29" s="7">
        <v>845</v>
      </c>
      <c r="C29" s="22" t="s">
        <v>28</v>
      </c>
      <c r="D29" s="20">
        <v>5</v>
      </c>
      <c r="E29" s="8"/>
      <c r="F29" s="20" t="s">
        <v>1176</v>
      </c>
      <c r="G29" s="7" t="s">
        <v>29</v>
      </c>
      <c r="H29" s="20" t="s">
        <v>1166</v>
      </c>
      <c r="I29" s="20"/>
      <c r="J29" s="20"/>
      <c r="K29" s="20"/>
      <c r="L29" s="20"/>
      <c r="M29" s="7" t="s">
        <v>126</v>
      </c>
      <c r="N29" s="21"/>
      <c r="O29" s="17">
        <v>2077</v>
      </c>
      <c r="Q29">
        <v>2099</v>
      </c>
      <c r="S29">
        <v>2072</v>
      </c>
    </row>
    <row r="30" spans="1:21" x14ac:dyDescent="0.2">
      <c r="A30" s="7" t="s">
        <v>127</v>
      </c>
      <c r="B30" s="7">
        <v>1793</v>
      </c>
      <c r="C30" s="22" t="s">
        <v>28</v>
      </c>
      <c r="D30" s="20">
        <v>1.5</v>
      </c>
      <c r="E30" s="8"/>
      <c r="F30" s="20"/>
      <c r="G30" s="7" t="s">
        <v>150</v>
      </c>
      <c r="H30" s="20"/>
      <c r="I30" s="20"/>
      <c r="J30" s="20"/>
      <c r="K30" s="20"/>
      <c r="L30" s="20"/>
      <c r="M30" s="7" t="s">
        <v>127</v>
      </c>
      <c r="N30" s="21"/>
      <c r="O30" s="17">
        <v>2081</v>
      </c>
      <c r="Q30">
        <v>2286</v>
      </c>
      <c r="S30">
        <v>2080</v>
      </c>
    </row>
    <row r="31" spans="1:21" x14ac:dyDescent="0.2">
      <c r="A31" s="8" t="s">
        <v>130</v>
      </c>
      <c r="B31" s="8"/>
      <c r="C31" s="8" t="s">
        <v>28</v>
      </c>
      <c r="D31" s="20">
        <v>109</v>
      </c>
      <c r="E31" s="8"/>
      <c r="F31" s="20" t="s">
        <v>1177</v>
      </c>
      <c r="G31" s="8" t="s">
        <v>29</v>
      </c>
      <c r="H31" s="20" t="s">
        <v>1166</v>
      </c>
      <c r="I31" s="20"/>
      <c r="J31" s="20"/>
      <c r="K31" s="20"/>
      <c r="L31" s="20"/>
      <c r="M31" s="8" t="s">
        <v>131</v>
      </c>
      <c r="N31" s="21"/>
      <c r="O31" s="17">
        <v>2082</v>
      </c>
      <c r="Q31">
        <v>2287</v>
      </c>
      <c r="S31">
        <v>2085</v>
      </c>
    </row>
    <row r="32" spans="1:21" x14ac:dyDescent="0.2">
      <c r="A32" s="20" t="s">
        <v>135</v>
      </c>
      <c r="B32" s="20"/>
      <c r="C32" s="20" t="s">
        <v>28</v>
      </c>
      <c r="D32" s="20"/>
      <c r="E32" s="20">
        <v>1</v>
      </c>
      <c r="F32" s="20" t="s">
        <v>1178</v>
      </c>
      <c r="G32" s="20" t="s">
        <v>68</v>
      </c>
      <c r="H32" s="20" t="s">
        <v>1166</v>
      </c>
      <c r="I32" s="20"/>
      <c r="J32" s="20"/>
      <c r="K32" s="20"/>
      <c r="L32" s="20"/>
      <c r="O32" s="17">
        <v>2083</v>
      </c>
      <c r="Q32">
        <v>2292</v>
      </c>
      <c r="S32">
        <v>2090</v>
      </c>
    </row>
    <row r="33" spans="1:19" x14ac:dyDescent="0.2">
      <c r="A33" s="20" t="s">
        <v>136</v>
      </c>
      <c r="B33" s="20"/>
      <c r="C33" s="20" t="s">
        <v>28</v>
      </c>
      <c r="D33" s="20"/>
      <c r="E33" s="20">
        <v>2</v>
      </c>
      <c r="F33" s="20" t="s">
        <v>1179</v>
      </c>
      <c r="G33" s="20" t="s">
        <v>68</v>
      </c>
      <c r="H33" s="20"/>
      <c r="I33" s="20" t="s">
        <v>1166</v>
      </c>
      <c r="J33" s="20"/>
      <c r="K33" s="20"/>
      <c r="L33" s="20"/>
      <c r="O33" s="17">
        <v>2084</v>
      </c>
      <c r="Q33">
        <v>2293</v>
      </c>
      <c r="S33">
        <v>2091</v>
      </c>
    </row>
    <row r="34" spans="1:19" x14ac:dyDescent="0.2">
      <c r="A34" s="20" t="s">
        <v>137</v>
      </c>
      <c r="B34" s="20"/>
      <c r="C34" s="20" t="s">
        <v>28</v>
      </c>
      <c r="D34" s="20">
        <v>24.5</v>
      </c>
      <c r="E34" s="20"/>
      <c r="F34" s="20"/>
      <c r="G34" s="20" t="s">
        <v>29</v>
      </c>
      <c r="H34" s="20"/>
      <c r="I34" s="20"/>
      <c r="J34" s="20"/>
      <c r="K34" s="20" t="s">
        <v>1166</v>
      </c>
      <c r="L34" s="20"/>
      <c r="O34" s="17">
        <v>2088</v>
      </c>
      <c r="Q34">
        <v>2295</v>
      </c>
      <c r="S34">
        <v>2092</v>
      </c>
    </row>
    <row r="35" spans="1:19" x14ac:dyDescent="0.2">
      <c r="A35" s="20" t="s">
        <v>138</v>
      </c>
      <c r="B35" s="20"/>
      <c r="C35" s="20" t="s">
        <v>28</v>
      </c>
      <c r="D35" s="20">
        <v>116.5</v>
      </c>
      <c r="E35" s="20"/>
      <c r="F35" s="20" t="s">
        <v>1180</v>
      </c>
      <c r="G35" s="20" t="s">
        <v>29</v>
      </c>
      <c r="H35" s="20" t="s">
        <v>1166</v>
      </c>
      <c r="I35" s="20"/>
      <c r="J35" s="20"/>
      <c r="K35" s="20"/>
      <c r="L35" s="20"/>
      <c r="O35" s="17">
        <v>2289</v>
      </c>
      <c r="Q35">
        <v>2297</v>
      </c>
      <c r="S35">
        <v>2093</v>
      </c>
    </row>
    <row r="36" spans="1:19" x14ac:dyDescent="0.2">
      <c r="A36" s="20" t="s">
        <v>139</v>
      </c>
      <c r="B36" s="20"/>
      <c r="C36" s="20" t="s">
        <v>28</v>
      </c>
      <c r="D36" s="20">
        <v>82.5</v>
      </c>
      <c r="E36" s="20"/>
      <c r="F36" s="20"/>
      <c r="G36" s="20" t="s">
        <v>29</v>
      </c>
      <c r="H36" s="20"/>
      <c r="I36" s="20"/>
      <c r="J36" s="20"/>
      <c r="K36" s="20" t="s">
        <v>1166</v>
      </c>
      <c r="L36" s="20"/>
      <c r="Q36">
        <v>2297</v>
      </c>
      <c r="S36">
        <v>2095</v>
      </c>
    </row>
    <row r="37" spans="1:19" x14ac:dyDescent="0.2">
      <c r="A37" s="20" t="s">
        <v>140</v>
      </c>
      <c r="B37" s="20"/>
      <c r="C37" s="20" t="s">
        <v>28</v>
      </c>
      <c r="D37" s="20">
        <v>162.5</v>
      </c>
      <c r="E37" s="20"/>
      <c r="F37" s="20" t="s">
        <v>1181</v>
      </c>
      <c r="G37" s="20" t="s">
        <v>29</v>
      </c>
      <c r="H37" s="20" t="s">
        <v>1166</v>
      </c>
      <c r="I37" s="20"/>
      <c r="J37" s="20"/>
      <c r="K37" s="20"/>
      <c r="L37" s="20"/>
      <c r="Q37">
        <v>2376</v>
      </c>
      <c r="S37">
        <v>2096</v>
      </c>
    </row>
    <row r="38" spans="1:19" x14ac:dyDescent="0.2">
      <c r="A38" s="20" t="s">
        <v>141</v>
      </c>
      <c r="B38" s="20"/>
      <c r="C38" s="20" t="s">
        <v>28</v>
      </c>
      <c r="D38" s="20">
        <v>71</v>
      </c>
      <c r="E38" s="20"/>
      <c r="F38" s="20" t="s">
        <v>1182</v>
      </c>
      <c r="G38" s="20" t="s">
        <v>29</v>
      </c>
      <c r="H38" s="20" t="s">
        <v>1166</v>
      </c>
      <c r="I38" s="20"/>
      <c r="J38" s="20"/>
      <c r="K38" s="20"/>
      <c r="L38" s="20"/>
      <c r="Q38">
        <v>2482</v>
      </c>
      <c r="S38">
        <v>2097</v>
      </c>
    </row>
    <row r="39" spans="1:19" x14ac:dyDescent="0.2">
      <c r="A39" s="20" t="s">
        <v>142</v>
      </c>
      <c r="B39" s="20"/>
      <c r="C39" s="20" t="s">
        <v>28</v>
      </c>
      <c r="D39" s="20">
        <v>184</v>
      </c>
      <c r="E39" s="20"/>
      <c r="F39" s="20" t="s">
        <v>1183</v>
      </c>
      <c r="G39" s="20" t="s">
        <v>29</v>
      </c>
      <c r="H39" s="20" t="s">
        <v>1166</v>
      </c>
      <c r="I39" s="20"/>
      <c r="J39" s="20"/>
      <c r="K39" s="20"/>
      <c r="L39" s="20"/>
      <c r="Q39">
        <v>2484</v>
      </c>
      <c r="S39">
        <v>2288</v>
      </c>
    </row>
    <row r="40" spans="1:19" x14ac:dyDescent="0.2">
      <c r="A40" s="20" t="s">
        <v>143</v>
      </c>
      <c r="B40" s="20"/>
      <c r="C40" s="20" t="s">
        <v>28</v>
      </c>
      <c r="D40" s="20"/>
      <c r="E40" s="20">
        <v>2</v>
      </c>
      <c r="F40" s="20">
        <v>48</v>
      </c>
      <c r="G40" s="20" t="s">
        <v>68</v>
      </c>
      <c r="H40" s="20"/>
      <c r="I40" s="20"/>
      <c r="J40" s="20" t="s">
        <v>1166</v>
      </c>
      <c r="K40" s="20"/>
      <c r="L40" s="20"/>
      <c r="Q40">
        <v>2485</v>
      </c>
      <c r="S40">
        <v>2290</v>
      </c>
    </row>
    <row r="41" spans="1:19" x14ac:dyDescent="0.2">
      <c r="A41" s="20" t="s">
        <v>144</v>
      </c>
      <c r="B41" s="20"/>
      <c r="C41" s="20" t="s">
        <v>28</v>
      </c>
      <c r="D41" s="20">
        <v>149</v>
      </c>
      <c r="E41" s="20"/>
      <c r="F41" s="20"/>
      <c r="G41" s="20" t="s">
        <v>29</v>
      </c>
      <c r="H41" s="20"/>
      <c r="I41" s="20"/>
      <c r="J41" s="20"/>
      <c r="K41" s="20"/>
      <c r="L41" s="20"/>
      <c r="Q41">
        <v>2486</v>
      </c>
      <c r="S41">
        <v>2291</v>
      </c>
    </row>
    <row r="42" spans="1:19" x14ac:dyDescent="0.2">
      <c r="A42" s="20" t="s">
        <v>145</v>
      </c>
      <c r="B42" s="20"/>
      <c r="C42" s="20" t="s">
        <v>28</v>
      </c>
      <c r="D42" s="20">
        <v>5.2</v>
      </c>
      <c r="E42" s="20"/>
      <c r="F42" s="20" t="s">
        <v>1184</v>
      </c>
      <c r="G42" s="20" t="s">
        <v>68</v>
      </c>
      <c r="H42" s="20" t="s">
        <v>1166</v>
      </c>
      <c r="I42" s="20"/>
      <c r="J42" s="20"/>
      <c r="K42" s="20"/>
      <c r="L42" s="20"/>
      <c r="Q42">
        <v>2487</v>
      </c>
      <c r="S42">
        <v>2296</v>
      </c>
    </row>
    <row r="43" spans="1:19" x14ac:dyDescent="0.2">
      <c r="A43" s="20" t="s">
        <v>146</v>
      </c>
      <c r="B43" s="20"/>
      <c r="C43" s="20" t="s">
        <v>28</v>
      </c>
      <c r="D43" s="20"/>
      <c r="E43" s="20">
        <v>1.5</v>
      </c>
      <c r="F43" s="20"/>
      <c r="G43" s="20" t="s">
        <v>68</v>
      </c>
      <c r="H43" s="20"/>
      <c r="I43" s="20"/>
      <c r="J43" s="20"/>
      <c r="K43" s="20"/>
      <c r="L43" s="20"/>
      <c r="S43">
        <v>2298</v>
      </c>
    </row>
    <row r="44" spans="1:19" x14ac:dyDescent="0.2">
      <c r="A44" s="22" t="s">
        <v>147</v>
      </c>
      <c r="B44" s="20"/>
      <c r="C44" s="20" t="s">
        <v>28</v>
      </c>
      <c r="D44" s="20"/>
      <c r="E44" s="20"/>
      <c r="F44" s="20">
        <v>1.5</v>
      </c>
      <c r="G44" s="20"/>
      <c r="H44" s="20" t="s">
        <v>1166</v>
      </c>
      <c r="I44" s="20"/>
      <c r="J44" s="20"/>
      <c r="K44" s="20"/>
      <c r="L44" s="20"/>
      <c r="S44">
        <v>2376</v>
      </c>
    </row>
    <row r="45" spans="1:19" x14ac:dyDescent="0.2">
      <c r="A45" s="22" t="s">
        <v>148</v>
      </c>
      <c r="B45" s="20"/>
      <c r="C45" s="22" t="s">
        <v>34</v>
      </c>
      <c r="D45" s="20">
        <v>30.5</v>
      </c>
      <c r="E45" s="20"/>
      <c r="F45" s="20">
        <v>8.8000000000000007</v>
      </c>
      <c r="G45" s="20" t="s">
        <v>68</v>
      </c>
      <c r="H45" s="20" t="s">
        <v>1166</v>
      </c>
      <c r="I45" s="20"/>
      <c r="J45" s="20"/>
      <c r="K45" s="20"/>
      <c r="L45" s="20"/>
      <c r="S45">
        <v>2481</v>
      </c>
    </row>
    <row r="46" spans="1:19" x14ac:dyDescent="0.2">
      <c r="A46" s="22" t="s">
        <v>149</v>
      </c>
      <c r="B46" s="20">
        <v>1532</v>
      </c>
      <c r="C46" s="22" t="s">
        <v>34</v>
      </c>
      <c r="D46" s="20">
        <v>22.5</v>
      </c>
      <c r="E46" s="20"/>
      <c r="F46" s="20">
        <v>7</v>
      </c>
      <c r="G46" s="20" t="s">
        <v>68</v>
      </c>
      <c r="H46" s="20" t="s">
        <v>1166</v>
      </c>
      <c r="I46" s="20"/>
      <c r="J46" s="20"/>
      <c r="K46" s="20"/>
      <c r="L46" s="20"/>
      <c r="S46">
        <v>2488</v>
      </c>
    </row>
    <row r="47" spans="1:19" x14ac:dyDescent="0.2">
      <c r="A47" s="22" t="s">
        <v>1105</v>
      </c>
      <c r="B47" s="20"/>
      <c r="C47" s="22" t="s">
        <v>1203</v>
      </c>
      <c r="D47" s="20">
        <v>66.5</v>
      </c>
      <c r="E47" s="20"/>
      <c r="F47" s="20">
        <v>24.3</v>
      </c>
      <c r="G47" s="20" t="s">
        <v>802</v>
      </c>
      <c r="H47" s="20" t="s">
        <v>1166</v>
      </c>
      <c r="I47" s="20"/>
      <c r="J47" s="20"/>
      <c r="K47" s="20"/>
      <c r="L47" s="20"/>
      <c r="M47" s="21"/>
      <c r="S47">
        <v>2490</v>
      </c>
    </row>
    <row r="48" spans="1:19" x14ac:dyDescent="0.2">
      <c r="A48" s="22" t="s">
        <v>1106</v>
      </c>
      <c r="B48" s="20"/>
      <c r="C48" s="22" t="s">
        <v>28</v>
      </c>
      <c r="D48" s="20">
        <v>5.5</v>
      </c>
      <c r="E48" s="20"/>
      <c r="F48" s="20" t="s">
        <v>1185</v>
      </c>
      <c r="G48" s="20" t="s">
        <v>802</v>
      </c>
      <c r="H48" s="20" t="s">
        <v>1166</v>
      </c>
      <c r="I48" s="20"/>
      <c r="J48" s="20"/>
      <c r="K48" s="20"/>
      <c r="L48" s="20"/>
      <c r="M48" s="21"/>
      <c r="S48">
        <v>2495</v>
      </c>
    </row>
    <row r="49" spans="1:20" x14ac:dyDescent="0.2">
      <c r="A49" s="20" t="s">
        <v>1107</v>
      </c>
      <c r="B49" s="20"/>
      <c r="C49" s="20" t="s">
        <v>28</v>
      </c>
      <c r="D49" s="20">
        <v>6.8</v>
      </c>
      <c r="E49" s="20"/>
      <c r="F49" s="20">
        <v>2.2000000000000002</v>
      </c>
      <c r="G49" s="20" t="s">
        <v>802</v>
      </c>
      <c r="H49" s="20" t="s">
        <v>1166</v>
      </c>
      <c r="I49" s="20"/>
      <c r="J49" s="20"/>
      <c r="K49" s="20"/>
      <c r="L49" s="20"/>
      <c r="M49" s="21"/>
      <c r="S49">
        <v>2496</v>
      </c>
    </row>
    <row r="50" spans="1:20" x14ac:dyDescent="0.2">
      <c r="A50" s="20" t="s">
        <v>1108</v>
      </c>
      <c r="B50" s="20"/>
      <c r="C50" s="20" t="s">
        <v>28</v>
      </c>
      <c r="D50" s="20">
        <v>19</v>
      </c>
      <c r="E50" s="20"/>
      <c r="F50" s="20" t="s">
        <v>1186</v>
      </c>
      <c r="G50" s="20" t="s">
        <v>802</v>
      </c>
      <c r="H50" s="20" t="s">
        <v>1166</v>
      </c>
      <c r="I50" s="20"/>
      <c r="J50" s="20"/>
      <c r="K50" s="20"/>
      <c r="L50" s="20"/>
      <c r="M50" s="21"/>
      <c r="S50">
        <v>2497</v>
      </c>
    </row>
    <row r="51" spans="1:20" x14ac:dyDescent="0.2">
      <c r="A51" s="20" t="s">
        <v>1109</v>
      </c>
      <c r="B51" s="20"/>
      <c r="C51" s="20" t="s">
        <v>28</v>
      </c>
      <c r="D51" s="20">
        <v>8</v>
      </c>
      <c r="E51" s="20"/>
      <c r="F51" s="20" t="s">
        <v>1187</v>
      </c>
      <c r="G51" s="20" t="s">
        <v>802</v>
      </c>
      <c r="H51" s="20"/>
      <c r="I51" s="20" t="s">
        <v>1166</v>
      </c>
      <c r="J51" s="20"/>
      <c r="K51" s="20"/>
      <c r="L51" s="20"/>
      <c r="M51" s="21"/>
      <c r="S51">
        <v>2498</v>
      </c>
    </row>
    <row r="52" spans="1:20" x14ac:dyDescent="0.2">
      <c r="A52" s="21" t="s">
        <v>1168</v>
      </c>
      <c r="B52" s="21"/>
      <c r="C52" s="21" t="s">
        <v>28</v>
      </c>
      <c r="D52" s="21"/>
      <c r="E52" s="21"/>
      <c r="F52" s="21" t="s">
        <v>1192</v>
      </c>
      <c r="G52" s="21" t="s">
        <v>802</v>
      </c>
      <c r="H52" s="21"/>
      <c r="I52" s="21" t="s">
        <v>1166</v>
      </c>
      <c r="J52" s="21"/>
      <c r="K52" s="21"/>
      <c r="L52" s="21"/>
      <c r="M52" s="21"/>
    </row>
    <row r="53" spans="1:20" x14ac:dyDescent="0.2">
      <c r="A53" s="21" t="s">
        <v>1188</v>
      </c>
      <c r="B53" s="21"/>
      <c r="C53" s="21" t="s">
        <v>28</v>
      </c>
      <c r="D53" s="21"/>
      <c r="E53" s="21"/>
      <c r="F53" s="21" t="s">
        <v>1193</v>
      </c>
      <c r="G53" s="21" t="s">
        <v>802</v>
      </c>
      <c r="H53" s="21" t="s">
        <v>1166</v>
      </c>
      <c r="I53" s="21"/>
      <c r="J53" s="21"/>
      <c r="K53" s="21"/>
      <c r="L53" s="21"/>
      <c r="M53" s="21" t="s">
        <v>1211</v>
      </c>
      <c r="O53" s="17" t="s">
        <v>1289</v>
      </c>
    </row>
    <row r="54" spans="1:20" x14ac:dyDescent="0.2">
      <c r="A54" s="21" t="s">
        <v>1189</v>
      </c>
      <c r="B54" s="21"/>
      <c r="C54" s="21" t="s">
        <v>28</v>
      </c>
      <c r="D54" s="21"/>
      <c r="E54" s="21"/>
      <c r="F54" s="21">
        <v>4.0999999999999996</v>
      </c>
      <c r="G54" s="21" t="s">
        <v>802</v>
      </c>
      <c r="H54" s="21" t="s">
        <v>1166</v>
      </c>
      <c r="I54" s="21"/>
      <c r="J54" s="21"/>
      <c r="K54" s="21"/>
      <c r="L54" s="21"/>
      <c r="M54" s="21"/>
      <c r="O54" s="17" t="s">
        <v>1103</v>
      </c>
      <c r="P54" s="15" t="s">
        <v>1290</v>
      </c>
      <c r="R54" t="s">
        <v>1103</v>
      </c>
      <c r="S54" t="s">
        <v>1290</v>
      </c>
    </row>
    <row r="55" spans="1:20" x14ac:dyDescent="0.2">
      <c r="A55" s="21" t="s">
        <v>1190</v>
      </c>
      <c r="B55" s="21"/>
      <c r="C55" s="21" t="s">
        <v>28</v>
      </c>
      <c r="D55" s="21"/>
      <c r="E55" s="21"/>
      <c r="F55" s="97">
        <v>1.7</v>
      </c>
      <c r="G55" s="21" t="s">
        <v>802</v>
      </c>
      <c r="H55" s="21" t="s">
        <v>1166</v>
      </c>
      <c r="I55" s="21"/>
      <c r="J55" s="21"/>
      <c r="K55" s="21"/>
      <c r="L55" s="21"/>
      <c r="O55" s="17">
        <v>2289</v>
      </c>
      <c r="P55" s="15">
        <v>8</v>
      </c>
      <c r="R55">
        <v>2074</v>
      </c>
      <c r="S55">
        <v>8</v>
      </c>
    </row>
    <row r="56" spans="1:20" x14ac:dyDescent="0.2">
      <c r="A56" s="21" t="s">
        <v>1191</v>
      </c>
      <c r="B56" s="21"/>
      <c r="C56" s="21" t="s">
        <v>28</v>
      </c>
      <c r="D56" s="21"/>
      <c r="E56" s="21"/>
      <c r="F56" s="21">
        <v>4.3</v>
      </c>
      <c r="G56" s="21" t="s">
        <v>802</v>
      </c>
      <c r="H56" s="21" t="s">
        <v>1166</v>
      </c>
      <c r="I56" s="21"/>
      <c r="J56" s="21"/>
      <c r="K56" s="21"/>
      <c r="L56" s="21"/>
      <c r="O56" s="17">
        <v>900</v>
      </c>
      <c r="P56" s="15">
        <v>9</v>
      </c>
      <c r="R56">
        <v>2077</v>
      </c>
      <c r="S56">
        <v>9</v>
      </c>
    </row>
    <row r="57" spans="1:20" x14ac:dyDescent="0.2">
      <c r="A57" s="21" t="s">
        <v>1194</v>
      </c>
      <c r="B57" s="21"/>
      <c r="C57" s="21" t="s">
        <v>28</v>
      </c>
      <c r="D57" s="21"/>
      <c r="E57" s="21"/>
      <c r="F57" s="21">
        <v>7.6</v>
      </c>
      <c r="G57" s="21" t="s">
        <v>802</v>
      </c>
      <c r="H57" s="21"/>
      <c r="I57" s="21" t="s">
        <v>1166</v>
      </c>
      <c r="J57" s="21"/>
      <c r="K57" s="21"/>
      <c r="L57" s="21"/>
      <c r="O57" s="17">
        <v>2081</v>
      </c>
      <c r="P57" s="15">
        <v>6</v>
      </c>
      <c r="R57">
        <v>2075</v>
      </c>
      <c r="S57">
        <v>12</v>
      </c>
    </row>
    <row r="58" spans="1:20" x14ac:dyDescent="0.2">
      <c r="A58" s="21" t="s">
        <v>1195</v>
      </c>
      <c r="B58" s="21"/>
      <c r="C58" s="21" t="s">
        <v>28</v>
      </c>
      <c r="D58" s="21"/>
      <c r="E58" s="21"/>
      <c r="F58" s="21">
        <v>3.2</v>
      </c>
      <c r="G58" s="21" t="s">
        <v>802</v>
      </c>
      <c r="H58" s="21"/>
      <c r="I58" s="21" t="s">
        <v>1166</v>
      </c>
      <c r="J58" s="21"/>
      <c r="K58" s="21"/>
      <c r="L58" s="21"/>
      <c r="O58" s="17">
        <v>2088</v>
      </c>
      <c r="P58" s="15">
        <v>6</v>
      </c>
      <c r="R58">
        <v>2065</v>
      </c>
      <c r="S58">
        <v>7</v>
      </c>
    </row>
    <row r="59" spans="1:20" x14ac:dyDescent="0.2">
      <c r="A59" s="21" t="s">
        <v>1196</v>
      </c>
      <c r="B59" s="21"/>
      <c r="C59" s="21" t="s">
        <v>28</v>
      </c>
      <c r="D59" s="21"/>
      <c r="E59" s="21"/>
      <c r="F59" s="21" t="s">
        <v>1204</v>
      </c>
      <c r="G59" s="21" t="s">
        <v>802</v>
      </c>
      <c r="H59" s="21" t="s">
        <v>1166</v>
      </c>
      <c r="I59" s="21"/>
      <c r="J59" s="21"/>
      <c r="K59" s="21"/>
      <c r="L59" s="21"/>
      <c r="M59" s="17" t="s">
        <v>1211</v>
      </c>
      <c r="O59" s="17">
        <v>2082</v>
      </c>
      <c r="P59" s="15">
        <v>8</v>
      </c>
      <c r="T59">
        <v>12</v>
      </c>
    </row>
    <row r="60" spans="1:20" x14ac:dyDescent="0.2">
      <c r="A60" s="21" t="s">
        <v>1197</v>
      </c>
      <c r="B60" s="21"/>
      <c r="C60" s="21" t="s">
        <v>28</v>
      </c>
      <c r="D60" s="21"/>
      <c r="E60" s="21"/>
      <c r="F60" s="21" t="s">
        <v>1205</v>
      </c>
      <c r="G60" s="21" t="s">
        <v>802</v>
      </c>
      <c r="H60" s="21" t="s">
        <v>1166</v>
      </c>
      <c r="I60" s="21"/>
      <c r="J60" s="21"/>
      <c r="K60" s="21"/>
      <c r="L60" s="21"/>
      <c r="M60" s="17" t="s">
        <v>1211</v>
      </c>
      <c r="O60" s="17">
        <v>2084</v>
      </c>
      <c r="P60" s="15">
        <v>11</v>
      </c>
    </row>
    <row r="61" spans="1:20" x14ac:dyDescent="0.2">
      <c r="A61" s="21" t="s">
        <v>1198</v>
      </c>
      <c r="B61" s="21"/>
      <c r="C61" s="21" t="s">
        <v>28</v>
      </c>
      <c r="D61" s="21"/>
      <c r="E61" s="21"/>
      <c r="F61" s="21" t="s">
        <v>1206</v>
      </c>
      <c r="G61" s="21" t="s">
        <v>802</v>
      </c>
      <c r="H61" s="21" t="s">
        <v>1166</v>
      </c>
      <c r="I61" s="21"/>
      <c r="J61" s="21"/>
      <c r="K61" s="21"/>
      <c r="L61" s="21"/>
      <c r="M61" s="17" t="s">
        <v>1211</v>
      </c>
      <c r="O61" s="17">
        <v>2083</v>
      </c>
      <c r="P61" s="15">
        <v>17</v>
      </c>
    </row>
    <row r="62" spans="1:20" x14ac:dyDescent="0.2">
      <c r="A62" s="21" t="s">
        <v>1199</v>
      </c>
      <c r="B62" s="21"/>
      <c r="C62" s="21" t="s">
        <v>28</v>
      </c>
      <c r="D62" s="21"/>
      <c r="E62" s="21"/>
      <c r="F62" s="21" t="s">
        <v>1207</v>
      </c>
      <c r="G62" s="21" t="s">
        <v>802</v>
      </c>
      <c r="H62" s="21" t="s">
        <v>1166</v>
      </c>
      <c r="I62" s="21"/>
      <c r="J62" s="21"/>
      <c r="K62" s="21"/>
      <c r="L62" s="21"/>
      <c r="M62" s="17" t="s">
        <v>1211</v>
      </c>
      <c r="O62" s="17">
        <v>2071</v>
      </c>
      <c r="P62" s="15">
        <v>13</v>
      </c>
    </row>
    <row r="63" spans="1:20" x14ac:dyDescent="0.2">
      <c r="A63" s="21" t="s">
        <v>1200</v>
      </c>
      <c r="B63" s="21"/>
      <c r="C63" s="21" t="s">
        <v>28</v>
      </c>
      <c r="D63" s="21"/>
      <c r="E63" s="21"/>
      <c r="F63" s="21">
        <v>2.1</v>
      </c>
      <c r="G63" s="21" t="s">
        <v>802</v>
      </c>
      <c r="H63" s="21" t="s">
        <v>1166</v>
      </c>
      <c r="I63" s="21"/>
      <c r="J63" s="21"/>
      <c r="K63" s="21"/>
      <c r="L63" s="21"/>
      <c r="M63" s="17" t="s">
        <v>1211</v>
      </c>
    </row>
    <row r="64" spans="1:20" x14ac:dyDescent="0.2">
      <c r="A64" s="21" t="s">
        <v>1188</v>
      </c>
      <c r="B64" s="21"/>
      <c r="C64" s="21" t="s">
        <v>28</v>
      </c>
      <c r="D64" s="21"/>
      <c r="E64" s="21"/>
      <c r="F64" s="21" t="s">
        <v>1208</v>
      </c>
      <c r="G64" s="21" t="s">
        <v>802</v>
      </c>
      <c r="H64" s="21" t="s">
        <v>1166</v>
      </c>
      <c r="I64" s="21"/>
      <c r="J64" s="21"/>
      <c r="K64" s="21"/>
      <c r="L64" s="21"/>
      <c r="M64" s="17" t="s">
        <v>1211</v>
      </c>
    </row>
    <row r="65" spans="1:25" ht="29" x14ac:dyDescent="0.2">
      <c r="A65" s="21" t="s">
        <v>1201</v>
      </c>
      <c r="B65" s="21"/>
      <c r="C65" s="21" t="s">
        <v>28</v>
      </c>
      <c r="D65" s="21"/>
      <c r="E65" s="21"/>
      <c r="F65" s="21">
        <v>41.4</v>
      </c>
      <c r="G65" s="21" t="s">
        <v>29</v>
      </c>
      <c r="H65" s="21" t="s">
        <v>1166</v>
      </c>
      <c r="I65" s="21"/>
      <c r="J65" s="21"/>
      <c r="K65" s="21"/>
      <c r="L65" s="21"/>
      <c r="O65" s="37" t="s">
        <v>12</v>
      </c>
      <c r="P65" s="39" t="s">
        <v>195</v>
      </c>
      <c r="Q65" s="39" t="s">
        <v>196</v>
      </c>
      <c r="R65" s="39" t="s">
        <v>198</v>
      </c>
      <c r="S65" s="39" t="s">
        <v>197</v>
      </c>
      <c r="T65" s="39" t="s">
        <v>200</v>
      </c>
      <c r="U65" s="39" t="s">
        <v>199</v>
      </c>
      <c r="V65" s="39" t="s">
        <v>201</v>
      </c>
      <c r="Y65" s="152" t="s">
        <v>1953</v>
      </c>
    </row>
    <row r="66" spans="1:25" x14ac:dyDescent="0.2">
      <c r="A66" s="21" t="s">
        <v>1202</v>
      </c>
      <c r="B66" s="21"/>
      <c r="C66" s="21" t="s">
        <v>28</v>
      </c>
      <c r="D66" s="21"/>
      <c r="E66" s="21"/>
      <c r="F66" s="21" t="s">
        <v>1209</v>
      </c>
      <c r="G66" s="21" t="s">
        <v>802</v>
      </c>
      <c r="H66" s="21" t="s">
        <v>1166</v>
      </c>
      <c r="I66" s="21"/>
      <c r="J66" s="21"/>
      <c r="K66" s="21"/>
      <c r="L66" s="21"/>
      <c r="M66" s="17" t="s">
        <v>1211</v>
      </c>
      <c r="O66" s="7" t="s">
        <v>202</v>
      </c>
      <c r="P66" s="20">
        <v>0</v>
      </c>
      <c r="Q66" s="20">
        <v>0</v>
      </c>
      <c r="R66" s="20">
        <v>0</v>
      </c>
      <c r="S66" s="20">
        <v>0</v>
      </c>
      <c r="T66" s="20">
        <v>0</v>
      </c>
      <c r="U66" s="20">
        <v>0</v>
      </c>
      <c r="V66" s="20" t="s">
        <v>1291</v>
      </c>
      <c r="Y66">
        <f>100-28</f>
        <v>72</v>
      </c>
    </row>
    <row r="67" spans="1:25" x14ac:dyDescent="0.2">
      <c r="A67" s="21" t="s">
        <v>1212</v>
      </c>
      <c r="B67" s="21" t="s">
        <v>1218</v>
      </c>
      <c r="C67" s="21" t="s">
        <v>28</v>
      </c>
      <c r="D67" s="21"/>
      <c r="E67" s="21"/>
      <c r="F67" s="21" t="s">
        <v>1219</v>
      </c>
      <c r="G67" s="21" t="s">
        <v>436</v>
      </c>
      <c r="H67" s="21" t="s">
        <v>1166</v>
      </c>
      <c r="I67" s="21"/>
      <c r="J67" s="21"/>
      <c r="K67" s="21"/>
      <c r="L67" s="21"/>
      <c r="M67" s="17" t="s">
        <v>1211</v>
      </c>
      <c r="O67" s="7" t="s">
        <v>203</v>
      </c>
      <c r="P67" s="20">
        <v>0</v>
      </c>
      <c r="Q67" s="20">
        <v>0</v>
      </c>
      <c r="R67" s="20">
        <v>0</v>
      </c>
      <c r="S67" s="20">
        <v>0</v>
      </c>
      <c r="T67" s="20">
        <v>0</v>
      </c>
      <c r="U67" s="20">
        <v>0</v>
      </c>
      <c r="V67" s="20" t="s">
        <v>1292</v>
      </c>
      <c r="Y67">
        <f>100-42</f>
        <v>58</v>
      </c>
    </row>
    <row r="68" spans="1:25" x14ac:dyDescent="0.2">
      <c r="A68" s="21" t="s">
        <v>1213</v>
      </c>
      <c r="B68" s="21"/>
      <c r="C68" s="21" t="s">
        <v>28</v>
      </c>
      <c r="D68" s="21"/>
      <c r="E68" s="21"/>
      <c r="F68" s="21" t="s">
        <v>1220</v>
      </c>
      <c r="G68" s="21" t="s">
        <v>802</v>
      </c>
      <c r="H68" s="21" t="s">
        <v>1166</v>
      </c>
      <c r="I68" s="21"/>
      <c r="J68" s="21"/>
      <c r="K68" s="21"/>
      <c r="L68" s="21"/>
      <c r="M68" s="17" t="s">
        <v>1211</v>
      </c>
      <c r="O68" s="7" t="s">
        <v>204</v>
      </c>
      <c r="P68" s="20">
        <v>1</v>
      </c>
      <c r="Q68" s="20">
        <v>0</v>
      </c>
      <c r="R68" s="20">
        <v>0</v>
      </c>
      <c r="S68" s="20">
        <v>0</v>
      </c>
      <c r="T68" s="20">
        <v>0</v>
      </c>
      <c r="U68" s="20">
        <v>0</v>
      </c>
      <c r="V68" s="20" t="s">
        <v>1293</v>
      </c>
      <c r="Y68">
        <f>100-30</f>
        <v>70</v>
      </c>
    </row>
    <row r="69" spans="1:25" x14ac:dyDescent="0.2">
      <c r="A69" s="21" t="s">
        <v>1214</v>
      </c>
      <c r="B69" s="21"/>
      <c r="C69" s="21" t="s">
        <v>28</v>
      </c>
      <c r="D69" s="21"/>
      <c r="E69" s="21"/>
      <c r="F69" s="21">
        <v>5.6</v>
      </c>
      <c r="G69" s="21" t="s">
        <v>802</v>
      </c>
      <c r="H69" s="21" t="s">
        <v>1166</v>
      </c>
      <c r="I69" s="21"/>
      <c r="J69" s="21"/>
      <c r="K69" s="21"/>
      <c r="L69" s="21"/>
      <c r="M69" s="17" t="s">
        <v>1211</v>
      </c>
      <c r="O69" s="7" t="s">
        <v>205</v>
      </c>
      <c r="P69" s="20">
        <v>0</v>
      </c>
      <c r="Q69" s="20">
        <v>0</v>
      </c>
      <c r="R69" s="20">
        <v>0</v>
      </c>
      <c r="S69" s="20">
        <v>0</v>
      </c>
      <c r="T69" s="20">
        <v>0</v>
      </c>
      <c r="U69" s="20">
        <v>0</v>
      </c>
      <c r="V69" s="20" t="s">
        <v>1295</v>
      </c>
      <c r="Y69">
        <f>100-13</f>
        <v>87</v>
      </c>
    </row>
    <row r="70" spans="1:25" x14ac:dyDescent="0.2">
      <c r="A70" s="21" t="s">
        <v>1215</v>
      </c>
      <c r="B70" s="21"/>
      <c r="C70" s="21" t="s">
        <v>28</v>
      </c>
      <c r="D70" s="21"/>
      <c r="E70" s="21"/>
      <c r="F70" s="21">
        <v>1.8</v>
      </c>
      <c r="G70" s="21" t="s">
        <v>802</v>
      </c>
      <c r="H70" s="21" t="s">
        <v>1166</v>
      </c>
      <c r="I70" s="21"/>
      <c r="J70" s="21"/>
      <c r="K70" s="21"/>
      <c r="L70" s="21"/>
      <c r="M70" s="17" t="s">
        <v>1211</v>
      </c>
      <c r="O70" s="7" t="s">
        <v>206</v>
      </c>
      <c r="P70" s="20">
        <v>0</v>
      </c>
      <c r="Q70" s="20">
        <v>0</v>
      </c>
      <c r="R70" s="20">
        <v>0</v>
      </c>
      <c r="S70" s="20">
        <v>0</v>
      </c>
      <c r="T70" s="20">
        <v>0</v>
      </c>
      <c r="U70" s="20">
        <v>0</v>
      </c>
      <c r="V70" s="20" t="s">
        <v>1294</v>
      </c>
      <c r="Y70">
        <f>100-46</f>
        <v>54</v>
      </c>
    </row>
    <row r="71" spans="1:25" x14ac:dyDescent="0.2">
      <c r="A71" s="21" t="s">
        <v>1216</v>
      </c>
      <c r="B71" s="21"/>
      <c r="C71" s="21" t="s">
        <v>28</v>
      </c>
      <c r="D71" s="21"/>
      <c r="E71" s="21"/>
      <c r="F71" s="21">
        <v>2.8</v>
      </c>
      <c r="G71" s="21" t="s">
        <v>802</v>
      </c>
      <c r="H71" s="21" t="s">
        <v>1166</v>
      </c>
      <c r="I71" s="21"/>
      <c r="J71" s="21"/>
      <c r="K71" s="21"/>
      <c r="L71" s="21"/>
      <c r="M71" s="17" t="s">
        <v>1211</v>
      </c>
      <c r="O71" s="7" t="s">
        <v>207</v>
      </c>
      <c r="P71" s="20">
        <v>0</v>
      </c>
      <c r="Q71" s="20">
        <v>0</v>
      </c>
      <c r="R71" s="20">
        <v>0</v>
      </c>
      <c r="S71" s="20">
        <v>0</v>
      </c>
      <c r="T71" s="20">
        <v>0</v>
      </c>
      <c r="U71" s="20">
        <v>1</v>
      </c>
      <c r="V71" s="20" t="s">
        <v>1296</v>
      </c>
      <c r="Y71">
        <f>100-52</f>
        <v>48</v>
      </c>
    </row>
    <row r="72" spans="1:25" x14ac:dyDescent="0.2">
      <c r="A72" s="21" t="s">
        <v>1217</v>
      </c>
      <c r="B72" s="21"/>
      <c r="C72" s="21" t="s">
        <v>28</v>
      </c>
      <c r="D72" s="21"/>
      <c r="E72" s="21"/>
      <c r="F72" s="21">
        <v>5.5</v>
      </c>
      <c r="G72" s="21" t="s">
        <v>802</v>
      </c>
      <c r="H72" s="21" t="s">
        <v>1166</v>
      </c>
      <c r="I72" s="21"/>
      <c r="J72" s="21"/>
      <c r="K72" s="21"/>
      <c r="L72" s="21"/>
      <c r="M72" s="17" t="s">
        <v>1211</v>
      </c>
      <c r="O72" s="7" t="s">
        <v>208</v>
      </c>
      <c r="P72" s="20">
        <v>0</v>
      </c>
      <c r="Q72" s="20">
        <v>0</v>
      </c>
      <c r="R72" s="20">
        <v>0</v>
      </c>
      <c r="S72" s="20">
        <v>0</v>
      </c>
      <c r="T72" s="20">
        <v>0</v>
      </c>
      <c r="U72" s="20">
        <v>0</v>
      </c>
      <c r="V72" s="20" t="s">
        <v>1297</v>
      </c>
      <c r="Y72">
        <f>100-2</f>
        <v>98</v>
      </c>
    </row>
    <row r="73" spans="1:25" x14ac:dyDescent="0.2">
      <c r="A73" s="21" t="s">
        <v>1221</v>
      </c>
      <c r="B73" s="21"/>
      <c r="C73" s="21"/>
      <c r="D73" s="21"/>
      <c r="E73" s="21"/>
      <c r="F73" s="21"/>
      <c r="G73" s="21"/>
      <c r="H73" s="21"/>
      <c r="I73" s="21"/>
      <c r="J73" s="21" t="s">
        <v>1166</v>
      </c>
      <c r="K73" s="21"/>
      <c r="L73" s="21"/>
      <c r="O73" s="7" t="s">
        <v>209</v>
      </c>
      <c r="P73" s="20">
        <v>0</v>
      </c>
      <c r="Q73" s="20">
        <v>0</v>
      </c>
      <c r="R73" s="20">
        <v>0</v>
      </c>
      <c r="S73" s="20">
        <v>0</v>
      </c>
      <c r="T73" s="20">
        <v>0</v>
      </c>
      <c r="U73" s="20">
        <v>0</v>
      </c>
      <c r="V73" s="20" t="s">
        <v>1298</v>
      </c>
      <c r="Y73">
        <f>100-6</f>
        <v>94</v>
      </c>
    </row>
    <row r="74" spans="1:25" x14ac:dyDescent="0.2">
      <c r="A74" s="21" t="s">
        <v>1222</v>
      </c>
      <c r="B74" s="21"/>
      <c r="C74" s="21"/>
      <c r="D74" s="21"/>
      <c r="E74" s="21"/>
      <c r="F74" s="21"/>
      <c r="G74" s="21"/>
      <c r="H74" s="21"/>
      <c r="I74" s="21"/>
      <c r="J74" s="21" t="s">
        <v>1166</v>
      </c>
      <c r="K74" s="21"/>
      <c r="L74" s="21"/>
      <c r="O74" s="7" t="s">
        <v>210</v>
      </c>
      <c r="P74" s="20">
        <v>0</v>
      </c>
      <c r="Q74" s="20">
        <v>0</v>
      </c>
      <c r="R74" s="20">
        <v>0</v>
      </c>
      <c r="S74" s="20">
        <v>0</v>
      </c>
      <c r="T74" s="20">
        <v>0</v>
      </c>
      <c r="U74" s="20">
        <v>0</v>
      </c>
      <c r="V74" s="20" t="s">
        <v>1300</v>
      </c>
      <c r="Y74">
        <f>100-30</f>
        <v>70</v>
      </c>
    </row>
    <row r="75" spans="1:25" x14ac:dyDescent="0.2">
      <c r="A75" s="21" t="s">
        <v>1223</v>
      </c>
      <c r="B75" s="21"/>
      <c r="C75" s="21"/>
      <c r="D75" s="21"/>
      <c r="E75" s="21"/>
      <c r="F75" s="21"/>
      <c r="G75" s="21"/>
      <c r="H75" s="21"/>
      <c r="I75" s="21"/>
      <c r="J75" s="21" t="s">
        <v>1166</v>
      </c>
      <c r="K75" s="21"/>
      <c r="L75" s="21"/>
      <c r="O75" s="7" t="s">
        <v>211</v>
      </c>
      <c r="P75" s="20">
        <v>0</v>
      </c>
      <c r="Q75" s="20">
        <v>0</v>
      </c>
      <c r="R75" s="20">
        <v>0</v>
      </c>
      <c r="S75" s="20">
        <v>0</v>
      </c>
      <c r="T75" s="20">
        <v>0</v>
      </c>
      <c r="U75" s="20">
        <v>0</v>
      </c>
      <c r="V75" s="20" t="s">
        <v>1301</v>
      </c>
      <c r="Y75">
        <f>100-55</f>
        <v>45</v>
      </c>
    </row>
    <row r="76" spans="1:25" x14ac:dyDescent="0.2">
      <c r="A76" s="21">
        <v>406</v>
      </c>
      <c r="B76" s="21"/>
      <c r="C76" s="21"/>
      <c r="D76" s="21"/>
      <c r="E76" s="21"/>
      <c r="F76" s="21"/>
      <c r="G76" s="21"/>
      <c r="H76" s="21"/>
      <c r="I76" s="21"/>
      <c r="J76" s="21" t="s">
        <v>1166</v>
      </c>
      <c r="K76" s="21"/>
      <c r="L76" s="21"/>
      <c r="O76" s="7" t="s">
        <v>212</v>
      </c>
      <c r="P76" s="20">
        <v>0</v>
      </c>
      <c r="Q76" s="20">
        <v>0</v>
      </c>
      <c r="R76" s="20">
        <v>0</v>
      </c>
      <c r="S76" s="20">
        <v>0</v>
      </c>
      <c r="T76" s="20">
        <v>0</v>
      </c>
      <c r="U76" s="20">
        <v>0</v>
      </c>
      <c r="V76" s="20" t="s">
        <v>1302</v>
      </c>
      <c r="Y76">
        <f>100-55</f>
        <v>45</v>
      </c>
    </row>
    <row r="77" spans="1:25" x14ac:dyDescent="0.2">
      <c r="A77" s="21">
        <v>1720</v>
      </c>
      <c r="B77" s="21"/>
      <c r="C77" s="21"/>
      <c r="D77" s="21"/>
      <c r="E77" s="21"/>
      <c r="F77" s="21"/>
      <c r="G77" s="21"/>
      <c r="H77" s="21"/>
      <c r="I77" s="21"/>
      <c r="J77" s="21" t="s">
        <v>1166</v>
      </c>
      <c r="K77" s="21"/>
      <c r="L77" s="21"/>
      <c r="O77" s="7" t="s">
        <v>213</v>
      </c>
      <c r="P77" s="20">
        <v>0</v>
      </c>
      <c r="Q77" s="20">
        <v>0</v>
      </c>
      <c r="R77" s="20">
        <v>0</v>
      </c>
      <c r="S77" s="20">
        <v>0</v>
      </c>
      <c r="T77" s="20">
        <v>0</v>
      </c>
      <c r="U77" s="20">
        <v>0</v>
      </c>
      <c r="V77" s="20" t="s">
        <v>1303</v>
      </c>
      <c r="Y77">
        <f>100-65</f>
        <v>35</v>
      </c>
    </row>
    <row r="78" spans="1:25" x14ac:dyDescent="0.2">
      <c r="A78" s="21">
        <v>1723</v>
      </c>
      <c r="B78" s="21"/>
      <c r="C78" s="21"/>
      <c r="D78" s="21"/>
      <c r="E78" s="21"/>
      <c r="F78" s="21"/>
      <c r="G78" s="21"/>
      <c r="H78" s="21"/>
      <c r="I78" s="21"/>
      <c r="J78" s="21" t="s">
        <v>1166</v>
      </c>
      <c r="K78" s="21"/>
      <c r="L78" s="21"/>
      <c r="O78" s="7" t="s">
        <v>214</v>
      </c>
      <c r="P78" s="20">
        <v>0</v>
      </c>
      <c r="Q78" s="20">
        <v>0</v>
      </c>
      <c r="R78" s="20">
        <v>0</v>
      </c>
      <c r="S78" s="20">
        <v>0</v>
      </c>
      <c r="T78" s="20">
        <v>0</v>
      </c>
      <c r="U78" s="20">
        <v>0</v>
      </c>
      <c r="V78" s="20" t="s">
        <v>1304</v>
      </c>
      <c r="Y78">
        <f>100-75</f>
        <v>25</v>
      </c>
    </row>
    <row r="79" spans="1:25" x14ac:dyDescent="0.2">
      <c r="A79" s="21" t="s">
        <v>1224</v>
      </c>
      <c r="B79" s="21"/>
      <c r="C79" s="21" t="s">
        <v>28</v>
      </c>
      <c r="D79" s="21"/>
      <c r="E79" s="21"/>
      <c r="F79" s="21" t="s">
        <v>1226</v>
      </c>
      <c r="G79" s="21" t="s">
        <v>802</v>
      </c>
      <c r="H79" s="21" t="s">
        <v>1166</v>
      </c>
      <c r="I79" s="21"/>
      <c r="J79" s="21"/>
      <c r="K79" s="21"/>
      <c r="L79" s="21"/>
      <c r="O79" s="7" t="s">
        <v>215</v>
      </c>
      <c r="P79" s="20">
        <v>0</v>
      </c>
      <c r="Q79" s="20">
        <v>0</v>
      </c>
      <c r="R79" s="20">
        <v>0</v>
      </c>
      <c r="S79" s="20">
        <v>0</v>
      </c>
      <c r="T79" s="20">
        <v>0</v>
      </c>
      <c r="U79" s="20">
        <v>0</v>
      </c>
      <c r="V79" s="20" t="s">
        <v>1305</v>
      </c>
      <c r="Y79">
        <f>100-52</f>
        <v>48</v>
      </c>
    </row>
    <row r="80" spans="1:25" x14ac:dyDescent="0.2">
      <c r="A80" s="21" t="s">
        <v>1225</v>
      </c>
      <c r="B80" s="21"/>
      <c r="C80" s="21" t="s">
        <v>28</v>
      </c>
      <c r="D80" s="21"/>
      <c r="E80" s="21"/>
      <c r="F80" s="21" t="s">
        <v>1227</v>
      </c>
      <c r="G80" s="21" t="s">
        <v>802</v>
      </c>
      <c r="H80" s="21" t="s">
        <v>1166</v>
      </c>
      <c r="I80" s="21"/>
      <c r="J80" s="21"/>
      <c r="K80" s="21"/>
      <c r="L80" s="21"/>
      <c r="M80" s="17" t="s">
        <v>1211</v>
      </c>
      <c r="O80" s="7" t="s">
        <v>216</v>
      </c>
      <c r="P80" s="20">
        <v>4</v>
      </c>
      <c r="Q80" s="20">
        <v>0</v>
      </c>
      <c r="R80" s="20">
        <v>0</v>
      </c>
      <c r="S80" s="20">
        <v>4</v>
      </c>
      <c r="T80" s="20">
        <v>0</v>
      </c>
      <c r="U80" s="20">
        <v>3</v>
      </c>
      <c r="V80" s="20" t="s">
        <v>1306</v>
      </c>
      <c r="W80" t="s">
        <v>1307</v>
      </c>
      <c r="Y80">
        <f>100-23</f>
        <v>77</v>
      </c>
    </row>
    <row r="81" spans="1:25" x14ac:dyDescent="0.2">
      <c r="A81" s="21" t="s">
        <v>1228</v>
      </c>
      <c r="B81" s="21"/>
      <c r="C81" s="21" t="s">
        <v>28</v>
      </c>
      <c r="D81" s="21"/>
      <c r="E81" s="21"/>
      <c r="F81" s="21">
        <v>2.2000000000000002</v>
      </c>
      <c r="G81" s="21" t="s">
        <v>802</v>
      </c>
      <c r="H81" s="21" t="s">
        <v>1166</v>
      </c>
      <c r="I81" s="21"/>
      <c r="J81" s="21"/>
      <c r="K81" s="21"/>
      <c r="L81" s="21"/>
      <c r="O81" s="7" t="s">
        <v>217</v>
      </c>
      <c r="P81" s="20">
        <v>0</v>
      </c>
      <c r="Q81" s="20">
        <v>0</v>
      </c>
      <c r="R81" s="20">
        <v>0</v>
      </c>
      <c r="S81" s="20">
        <v>0</v>
      </c>
      <c r="T81" s="20">
        <v>0</v>
      </c>
      <c r="U81" s="20">
        <v>0</v>
      </c>
      <c r="V81" s="20" t="s">
        <v>1308</v>
      </c>
      <c r="Y81">
        <f>100-47</f>
        <v>53</v>
      </c>
    </row>
    <row r="82" spans="1:25" x14ac:dyDescent="0.2">
      <c r="A82" s="21" t="s">
        <v>1229</v>
      </c>
      <c r="B82" s="21"/>
      <c r="C82" s="21" t="s">
        <v>28</v>
      </c>
      <c r="D82" s="21"/>
      <c r="E82" s="21"/>
      <c r="F82" s="21" t="s">
        <v>1235</v>
      </c>
      <c r="G82" s="21" t="s">
        <v>802</v>
      </c>
      <c r="H82" s="21" t="s">
        <v>1166</v>
      </c>
      <c r="I82" s="21"/>
      <c r="J82" s="21"/>
      <c r="K82" s="21"/>
      <c r="L82" s="21"/>
      <c r="O82" s="7" t="s">
        <v>218</v>
      </c>
      <c r="P82" s="20">
        <v>0</v>
      </c>
      <c r="Q82" s="20">
        <v>0</v>
      </c>
      <c r="R82" s="20">
        <v>0</v>
      </c>
      <c r="S82" s="20">
        <v>0</v>
      </c>
      <c r="T82" s="20">
        <v>0</v>
      </c>
      <c r="U82" s="20">
        <v>0</v>
      </c>
      <c r="V82" s="20" t="s">
        <v>1309</v>
      </c>
      <c r="Y82">
        <f>100-17</f>
        <v>83</v>
      </c>
    </row>
    <row r="83" spans="1:25" x14ac:dyDescent="0.2">
      <c r="A83" s="21" t="s">
        <v>1230</v>
      </c>
      <c r="B83" s="21"/>
      <c r="C83" s="21" t="s">
        <v>28</v>
      </c>
      <c r="D83" s="21"/>
      <c r="E83" s="21"/>
      <c r="F83" s="21" t="s">
        <v>1236</v>
      </c>
      <c r="G83" s="21" t="s">
        <v>802</v>
      </c>
      <c r="H83" s="21" t="s">
        <v>1166</v>
      </c>
      <c r="I83" s="21"/>
      <c r="J83" s="21"/>
      <c r="K83" s="21"/>
      <c r="L83" s="21"/>
      <c r="O83" s="7" t="s">
        <v>219</v>
      </c>
      <c r="P83" s="20">
        <v>0</v>
      </c>
      <c r="Q83" s="20">
        <v>0</v>
      </c>
      <c r="R83" s="20">
        <v>0</v>
      </c>
      <c r="S83" s="20">
        <v>0</v>
      </c>
      <c r="T83" s="20">
        <v>0</v>
      </c>
      <c r="U83" s="20">
        <v>0</v>
      </c>
      <c r="V83" s="20" t="s">
        <v>1310</v>
      </c>
      <c r="Y83">
        <f>100-10</f>
        <v>90</v>
      </c>
    </row>
    <row r="84" spans="1:25" x14ac:dyDescent="0.2">
      <c r="A84" s="21" t="s">
        <v>1231</v>
      </c>
      <c r="B84" s="21" t="s">
        <v>1232</v>
      </c>
      <c r="C84" s="21" t="s">
        <v>28</v>
      </c>
      <c r="D84" s="21"/>
      <c r="E84" s="21"/>
      <c r="F84" s="21">
        <v>31.6</v>
      </c>
      <c r="G84" s="21" t="s">
        <v>436</v>
      </c>
      <c r="H84" s="21" t="s">
        <v>1166</v>
      </c>
      <c r="I84" s="21"/>
      <c r="J84" s="21"/>
      <c r="K84" s="21"/>
      <c r="L84" s="21"/>
      <c r="M84" s="17" t="s">
        <v>1237</v>
      </c>
      <c r="O84" s="7" t="s">
        <v>220</v>
      </c>
      <c r="P84" s="20">
        <v>1</v>
      </c>
      <c r="Q84" s="20">
        <v>0</v>
      </c>
      <c r="R84" s="20">
        <v>0</v>
      </c>
      <c r="S84" s="20">
        <v>0</v>
      </c>
      <c r="T84" s="20">
        <v>0</v>
      </c>
      <c r="U84" s="20">
        <v>0</v>
      </c>
      <c r="V84" s="20" t="s">
        <v>1311</v>
      </c>
      <c r="Y84">
        <f>100-34</f>
        <v>66</v>
      </c>
    </row>
    <row r="85" spans="1:25" hidden="1" x14ac:dyDescent="0.2">
      <c r="A85" s="21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O85" s="7" t="s">
        <v>221</v>
      </c>
      <c r="P85" s="20">
        <v>0</v>
      </c>
      <c r="Q85" s="20">
        <v>0</v>
      </c>
      <c r="R85" s="20">
        <v>0</v>
      </c>
      <c r="S85" s="20">
        <v>0</v>
      </c>
      <c r="T85" s="20">
        <v>0</v>
      </c>
      <c r="U85" s="20">
        <v>0</v>
      </c>
      <c r="V85" s="20" t="s">
        <v>1312</v>
      </c>
    </row>
    <row r="86" spans="1:25" x14ac:dyDescent="0.2">
      <c r="A86" s="21" t="s">
        <v>1233</v>
      </c>
      <c r="B86" s="21"/>
      <c r="C86" s="21" t="s">
        <v>28</v>
      </c>
      <c r="D86" s="21"/>
      <c r="E86" s="21"/>
      <c r="F86" s="21">
        <v>42.7</v>
      </c>
      <c r="G86" s="21" t="s">
        <v>436</v>
      </c>
      <c r="H86" s="21" t="s">
        <v>1166</v>
      </c>
      <c r="I86" s="21"/>
      <c r="J86" s="21"/>
      <c r="K86" s="21"/>
      <c r="L86" s="21"/>
      <c r="O86" s="7" t="s">
        <v>222</v>
      </c>
      <c r="P86" s="20">
        <v>0</v>
      </c>
      <c r="Q86" s="20">
        <v>0</v>
      </c>
      <c r="R86" s="20">
        <v>0</v>
      </c>
      <c r="S86" s="20">
        <v>0</v>
      </c>
      <c r="T86" s="20">
        <v>0</v>
      </c>
      <c r="U86" s="20">
        <v>0</v>
      </c>
      <c r="V86" s="20" t="s">
        <v>1299</v>
      </c>
      <c r="Y86">
        <f>100-25</f>
        <v>75</v>
      </c>
    </row>
    <row r="87" spans="1:25" x14ac:dyDescent="0.2">
      <c r="A87" s="21" t="s">
        <v>106</v>
      </c>
      <c r="B87" s="21"/>
      <c r="C87" s="21" t="s">
        <v>28</v>
      </c>
      <c r="D87" s="21"/>
      <c r="E87" s="21"/>
      <c r="F87" s="21">
        <v>10.7</v>
      </c>
      <c r="G87" s="21" t="s">
        <v>802</v>
      </c>
      <c r="H87" s="21" t="s">
        <v>1166</v>
      </c>
      <c r="I87" s="21"/>
      <c r="J87" s="21"/>
      <c r="K87" s="21"/>
      <c r="L87" s="21"/>
      <c r="O87" s="7" t="s">
        <v>223</v>
      </c>
      <c r="P87" s="20">
        <v>0</v>
      </c>
      <c r="Q87" s="20">
        <v>0</v>
      </c>
      <c r="R87" s="20">
        <v>0</v>
      </c>
      <c r="S87" s="20">
        <v>0</v>
      </c>
      <c r="T87" s="20">
        <v>0</v>
      </c>
      <c r="U87" s="20">
        <v>0</v>
      </c>
      <c r="V87" s="20" t="s">
        <v>1302</v>
      </c>
      <c r="Y87">
        <f>100-55</f>
        <v>45</v>
      </c>
    </row>
    <row r="88" spans="1:25" x14ac:dyDescent="0.2">
      <c r="A88" s="21" t="s">
        <v>1234</v>
      </c>
      <c r="B88" s="21"/>
      <c r="C88" s="21" t="s">
        <v>28</v>
      </c>
      <c r="D88" s="21"/>
      <c r="E88" s="21"/>
      <c r="F88" s="21">
        <v>42.9</v>
      </c>
      <c r="G88" s="21" t="s">
        <v>436</v>
      </c>
      <c r="H88" s="21" t="s">
        <v>1166</v>
      </c>
      <c r="I88" s="21"/>
      <c r="J88" s="21"/>
      <c r="K88" s="21"/>
      <c r="L88" s="21"/>
      <c r="O88" s="7" t="s">
        <v>224</v>
      </c>
      <c r="P88" s="20">
        <v>0</v>
      </c>
      <c r="Q88" s="20">
        <v>0</v>
      </c>
      <c r="R88" s="20">
        <v>0</v>
      </c>
      <c r="S88" s="20">
        <v>0</v>
      </c>
      <c r="T88" s="20">
        <v>0</v>
      </c>
      <c r="U88" s="20">
        <v>0</v>
      </c>
      <c r="V88" s="20" t="s">
        <v>1313</v>
      </c>
      <c r="Y88">
        <f>100-62</f>
        <v>38</v>
      </c>
    </row>
    <row r="89" spans="1:25" x14ac:dyDescent="0.2">
      <c r="A89" s="21" t="s">
        <v>100</v>
      </c>
      <c r="B89" s="21"/>
      <c r="C89" s="21" t="s">
        <v>28</v>
      </c>
      <c r="D89" s="21"/>
      <c r="E89" s="21"/>
      <c r="F89" s="21" t="s">
        <v>1238</v>
      </c>
      <c r="G89" s="21" t="s">
        <v>436</v>
      </c>
      <c r="H89" s="21" t="s">
        <v>1166</v>
      </c>
      <c r="I89" s="21"/>
      <c r="J89" s="21"/>
      <c r="K89" s="21"/>
      <c r="L89" s="21"/>
      <c r="O89" s="7" t="s">
        <v>225</v>
      </c>
      <c r="P89" s="20">
        <v>0</v>
      </c>
      <c r="Q89" s="20">
        <v>0</v>
      </c>
      <c r="R89" s="20">
        <v>0</v>
      </c>
      <c r="S89" s="20">
        <v>0</v>
      </c>
      <c r="T89" s="20">
        <v>0</v>
      </c>
      <c r="U89" s="20">
        <v>0</v>
      </c>
      <c r="V89" s="20" t="s">
        <v>1314</v>
      </c>
      <c r="Y89">
        <f>100-85</f>
        <v>15</v>
      </c>
    </row>
    <row r="90" spans="1:25" x14ac:dyDescent="0.2">
      <c r="A90" s="21" t="s">
        <v>117</v>
      </c>
      <c r="B90" s="21"/>
      <c r="C90" s="21" t="s">
        <v>28</v>
      </c>
      <c r="D90" s="21"/>
      <c r="E90" s="21"/>
      <c r="F90" s="21">
        <v>4.7</v>
      </c>
      <c r="G90" s="21" t="s">
        <v>802</v>
      </c>
      <c r="H90" s="21" t="s">
        <v>1166</v>
      </c>
      <c r="I90" s="21"/>
      <c r="J90" s="21"/>
      <c r="K90" s="21"/>
      <c r="L90" s="21"/>
      <c r="O90" s="40"/>
      <c r="P90" s="21"/>
      <c r="Q90" s="21"/>
      <c r="R90" s="21"/>
      <c r="S90" s="21"/>
      <c r="T90" s="21"/>
      <c r="U90" s="21"/>
      <c r="V90" s="21"/>
    </row>
    <row r="91" spans="1:25" x14ac:dyDescent="0.2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O91" s="40"/>
      <c r="P91" s="21"/>
      <c r="Q91" s="21"/>
      <c r="R91" s="21"/>
      <c r="S91" s="21"/>
      <c r="T91" s="21"/>
      <c r="U91" s="21"/>
      <c r="V91" s="21"/>
    </row>
    <row r="92" spans="1:25" x14ac:dyDescent="0.2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O92" s="40"/>
      <c r="P92" s="21"/>
      <c r="Q92" s="21"/>
      <c r="R92" s="21"/>
      <c r="S92" s="21"/>
      <c r="T92" s="21"/>
      <c r="U92" s="21"/>
      <c r="V92" s="21"/>
    </row>
    <row r="93" spans="1:25" x14ac:dyDescent="0.2">
      <c r="E93" s="21"/>
      <c r="O93" s="40"/>
      <c r="P93" s="21"/>
      <c r="Q93" s="21"/>
      <c r="R93" s="21"/>
      <c r="S93" s="21"/>
      <c r="T93" s="21"/>
      <c r="U93" s="21"/>
      <c r="V93" s="21"/>
    </row>
    <row r="94" spans="1:25" x14ac:dyDescent="0.2">
      <c r="E94" s="21"/>
    </row>
    <row r="95" spans="1:25" x14ac:dyDescent="0.2">
      <c r="E95" s="21"/>
      <c r="O95" s="17" t="s">
        <v>226</v>
      </c>
      <c r="S95" s="25" t="s">
        <v>192</v>
      </c>
    </row>
    <row r="96" spans="1:25" x14ac:dyDescent="0.2">
      <c r="E96" s="21"/>
      <c r="O96" s="25"/>
      <c r="P96" s="26"/>
      <c r="Q96" s="25"/>
      <c r="R96" s="33"/>
      <c r="S96" s="34"/>
      <c r="T96" s="26"/>
      <c r="U96" s="25"/>
      <c r="V96" s="26"/>
      <c r="W96" s="25"/>
      <c r="X96" s="26"/>
    </row>
    <row r="97" spans="1:24" x14ac:dyDescent="0.2">
      <c r="E97" s="21"/>
      <c r="O97" s="29"/>
      <c r="P97" s="30"/>
      <c r="Q97" s="29"/>
      <c r="R97" s="30"/>
      <c r="S97" s="29"/>
      <c r="T97" s="30"/>
      <c r="U97" s="29"/>
      <c r="V97" s="30"/>
      <c r="W97" s="29"/>
      <c r="X97" s="30"/>
    </row>
    <row r="98" spans="1:24" x14ac:dyDescent="0.2">
      <c r="A98" s="20" t="s">
        <v>162</v>
      </c>
      <c r="B98" s="20"/>
      <c r="C98" s="20" t="s">
        <v>187</v>
      </c>
      <c r="D98" s="87" t="s">
        <v>188</v>
      </c>
      <c r="E98" s="87" t="s">
        <v>1240</v>
      </c>
      <c r="F98" s="87" t="s">
        <v>1239</v>
      </c>
      <c r="G98" s="87" t="s">
        <v>190</v>
      </c>
      <c r="I98" s="17" t="s">
        <v>230</v>
      </c>
      <c r="O98" s="25"/>
      <c r="P98" s="32"/>
      <c r="Q98" s="34"/>
      <c r="R98" s="33"/>
      <c r="S98" s="34"/>
      <c r="T98" s="33"/>
      <c r="U98" s="34"/>
      <c r="V98" s="33"/>
      <c r="W98" s="34"/>
      <c r="X98" s="28"/>
    </row>
    <row r="99" spans="1:24" x14ac:dyDescent="0.2">
      <c r="A99" s="20" t="s">
        <v>163</v>
      </c>
      <c r="B99" s="20"/>
      <c r="C99" s="20"/>
      <c r="D99" s="20"/>
      <c r="E99" s="20"/>
      <c r="F99" s="20" t="s">
        <v>1166</v>
      </c>
      <c r="G99" s="20"/>
      <c r="I99" s="17" t="s">
        <v>1242</v>
      </c>
      <c r="L99" s="17" t="s">
        <v>1265</v>
      </c>
      <c r="O99" s="29"/>
      <c r="P99" s="30"/>
      <c r="Q99" s="29"/>
      <c r="R99" s="30"/>
      <c r="S99" s="29"/>
      <c r="T99" s="30"/>
      <c r="U99" s="29"/>
      <c r="V99" s="30"/>
      <c r="W99" s="29"/>
      <c r="X99" s="30"/>
    </row>
    <row r="100" spans="1:24" x14ac:dyDescent="0.2">
      <c r="A100" s="20" t="s">
        <v>164</v>
      </c>
      <c r="B100" s="20"/>
      <c r="C100" s="20">
        <v>3720</v>
      </c>
      <c r="D100" s="20" t="s">
        <v>1166</v>
      </c>
      <c r="E100" s="20"/>
      <c r="F100" s="20"/>
      <c r="G100" s="20"/>
      <c r="I100" s="17" t="s">
        <v>1241</v>
      </c>
      <c r="L100" s="17" t="s">
        <v>1266</v>
      </c>
      <c r="O100" s="25"/>
      <c r="P100" s="32"/>
      <c r="Q100" s="34"/>
      <c r="R100" s="33"/>
      <c r="S100" s="27"/>
      <c r="T100" s="33"/>
      <c r="U100" s="34"/>
      <c r="V100" s="33"/>
      <c r="W100" s="34"/>
      <c r="X100" s="33"/>
    </row>
    <row r="101" spans="1:24" x14ac:dyDescent="0.2">
      <c r="A101" s="20" t="s">
        <v>165</v>
      </c>
      <c r="B101" s="20"/>
      <c r="C101" s="20">
        <v>3721</v>
      </c>
      <c r="D101" s="20" t="s">
        <v>1166</v>
      </c>
      <c r="E101" s="20"/>
      <c r="F101" s="20"/>
      <c r="G101" s="20"/>
      <c r="I101" s="17" t="s">
        <v>1243</v>
      </c>
      <c r="L101" s="17" t="s">
        <v>1267</v>
      </c>
      <c r="O101" s="29"/>
      <c r="P101" s="30"/>
      <c r="Q101" s="29"/>
      <c r="R101" s="30"/>
      <c r="S101" s="35"/>
      <c r="T101" s="30"/>
      <c r="U101" s="29"/>
      <c r="V101" s="30"/>
      <c r="W101" s="29"/>
      <c r="X101" s="36"/>
    </row>
    <row r="102" spans="1:24" x14ac:dyDescent="0.2">
      <c r="A102" s="20" t="s">
        <v>166</v>
      </c>
      <c r="B102" s="20"/>
      <c r="C102" s="20"/>
      <c r="D102" s="20"/>
      <c r="E102" s="20"/>
      <c r="F102" s="20"/>
      <c r="G102" s="20" t="s">
        <v>1166</v>
      </c>
      <c r="I102" s="17" t="s">
        <v>1244</v>
      </c>
      <c r="L102" s="17" t="s">
        <v>1268</v>
      </c>
    </row>
    <row r="103" spans="1:24" x14ac:dyDescent="0.2">
      <c r="A103" s="20" t="s">
        <v>167</v>
      </c>
      <c r="B103" s="20"/>
      <c r="C103" s="20"/>
      <c r="D103" s="20"/>
      <c r="E103" s="20"/>
      <c r="F103" s="20"/>
      <c r="G103" s="20" t="s">
        <v>1166</v>
      </c>
      <c r="I103" s="17" t="s">
        <v>1245</v>
      </c>
      <c r="L103" s="17" t="s">
        <v>1269</v>
      </c>
      <c r="P103" s="104"/>
    </row>
    <row r="104" spans="1:24" x14ac:dyDescent="0.2">
      <c r="A104" s="20" t="s">
        <v>168</v>
      </c>
      <c r="B104" s="20"/>
      <c r="C104" s="20"/>
      <c r="D104" s="20"/>
      <c r="E104" s="20"/>
      <c r="F104" s="20"/>
      <c r="G104" s="20" t="s">
        <v>1166</v>
      </c>
      <c r="I104" s="17" t="s">
        <v>1246</v>
      </c>
      <c r="L104" s="17" t="s">
        <v>1270</v>
      </c>
      <c r="O104" s="17" t="s">
        <v>226</v>
      </c>
      <c r="P104" s="104"/>
      <c r="S104" s="25" t="s">
        <v>192</v>
      </c>
    </row>
    <row r="105" spans="1:24" x14ac:dyDescent="0.2">
      <c r="A105" s="20" t="s">
        <v>169</v>
      </c>
      <c r="B105" s="20"/>
      <c r="C105" s="20"/>
      <c r="D105" s="20"/>
      <c r="E105" s="20"/>
      <c r="F105" s="20"/>
      <c r="G105" s="20" t="s">
        <v>1166</v>
      </c>
      <c r="I105" s="17" t="s">
        <v>1247</v>
      </c>
      <c r="L105" s="17" t="s">
        <v>1271</v>
      </c>
      <c r="O105" s="21">
        <v>3725</v>
      </c>
      <c r="P105" s="21">
        <v>3773</v>
      </c>
      <c r="Q105" s="21">
        <v>3703</v>
      </c>
      <c r="R105" s="10"/>
      <c r="S105" s="10"/>
    </row>
    <row r="106" spans="1:24" x14ac:dyDescent="0.2">
      <c r="A106" s="20" t="s">
        <v>170</v>
      </c>
      <c r="B106" s="20"/>
      <c r="C106" s="20"/>
      <c r="D106" s="20"/>
      <c r="E106" s="20"/>
      <c r="F106" s="20"/>
      <c r="G106" s="20" t="s">
        <v>1166</v>
      </c>
      <c r="I106" s="17" t="s">
        <v>1248</v>
      </c>
      <c r="L106" s="17" t="s">
        <v>1272</v>
      </c>
      <c r="O106" s="105">
        <v>3728</v>
      </c>
      <c r="P106" s="105">
        <v>3774</v>
      </c>
      <c r="Q106" s="105">
        <v>3704</v>
      </c>
      <c r="R106" s="105"/>
      <c r="S106" s="105"/>
    </row>
    <row r="107" spans="1:24" x14ac:dyDescent="0.2">
      <c r="A107" s="20" t="s">
        <v>171</v>
      </c>
      <c r="B107" s="20"/>
      <c r="C107" s="20"/>
      <c r="D107" s="20"/>
      <c r="E107" s="20"/>
      <c r="F107" s="20"/>
      <c r="G107" s="20" t="s">
        <v>1166</v>
      </c>
      <c r="I107" s="17" t="s">
        <v>1249</v>
      </c>
      <c r="L107" s="17" t="s">
        <v>1273</v>
      </c>
      <c r="O107" s="21">
        <v>3729</v>
      </c>
      <c r="P107" s="21">
        <v>3775</v>
      </c>
      <c r="Q107" s="21">
        <v>3705</v>
      </c>
      <c r="R107" s="10"/>
      <c r="S107" s="10"/>
    </row>
    <row r="108" spans="1:24" x14ac:dyDescent="0.2">
      <c r="A108" s="20" t="s">
        <v>172</v>
      </c>
      <c r="B108" s="20"/>
      <c r="C108" s="20"/>
      <c r="D108" s="20"/>
      <c r="E108" s="20"/>
      <c r="F108" s="20"/>
      <c r="G108" s="20" t="s">
        <v>1166</v>
      </c>
      <c r="I108" s="17" t="s">
        <v>1250</v>
      </c>
      <c r="L108" s="17" t="s">
        <v>1274</v>
      </c>
      <c r="O108" s="105">
        <v>3730</v>
      </c>
      <c r="P108" s="105">
        <v>3776</v>
      </c>
      <c r="Q108" s="105">
        <v>3706</v>
      </c>
      <c r="R108" s="105"/>
      <c r="S108" s="105"/>
    </row>
    <row r="109" spans="1:24" x14ac:dyDescent="0.2">
      <c r="A109" s="20" t="s">
        <v>173</v>
      </c>
      <c r="B109" s="20"/>
      <c r="C109" s="20"/>
      <c r="D109" s="20"/>
      <c r="E109" s="20"/>
      <c r="F109" s="20"/>
      <c r="G109" s="20" t="s">
        <v>1166</v>
      </c>
      <c r="I109" s="17" t="s">
        <v>1251</v>
      </c>
      <c r="L109" s="17" t="s">
        <v>1275</v>
      </c>
      <c r="O109" s="21">
        <v>3731</v>
      </c>
      <c r="P109" s="21">
        <v>3777</v>
      </c>
      <c r="Q109" s="21">
        <v>3707</v>
      </c>
      <c r="R109" s="10"/>
      <c r="S109" s="105"/>
    </row>
    <row r="110" spans="1:24" x14ac:dyDescent="0.2">
      <c r="A110" s="20" t="s">
        <v>174</v>
      </c>
      <c r="B110" s="20"/>
      <c r="C110" s="20"/>
      <c r="D110" s="20"/>
      <c r="E110" s="20"/>
      <c r="F110" s="20"/>
      <c r="G110" s="20" t="s">
        <v>1166</v>
      </c>
      <c r="I110" s="17" t="s">
        <v>1252</v>
      </c>
      <c r="L110" s="17" t="s">
        <v>1276</v>
      </c>
      <c r="O110" s="105">
        <v>3732</v>
      </c>
      <c r="P110" s="105">
        <v>3778</v>
      </c>
      <c r="Q110" s="105">
        <v>3708</v>
      </c>
      <c r="R110" s="105"/>
      <c r="S110" s="41"/>
    </row>
    <row r="111" spans="1:24" x14ac:dyDescent="0.2">
      <c r="A111" s="20" t="s">
        <v>175</v>
      </c>
      <c r="B111" s="20"/>
      <c r="C111" s="20"/>
      <c r="D111" s="20"/>
      <c r="E111" s="20"/>
      <c r="F111" s="20"/>
      <c r="G111" s="20" t="s">
        <v>1166</v>
      </c>
      <c r="I111" s="17" t="s">
        <v>1253</v>
      </c>
      <c r="L111" s="17" t="s">
        <v>1277</v>
      </c>
      <c r="O111" s="21">
        <v>3733</v>
      </c>
      <c r="P111" s="21">
        <v>3779</v>
      </c>
      <c r="Q111" s="21">
        <v>3709</v>
      </c>
    </row>
    <row r="112" spans="1:24" x14ac:dyDescent="0.2">
      <c r="A112" s="20" t="s">
        <v>176</v>
      </c>
      <c r="B112" s="20"/>
      <c r="C112" s="20"/>
      <c r="D112" s="20" t="s">
        <v>1166</v>
      </c>
      <c r="E112" s="20"/>
      <c r="F112" s="20"/>
      <c r="G112" s="20"/>
      <c r="I112" s="17" t="s">
        <v>1254</v>
      </c>
      <c r="L112" s="17" t="s">
        <v>1278</v>
      </c>
      <c r="O112" s="17">
        <v>3739</v>
      </c>
      <c r="P112" s="105">
        <v>3780</v>
      </c>
      <c r="Q112" s="105">
        <v>3710</v>
      </c>
    </row>
    <row r="113" spans="1:18" x14ac:dyDescent="0.2">
      <c r="A113" s="20" t="s">
        <v>177</v>
      </c>
      <c r="B113" s="20"/>
      <c r="C113" s="20"/>
      <c r="D113" s="20"/>
      <c r="E113" s="20"/>
      <c r="F113" s="20" t="s">
        <v>1166</v>
      </c>
      <c r="G113" s="20"/>
      <c r="I113" s="17" t="s">
        <v>1255</v>
      </c>
      <c r="L113" s="17" t="s">
        <v>1279</v>
      </c>
      <c r="O113" s="17">
        <v>3740</v>
      </c>
      <c r="P113" s="21">
        <v>3781</v>
      </c>
      <c r="Q113" s="21">
        <v>3711</v>
      </c>
    </row>
    <row r="114" spans="1:18" x14ac:dyDescent="0.2">
      <c r="A114" s="20" t="s">
        <v>178</v>
      </c>
      <c r="B114" s="20"/>
      <c r="C114" s="20"/>
      <c r="D114" s="20"/>
      <c r="E114" s="20"/>
      <c r="F114" s="20"/>
      <c r="G114" s="20" t="s">
        <v>1166</v>
      </c>
      <c r="I114" s="17" t="s">
        <v>1256</v>
      </c>
      <c r="L114" s="17" t="s">
        <v>1280</v>
      </c>
      <c r="O114" s="17">
        <v>3746</v>
      </c>
      <c r="P114" s="105">
        <v>3782</v>
      </c>
      <c r="Q114" s="105">
        <v>3712</v>
      </c>
    </row>
    <row r="115" spans="1:18" x14ac:dyDescent="0.2">
      <c r="A115" s="20" t="s">
        <v>179</v>
      </c>
      <c r="B115" s="20"/>
      <c r="C115" s="20"/>
      <c r="D115" s="20"/>
      <c r="E115" s="20"/>
      <c r="F115" s="20"/>
      <c r="G115" s="20"/>
      <c r="I115" s="17" t="s">
        <v>1257</v>
      </c>
      <c r="L115" s="17" t="s">
        <v>1281</v>
      </c>
      <c r="O115" s="17">
        <v>3753</v>
      </c>
      <c r="P115" s="104">
        <v>3722</v>
      </c>
      <c r="Q115" s="21">
        <v>3713</v>
      </c>
    </row>
    <row r="116" spans="1:18" x14ac:dyDescent="0.2">
      <c r="A116" s="20" t="s">
        <v>180</v>
      </c>
      <c r="B116" s="20"/>
      <c r="C116" s="20"/>
      <c r="D116" s="20"/>
      <c r="E116" s="20"/>
      <c r="F116" s="20" t="s">
        <v>1166</v>
      </c>
      <c r="G116" s="20"/>
      <c r="I116" s="17" t="s">
        <v>1258</v>
      </c>
      <c r="L116" s="17" t="s">
        <v>1282</v>
      </c>
      <c r="O116" s="17">
        <v>3754</v>
      </c>
      <c r="P116" s="104">
        <v>3727</v>
      </c>
      <c r="Q116" s="106">
        <v>3718</v>
      </c>
    </row>
    <row r="117" spans="1:18" x14ac:dyDescent="0.2">
      <c r="A117" s="20" t="s">
        <v>181</v>
      </c>
      <c r="B117" s="20"/>
      <c r="C117" s="20"/>
      <c r="D117" s="20"/>
      <c r="E117" s="20"/>
      <c r="F117" s="20"/>
      <c r="G117" s="20" t="s">
        <v>1166</v>
      </c>
      <c r="I117" s="17" t="s">
        <v>1259</v>
      </c>
      <c r="L117" s="17" t="s">
        <v>1283</v>
      </c>
      <c r="O117" s="17">
        <v>3755</v>
      </c>
      <c r="P117" s="104">
        <v>3734</v>
      </c>
      <c r="Q117" s="24">
        <v>3735</v>
      </c>
    </row>
    <row r="118" spans="1:18" x14ac:dyDescent="0.2">
      <c r="A118" s="20" t="s">
        <v>182</v>
      </c>
      <c r="B118" s="20"/>
      <c r="C118" s="20"/>
      <c r="D118" s="20"/>
      <c r="E118" s="20"/>
      <c r="F118" s="20"/>
      <c r="G118" s="20" t="s">
        <v>1166</v>
      </c>
      <c r="I118" s="17" t="s">
        <v>1260</v>
      </c>
      <c r="L118" s="17" t="s">
        <v>1284</v>
      </c>
      <c r="O118" s="17">
        <v>3756</v>
      </c>
      <c r="P118" s="104">
        <v>3747</v>
      </c>
      <c r="Q118" s="106">
        <v>3736</v>
      </c>
    </row>
    <row r="119" spans="1:18" x14ac:dyDescent="0.2">
      <c r="A119" s="20" t="s">
        <v>183</v>
      </c>
      <c r="B119" s="20"/>
      <c r="C119" s="20"/>
      <c r="D119" s="20"/>
      <c r="E119" s="20" t="s">
        <v>1166</v>
      </c>
      <c r="F119" s="20"/>
      <c r="G119" s="20"/>
      <c r="I119" s="17" t="s">
        <v>1261</v>
      </c>
      <c r="L119" s="17" t="s">
        <v>1285</v>
      </c>
      <c r="O119" s="17">
        <v>3757</v>
      </c>
      <c r="P119" s="104">
        <v>3748</v>
      </c>
      <c r="Q119" s="24">
        <v>3737</v>
      </c>
    </row>
    <row r="120" spans="1:18" x14ac:dyDescent="0.2">
      <c r="A120" s="20" t="s">
        <v>184</v>
      </c>
      <c r="B120" s="20"/>
      <c r="C120" s="20"/>
      <c r="D120" s="20"/>
      <c r="E120" s="20"/>
      <c r="F120" s="20" t="s">
        <v>1166</v>
      </c>
      <c r="G120" s="20"/>
      <c r="I120" s="17" t="s">
        <v>1262</v>
      </c>
      <c r="L120" s="17" t="s">
        <v>1286</v>
      </c>
      <c r="O120" s="17">
        <v>3759</v>
      </c>
      <c r="P120" s="104">
        <v>3744</v>
      </c>
    </row>
    <row r="121" spans="1:18" x14ac:dyDescent="0.2">
      <c r="A121" s="20" t="s">
        <v>185</v>
      </c>
      <c r="B121" s="20"/>
      <c r="C121" s="20"/>
      <c r="D121" s="20"/>
      <c r="E121" s="20"/>
      <c r="F121" s="20"/>
      <c r="G121" s="20" t="s">
        <v>1166</v>
      </c>
      <c r="I121" s="17" t="s">
        <v>1263</v>
      </c>
      <c r="L121" s="17" t="s">
        <v>1287</v>
      </c>
      <c r="O121" s="17">
        <v>3760</v>
      </c>
      <c r="P121" s="104">
        <v>3738</v>
      </c>
      <c r="R121">
        <v>68</v>
      </c>
    </row>
    <row r="122" spans="1:18" x14ac:dyDescent="0.2">
      <c r="A122" s="20" t="s">
        <v>186</v>
      </c>
      <c r="B122" s="20"/>
      <c r="C122" s="20"/>
      <c r="D122" s="20"/>
      <c r="E122" s="20"/>
      <c r="F122" s="20"/>
      <c r="G122" s="20" t="s">
        <v>1166</v>
      </c>
      <c r="I122" s="17" t="s">
        <v>1264</v>
      </c>
      <c r="L122" s="17" t="s">
        <v>1288</v>
      </c>
      <c r="O122" s="17">
        <v>3761</v>
      </c>
      <c r="P122" s="104">
        <v>3724</v>
      </c>
    </row>
    <row r="123" spans="1:18" x14ac:dyDescent="0.2">
      <c r="E123" s="21"/>
      <c r="O123" s="17">
        <v>3762</v>
      </c>
      <c r="P123" s="104">
        <v>3726</v>
      </c>
    </row>
    <row r="124" spans="1:18" x14ac:dyDescent="0.2">
      <c r="E124" s="21"/>
      <c r="O124" s="17">
        <v>3763</v>
      </c>
      <c r="P124" s="104">
        <v>3745</v>
      </c>
    </row>
    <row r="125" spans="1:18" x14ac:dyDescent="0.2">
      <c r="E125" s="21"/>
      <c r="O125" s="17">
        <v>3764</v>
      </c>
      <c r="P125" s="104">
        <v>3723</v>
      </c>
    </row>
    <row r="126" spans="1:18" x14ac:dyDescent="0.2">
      <c r="E126" s="21"/>
      <c r="O126" s="17">
        <v>3765</v>
      </c>
      <c r="P126" s="104">
        <v>3783</v>
      </c>
    </row>
    <row r="127" spans="1:18" x14ac:dyDescent="0.2">
      <c r="E127" s="21"/>
      <c r="O127" s="17">
        <v>3766</v>
      </c>
      <c r="P127" s="104">
        <v>3741</v>
      </c>
    </row>
    <row r="128" spans="1:18" x14ac:dyDescent="0.2">
      <c r="E128" s="21"/>
      <c r="O128" s="17">
        <v>3767</v>
      </c>
      <c r="P128" s="104">
        <v>3742</v>
      </c>
    </row>
    <row r="129" spans="1:17" x14ac:dyDescent="0.2">
      <c r="E129" s="21"/>
      <c r="O129" s="17">
        <v>3768</v>
      </c>
      <c r="P129" s="104"/>
    </row>
    <row r="130" spans="1:17" x14ac:dyDescent="0.2">
      <c r="A130" s="22" t="s">
        <v>287</v>
      </c>
      <c r="B130" s="20"/>
      <c r="C130" s="22"/>
      <c r="D130" s="20"/>
      <c r="E130" s="21"/>
      <c r="O130" s="17">
        <v>3769</v>
      </c>
      <c r="P130" s="104">
        <v>3743</v>
      </c>
    </row>
    <row r="131" spans="1:17" x14ac:dyDescent="0.2">
      <c r="A131" s="7" t="s">
        <v>33</v>
      </c>
      <c r="B131" s="7"/>
      <c r="C131" s="8" t="s">
        <v>29</v>
      </c>
      <c r="D131" s="7" t="s">
        <v>35</v>
      </c>
      <c r="E131" s="21"/>
      <c r="F131" s="7" t="s">
        <v>111</v>
      </c>
      <c r="G131" s="7">
        <v>410</v>
      </c>
      <c r="H131" s="22" t="s">
        <v>29</v>
      </c>
      <c r="I131" s="7" t="s">
        <v>111</v>
      </c>
      <c r="O131" s="17">
        <v>3770</v>
      </c>
      <c r="P131" s="104">
        <v>3702</v>
      </c>
    </row>
    <row r="132" spans="1:17" x14ac:dyDescent="0.2">
      <c r="A132" s="7" t="s">
        <v>38</v>
      </c>
      <c r="B132" s="7"/>
      <c r="C132" s="8" t="s">
        <v>29</v>
      </c>
      <c r="D132" s="7" t="s">
        <v>38</v>
      </c>
      <c r="E132" s="21"/>
      <c r="F132" s="7" t="s">
        <v>113</v>
      </c>
      <c r="G132" s="7"/>
      <c r="H132" s="22" t="s">
        <v>29</v>
      </c>
      <c r="I132" s="7" t="s">
        <v>114</v>
      </c>
    </row>
    <row r="133" spans="1:17" x14ac:dyDescent="0.2">
      <c r="A133" s="7" t="s">
        <v>43</v>
      </c>
      <c r="B133" s="7"/>
      <c r="C133" s="8" t="s">
        <v>29</v>
      </c>
      <c r="D133" s="7" t="s">
        <v>44</v>
      </c>
      <c r="E133" s="21"/>
      <c r="F133" s="7" t="s">
        <v>117</v>
      </c>
      <c r="G133" s="7"/>
      <c r="H133" s="22" t="s">
        <v>29</v>
      </c>
      <c r="I133" s="7" t="s">
        <v>118</v>
      </c>
      <c r="P133" s="17"/>
      <c r="Q133" s="15"/>
    </row>
    <row r="134" spans="1:17" x14ac:dyDescent="0.2">
      <c r="A134" s="7" t="s">
        <v>45</v>
      </c>
      <c r="B134" s="7">
        <v>837</v>
      </c>
      <c r="C134" s="8" t="s">
        <v>29</v>
      </c>
      <c r="D134" s="7" t="s">
        <v>46</v>
      </c>
      <c r="E134" s="21"/>
      <c r="F134" s="7" t="s">
        <v>120</v>
      </c>
      <c r="G134" s="7">
        <v>844</v>
      </c>
      <c r="H134" s="7" t="s">
        <v>29</v>
      </c>
      <c r="I134" s="7" t="s">
        <v>120</v>
      </c>
      <c r="P134" s="17"/>
      <c r="Q134" s="15"/>
    </row>
    <row r="135" spans="1:17" x14ac:dyDescent="0.2">
      <c r="A135" s="7" t="s">
        <v>47</v>
      </c>
      <c r="B135" s="7"/>
      <c r="C135" s="7" t="s">
        <v>29</v>
      </c>
      <c r="D135" s="7" t="s">
        <v>48</v>
      </c>
      <c r="E135" s="21"/>
      <c r="F135" s="7" t="s">
        <v>122</v>
      </c>
      <c r="G135" s="7"/>
      <c r="H135" s="7" t="s">
        <v>29</v>
      </c>
      <c r="I135" s="7" t="s">
        <v>122</v>
      </c>
      <c r="P135" s="17"/>
      <c r="Q135" s="15"/>
    </row>
    <row r="136" spans="1:17" x14ac:dyDescent="0.2">
      <c r="A136" s="7" t="s">
        <v>49</v>
      </c>
      <c r="B136" s="7"/>
      <c r="C136" s="7" t="s">
        <v>29</v>
      </c>
      <c r="D136" s="7" t="s">
        <v>50</v>
      </c>
      <c r="E136" s="21"/>
      <c r="F136" s="7" t="s">
        <v>128</v>
      </c>
      <c r="G136" s="7">
        <v>1504</v>
      </c>
      <c r="H136" s="22" t="s">
        <v>29</v>
      </c>
      <c r="I136" s="7" t="s">
        <v>129</v>
      </c>
      <c r="P136" s="17"/>
      <c r="Q136" s="15"/>
    </row>
    <row r="137" spans="1:17" x14ac:dyDescent="0.2">
      <c r="A137" s="7" t="s">
        <v>51</v>
      </c>
      <c r="B137" s="7"/>
      <c r="C137" s="7" t="s">
        <v>29</v>
      </c>
      <c r="D137" s="7" t="s">
        <v>52</v>
      </c>
      <c r="E137" s="21"/>
      <c r="F137" s="12" t="s">
        <v>132</v>
      </c>
      <c r="G137" s="12"/>
      <c r="H137" s="8" t="s">
        <v>82</v>
      </c>
      <c r="I137" s="8"/>
      <c r="P137" s="17"/>
      <c r="Q137" s="15"/>
    </row>
    <row r="138" spans="1:17" x14ac:dyDescent="0.2">
      <c r="A138" s="7" t="s">
        <v>55</v>
      </c>
      <c r="B138" s="7">
        <v>831</v>
      </c>
      <c r="C138" s="7" t="s">
        <v>29</v>
      </c>
      <c r="D138" s="7" t="s">
        <v>56</v>
      </c>
      <c r="F138" s="12" t="s">
        <v>133</v>
      </c>
      <c r="G138" s="12"/>
      <c r="H138" s="8" t="s">
        <v>82</v>
      </c>
      <c r="I138" s="8"/>
      <c r="P138" s="17"/>
      <c r="Q138" s="15"/>
    </row>
    <row r="139" spans="1:17" x14ac:dyDescent="0.2">
      <c r="A139" s="7" t="s">
        <v>60</v>
      </c>
      <c r="B139" s="7"/>
      <c r="C139" s="7" t="s">
        <v>29</v>
      </c>
      <c r="D139" s="7" t="s">
        <v>61</v>
      </c>
      <c r="F139" s="12" t="s">
        <v>134</v>
      </c>
      <c r="G139" s="12"/>
      <c r="H139" s="8" t="s">
        <v>82</v>
      </c>
      <c r="I139" s="8"/>
      <c r="P139" s="17"/>
      <c r="Q139" s="15"/>
    </row>
    <row r="140" spans="1:17" x14ac:dyDescent="0.2">
      <c r="A140" s="7" t="s">
        <v>62</v>
      </c>
      <c r="B140" s="7"/>
      <c r="C140" s="7" t="s">
        <v>29</v>
      </c>
      <c r="D140" s="7" t="s">
        <v>63</v>
      </c>
      <c r="P140" s="17"/>
      <c r="Q140" s="15"/>
    </row>
    <row r="141" spans="1:17" x14ac:dyDescent="0.2">
      <c r="A141" s="7" t="s">
        <v>69</v>
      </c>
      <c r="B141" s="7"/>
      <c r="C141" s="7" t="s">
        <v>29</v>
      </c>
      <c r="D141" s="7" t="s">
        <v>70</v>
      </c>
      <c r="P141" s="17"/>
      <c r="Q141" s="15"/>
    </row>
    <row r="142" spans="1:17" x14ac:dyDescent="0.2">
      <c r="A142" s="7" t="s">
        <v>71</v>
      </c>
      <c r="B142" s="7">
        <v>847</v>
      </c>
      <c r="C142" s="7" t="s">
        <v>29</v>
      </c>
      <c r="D142" s="7" t="s">
        <v>71</v>
      </c>
      <c r="P142" s="17"/>
      <c r="Q142" s="15"/>
    </row>
    <row r="143" spans="1:17" x14ac:dyDescent="0.2">
      <c r="A143" s="7" t="s">
        <v>72</v>
      </c>
      <c r="B143" s="7">
        <v>646</v>
      </c>
      <c r="C143" s="7" t="s">
        <v>29</v>
      </c>
      <c r="D143" s="7" t="s">
        <v>72</v>
      </c>
      <c r="P143" s="17"/>
      <c r="Q143" s="15"/>
    </row>
    <row r="144" spans="1:17" x14ac:dyDescent="0.2">
      <c r="A144" s="7" t="s">
        <v>73</v>
      </c>
      <c r="B144" s="7"/>
      <c r="C144" s="7" t="s">
        <v>29</v>
      </c>
      <c r="D144" s="7" t="s">
        <v>73</v>
      </c>
      <c r="P144" s="17"/>
      <c r="Q144" s="15"/>
    </row>
    <row r="145" spans="1:17" x14ac:dyDescent="0.2">
      <c r="A145" s="7" t="s">
        <v>76</v>
      </c>
      <c r="B145" s="7">
        <v>763</v>
      </c>
      <c r="C145" s="7" t="s">
        <v>29</v>
      </c>
      <c r="D145" s="7" t="s">
        <v>76</v>
      </c>
      <c r="P145" s="17"/>
      <c r="Q145" s="15"/>
    </row>
    <row r="146" spans="1:17" x14ac:dyDescent="0.2">
      <c r="A146" s="7" t="s">
        <v>78</v>
      </c>
      <c r="B146" s="7">
        <v>839</v>
      </c>
      <c r="C146" s="7" t="s">
        <v>29</v>
      </c>
      <c r="D146" s="7" t="s">
        <v>78</v>
      </c>
      <c r="P146" s="17"/>
      <c r="Q146" s="15"/>
    </row>
    <row r="147" spans="1:17" x14ac:dyDescent="0.2">
      <c r="A147" s="7" t="s">
        <v>79</v>
      </c>
      <c r="B147" s="7">
        <v>840</v>
      </c>
      <c r="C147" s="7" t="s">
        <v>29</v>
      </c>
      <c r="D147" s="7" t="s">
        <v>79</v>
      </c>
      <c r="P147" s="17"/>
      <c r="Q147" s="15"/>
    </row>
    <row r="148" spans="1:17" x14ac:dyDescent="0.2">
      <c r="A148" s="7" t="s">
        <v>80</v>
      </c>
      <c r="B148" s="7"/>
      <c r="C148" s="7" t="s">
        <v>29</v>
      </c>
      <c r="D148" s="7" t="s">
        <v>81</v>
      </c>
      <c r="P148" s="17"/>
      <c r="Q148" s="15"/>
    </row>
    <row r="149" spans="1:17" x14ac:dyDescent="0.2">
      <c r="A149" s="7" t="s">
        <v>83</v>
      </c>
      <c r="B149" s="7"/>
      <c r="C149" s="22" t="s">
        <v>29</v>
      </c>
      <c r="D149" s="7" t="s">
        <v>84</v>
      </c>
      <c r="P149" s="17"/>
      <c r="Q149" s="15"/>
    </row>
    <row r="150" spans="1:17" x14ac:dyDescent="0.2">
      <c r="A150" s="7" t="s">
        <v>85</v>
      </c>
      <c r="B150" s="7"/>
      <c r="C150" s="22" t="s">
        <v>29</v>
      </c>
      <c r="D150" s="7" t="s">
        <v>86</v>
      </c>
      <c r="P150" s="17"/>
      <c r="Q150" s="15"/>
    </row>
    <row r="151" spans="1:17" x14ac:dyDescent="0.2">
      <c r="A151" s="7" t="s">
        <v>87</v>
      </c>
      <c r="B151" s="7"/>
      <c r="C151" s="22" t="s">
        <v>29</v>
      </c>
      <c r="D151" s="7" t="s">
        <v>88</v>
      </c>
      <c r="P151" s="17"/>
      <c r="Q151" s="15"/>
    </row>
    <row r="152" spans="1:17" x14ac:dyDescent="0.2">
      <c r="A152" s="7" t="s">
        <v>89</v>
      </c>
      <c r="B152" s="7"/>
      <c r="C152" s="22" t="s">
        <v>29</v>
      </c>
      <c r="D152" s="7" t="s">
        <v>90</v>
      </c>
      <c r="P152" s="17"/>
      <c r="Q152" s="15"/>
    </row>
    <row r="153" spans="1:17" x14ac:dyDescent="0.2">
      <c r="A153" s="7" t="s">
        <v>91</v>
      </c>
      <c r="B153" s="7"/>
      <c r="C153" s="22" t="s">
        <v>82</v>
      </c>
      <c r="D153" s="7" t="s">
        <v>92</v>
      </c>
      <c r="P153" s="17"/>
      <c r="Q153" s="15"/>
    </row>
    <row r="154" spans="1:17" x14ac:dyDescent="0.2">
      <c r="A154" s="7" t="s">
        <v>95</v>
      </c>
      <c r="B154" s="7">
        <v>760</v>
      </c>
      <c r="C154" s="22" t="s">
        <v>29</v>
      </c>
      <c r="D154" s="7" t="s">
        <v>96</v>
      </c>
      <c r="P154" s="17"/>
      <c r="Q154" s="15"/>
    </row>
    <row r="155" spans="1:17" x14ac:dyDescent="0.2">
      <c r="A155" s="7" t="s">
        <v>100</v>
      </c>
      <c r="B155" s="7"/>
      <c r="C155" s="22" t="s">
        <v>29</v>
      </c>
      <c r="D155" s="7" t="s">
        <v>101</v>
      </c>
      <c r="P155" s="17"/>
      <c r="Q155" s="15"/>
    </row>
    <row r="156" spans="1:17" x14ac:dyDescent="0.2">
      <c r="A156" s="7" t="s">
        <v>102</v>
      </c>
      <c r="B156" s="7"/>
      <c r="C156" s="22" t="s">
        <v>29</v>
      </c>
      <c r="D156" s="7" t="s">
        <v>103</v>
      </c>
      <c r="P156" s="17"/>
      <c r="Q156" s="15"/>
    </row>
    <row r="157" spans="1:17" x14ac:dyDescent="0.2">
      <c r="A157" s="7" t="s">
        <v>106</v>
      </c>
      <c r="B157" s="7"/>
      <c r="C157" s="22" t="s">
        <v>29</v>
      </c>
      <c r="D157" s="7" t="s">
        <v>107</v>
      </c>
      <c r="P157" s="17"/>
      <c r="Q157" s="15"/>
    </row>
    <row r="158" spans="1:17" x14ac:dyDescent="0.2">
      <c r="A158" s="7" t="s">
        <v>108</v>
      </c>
      <c r="B158" s="7">
        <v>1737</v>
      </c>
      <c r="C158" s="22" t="s">
        <v>29</v>
      </c>
      <c r="D158" s="7" t="s">
        <v>108</v>
      </c>
    </row>
    <row r="159" spans="1:17" x14ac:dyDescent="0.2">
      <c r="A159" s="7" t="s">
        <v>109</v>
      </c>
      <c r="B159" s="7">
        <v>829</v>
      </c>
      <c r="C159" s="22" t="s">
        <v>29</v>
      </c>
      <c r="D159" s="7" t="s">
        <v>109</v>
      </c>
    </row>
    <row r="160" spans="1:17" x14ac:dyDescent="0.2">
      <c r="A160" s="7" t="s">
        <v>110</v>
      </c>
      <c r="B160" s="7"/>
      <c r="C160" s="22" t="s">
        <v>29</v>
      </c>
      <c r="D160" s="7" t="s">
        <v>110</v>
      </c>
    </row>
  </sheetData>
  <sortState ref="R18:R51">
    <sortCondition ref="R18:R51"/>
  </sortState>
  <phoneticPr fontId="6" type="noConversion"/>
  <printOptions headings="1"/>
  <pageMargins left="0.7" right="0.7" top="0.75" bottom="0.75" header="0.3" footer="0.3"/>
  <pageSetup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58"/>
  <sheetViews>
    <sheetView topLeftCell="M130" zoomScaleNormal="70" zoomScalePageLayoutView="70" workbookViewId="0">
      <selection activeCell="R20" sqref="R20"/>
    </sheetView>
  </sheetViews>
  <sheetFormatPr baseColWidth="10" defaultColWidth="11" defaultRowHeight="16" x14ac:dyDescent="0.2"/>
  <cols>
    <col min="2" max="2" width="7.33203125" customWidth="1"/>
    <col min="3" max="3" width="5.83203125" customWidth="1"/>
    <col min="4" max="4" width="8.1640625" customWidth="1"/>
    <col min="5" max="5" width="5.83203125" customWidth="1"/>
    <col min="7" max="7" width="8.1640625" customWidth="1"/>
    <col min="8" max="8" width="7.83203125" customWidth="1"/>
    <col min="9" max="9" width="8.1640625" customWidth="1"/>
    <col min="10" max="10" width="8" customWidth="1"/>
    <col min="11" max="11" width="7.1640625" customWidth="1"/>
  </cols>
  <sheetData>
    <row r="1" spans="1:23" x14ac:dyDescent="0.2">
      <c r="A1" s="1" t="s">
        <v>0</v>
      </c>
      <c r="B1" s="1"/>
      <c r="C1" t="s">
        <v>277</v>
      </c>
      <c r="I1" s="1" t="s">
        <v>2</v>
      </c>
      <c r="N1" s="1" t="s">
        <v>0</v>
      </c>
      <c r="O1" s="1"/>
      <c r="P1" t="s">
        <v>277</v>
      </c>
      <c r="U1" s="1" t="s">
        <v>2</v>
      </c>
    </row>
    <row r="2" spans="1:23" x14ac:dyDescent="0.2">
      <c r="A2" s="48" t="s">
        <v>3</v>
      </c>
      <c r="B2" s="48"/>
      <c r="C2" s="49"/>
      <c r="I2" t="s">
        <v>4</v>
      </c>
      <c r="J2" t="s">
        <v>278</v>
      </c>
      <c r="N2" s="48" t="s">
        <v>3</v>
      </c>
      <c r="O2" s="48"/>
      <c r="P2" s="49"/>
      <c r="U2" t="s">
        <v>4</v>
      </c>
      <c r="V2" t="s">
        <v>278</v>
      </c>
    </row>
    <row r="3" spans="1:23" x14ac:dyDescent="0.2">
      <c r="A3" s="48" t="s">
        <v>6</v>
      </c>
      <c r="B3" s="48"/>
      <c r="C3" s="50"/>
      <c r="I3" t="s">
        <v>7</v>
      </c>
      <c r="J3" t="s">
        <v>279</v>
      </c>
      <c r="N3" s="48" t="s">
        <v>6</v>
      </c>
      <c r="O3" s="48"/>
      <c r="P3" s="50"/>
      <c r="U3" t="s">
        <v>7</v>
      </c>
      <c r="V3" t="s">
        <v>279</v>
      </c>
    </row>
    <row r="4" spans="1:23" x14ac:dyDescent="0.2">
      <c r="A4" s="48" t="s">
        <v>12</v>
      </c>
      <c r="B4" s="48"/>
      <c r="C4" s="50" t="s">
        <v>280</v>
      </c>
      <c r="I4" t="s">
        <v>10</v>
      </c>
      <c r="J4" t="s">
        <v>281</v>
      </c>
      <c r="N4" s="48" t="s">
        <v>12</v>
      </c>
      <c r="O4" s="48"/>
      <c r="P4" s="50" t="s">
        <v>280</v>
      </c>
      <c r="U4" t="s">
        <v>10</v>
      </c>
      <c r="V4" t="s">
        <v>281</v>
      </c>
    </row>
    <row r="5" spans="1:23" x14ac:dyDescent="0.2">
      <c r="A5" s="48" t="s">
        <v>282</v>
      </c>
      <c r="B5" s="48"/>
      <c r="C5" s="50" t="s">
        <v>283</v>
      </c>
      <c r="I5" t="s">
        <v>14</v>
      </c>
      <c r="J5" t="s">
        <v>284</v>
      </c>
      <c r="N5" s="48" t="s">
        <v>282</v>
      </c>
      <c r="O5" s="48"/>
      <c r="P5" s="50" t="s">
        <v>283</v>
      </c>
      <c r="U5" t="s">
        <v>14</v>
      </c>
      <c r="V5" t="s">
        <v>284</v>
      </c>
    </row>
    <row r="6" spans="1:23" x14ac:dyDescent="0.2">
      <c r="A6" s="48"/>
      <c r="B6" s="48"/>
      <c r="C6" s="50" t="s">
        <v>285</v>
      </c>
      <c r="N6" s="48"/>
      <c r="O6" s="48"/>
      <c r="P6" s="50" t="s">
        <v>285</v>
      </c>
    </row>
    <row r="7" spans="1:23" x14ac:dyDescent="0.2">
      <c r="A7" s="48" t="s">
        <v>74</v>
      </c>
      <c r="B7" s="48"/>
      <c r="C7" s="50" t="s">
        <v>286</v>
      </c>
      <c r="N7" s="48" t="s">
        <v>74</v>
      </c>
      <c r="O7" s="48"/>
      <c r="P7" s="50" t="s">
        <v>286</v>
      </c>
    </row>
    <row r="9" spans="1:23" ht="71" x14ac:dyDescent="0.2">
      <c r="A9" s="3" t="s">
        <v>16</v>
      </c>
      <c r="B9" s="3" t="s">
        <v>119</v>
      </c>
      <c r="C9" s="3" t="s">
        <v>17</v>
      </c>
      <c r="D9" s="4" t="s">
        <v>18</v>
      </c>
      <c r="E9" s="4" t="s">
        <v>1449</v>
      </c>
      <c r="F9" s="4" t="s">
        <v>191</v>
      </c>
      <c r="G9" s="3" t="s">
        <v>20</v>
      </c>
      <c r="H9" s="5" t="s">
        <v>21</v>
      </c>
      <c r="I9" s="5" t="s">
        <v>22</v>
      </c>
      <c r="J9" s="5" t="s">
        <v>23</v>
      </c>
      <c r="K9" s="5" t="s">
        <v>24</v>
      </c>
      <c r="L9" s="6" t="s">
        <v>25</v>
      </c>
      <c r="M9" s="42" t="s">
        <v>74</v>
      </c>
      <c r="N9" s="24" t="s">
        <v>151</v>
      </c>
      <c r="O9" s="21"/>
      <c r="P9" s="24" t="s">
        <v>288</v>
      </c>
      <c r="Q9" s="21"/>
      <c r="R9" s="25"/>
      <c r="S9" s="21"/>
      <c r="T9" s="21"/>
      <c r="U9" s="21"/>
      <c r="V9" s="21"/>
      <c r="W9" s="21"/>
    </row>
    <row r="10" spans="1:23" x14ac:dyDescent="0.2">
      <c r="A10" s="3" t="s">
        <v>232</v>
      </c>
      <c r="B10" s="3">
        <v>487</v>
      </c>
      <c r="C10" s="9" t="s">
        <v>34</v>
      </c>
      <c r="D10" s="9"/>
      <c r="E10" s="9"/>
      <c r="F10" s="9"/>
      <c r="G10" s="3" t="s">
        <v>29</v>
      </c>
      <c r="H10" s="9"/>
      <c r="I10" s="9"/>
      <c r="J10" s="9"/>
      <c r="K10" s="9" t="s">
        <v>1166</v>
      </c>
      <c r="L10" s="9"/>
      <c r="N10" s="25"/>
      <c r="O10" s="26"/>
      <c r="P10" s="25"/>
      <c r="Q10" s="33"/>
      <c r="R10" s="34"/>
      <c r="S10" s="26"/>
      <c r="T10" s="25"/>
      <c r="U10" s="26"/>
      <c r="V10" s="25"/>
      <c r="W10" s="26"/>
    </row>
    <row r="11" spans="1:23" x14ac:dyDescent="0.2">
      <c r="A11" s="43" t="s">
        <v>233</v>
      </c>
      <c r="B11" s="43">
        <v>479</v>
      </c>
      <c r="C11" s="9" t="s">
        <v>28</v>
      </c>
      <c r="D11" s="9">
        <v>112</v>
      </c>
      <c r="E11" s="9">
        <v>39.299999999999997</v>
      </c>
      <c r="F11" s="9">
        <v>26.2</v>
      </c>
      <c r="G11" s="9" t="s">
        <v>29</v>
      </c>
      <c r="H11" s="9" t="s">
        <v>1166</v>
      </c>
      <c r="I11" s="9"/>
      <c r="J11" s="9"/>
      <c r="K11" s="9"/>
      <c r="L11" s="9" t="s">
        <v>1450</v>
      </c>
      <c r="N11" s="29"/>
      <c r="O11" s="30"/>
      <c r="P11" s="29"/>
      <c r="Q11" s="30"/>
      <c r="R11" s="29"/>
      <c r="S11" s="30"/>
      <c r="T11" s="29"/>
      <c r="U11" s="30"/>
      <c r="V11" s="29"/>
      <c r="W11" s="30"/>
    </row>
    <row r="12" spans="1:23" x14ac:dyDescent="0.2">
      <c r="A12" s="43" t="s">
        <v>247</v>
      </c>
      <c r="B12" s="43">
        <v>465</v>
      </c>
      <c r="C12" s="9" t="s">
        <v>248</v>
      </c>
      <c r="D12" s="9">
        <v>53.5</v>
      </c>
      <c r="E12" s="9">
        <v>16.3</v>
      </c>
      <c r="F12" s="9">
        <v>17.100000000000001</v>
      </c>
      <c r="G12" s="9" t="s">
        <v>29</v>
      </c>
      <c r="H12" s="9" t="s">
        <v>1166</v>
      </c>
      <c r="I12" s="9"/>
      <c r="J12" s="9"/>
      <c r="K12" s="9"/>
      <c r="L12" s="9"/>
      <c r="N12" s="147" t="s">
        <v>296</v>
      </c>
      <c r="O12" s="32"/>
      <c r="P12" s="148" t="s">
        <v>297</v>
      </c>
      <c r="Q12" s="33"/>
      <c r="R12" s="34" t="s">
        <v>298</v>
      </c>
      <c r="S12" s="33"/>
      <c r="T12" s="34" t="s">
        <v>300</v>
      </c>
      <c r="U12" s="33"/>
      <c r="V12" s="34" t="s">
        <v>301</v>
      </c>
      <c r="W12" s="28"/>
    </row>
    <row r="13" spans="1:23" x14ac:dyDescent="0.2">
      <c r="A13" s="43" t="s">
        <v>249</v>
      </c>
      <c r="B13" s="43">
        <v>1729</v>
      </c>
      <c r="C13" s="9" t="s">
        <v>248</v>
      </c>
      <c r="D13" s="9">
        <v>49.5</v>
      </c>
      <c r="E13" s="9">
        <v>17.100000000000001</v>
      </c>
      <c r="F13" s="9">
        <v>16.100000000000001</v>
      </c>
      <c r="G13" s="9" t="s">
        <v>29</v>
      </c>
      <c r="H13" s="9" t="s">
        <v>1166</v>
      </c>
      <c r="I13" s="9"/>
      <c r="J13" s="9"/>
      <c r="K13" s="9"/>
      <c r="L13" s="9"/>
      <c r="N13" s="29"/>
      <c r="O13" s="30"/>
      <c r="P13" s="29"/>
      <c r="Q13" s="30"/>
      <c r="R13" s="149" t="s">
        <v>299</v>
      </c>
      <c r="S13" s="151" t="s">
        <v>305</v>
      </c>
      <c r="T13" s="29"/>
      <c r="U13" s="30"/>
      <c r="V13" s="29"/>
      <c r="W13" s="30"/>
    </row>
    <row r="14" spans="1:23" x14ac:dyDescent="0.2">
      <c r="A14" s="43" t="s">
        <v>250</v>
      </c>
      <c r="B14" s="45" t="s">
        <v>251</v>
      </c>
      <c r="C14" s="9" t="s">
        <v>248</v>
      </c>
      <c r="D14" s="9">
        <v>18.5</v>
      </c>
      <c r="E14" s="9"/>
      <c r="F14" s="9" t="s">
        <v>1451</v>
      </c>
      <c r="G14" s="9" t="s">
        <v>29</v>
      </c>
      <c r="H14" s="9" t="s">
        <v>1166</v>
      </c>
      <c r="I14" s="9"/>
      <c r="J14" s="9"/>
      <c r="K14" s="9"/>
      <c r="L14" s="9"/>
      <c r="N14" s="25"/>
      <c r="O14" s="32"/>
      <c r="P14" s="148" t="s">
        <v>303</v>
      </c>
      <c r="Q14" s="33"/>
      <c r="R14" s="150" t="s">
        <v>304</v>
      </c>
      <c r="S14" s="33"/>
      <c r="T14" s="34"/>
      <c r="U14" s="33"/>
      <c r="V14" s="34"/>
      <c r="W14" s="33"/>
    </row>
    <row r="15" spans="1:23" x14ac:dyDescent="0.2">
      <c r="A15" s="43" t="s">
        <v>253</v>
      </c>
      <c r="B15" s="43">
        <v>1761</v>
      </c>
      <c r="C15" s="9" t="s">
        <v>28</v>
      </c>
      <c r="D15" s="9">
        <v>96</v>
      </c>
      <c r="E15" s="9"/>
      <c r="F15" s="9" t="s">
        <v>1452</v>
      </c>
      <c r="G15" s="9" t="s">
        <v>29</v>
      </c>
      <c r="H15" s="9" t="s">
        <v>1166</v>
      </c>
      <c r="I15" s="9"/>
      <c r="J15" s="9"/>
      <c r="K15" s="9"/>
      <c r="L15" s="9"/>
      <c r="N15" s="149" t="s">
        <v>302</v>
      </c>
      <c r="O15" s="30"/>
      <c r="P15" s="29"/>
      <c r="Q15" s="30"/>
      <c r="R15" s="35"/>
      <c r="S15" s="30"/>
      <c r="T15" s="29"/>
      <c r="U15" s="30"/>
      <c r="V15" s="29"/>
      <c r="W15" s="36"/>
    </row>
    <row r="16" spans="1:23" x14ac:dyDescent="0.2">
      <c r="A16" s="43" t="s">
        <v>254</v>
      </c>
      <c r="B16" s="43">
        <v>905</v>
      </c>
      <c r="C16" s="9" t="s">
        <v>34</v>
      </c>
      <c r="D16" s="9">
        <v>18.5</v>
      </c>
      <c r="E16" s="9">
        <v>7.9</v>
      </c>
      <c r="F16" s="9">
        <v>6.5</v>
      </c>
      <c r="G16" s="9" t="s">
        <v>29</v>
      </c>
      <c r="H16" s="9" t="s">
        <v>1166</v>
      </c>
      <c r="I16" s="9"/>
      <c r="J16" s="9"/>
      <c r="K16" s="9"/>
      <c r="L16" s="9"/>
      <c r="N16" t="s">
        <v>289</v>
      </c>
      <c r="R16" t="s">
        <v>295</v>
      </c>
      <c r="T16" t="s">
        <v>307</v>
      </c>
      <c r="U16" s="146"/>
      <c r="V16" s="146"/>
      <c r="W16" s="146"/>
    </row>
    <row r="17" spans="1:23" x14ac:dyDescent="0.2">
      <c r="A17" s="43" t="s">
        <v>255</v>
      </c>
      <c r="B17" s="43">
        <v>904</v>
      </c>
      <c r="C17" s="9" t="s">
        <v>34</v>
      </c>
      <c r="D17" s="9">
        <v>44.5</v>
      </c>
      <c r="E17" s="9">
        <v>8.5</v>
      </c>
      <c r="F17" s="9" t="s">
        <v>1453</v>
      </c>
      <c r="G17" s="9" t="s">
        <v>29</v>
      </c>
      <c r="H17" s="9" t="s">
        <v>1166</v>
      </c>
      <c r="I17" s="9"/>
      <c r="J17" s="9"/>
      <c r="K17" s="9"/>
      <c r="L17" s="9"/>
      <c r="N17" t="s">
        <v>290</v>
      </c>
      <c r="P17" t="s">
        <v>291</v>
      </c>
      <c r="R17" t="s">
        <v>292</v>
      </c>
      <c r="T17" t="s">
        <v>293</v>
      </c>
      <c r="V17" s="146" t="s">
        <v>306</v>
      </c>
      <c r="W17" s="146"/>
    </row>
    <row r="18" spans="1:23" x14ac:dyDescent="0.2">
      <c r="A18" s="43" t="s">
        <v>257</v>
      </c>
      <c r="B18" s="43">
        <v>466</v>
      </c>
      <c r="C18" s="9" t="s">
        <v>28</v>
      </c>
      <c r="D18" s="9">
        <v>73.5</v>
      </c>
      <c r="E18" s="9">
        <v>24</v>
      </c>
      <c r="F18" s="9">
        <v>24.6</v>
      </c>
      <c r="G18" s="9" t="s">
        <v>29</v>
      </c>
      <c r="H18" s="9" t="s">
        <v>1166</v>
      </c>
      <c r="I18" s="9"/>
      <c r="J18" s="9"/>
      <c r="K18" s="9"/>
      <c r="L18" s="9"/>
      <c r="N18">
        <v>128</v>
      </c>
      <c r="P18">
        <v>65</v>
      </c>
      <c r="R18">
        <v>101</v>
      </c>
    </row>
    <row r="19" spans="1:23" x14ac:dyDescent="0.2">
      <c r="A19" s="43" t="s">
        <v>258</v>
      </c>
      <c r="B19" s="43">
        <v>453</v>
      </c>
      <c r="C19" s="9" t="s">
        <v>28</v>
      </c>
      <c r="D19" s="9">
        <v>190</v>
      </c>
      <c r="E19" s="9"/>
      <c r="F19" s="9" t="s">
        <v>1454</v>
      </c>
      <c r="G19" s="9" t="s">
        <v>29</v>
      </c>
      <c r="H19" s="9" t="s">
        <v>1166</v>
      </c>
      <c r="I19" s="9"/>
      <c r="J19" s="9"/>
      <c r="K19" s="9"/>
      <c r="L19" s="9"/>
      <c r="P19">
        <f>SUM(N18:P18)</f>
        <v>193</v>
      </c>
      <c r="R19">
        <f>SUM(N18:R18)</f>
        <v>294</v>
      </c>
    </row>
    <row r="20" spans="1:23" x14ac:dyDescent="0.2">
      <c r="A20" s="46" t="s">
        <v>262</v>
      </c>
      <c r="B20" s="13"/>
      <c r="C20" s="9" t="s">
        <v>28</v>
      </c>
      <c r="D20" s="9">
        <v>147</v>
      </c>
      <c r="E20" s="9"/>
      <c r="F20" s="9" t="s">
        <v>1455</v>
      </c>
      <c r="G20" s="9"/>
      <c r="H20" s="9" t="s">
        <v>1166</v>
      </c>
      <c r="I20" s="9"/>
      <c r="J20" s="9"/>
      <c r="K20" s="9"/>
      <c r="L20" s="9"/>
    </row>
    <row r="21" spans="1:23" x14ac:dyDescent="0.2">
      <c r="A21" s="9" t="s">
        <v>263</v>
      </c>
      <c r="B21" s="9"/>
      <c r="C21" s="9" t="s">
        <v>28</v>
      </c>
      <c r="D21" s="9">
        <v>105.5</v>
      </c>
      <c r="E21" s="9">
        <v>39.200000000000003</v>
      </c>
      <c r="F21" s="9">
        <v>34.1</v>
      </c>
      <c r="G21" s="9"/>
      <c r="H21" s="9" t="s">
        <v>1166</v>
      </c>
      <c r="I21" s="9"/>
      <c r="J21" s="9"/>
      <c r="K21" s="9"/>
      <c r="L21" s="9" t="s">
        <v>1328</v>
      </c>
      <c r="N21" s="17" t="s">
        <v>294</v>
      </c>
      <c r="O21" s="15"/>
    </row>
    <row r="22" spans="1:23" x14ac:dyDescent="0.2">
      <c r="A22" s="9" t="s">
        <v>264</v>
      </c>
      <c r="B22" s="9"/>
      <c r="C22" s="9"/>
      <c r="D22" s="9"/>
      <c r="E22" s="9"/>
      <c r="F22" s="9"/>
      <c r="G22" s="9"/>
      <c r="H22" s="9"/>
      <c r="I22" s="9"/>
      <c r="J22" s="9"/>
      <c r="K22" s="9" t="s">
        <v>1166</v>
      </c>
      <c r="L22" s="9"/>
      <c r="N22" s="17" t="s">
        <v>227</v>
      </c>
      <c r="O22" s="17"/>
      <c r="P22" s="15" t="s">
        <v>228</v>
      </c>
      <c r="Q22" s="24"/>
      <c r="R22" s="24" t="s">
        <v>229</v>
      </c>
      <c r="T22" s="24" t="s">
        <v>190</v>
      </c>
    </row>
    <row r="23" spans="1:23" x14ac:dyDescent="0.2">
      <c r="A23" s="9" t="s">
        <v>265</v>
      </c>
      <c r="B23" s="9"/>
      <c r="C23" s="9" t="s">
        <v>34</v>
      </c>
      <c r="D23" s="9">
        <v>106</v>
      </c>
      <c r="E23" s="9">
        <v>37</v>
      </c>
      <c r="F23" s="9"/>
      <c r="G23" s="9" t="s">
        <v>29</v>
      </c>
      <c r="H23" s="9" t="s">
        <v>1166</v>
      </c>
      <c r="I23" s="9"/>
      <c r="J23" s="9"/>
      <c r="K23" s="9"/>
      <c r="L23" s="9" t="s">
        <v>1328</v>
      </c>
      <c r="N23" s="17">
        <v>183</v>
      </c>
      <c r="O23" s="17"/>
      <c r="P23" s="15">
        <v>1102</v>
      </c>
      <c r="Q23" s="24"/>
      <c r="R23" s="24">
        <v>1111</v>
      </c>
      <c r="T23" s="24"/>
    </row>
    <row r="24" spans="1:23" x14ac:dyDescent="0.2">
      <c r="A24" s="9" t="s">
        <v>266</v>
      </c>
      <c r="B24" s="9"/>
      <c r="C24" s="9" t="s">
        <v>28</v>
      </c>
      <c r="D24" s="9">
        <v>116.5</v>
      </c>
      <c r="E24" s="9">
        <v>36.799999999999997</v>
      </c>
      <c r="F24" s="9">
        <v>35.9</v>
      </c>
      <c r="G24" s="9" t="s">
        <v>29</v>
      </c>
      <c r="H24" s="9" t="s">
        <v>1166</v>
      </c>
      <c r="I24" s="9"/>
      <c r="J24" s="9"/>
      <c r="K24" s="9"/>
      <c r="L24" s="9" t="s">
        <v>1456</v>
      </c>
      <c r="N24" s="17">
        <v>1101</v>
      </c>
      <c r="O24" s="17"/>
      <c r="P24" s="104">
        <v>1103</v>
      </c>
      <c r="Q24" s="24"/>
      <c r="R24" s="24">
        <v>1116</v>
      </c>
      <c r="T24" s="24"/>
    </row>
    <row r="25" spans="1:23" x14ac:dyDescent="0.2">
      <c r="A25" s="9" t="s">
        <v>267</v>
      </c>
      <c r="B25" s="9"/>
      <c r="C25" s="9" t="s">
        <v>34</v>
      </c>
      <c r="D25" s="9">
        <v>126</v>
      </c>
      <c r="E25" s="9"/>
      <c r="F25" s="9">
        <v>43.5</v>
      </c>
      <c r="G25" s="9" t="s">
        <v>68</v>
      </c>
      <c r="H25" s="9" t="s">
        <v>1166</v>
      </c>
      <c r="I25" s="9"/>
      <c r="J25" s="9"/>
      <c r="K25" s="9"/>
      <c r="L25" s="9" t="s">
        <v>1328</v>
      </c>
      <c r="N25" s="17">
        <v>1104</v>
      </c>
      <c r="O25" s="17"/>
      <c r="P25" s="104">
        <v>1107</v>
      </c>
      <c r="Q25" s="24"/>
      <c r="R25" s="24">
        <v>1117</v>
      </c>
      <c r="T25" s="24"/>
    </row>
    <row r="26" spans="1:23" x14ac:dyDescent="0.2">
      <c r="A26" s="9" t="s">
        <v>268</v>
      </c>
      <c r="B26" s="9"/>
      <c r="C26" s="9" t="s">
        <v>28</v>
      </c>
      <c r="D26" s="9">
        <v>117</v>
      </c>
      <c r="E26" s="9"/>
      <c r="F26" s="9">
        <v>33.799999999999997</v>
      </c>
      <c r="G26" s="9" t="s">
        <v>29</v>
      </c>
      <c r="H26" s="9" t="s">
        <v>1166</v>
      </c>
      <c r="I26" s="9"/>
      <c r="J26" s="9"/>
      <c r="K26" s="9"/>
      <c r="L26" s="9" t="s">
        <v>1328</v>
      </c>
      <c r="N26" s="17">
        <v>1105</v>
      </c>
      <c r="O26" s="17"/>
      <c r="P26" s="15">
        <v>1108</v>
      </c>
      <c r="Q26" s="24"/>
      <c r="R26" s="24">
        <v>1120</v>
      </c>
      <c r="T26" s="24"/>
    </row>
    <row r="27" spans="1:23" x14ac:dyDescent="0.2">
      <c r="A27" s="9" t="s">
        <v>269</v>
      </c>
      <c r="B27" s="9"/>
      <c r="C27" s="9" t="s">
        <v>28</v>
      </c>
      <c r="D27" s="9">
        <v>30</v>
      </c>
      <c r="E27" s="9"/>
      <c r="F27" s="9" t="s">
        <v>1457</v>
      </c>
      <c r="G27" s="9" t="s">
        <v>29</v>
      </c>
      <c r="H27" s="9" t="s">
        <v>1166</v>
      </c>
      <c r="I27" s="9"/>
      <c r="J27" s="9"/>
      <c r="K27" s="9"/>
      <c r="L27" s="9"/>
      <c r="N27" s="17">
        <v>1106</v>
      </c>
      <c r="O27" s="17"/>
      <c r="P27" s="15">
        <v>1112</v>
      </c>
      <c r="Q27" s="24"/>
      <c r="R27" s="24">
        <v>1123</v>
      </c>
      <c r="T27" s="24"/>
    </row>
    <row r="28" spans="1:23" x14ac:dyDescent="0.2">
      <c r="A28" s="9" t="s">
        <v>270</v>
      </c>
      <c r="B28" s="9"/>
      <c r="C28" s="9"/>
      <c r="D28" s="9"/>
      <c r="E28" s="9"/>
      <c r="F28" s="9"/>
      <c r="G28" s="9"/>
      <c r="H28" s="9"/>
      <c r="I28" s="9"/>
      <c r="J28" s="9"/>
      <c r="K28" s="9" t="s">
        <v>1166</v>
      </c>
      <c r="L28" s="9"/>
      <c r="N28" s="17">
        <v>1109</v>
      </c>
      <c r="O28" s="17"/>
      <c r="P28" s="15">
        <v>1114</v>
      </c>
      <c r="Q28" s="24"/>
      <c r="R28" s="24">
        <v>1124</v>
      </c>
      <c r="T28" s="24"/>
    </row>
    <row r="29" spans="1:23" x14ac:dyDescent="0.2">
      <c r="A29" s="9" t="s">
        <v>271</v>
      </c>
      <c r="B29" s="9"/>
      <c r="C29" s="9"/>
      <c r="D29" s="9"/>
      <c r="E29" s="9"/>
      <c r="F29" s="9"/>
      <c r="G29" s="9"/>
      <c r="H29" s="9"/>
      <c r="I29" s="9"/>
      <c r="J29" s="9"/>
      <c r="K29" s="9" t="s">
        <v>1166</v>
      </c>
      <c r="L29" s="9"/>
      <c r="N29" s="17">
        <v>1110</v>
      </c>
      <c r="O29" s="17"/>
      <c r="P29" s="15">
        <v>1118</v>
      </c>
      <c r="Q29" s="24"/>
      <c r="R29" s="24">
        <v>1132</v>
      </c>
      <c r="T29" s="24"/>
    </row>
    <row r="30" spans="1:23" x14ac:dyDescent="0.2">
      <c r="A30" s="9" t="s">
        <v>272</v>
      </c>
      <c r="B30" s="9"/>
      <c r="C30" s="9" t="s">
        <v>28</v>
      </c>
      <c r="D30" s="9">
        <v>116.5</v>
      </c>
      <c r="E30" s="9">
        <v>39.299999999999997</v>
      </c>
      <c r="F30" s="9">
        <v>37.299999999999997</v>
      </c>
      <c r="G30" s="9" t="s">
        <v>29</v>
      </c>
      <c r="H30" s="9" t="s">
        <v>1166</v>
      </c>
      <c r="I30" s="9"/>
      <c r="J30" s="9"/>
      <c r="K30" s="9"/>
      <c r="L30" s="9" t="s">
        <v>1458</v>
      </c>
      <c r="N30" s="17">
        <v>1113</v>
      </c>
      <c r="O30" s="17"/>
      <c r="P30" s="15">
        <v>1119</v>
      </c>
      <c r="Q30" s="24"/>
      <c r="R30" s="24">
        <v>1137</v>
      </c>
      <c r="T30" s="24"/>
    </row>
    <row r="31" spans="1:23" x14ac:dyDescent="0.2">
      <c r="A31" s="9" t="s">
        <v>273</v>
      </c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N31" s="17">
        <v>1127</v>
      </c>
      <c r="O31" s="17"/>
      <c r="P31" s="104">
        <v>1139</v>
      </c>
      <c r="Q31" s="24"/>
      <c r="R31" s="24">
        <v>1138</v>
      </c>
      <c r="T31" s="24"/>
    </row>
    <row r="32" spans="1:23" x14ac:dyDescent="0.2">
      <c r="A32" s="9" t="s">
        <v>274</v>
      </c>
      <c r="B32" s="9"/>
      <c r="C32" s="9" t="s">
        <v>34</v>
      </c>
      <c r="D32" s="9">
        <v>85</v>
      </c>
      <c r="E32" s="9"/>
      <c r="F32" s="9">
        <v>25.3</v>
      </c>
      <c r="G32" s="9" t="s">
        <v>68</v>
      </c>
      <c r="H32" s="9" t="s">
        <v>1166</v>
      </c>
      <c r="I32" s="9"/>
      <c r="J32" s="9"/>
      <c r="K32" s="9"/>
      <c r="L32" s="9" t="s">
        <v>1328</v>
      </c>
      <c r="N32" s="17">
        <v>1130</v>
      </c>
      <c r="O32" s="17"/>
      <c r="P32" s="15">
        <v>1140</v>
      </c>
      <c r="Q32" s="24"/>
      <c r="R32" s="24">
        <v>1144</v>
      </c>
      <c r="T32" s="24"/>
    </row>
    <row r="33" spans="1:20" x14ac:dyDescent="0.2">
      <c r="A33" s="47" t="s">
        <v>275</v>
      </c>
      <c r="B33" s="9"/>
      <c r="C33" s="9" t="s">
        <v>34</v>
      </c>
      <c r="D33" s="9">
        <v>42</v>
      </c>
      <c r="E33" s="9"/>
      <c r="F33" s="9"/>
      <c r="G33" s="9" t="s">
        <v>68</v>
      </c>
      <c r="H33" s="9"/>
      <c r="I33" s="9"/>
      <c r="J33" s="9"/>
      <c r="K33" s="9"/>
      <c r="L33" s="9"/>
      <c r="N33" s="17">
        <v>1131</v>
      </c>
      <c r="O33" s="17"/>
      <c r="P33" s="15">
        <v>1141</v>
      </c>
      <c r="Q33" s="24"/>
      <c r="R33" s="24">
        <v>1147</v>
      </c>
      <c r="T33" s="24"/>
    </row>
    <row r="34" spans="1:20" x14ac:dyDescent="0.2">
      <c r="A34" s="9" t="s">
        <v>276</v>
      </c>
      <c r="B34" s="9"/>
      <c r="C34" s="9" t="s">
        <v>34</v>
      </c>
      <c r="D34" s="9">
        <v>45</v>
      </c>
      <c r="E34" s="9"/>
      <c r="F34" s="9">
        <v>11</v>
      </c>
      <c r="G34" s="9" t="s">
        <v>68</v>
      </c>
      <c r="H34" s="9" t="s">
        <v>1166</v>
      </c>
      <c r="I34" s="9"/>
      <c r="J34" s="9"/>
      <c r="K34" s="9"/>
      <c r="L34" s="9"/>
      <c r="N34" s="17">
        <v>1133</v>
      </c>
      <c r="O34" s="17"/>
      <c r="P34" s="104">
        <v>1142</v>
      </c>
      <c r="Q34" s="24"/>
      <c r="R34" s="24">
        <v>1160</v>
      </c>
      <c r="T34" s="24"/>
    </row>
    <row r="35" spans="1:20" x14ac:dyDescent="0.2">
      <c r="A35" s="47" t="s">
        <v>1459</v>
      </c>
      <c r="B35" s="10"/>
      <c r="C35" s="10">
        <v>30</v>
      </c>
      <c r="D35" s="10"/>
      <c r="E35" s="10"/>
      <c r="F35" s="47">
        <v>27.2</v>
      </c>
      <c r="G35" s="47" t="s">
        <v>802</v>
      </c>
      <c r="H35" s="47" t="s">
        <v>1166</v>
      </c>
      <c r="I35" s="10"/>
      <c r="J35" s="10"/>
      <c r="K35" s="10"/>
      <c r="L35" s="10" t="s">
        <v>1328</v>
      </c>
      <c r="N35" s="17">
        <v>1143</v>
      </c>
      <c r="O35" s="17"/>
      <c r="P35" s="15">
        <v>1151</v>
      </c>
      <c r="Q35" s="24"/>
      <c r="R35" s="24">
        <v>1161</v>
      </c>
      <c r="T35" s="24"/>
    </row>
    <row r="36" spans="1:20" x14ac:dyDescent="0.2">
      <c r="A36" s="47" t="s">
        <v>1460</v>
      </c>
      <c r="B36" s="10">
        <v>4066</v>
      </c>
      <c r="C36" s="14" t="s">
        <v>28</v>
      </c>
      <c r="D36" s="10"/>
      <c r="E36" s="10"/>
      <c r="F36" s="10" t="s">
        <v>1461</v>
      </c>
      <c r="G36" s="47" t="s">
        <v>802</v>
      </c>
      <c r="H36" s="47" t="s">
        <v>1166</v>
      </c>
      <c r="I36" s="10"/>
      <c r="J36" s="10"/>
      <c r="K36" s="10"/>
      <c r="L36" s="10"/>
      <c r="N36" s="17">
        <v>1145</v>
      </c>
      <c r="O36" s="17"/>
      <c r="P36" s="104">
        <v>1155</v>
      </c>
      <c r="Q36" s="24"/>
      <c r="R36" s="24">
        <v>1163</v>
      </c>
      <c r="T36" s="24"/>
    </row>
    <row r="37" spans="1:20" x14ac:dyDescent="0.2">
      <c r="A37" s="47" t="s">
        <v>1462</v>
      </c>
      <c r="B37" s="10"/>
      <c r="C37" s="14" t="s">
        <v>28</v>
      </c>
      <c r="D37" s="10"/>
      <c r="E37" s="10">
        <v>25</v>
      </c>
      <c r="F37" s="14">
        <v>25</v>
      </c>
      <c r="G37" s="47" t="s">
        <v>436</v>
      </c>
      <c r="H37" s="47" t="s">
        <v>1166</v>
      </c>
      <c r="I37" s="10"/>
      <c r="J37" s="10"/>
      <c r="K37" s="10"/>
      <c r="L37" s="10"/>
      <c r="N37" s="17">
        <v>1145</v>
      </c>
      <c r="O37" s="17"/>
      <c r="P37" s="104">
        <v>1167</v>
      </c>
      <c r="Q37" s="24"/>
      <c r="R37" s="24">
        <v>1171</v>
      </c>
      <c r="T37" s="24"/>
    </row>
    <row r="38" spans="1:20" x14ac:dyDescent="0.2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N38" s="17">
        <v>1146</v>
      </c>
      <c r="O38" s="17"/>
      <c r="P38" s="104">
        <v>1172</v>
      </c>
      <c r="Q38" s="24"/>
      <c r="R38" s="24">
        <v>1173</v>
      </c>
      <c r="T38" s="24"/>
    </row>
    <row r="39" spans="1:20" x14ac:dyDescent="0.2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N39" s="17">
        <v>1148</v>
      </c>
      <c r="P39" s="104">
        <v>1176</v>
      </c>
      <c r="R39" s="24">
        <v>1175</v>
      </c>
    </row>
    <row r="40" spans="1:20" x14ac:dyDescent="0.2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N40" s="17">
        <v>1149</v>
      </c>
      <c r="P40" s="104">
        <v>1179</v>
      </c>
      <c r="R40" s="24">
        <v>1177</v>
      </c>
    </row>
    <row r="41" spans="1:20" x14ac:dyDescent="0.2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N41" s="17">
        <v>1150</v>
      </c>
      <c r="P41" s="104">
        <v>1180</v>
      </c>
      <c r="R41" s="24">
        <v>1178</v>
      </c>
    </row>
    <row r="42" spans="1:20" x14ac:dyDescent="0.2">
      <c r="A42" s="43" t="s">
        <v>234</v>
      </c>
      <c r="B42" s="43"/>
      <c r="C42" s="9" t="s">
        <v>29</v>
      </c>
      <c r="N42" s="17">
        <v>1156</v>
      </c>
      <c r="P42" s="104">
        <v>1181</v>
      </c>
      <c r="R42" s="24">
        <v>1184</v>
      </c>
    </row>
    <row r="43" spans="1:20" x14ac:dyDescent="0.2">
      <c r="A43" s="44">
        <v>1508</v>
      </c>
      <c r="B43" s="44"/>
      <c r="C43" s="9" t="s">
        <v>82</v>
      </c>
      <c r="N43" s="17">
        <v>1157</v>
      </c>
      <c r="P43" s="104">
        <v>1183</v>
      </c>
      <c r="R43" s="24">
        <v>1185</v>
      </c>
    </row>
    <row r="44" spans="1:20" x14ac:dyDescent="0.2">
      <c r="A44" s="7" t="s">
        <v>235</v>
      </c>
      <c r="B44" s="7"/>
      <c r="C44" s="9" t="s">
        <v>82</v>
      </c>
      <c r="N44" s="17">
        <v>1158</v>
      </c>
      <c r="P44" s="104">
        <v>1189</v>
      </c>
      <c r="R44" s="24">
        <v>1186</v>
      </c>
    </row>
    <row r="45" spans="1:20" x14ac:dyDescent="0.2">
      <c r="A45" s="3" t="s">
        <v>236</v>
      </c>
      <c r="B45" s="3">
        <v>808</v>
      </c>
      <c r="C45" s="9" t="s">
        <v>82</v>
      </c>
      <c r="N45" s="17">
        <v>1159</v>
      </c>
      <c r="P45" s="104">
        <v>1191</v>
      </c>
      <c r="R45" s="24">
        <v>1187</v>
      </c>
    </row>
    <row r="46" spans="1:20" x14ac:dyDescent="0.2">
      <c r="A46" s="43" t="s">
        <v>237</v>
      </c>
      <c r="B46" s="43"/>
      <c r="C46" s="9" t="s">
        <v>82</v>
      </c>
      <c r="N46" s="17">
        <v>1162</v>
      </c>
      <c r="P46" s="104">
        <v>1194</v>
      </c>
      <c r="R46" s="24">
        <v>1188</v>
      </c>
    </row>
    <row r="47" spans="1:20" x14ac:dyDescent="0.2">
      <c r="A47" s="43" t="s">
        <v>238</v>
      </c>
      <c r="B47" s="43"/>
      <c r="C47" s="9" t="s">
        <v>82</v>
      </c>
      <c r="N47" s="17">
        <v>1164</v>
      </c>
      <c r="P47" s="104">
        <v>1195</v>
      </c>
      <c r="R47" s="24">
        <v>1190</v>
      </c>
    </row>
    <row r="48" spans="1:20" x14ac:dyDescent="0.2">
      <c r="A48" s="43" t="s">
        <v>239</v>
      </c>
      <c r="B48" s="43"/>
      <c r="C48" s="9" t="s">
        <v>82</v>
      </c>
      <c r="N48" s="17">
        <v>1165</v>
      </c>
      <c r="P48" s="104">
        <v>1196</v>
      </c>
      <c r="R48" s="24">
        <v>1197</v>
      </c>
    </row>
    <row r="49" spans="1:18" x14ac:dyDescent="0.2">
      <c r="A49" s="43" t="s">
        <v>240</v>
      </c>
      <c r="B49" s="43"/>
      <c r="C49" s="9" t="s">
        <v>82</v>
      </c>
      <c r="N49" s="17">
        <v>1166</v>
      </c>
      <c r="P49" s="104">
        <v>1200</v>
      </c>
      <c r="R49" s="24">
        <v>1198</v>
      </c>
    </row>
    <row r="50" spans="1:18" x14ac:dyDescent="0.2">
      <c r="A50" s="43" t="s">
        <v>241</v>
      </c>
      <c r="B50" s="43"/>
      <c r="C50" s="9" t="s">
        <v>82</v>
      </c>
      <c r="N50" s="17">
        <v>1168</v>
      </c>
      <c r="P50" s="15">
        <v>1810</v>
      </c>
      <c r="R50" s="24">
        <v>1814</v>
      </c>
    </row>
    <row r="51" spans="1:18" x14ac:dyDescent="0.2">
      <c r="A51" s="43" t="s">
        <v>242</v>
      </c>
      <c r="B51" s="43">
        <v>513</v>
      </c>
      <c r="C51" s="9" t="s">
        <v>82</v>
      </c>
      <c r="N51" s="17">
        <v>1169</v>
      </c>
      <c r="P51" s="15">
        <v>1821</v>
      </c>
      <c r="R51" s="24">
        <v>1815</v>
      </c>
    </row>
    <row r="52" spans="1:18" x14ac:dyDescent="0.2">
      <c r="A52" s="43" t="s">
        <v>243</v>
      </c>
      <c r="B52" s="45" t="s">
        <v>244</v>
      </c>
      <c r="C52" s="9" t="s">
        <v>82</v>
      </c>
      <c r="N52" s="17">
        <v>1170</v>
      </c>
      <c r="P52" s="15">
        <v>1834</v>
      </c>
      <c r="R52" s="24">
        <v>1817</v>
      </c>
    </row>
    <row r="53" spans="1:18" x14ac:dyDescent="0.2">
      <c r="A53" s="43" t="s">
        <v>245</v>
      </c>
      <c r="B53" s="43"/>
      <c r="C53" s="9" t="s">
        <v>82</v>
      </c>
      <c r="N53" s="17">
        <v>1174</v>
      </c>
      <c r="P53" s="15">
        <v>1835</v>
      </c>
      <c r="R53" s="24">
        <v>1823</v>
      </c>
    </row>
    <row r="54" spans="1:18" x14ac:dyDescent="0.2">
      <c r="A54" s="43" t="s">
        <v>246</v>
      </c>
      <c r="B54" s="43"/>
      <c r="C54" s="9" t="s">
        <v>82</v>
      </c>
      <c r="N54" s="17">
        <v>1182</v>
      </c>
      <c r="P54" s="15">
        <v>1837</v>
      </c>
      <c r="R54" s="24">
        <v>1824</v>
      </c>
    </row>
    <row r="55" spans="1:18" x14ac:dyDescent="0.2">
      <c r="A55" s="43" t="s">
        <v>252</v>
      </c>
      <c r="B55" s="43"/>
      <c r="C55" s="9" t="s">
        <v>82</v>
      </c>
      <c r="N55" s="17">
        <v>1193</v>
      </c>
      <c r="P55" s="15">
        <v>1842</v>
      </c>
      <c r="R55" s="24">
        <v>1825</v>
      </c>
    </row>
    <row r="56" spans="1:18" x14ac:dyDescent="0.2">
      <c r="A56" s="7" t="s">
        <v>256</v>
      </c>
      <c r="B56" s="7"/>
      <c r="C56" s="9" t="s">
        <v>82</v>
      </c>
      <c r="N56" s="17">
        <v>1811</v>
      </c>
      <c r="P56" s="15">
        <v>1853</v>
      </c>
      <c r="R56" s="24">
        <v>1827</v>
      </c>
    </row>
    <row r="57" spans="1:18" x14ac:dyDescent="0.2">
      <c r="A57" s="43" t="s">
        <v>259</v>
      </c>
      <c r="B57" s="43"/>
      <c r="C57" s="9" t="s">
        <v>29</v>
      </c>
      <c r="N57" s="17">
        <v>1820</v>
      </c>
      <c r="P57" s="104">
        <v>2002</v>
      </c>
      <c r="R57" s="24">
        <v>1828</v>
      </c>
    </row>
    <row r="58" spans="1:18" x14ac:dyDescent="0.2">
      <c r="A58" s="43" t="s">
        <v>260</v>
      </c>
      <c r="B58" s="43"/>
      <c r="C58" s="9" t="s">
        <v>29</v>
      </c>
      <c r="N58" s="17">
        <v>1826</v>
      </c>
      <c r="P58" s="104">
        <v>2010</v>
      </c>
      <c r="R58" s="24">
        <v>1831</v>
      </c>
    </row>
    <row r="59" spans="1:18" x14ac:dyDescent="0.2">
      <c r="N59" s="17">
        <v>1832</v>
      </c>
      <c r="P59" s="104">
        <v>2011</v>
      </c>
      <c r="R59" s="24">
        <v>1833</v>
      </c>
    </row>
    <row r="60" spans="1:18" x14ac:dyDescent="0.2">
      <c r="N60" s="17">
        <v>1839</v>
      </c>
      <c r="P60" s="104">
        <v>2014</v>
      </c>
      <c r="R60" s="24">
        <v>1836</v>
      </c>
    </row>
    <row r="61" spans="1:18" x14ac:dyDescent="0.2">
      <c r="A61" t="s">
        <v>308</v>
      </c>
      <c r="B61" s="17" t="s">
        <v>187</v>
      </c>
      <c r="C61" s="31" t="s">
        <v>188</v>
      </c>
      <c r="D61" s="31" t="s">
        <v>1463</v>
      </c>
      <c r="E61" s="31" t="s">
        <v>1334</v>
      </c>
      <c r="F61" s="41" t="s">
        <v>190</v>
      </c>
      <c r="I61" s="17" t="s">
        <v>187</v>
      </c>
      <c r="J61" s="31" t="s">
        <v>188</v>
      </c>
      <c r="K61" s="31" t="s">
        <v>1240</v>
      </c>
      <c r="L61" s="31" t="s">
        <v>1334</v>
      </c>
      <c r="M61" s="41" t="s">
        <v>190</v>
      </c>
      <c r="N61" s="17">
        <v>1840</v>
      </c>
      <c r="P61" s="104">
        <v>2018</v>
      </c>
      <c r="R61" s="24">
        <v>1844</v>
      </c>
    </row>
    <row r="62" spans="1:18" x14ac:dyDescent="0.2">
      <c r="A62" s="9" t="s">
        <v>309</v>
      </c>
      <c r="B62" s="9">
        <v>4018</v>
      </c>
      <c r="C62" s="9" t="s">
        <v>1166</v>
      </c>
      <c r="D62" s="9"/>
      <c r="E62" s="9"/>
      <c r="F62" s="9"/>
      <c r="H62" s="88" t="s">
        <v>338</v>
      </c>
      <c r="I62" s="9">
        <v>4068</v>
      </c>
      <c r="J62" s="9" t="s">
        <v>1166</v>
      </c>
      <c r="K62" s="9"/>
      <c r="L62" s="9"/>
      <c r="M62" s="9"/>
      <c r="N62" s="17">
        <v>1852</v>
      </c>
      <c r="P62" s="104">
        <v>2024</v>
      </c>
      <c r="R62" s="24">
        <v>1845</v>
      </c>
    </row>
    <row r="63" spans="1:18" x14ac:dyDescent="0.2">
      <c r="A63" s="9" t="s">
        <v>310</v>
      </c>
      <c r="B63" s="9"/>
      <c r="C63" s="9"/>
      <c r="D63" s="9" t="s">
        <v>1166</v>
      </c>
      <c r="E63" s="9"/>
      <c r="F63" s="9"/>
      <c r="H63" s="9" t="s">
        <v>339</v>
      </c>
      <c r="I63" s="9">
        <v>4069</v>
      </c>
      <c r="J63" s="9" t="s">
        <v>1166</v>
      </c>
      <c r="K63" s="9"/>
      <c r="L63" s="9"/>
      <c r="M63" s="9"/>
      <c r="N63" s="17">
        <v>1854</v>
      </c>
      <c r="P63" s="104">
        <v>2026</v>
      </c>
      <c r="R63" s="24">
        <v>1846</v>
      </c>
    </row>
    <row r="64" spans="1:18" x14ac:dyDescent="0.2">
      <c r="A64" s="9" t="s">
        <v>311</v>
      </c>
      <c r="B64" s="9">
        <v>4014</v>
      </c>
      <c r="C64" s="9" t="s">
        <v>1166</v>
      </c>
      <c r="D64" s="9"/>
      <c r="E64" s="9"/>
      <c r="F64" s="9"/>
      <c r="H64" s="88" t="s">
        <v>340</v>
      </c>
      <c r="I64" s="9">
        <v>4070</v>
      </c>
      <c r="J64" s="9" t="s">
        <v>1166</v>
      </c>
      <c r="K64" s="9"/>
      <c r="L64" s="9"/>
      <c r="M64" s="9"/>
      <c r="N64" s="17">
        <v>1885</v>
      </c>
      <c r="P64" s="104">
        <v>2028</v>
      </c>
      <c r="R64" s="24">
        <v>1847</v>
      </c>
    </row>
    <row r="65" spans="1:18" x14ac:dyDescent="0.2">
      <c r="A65" s="9" t="s">
        <v>312</v>
      </c>
      <c r="B65" s="9"/>
      <c r="C65" s="9"/>
      <c r="D65" s="9" t="s">
        <v>1166</v>
      </c>
      <c r="E65" s="9"/>
      <c r="F65" s="9"/>
      <c r="H65" s="9" t="s">
        <v>341</v>
      </c>
      <c r="I65" s="9">
        <v>4020</v>
      </c>
      <c r="J65" s="9" t="s">
        <v>1166</v>
      </c>
      <c r="K65" s="9"/>
      <c r="L65" s="9"/>
      <c r="M65" s="9"/>
      <c r="N65" s="17">
        <v>2005</v>
      </c>
      <c r="P65" s="104">
        <v>2031</v>
      </c>
      <c r="R65" s="24">
        <v>1848</v>
      </c>
    </row>
    <row r="66" spans="1:18" x14ac:dyDescent="0.2">
      <c r="A66" s="9" t="s">
        <v>313</v>
      </c>
      <c r="B66" s="9"/>
      <c r="C66" s="9" t="s">
        <v>1166</v>
      </c>
      <c r="D66" s="9"/>
      <c r="E66" s="9"/>
      <c r="F66" s="9"/>
      <c r="H66" s="88" t="s">
        <v>342</v>
      </c>
      <c r="I66" s="9">
        <v>4084</v>
      </c>
      <c r="J66" s="9" t="s">
        <v>1166</v>
      </c>
      <c r="K66" s="9"/>
      <c r="L66" s="9"/>
      <c r="M66" s="9"/>
      <c r="N66" s="17">
        <v>2006</v>
      </c>
      <c r="R66" s="24">
        <v>1850</v>
      </c>
    </row>
    <row r="67" spans="1:18" x14ac:dyDescent="0.2">
      <c r="A67" s="9" t="s">
        <v>314</v>
      </c>
      <c r="B67" s="9">
        <v>4026</v>
      </c>
      <c r="C67" s="9" t="s">
        <v>1166</v>
      </c>
      <c r="D67" s="9"/>
      <c r="E67" s="9"/>
      <c r="F67" s="9"/>
      <c r="H67" s="9" t="s">
        <v>343</v>
      </c>
      <c r="I67" s="9">
        <v>4086</v>
      </c>
      <c r="J67" s="9" t="s">
        <v>1166</v>
      </c>
      <c r="K67" s="9"/>
      <c r="L67" s="9"/>
      <c r="M67" s="9"/>
      <c r="N67" s="17">
        <v>2012</v>
      </c>
      <c r="R67" s="24">
        <v>1851</v>
      </c>
    </row>
    <row r="68" spans="1:18" x14ac:dyDescent="0.2">
      <c r="A68" s="9" t="s">
        <v>315</v>
      </c>
      <c r="B68" s="9"/>
      <c r="C68" s="9"/>
      <c r="D68" s="9" t="s">
        <v>1166</v>
      </c>
      <c r="E68" s="9"/>
      <c r="F68" s="9"/>
      <c r="H68" s="88" t="s">
        <v>344</v>
      </c>
      <c r="I68" s="9"/>
      <c r="J68" s="9"/>
      <c r="K68" s="9"/>
      <c r="L68" s="9" t="s">
        <v>1166</v>
      </c>
      <c r="M68" s="9"/>
      <c r="N68" s="17">
        <v>2013</v>
      </c>
      <c r="R68" s="24">
        <v>1856</v>
      </c>
    </row>
    <row r="69" spans="1:18" x14ac:dyDescent="0.2">
      <c r="A69" s="9" t="s">
        <v>316</v>
      </c>
      <c r="B69" s="9">
        <v>4015</v>
      </c>
      <c r="C69" s="9" t="s">
        <v>1166</v>
      </c>
      <c r="D69" s="9"/>
      <c r="E69" s="9"/>
      <c r="F69" s="9"/>
      <c r="H69" s="9" t="s">
        <v>345</v>
      </c>
      <c r="I69" s="9">
        <v>4085</v>
      </c>
      <c r="J69" s="9" t="s">
        <v>1166</v>
      </c>
      <c r="K69" s="9"/>
      <c r="L69" s="9"/>
      <c r="M69" s="9"/>
      <c r="N69" s="17">
        <v>2015</v>
      </c>
      <c r="R69" s="24">
        <v>1857</v>
      </c>
    </row>
    <row r="70" spans="1:18" x14ac:dyDescent="0.2">
      <c r="A70" s="9" t="s">
        <v>317</v>
      </c>
      <c r="B70" s="9"/>
      <c r="C70" s="9"/>
      <c r="D70" s="9" t="s">
        <v>1166</v>
      </c>
      <c r="E70" s="9"/>
      <c r="F70" s="9"/>
      <c r="H70" s="88" t="s">
        <v>346</v>
      </c>
      <c r="I70" s="9">
        <v>4087</v>
      </c>
      <c r="J70" s="9" t="s">
        <v>1166</v>
      </c>
      <c r="K70" s="9"/>
      <c r="L70" s="9"/>
      <c r="M70" s="9"/>
      <c r="N70" s="17">
        <v>2016</v>
      </c>
      <c r="R70" s="24">
        <v>2001</v>
      </c>
    </row>
    <row r="71" spans="1:18" x14ac:dyDescent="0.2">
      <c r="A71" s="9" t="s">
        <v>318</v>
      </c>
      <c r="B71" s="9"/>
      <c r="C71" s="9"/>
      <c r="D71" s="9" t="s">
        <v>1166</v>
      </c>
      <c r="E71" s="9"/>
      <c r="F71" s="9"/>
      <c r="H71" s="9" t="s">
        <v>347</v>
      </c>
      <c r="I71" s="9">
        <v>4088</v>
      </c>
      <c r="J71" s="9" t="s">
        <v>1166</v>
      </c>
      <c r="K71" s="9"/>
      <c r="L71" s="9"/>
      <c r="M71" s="9"/>
      <c r="N71" s="17">
        <v>2020</v>
      </c>
      <c r="R71" s="24">
        <v>2004</v>
      </c>
    </row>
    <row r="72" spans="1:18" x14ac:dyDescent="0.2">
      <c r="A72" s="9" t="s">
        <v>319</v>
      </c>
      <c r="B72" s="9"/>
      <c r="C72" s="9" t="s">
        <v>1166</v>
      </c>
      <c r="D72" s="9"/>
      <c r="E72" s="9"/>
      <c r="F72" s="9"/>
      <c r="H72" s="88" t="s">
        <v>348</v>
      </c>
      <c r="I72" s="9"/>
      <c r="J72" s="9" t="s">
        <v>1166</v>
      </c>
      <c r="K72" s="9"/>
      <c r="L72" s="9"/>
      <c r="M72" s="9"/>
      <c r="N72" s="17">
        <v>2022</v>
      </c>
      <c r="R72" s="24">
        <v>2006</v>
      </c>
    </row>
    <row r="73" spans="1:18" x14ac:dyDescent="0.2">
      <c r="A73" s="9" t="s">
        <v>320</v>
      </c>
      <c r="B73" s="9">
        <v>4022</v>
      </c>
      <c r="C73" s="9" t="s">
        <v>1166</v>
      </c>
      <c r="D73" s="9"/>
      <c r="E73" s="9"/>
      <c r="F73" s="9"/>
      <c r="H73" s="9" t="s">
        <v>349</v>
      </c>
      <c r="I73" s="9">
        <v>4080</v>
      </c>
      <c r="J73" s="9" t="s">
        <v>1166</v>
      </c>
      <c r="K73" s="9"/>
      <c r="L73" s="9"/>
      <c r="M73" s="9"/>
      <c r="N73" s="17">
        <v>2035</v>
      </c>
      <c r="R73" s="24">
        <v>2017</v>
      </c>
    </row>
    <row r="74" spans="1:18" x14ac:dyDescent="0.2">
      <c r="A74" s="9" t="s">
        <v>321</v>
      </c>
      <c r="B74" s="9"/>
      <c r="C74" s="9"/>
      <c r="D74" s="9"/>
      <c r="E74" s="9"/>
      <c r="F74" s="9" t="s">
        <v>1166</v>
      </c>
      <c r="H74" s="88" t="s">
        <v>350</v>
      </c>
      <c r="I74" s="9">
        <v>4079</v>
      </c>
      <c r="J74" s="9" t="s">
        <v>1166</v>
      </c>
      <c r="K74" s="9"/>
      <c r="L74" s="9"/>
      <c r="M74" s="9"/>
      <c r="N74" s="17">
        <v>2036</v>
      </c>
      <c r="R74" s="24">
        <v>2023</v>
      </c>
    </row>
    <row r="75" spans="1:18" x14ac:dyDescent="0.2">
      <c r="A75" s="9" t="s">
        <v>322</v>
      </c>
      <c r="B75" s="9">
        <v>4019</v>
      </c>
      <c r="C75" s="9" t="s">
        <v>1166</v>
      </c>
      <c r="D75" s="9"/>
      <c r="E75" s="9"/>
      <c r="F75" s="9"/>
      <c r="H75" s="9" t="s">
        <v>351</v>
      </c>
      <c r="I75" s="9">
        <v>4073</v>
      </c>
      <c r="J75" s="9" t="s">
        <v>1166</v>
      </c>
      <c r="K75" s="9"/>
      <c r="L75" s="9"/>
      <c r="M75" s="9"/>
      <c r="N75" s="17">
        <v>2037</v>
      </c>
      <c r="R75" s="24">
        <v>2025</v>
      </c>
    </row>
    <row r="76" spans="1:18" x14ac:dyDescent="0.2">
      <c r="A76" s="9" t="s">
        <v>323</v>
      </c>
      <c r="B76" s="9"/>
      <c r="C76" s="9" t="s">
        <v>1166</v>
      </c>
      <c r="D76" s="9"/>
      <c r="E76" s="9"/>
      <c r="F76" s="9"/>
      <c r="H76" s="88" t="s">
        <v>352</v>
      </c>
      <c r="I76" s="9"/>
      <c r="J76" s="9"/>
      <c r="K76" s="9"/>
      <c r="L76" s="9"/>
      <c r="M76" s="9" t="s">
        <v>1166</v>
      </c>
      <c r="N76" s="17">
        <v>2039</v>
      </c>
      <c r="R76" s="24">
        <v>2027</v>
      </c>
    </row>
    <row r="77" spans="1:18" x14ac:dyDescent="0.2">
      <c r="A77" s="9" t="s">
        <v>324</v>
      </c>
      <c r="B77" s="9">
        <v>4024</v>
      </c>
      <c r="C77" s="9" t="s">
        <v>1166</v>
      </c>
      <c r="D77" s="9"/>
      <c r="E77" s="9"/>
      <c r="F77" s="9"/>
      <c r="H77" s="9" t="s">
        <v>353</v>
      </c>
      <c r="I77" s="9">
        <v>4083</v>
      </c>
      <c r="J77" s="9" t="s">
        <v>1166</v>
      </c>
      <c r="K77" s="9"/>
      <c r="L77" s="9"/>
      <c r="M77" s="9"/>
      <c r="N77" s="17">
        <v>2040</v>
      </c>
      <c r="R77" s="24">
        <v>2029</v>
      </c>
    </row>
    <row r="78" spans="1:18" x14ac:dyDescent="0.2">
      <c r="A78" s="9" t="s">
        <v>325</v>
      </c>
      <c r="B78" s="9">
        <v>4023</v>
      </c>
      <c r="C78" s="9" t="s">
        <v>1166</v>
      </c>
      <c r="D78" s="9"/>
      <c r="E78" s="9"/>
      <c r="F78" s="9"/>
      <c r="H78" s="88" t="s">
        <v>354</v>
      </c>
      <c r="I78" s="9">
        <v>4081</v>
      </c>
      <c r="J78" s="9" t="s">
        <v>1166</v>
      </c>
      <c r="K78" s="9"/>
      <c r="L78" s="9"/>
      <c r="M78" s="9"/>
      <c r="N78" s="17">
        <v>2041</v>
      </c>
      <c r="R78" s="24">
        <v>2033</v>
      </c>
    </row>
    <row r="79" spans="1:18" x14ac:dyDescent="0.2">
      <c r="A79" s="9" t="s">
        <v>326</v>
      </c>
      <c r="B79" s="9">
        <v>4021</v>
      </c>
      <c r="C79" s="9" t="s">
        <v>1166</v>
      </c>
      <c r="D79" s="9"/>
      <c r="E79" s="9"/>
      <c r="F79" s="9"/>
      <c r="H79" s="9" t="s">
        <v>355</v>
      </c>
      <c r="I79" s="9"/>
      <c r="J79" s="9"/>
      <c r="K79" s="9"/>
      <c r="L79" s="9" t="s">
        <v>1166</v>
      </c>
      <c r="M79" s="9"/>
      <c r="N79" s="17">
        <v>2042</v>
      </c>
    </row>
    <row r="80" spans="1:18" x14ac:dyDescent="0.2">
      <c r="A80" s="9" t="s">
        <v>327</v>
      </c>
      <c r="B80" s="9">
        <v>4071</v>
      </c>
      <c r="C80" s="9" t="s">
        <v>1166</v>
      </c>
      <c r="D80" s="9"/>
      <c r="E80" s="9"/>
      <c r="F80" s="9"/>
      <c r="H80" s="88" t="s">
        <v>356</v>
      </c>
      <c r="I80" s="9"/>
      <c r="J80" s="9"/>
      <c r="K80" s="9"/>
      <c r="L80" s="9"/>
      <c r="M80" s="9" t="s">
        <v>1166</v>
      </c>
      <c r="N80" s="17"/>
    </row>
    <row r="81" spans="1:14" x14ac:dyDescent="0.2">
      <c r="A81" s="9" t="s">
        <v>328</v>
      </c>
      <c r="B81" s="9">
        <v>4072</v>
      </c>
      <c r="C81" s="9" t="s">
        <v>1166</v>
      </c>
      <c r="D81" s="9"/>
      <c r="E81" s="9"/>
      <c r="F81" s="9"/>
      <c r="H81" s="9" t="s">
        <v>357</v>
      </c>
      <c r="I81" s="9"/>
      <c r="J81" s="9"/>
      <c r="K81" s="9"/>
      <c r="L81" s="9"/>
      <c r="M81" s="9" t="s">
        <v>1166</v>
      </c>
      <c r="N81" s="17"/>
    </row>
    <row r="82" spans="1:14" x14ac:dyDescent="0.2">
      <c r="A82" s="9" t="s">
        <v>329</v>
      </c>
      <c r="B82" s="9"/>
      <c r="C82" s="9"/>
      <c r="D82" s="9"/>
      <c r="E82" s="9" t="s">
        <v>1166</v>
      </c>
      <c r="F82" s="9"/>
      <c r="H82" s="88" t="s">
        <v>358</v>
      </c>
      <c r="I82" s="9">
        <v>4082</v>
      </c>
      <c r="J82" s="9" t="s">
        <v>1166</v>
      </c>
      <c r="K82" s="9"/>
      <c r="L82" s="9"/>
      <c r="M82" s="9"/>
      <c r="N82" s="17"/>
    </row>
    <row r="83" spans="1:14" x14ac:dyDescent="0.2">
      <c r="A83" s="9" t="s">
        <v>330</v>
      </c>
      <c r="B83" s="9"/>
      <c r="C83" s="9"/>
      <c r="D83" s="9" t="s">
        <v>1166</v>
      </c>
      <c r="E83" s="9"/>
      <c r="F83" s="9"/>
      <c r="G83" t="s">
        <v>1464</v>
      </c>
      <c r="H83" s="9" t="s">
        <v>359</v>
      </c>
      <c r="I83" s="9"/>
      <c r="J83" s="9"/>
      <c r="K83" s="9" t="s">
        <v>1166</v>
      </c>
      <c r="L83" s="9"/>
      <c r="M83" s="9"/>
      <c r="N83" s="17"/>
    </row>
    <row r="84" spans="1:14" x14ac:dyDescent="0.2">
      <c r="A84" s="9" t="s">
        <v>331</v>
      </c>
      <c r="B84" s="9"/>
      <c r="C84" s="9" t="s">
        <v>1166</v>
      </c>
      <c r="D84" s="9"/>
      <c r="E84" s="9"/>
      <c r="F84" s="9"/>
      <c r="H84" s="88" t="s">
        <v>360</v>
      </c>
      <c r="I84" s="9">
        <v>4096</v>
      </c>
      <c r="J84" s="9" t="s">
        <v>1166</v>
      </c>
      <c r="K84" s="9"/>
      <c r="L84" s="9"/>
      <c r="M84" s="9"/>
      <c r="N84" s="17"/>
    </row>
    <row r="85" spans="1:14" x14ac:dyDescent="0.2">
      <c r="A85" s="9" t="s">
        <v>332</v>
      </c>
      <c r="B85" s="9"/>
      <c r="C85" s="9"/>
      <c r="D85" s="9" t="s">
        <v>1166</v>
      </c>
      <c r="E85" s="9"/>
      <c r="F85" s="9"/>
      <c r="H85" s="9" t="s">
        <v>361</v>
      </c>
      <c r="I85" s="9"/>
      <c r="J85" s="9"/>
      <c r="K85" s="9" t="s">
        <v>1166</v>
      </c>
      <c r="L85" s="9"/>
      <c r="M85" s="9"/>
      <c r="N85" s="17"/>
    </row>
    <row r="86" spans="1:14" x14ac:dyDescent="0.2">
      <c r="A86" s="9" t="s">
        <v>333</v>
      </c>
      <c r="B86" s="9">
        <v>4078</v>
      </c>
      <c r="C86" s="9" t="s">
        <v>1166</v>
      </c>
      <c r="D86" s="9"/>
      <c r="E86" s="9"/>
      <c r="F86" s="9"/>
      <c r="H86" s="88" t="s">
        <v>362</v>
      </c>
      <c r="I86" s="9"/>
      <c r="J86" s="9"/>
      <c r="K86" s="9"/>
      <c r="L86" s="9"/>
      <c r="M86" s="9" t="s">
        <v>1166</v>
      </c>
      <c r="N86" s="17"/>
    </row>
    <row r="87" spans="1:14" x14ac:dyDescent="0.2">
      <c r="A87" s="9" t="s">
        <v>334</v>
      </c>
      <c r="B87" s="9">
        <v>4075</v>
      </c>
      <c r="C87" s="9" t="s">
        <v>1166</v>
      </c>
      <c r="D87" s="9"/>
      <c r="E87" s="9"/>
      <c r="F87" s="9"/>
      <c r="H87" s="9" t="s">
        <v>363</v>
      </c>
      <c r="I87" s="9">
        <v>4095</v>
      </c>
      <c r="J87" s="9" t="s">
        <v>1166</v>
      </c>
      <c r="K87" s="9"/>
      <c r="L87" s="9"/>
      <c r="M87" s="9"/>
      <c r="N87" s="17"/>
    </row>
    <row r="88" spans="1:14" x14ac:dyDescent="0.2">
      <c r="A88" s="9" t="s">
        <v>335</v>
      </c>
      <c r="B88" s="9">
        <v>4074</v>
      </c>
      <c r="C88" s="9" t="s">
        <v>1166</v>
      </c>
      <c r="D88" s="9"/>
      <c r="E88" s="9"/>
      <c r="F88" s="9"/>
      <c r="H88" s="88" t="s">
        <v>364</v>
      </c>
      <c r="I88" s="9">
        <v>4098</v>
      </c>
      <c r="J88" s="9" t="s">
        <v>1166</v>
      </c>
      <c r="K88" s="9"/>
      <c r="L88" s="9"/>
      <c r="M88" s="9"/>
      <c r="N88" s="17"/>
    </row>
    <row r="89" spans="1:14" x14ac:dyDescent="0.2">
      <c r="A89" s="9" t="s">
        <v>336</v>
      </c>
      <c r="B89" s="9">
        <v>4076</v>
      </c>
      <c r="C89" s="9" t="s">
        <v>1166</v>
      </c>
      <c r="D89" s="9"/>
      <c r="E89" s="9"/>
      <c r="F89" s="9"/>
      <c r="H89" s="9" t="s">
        <v>365</v>
      </c>
      <c r="I89" s="9">
        <v>4093</v>
      </c>
      <c r="J89" s="9" t="s">
        <v>1166</v>
      </c>
      <c r="K89" s="9"/>
      <c r="L89" s="9"/>
      <c r="M89" s="9"/>
      <c r="N89" s="17"/>
    </row>
    <row r="90" spans="1:14" x14ac:dyDescent="0.2">
      <c r="A90" s="9" t="s">
        <v>337</v>
      </c>
      <c r="B90" s="9">
        <v>4077</v>
      </c>
      <c r="C90" s="9" t="s">
        <v>1166</v>
      </c>
      <c r="D90" s="9"/>
      <c r="E90" s="9"/>
      <c r="F90" s="9"/>
      <c r="H90" s="88" t="s">
        <v>366</v>
      </c>
      <c r="I90" s="9">
        <v>4094</v>
      </c>
      <c r="J90" s="9" t="s">
        <v>1166</v>
      </c>
      <c r="K90" s="9"/>
      <c r="L90" s="9"/>
      <c r="M90" s="9"/>
      <c r="N90" s="17"/>
    </row>
    <row r="91" spans="1:14" x14ac:dyDescent="0.2">
      <c r="A91" s="9" t="s">
        <v>338</v>
      </c>
      <c r="B91" s="9"/>
      <c r="C91" s="9"/>
      <c r="D91" s="9"/>
      <c r="E91" s="9"/>
      <c r="F91" s="9" t="s">
        <v>1166</v>
      </c>
      <c r="H91" s="9" t="s">
        <v>367</v>
      </c>
      <c r="I91" s="9">
        <v>4091</v>
      </c>
      <c r="J91" s="9" t="s">
        <v>1166</v>
      </c>
      <c r="K91" s="9"/>
      <c r="L91" s="9"/>
      <c r="M91" s="9"/>
      <c r="N91" s="17"/>
    </row>
    <row r="92" spans="1:14" x14ac:dyDescent="0.2">
      <c r="B92" s="17" t="s">
        <v>187</v>
      </c>
      <c r="C92" s="31" t="s">
        <v>188</v>
      </c>
      <c r="D92" s="31" t="s">
        <v>1240</v>
      </c>
      <c r="E92" s="31" t="s">
        <v>1334</v>
      </c>
      <c r="F92" s="41" t="s">
        <v>190</v>
      </c>
      <c r="H92" s="51" t="s">
        <v>230</v>
      </c>
      <c r="N92" s="17"/>
    </row>
    <row r="93" spans="1:14" x14ac:dyDescent="0.2">
      <c r="A93" s="9" t="s">
        <v>368</v>
      </c>
      <c r="B93" s="9">
        <v>4090</v>
      </c>
      <c r="C93" s="9" t="s">
        <v>1166</v>
      </c>
      <c r="D93" s="9"/>
      <c r="E93" s="9"/>
      <c r="F93" s="9"/>
      <c r="H93" s="14" t="s">
        <v>1465</v>
      </c>
      <c r="I93" t="s">
        <v>1466</v>
      </c>
      <c r="J93" t="s">
        <v>1467</v>
      </c>
      <c r="K93" t="s">
        <v>1468</v>
      </c>
      <c r="L93" t="s">
        <v>1469</v>
      </c>
      <c r="M93" t="s">
        <v>1470</v>
      </c>
      <c r="N93" s="17"/>
    </row>
    <row r="94" spans="1:14" x14ac:dyDescent="0.2">
      <c r="A94" s="9" t="s">
        <v>369</v>
      </c>
      <c r="B94" s="9">
        <v>4092</v>
      </c>
      <c r="C94" s="9" t="s">
        <v>1166</v>
      </c>
      <c r="D94" s="9"/>
      <c r="E94" s="9"/>
      <c r="F94" s="9"/>
      <c r="H94" s="51" t="s">
        <v>1471</v>
      </c>
      <c r="I94" t="s">
        <v>1472</v>
      </c>
      <c r="J94" t="s">
        <v>1473</v>
      </c>
      <c r="K94" t="s">
        <v>1474</v>
      </c>
      <c r="L94" t="s">
        <v>1475</v>
      </c>
      <c r="M94" t="s">
        <v>1476</v>
      </c>
      <c r="N94" s="17"/>
    </row>
    <row r="95" spans="1:14" x14ac:dyDescent="0.2">
      <c r="A95" s="9" t="s">
        <v>370</v>
      </c>
      <c r="B95" s="9">
        <v>4099</v>
      </c>
      <c r="C95" s="9" t="s">
        <v>1166</v>
      </c>
      <c r="D95" s="9"/>
      <c r="E95" s="9"/>
      <c r="F95" s="9"/>
      <c r="H95" s="14" t="s">
        <v>1477</v>
      </c>
      <c r="I95" t="s">
        <v>1478</v>
      </c>
      <c r="J95" t="s">
        <v>1479</v>
      </c>
      <c r="K95" t="s">
        <v>1480</v>
      </c>
      <c r="L95" t="s">
        <v>1481</v>
      </c>
      <c r="M95" t="s">
        <v>1482</v>
      </c>
      <c r="N95" s="17"/>
    </row>
    <row r="96" spans="1:14" x14ac:dyDescent="0.2">
      <c r="A96" s="9" t="s">
        <v>371</v>
      </c>
      <c r="B96" s="9">
        <v>4089</v>
      </c>
      <c r="C96" s="9" t="s">
        <v>1166</v>
      </c>
      <c r="D96" s="9"/>
      <c r="E96" s="9"/>
      <c r="F96" s="9"/>
      <c r="H96" s="51" t="s">
        <v>1483</v>
      </c>
      <c r="I96" t="s">
        <v>1484</v>
      </c>
      <c r="J96" t="s">
        <v>1485</v>
      </c>
      <c r="K96" t="s">
        <v>1486</v>
      </c>
      <c r="L96" t="s">
        <v>1487</v>
      </c>
      <c r="M96" t="s">
        <v>1488</v>
      </c>
      <c r="N96" s="17"/>
    </row>
    <row r="97" spans="1:26" x14ac:dyDescent="0.2">
      <c r="A97" s="9" t="s">
        <v>372</v>
      </c>
      <c r="B97" s="9"/>
      <c r="C97" s="9"/>
      <c r="D97" s="9"/>
      <c r="E97" s="9"/>
      <c r="F97" s="9" t="s">
        <v>1166</v>
      </c>
      <c r="H97" s="14" t="s">
        <v>1489</v>
      </c>
      <c r="I97" t="s">
        <v>1490</v>
      </c>
      <c r="J97" t="s">
        <v>1491</v>
      </c>
      <c r="K97" t="s">
        <v>1492</v>
      </c>
      <c r="L97" t="s">
        <v>1493</v>
      </c>
      <c r="M97" t="s">
        <v>1494</v>
      </c>
      <c r="N97" s="17"/>
    </row>
    <row r="98" spans="1:26" x14ac:dyDescent="0.2">
      <c r="A98" s="9" t="s">
        <v>373</v>
      </c>
      <c r="B98" s="9">
        <v>4017</v>
      </c>
      <c r="C98" s="9" t="s">
        <v>1166</v>
      </c>
      <c r="D98" s="9"/>
      <c r="E98" s="9"/>
      <c r="F98" s="9"/>
      <c r="H98" s="51" t="s">
        <v>1495</v>
      </c>
      <c r="I98" t="s">
        <v>1496</v>
      </c>
      <c r="J98" t="s">
        <v>1497</v>
      </c>
      <c r="K98" t="s">
        <v>1498</v>
      </c>
      <c r="L98" t="s">
        <v>1499</v>
      </c>
      <c r="M98" t="s">
        <v>1500</v>
      </c>
      <c r="N98" s="17"/>
    </row>
    <row r="99" spans="1:26" x14ac:dyDescent="0.2">
      <c r="A99" s="9" t="s">
        <v>374</v>
      </c>
      <c r="B99" s="9"/>
      <c r="C99" s="9"/>
      <c r="D99" s="9"/>
      <c r="E99" s="9"/>
      <c r="F99" s="9" t="s">
        <v>1166</v>
      </c>
      <c r="H99" s="14" t="s">
        <v>1501</v>
      </c>
      <c r="I99" t="s">
        <v>1502</v>
      </c>
      <c r="J99" t="s">
        <v>1503</v>
      </c>
      <c r="K99" t="s">
        <v>1504</v>
      </c>
      <c r="L99" t="s">
        <v>1505</v>
      </c>
      <c r="M99" t="s">
        <v>1506</v>
      </c>
      <c r="N99" s="17"/>
    </row>
    <row r="100" spans="1:26" x14ac:dyDescent="0.2">
      <c r="A100" s="9" t="s">
        <v>375</v>
      </c>
      <c r="B100" s="9"/>
      <c r="C100" s="9"/>
      <c r="D100" s="9"/>
      <c r="E100" s="9"/>
      <c r="F100" s="9" t="s">
        <v>1166</v>
      </c>
      <c r="H100" s="51" t="s">
        <v>1507</v>
      </c>
      <c r="I100" t="s">
        <v>1508</v>
      </c>
      <c r="J100" t="s">
        <v>1509</v>
      </c>
      <c r="K100" t="s">
        <v>1510</v>
      </c>
      <c r="L100" t="s">
        <v>1511</v>
      </c>
      <c r="M100" t="s">
        <v>1512</v>
      </c>
    </row>
    <row r="101" spans="1:26" ht="29" x14ac:dyDescent="0.2">
      <c r="A101" s="9" t="s">
        <v>376</v>
      </c>
      <c r="B101" s="9"/>
      <c r="C101" s="9"/>
      <c r="D101" s="9"/>
      <c r="E101" s="9"/>
      <c r="F101" s="9" t="s">
        <v>1166</v>
      </c>
      <c r="H101" s="14" t="s">
        <v>1513</v>
      </c>
      <c r="I101" t="s">
        <v>1514</v>
      </c>
      <c r="J101" t="s">
        <v>1515</v>
      </c>
      <c r="K101" t="s">
        <v>1516</v>
      </c>
      <c r="L101" t="s">
        <v>1517</v>
      </c>
      <c r="M101" t="s">
        <v>1518</v>
      </c>
      <c r="N101" s="37" t="s">
        <v>12</v>
      </c>
      <c r="O101" s="39" t="s">
        <v>195</v>
      </c>
      <c r="P101" s="39" t="s">
        <v>196</v>
      </c>
      <c r="Q101" s="39" t="s">
        <v>198</v>
      </c>
      <c r="R101" s="39" t="s">
        <v>197</v>
      </c>
      <c r="S101" s="39" t="s">
        <v>200</v>
      </c>
      <c r="T101" s="39" t="s">
        <v>199</v>
      </c>
      <c r="U101" s="39" t="s">
        <v>201</v>
      </c>
      <c r="Z101" t="s">
        <v>1954</v>
      </c>
    </row>
    <row r="102" spans="1:26" x14ac:dyDescent="0.2">
      <c r="A102" s="9" t="s">
        <v>377</v>
      </c>
      <c r="B102" s="9"/>
      <c r="C102" s="9"/>
      <c r="D102" s="9" t="s">
        <v>1166</v>
      </c>
      <c r="E102" s="9"/>
      <c r="F102" s="9"/>
      <c r="H102" s="51" t="s">
        <v>1519</v>
      </c>
      <c r="I102" t="s">
        <v>1520</v>
      </c>
      <c r="J102" t="s">
        <v>1521</v>
      </c>
      <c r="K102" t="s">
        <v>1522</v>
      </c>
      <c r="L102" t="s">
        <v>1523</v>
      </c>
      <c r="M102" t="s">
        <v>1524</v>
      </c>
      <c r="N102" s="7" t="s">
        <v>202</v>
      </c>
      <c r="O102" s="20">
        <v>0</v>
      </c>
      <c r="P102" s="20">
        <v>0</v>
      </c>
      <c r="Q102" s="20">
        <v>0</v>
      </c>
      <c r="R102" s="20">
        <v>0</v>
      </c>
      <c r="S102" s="20">
        <v>0</v>
      </c>
      <c r="T102" s="20">
        <v>0</v>
      </c>
      <c r="U102" s="20" t="s">
        <v>1585</v>
      </c>
      <c r="Z102">
        <f>100-65</f>
        <v>35</v>
      </c>
    </row>
    <row r="103" spans="1:26" x14ac:dyDescent="0.2">
      <c r="A103" s="9" t="s">
        <v>378</v>
      </c>
      <c r="B103" s="9"/>
      <c r="C103" s="9"/>
      <c r="D103" s="9"/>
      <c r="E103" s="9"/>
      <c r="F103" s="9" t="s">
        <v>1166</v>
      </c>
      <c r="H103" s="14" t="s">
        <v>1525</v>
      </c>
      <c r="I103" t="s">
        <v>1526</v>
      </c>
      <c r="J103" t="s">
        <v>1527</v>
      </c>
      <c r="K103" t="s">
        <v>1528</v>
      </c>
      <c r="L103" t="s">
        <v>1529</v>
      </c>
      <c r="M103" t="s">
        <v>1530</v>
      </c>
      <c r="N103" s="7" t="s">
        <v>203</v>
      </c>
      <c r="O103" s="20">
        <v>2</v>
      </c>
      <c r="P103" s="20">
        <v>0</v>
      </c>
      <c r="Q103" s="20">
        <v>0</v>
      </c>
      <c r="R103" s="20">
        <v>1</v>
      </c>
      <c r="S103" s="20">
        <v>0</v>
      </c>
      <c r="T103" s="20">
        <v>0</v>
      </c>
      <c r="U103" s="20" t="s">
        <v>1586</v>
      </c>
      <c r="Z103">
        <f>100-50</f>
        <v>50</v>
      </c>
    </row>
    <row r="104" spans="1:26" x14ac:dyDescent="0.2">
      <c r="A104" s="9" t="s">
        <v>379</v>
      </c>
      <c r="B104" s="9"/>
      <c r="C104" s="9"/>
      <c r="D104" s="9"/>
      <c r="E104" s="9"/>
      <c r="F104" s="9" t="s">
        <v>1166</v>
      </c>
      <c r="H104" s="51" t="s">
        <v>1531</v>
      </c>
      <c r="I104" t="s">
        <v>1532</v>
      </c>
      <c r="J104" t="s">
        <v>1533</v>
      </c>
      <c r="K104" t="s">
        <v>1534</v>
      </c>
      <c r="L104" t="s">
        <v>1535</v>
      </c>
      <c r="M104" t="s">
        <v>1536</v>
      </c>
      <c r="N104" s="7" t="s">
        <v>204</v>
      </c>
      <c r="O104" s="20">
        <v>0</v>
      </c>
      <c r="P104" s="20">
        <v>0</v>
      </c>
      <c r="Q104" s="20">
        <v>0</v>
      </c>
      <c r="R104" s="20">
        <v>1</v>
      </c>
      <c r="S104" s="20">
        <v>0</v>
      </c>
      <c r="T104" s="20">
        <v>0</v>
      </c>
      <c r="U104" s="20" t="s">
        <v>1587</v>
      </c>
      <c r="Z104">
        <f>100-27</f>
        <v>73</v>
      </c>
    </row>
    <row r="105" spans="1:26" x14ac:dyDescent="0.2">
      <c r="A105" s="9" t="s">
        <v>380</v>
      </c>
      <c r="B105" s="9"/>
      <c r="C105" s="9"/>
      <c r="D105" s="9"/>
      <c r="E105" s="9"/>
      <c r="F105" s="9" t="s">
        <v>1166</v>
      </c>
      <c r="H105" s="14" t="s">
        <v>1537</v>
      </c>
      <c r="I105" t="s">
        <v>1538</v>
      </c>
      <c r="J105" t="s">
        <v>1539</v>
      </c>
      <c r="K105" t="s">
        <v>1540</v>
      </c>
      <c r="L105" t="s">
        <v>1541</v>
      </c>
      <c r="M105" t="s">
        <v>1542</v>
      </c>
      <c r="N105" s="7" t="s">
        <v>205</v>
      </c>
      <c r="O105" s="20">
        <v>0</v>
      </c>
      <c r="P105" s="20">
        <v>0</v>
      </c>
      <c r="Q105" s="20">
        <v>0</v>
      </c>
      <c r="R105" s="20">
        <v>0</v>
      </c>
      <c r="S105" s="20">
        <v>0</v>
      </c>
      <c r="T105" s="20">
        <v>0</v>
      </c>
      <c r="U105" s="24" t="s">
        <v>1588</v>
      </c>
      <c r="Z105">
        <f>100-22</f>
        <v>78</v>
      </c>
    </row>
    <row r="106" spans="1:26" x14ac:dyDescent="0.2">
      <c r="A106" s="9" t="s">
        <v>381</v>
      </c>
      <c r="B106" s="9"/>
      <c r="C106" s="9" t="s">
        <v>1166</v>
      </c>
      <c r="D106" s="9"/>
      <c r="E106" s="9"/>
      <c r="F106" s="9"/>
      <c r="H106" s="51" t="s">
        <v>1543</v>
      </c>
      <c r="I106" t="s">
        <v>1544</v>
      </c>
      <c r="J106" t="s">
        <v>1545</v>
      </c>
      <c r="K106" t="s">
        <v>1546</v>
      </c>
      <c r="L106" t="s">
        <v>1547</v>
      </c>
      <c r="M106" t="s">
        <v>1548</v>
      </c>
      <c r="N106" s="7" t="s">
        <v>206</v>
      </c>
      <c r="O106" s="20">
        <v>0</v>
      </c>
      <c r="P106" s="20">
        <v>0</v>
      </c>
      <c r="Q106" s="20">
        <v>0</v>
      </c>
      <c r="R106" s="20">
        <v>0</v>
      </c>
      <c r="S106" s="20">
        <v>0</v>
      </c>
      <c r="T106" s="20">
        <v>0</v>
      </c>
      <c r="U106" s="20" t="s">
        <v>1589</v>
      </c>
      <c r="Z106">
        <f>100</f>
        <v>100</v>
      </c>
    </row>
    <row r="107" spans="1:26" x14ac:dyDescent="0.2">
      <c r="A107" s="9" t="s">
        <v>382</v>
      </c>
      <c r="B107" s="9"/>
      <c r="C107" s="9"/>
      <c r="D107" s="9"/>
      <c r="E107" s="9"/>
      <c r="F107" s="9" t="s">
        <v>1166</v>
      </c>
      <c r="H107" s="14" t="s">
        <v>1549</v>
      </c>
      <c r="I107" t="s">
        <v>1550</v>
      </c>
      <c r="J107" t="s">
        <v>1551</v>
      </c>
      <c r="K107" t="s">
        <v>1552</v>
      </c>
      <c r="L107" t="s">
        <v>1553</v>
      </c>
      <c r="M107" t="s">
        <v>1554</v>
      </c>
      <c r="N107" s="7" t="s">
        <v>207</v>
      </c>
      <c r="O107" s="20">
        <v>0</v>
      </c>
      <c r="P107" s="20">
        <v>0</v>
      </c>
      <c r="Q107" s="20">
        <v>0</v>
      </c>
      <c r="R107" s="20">
        <v>0</v>
      </c>
      <c r="S107" s="20">
        <v>0</v>
      </c>
      <c r="T107" s="20">
        <v>0</v>
      </c>
      <c r="U107" s="20" t="s">
        <v>1590</v>
      </c>
    </row>
    <row r="108" spans="1:26" x14ac:dyDescent="0.2">
      <c r="A108" s="9" t="s">
        <v>383</v>
      </c>
      <c r="B108" s="9"/>
      <c r="C108" s="9" t="s">
        <v>1166</v>
      </c>
      <c r="D108" s="9"/>
      <c r="E108" s="9"/>
      <c r="F108" s="9"/>
      <c r="H108" s="51" t="s">
        <v>1555</v>
      </c>
      <c r="I108" t="s">
        <v>1556</v>
      </c>
      <c r="J108" t="s">
        <v>1557</v>
      </c>
      <c r="K108" t="s">
        <v>1558</v>
      </c>
      <c r="L108" t="s">
        <v>1559</v>
      </c>
      <c r="N108" s="7" t="s">
        <v>208</v>
      </c>
      <c r="O108" s="20">
        <v>0</v>
      </c>
      <c r="P108" s="20">
        <v>0</v>
      </c>
      <c r="Q108" s="20">
        <v>0</v>
      </c>
      <c r="R108" s="20">
        <v>0</v>
      </c>
      <c r="S108" s="20">
        <v>0</v>
      </c>
      <c r="T108" s="20">
        <v>0</v>
      </c>
      <c r="U108" s="20" t="s">
        <v>1591</v>
      </c>
    </row>
    <row r="109" spans="1:26" x14ac:dyDescent="0.2">
      <c r="A109" s="9" t="s">
        <v>384</v>
      </c>
      <c r="B109" s="9">
        <v>4016</v>
      </c>
      <c r="C109" s="9" t="s">
        <v>1166</v>
      </c>
      <c r="D109" s="9"/>
      <c r="E109" s="9"/>
      <c r="F109" s="9"/>
      <c r="H109" s="14" t="s">
        <v>1560</v>
      </c>
      <c r="I109" t="s">
        <v>1561</v>
      </c>
      <c r="J109" t="s">
        <v>1562</v>
      </c>
      <c r="K109" t="s">
        <v>1563</v>
      </c>
      <c r="L109" t="s">
        <v>1564</v>
      </c>
      <c r="N109" s="7" t="s">
        <v>209</v>
      </c>
      <c r="O109" s="20">
        <v>2</v>
      </c>
      <c r="P109" s="20">
        <v>0</v>
      </c>
      <c r="Q109" s="20">
        <v>0</v>
      </c>
      <c r="R109" s="20">
        <v>0</v>
      </c>
      <c r="S109" s="20">
        <v>0</v>
      </c>
      <c r="T109" s="20">
        <v>0</v>
      </c>
      <c r="U109" s="20" t="s">
        <v>1592</v>
      </c>
    </row>
    <row r="110" spans="1:26" x14ac:dyDescent="0.2">
      <c r="A110" s="9" t="s">
        <v>385</v>
      </c>
      <c r="B110" s="9"/>
      <c r="C110" s="9"/>
      <c r="D110" s="9"/>
      <c r="E110" s="9"/>
      <c r="F110" s="9" t="s">
        <v>1166</v>
      </c>
      <c r="H110" s="51" t="s">
        <v>1565</v>
      </c>
      <c r="I110" t="s">
        <v>1566</v>
      </c>
      <c r="J110" t="s">
        <v>1567</v>
      </c>
      <c r="K110" t="s">
        <v>1568</v>
      </c>
      <c r="L110" t="s">
        <v>1569</v>
      </c>
      <c r="N110" s="7" t="s">
        <v>210</v>
      </c>
      <c r="O110" s="20">
        <v>4</v>
      </c>
      <c r="P110" s="20">
        <v>0</v>
      </c>
      <c r="Q110" s="20">
        <v>0</v>
      </c>
      <c r="R110" s="20">
        <v>0</v>
      </c>
      <c r="S110" s="20">
        <v>0</v>
      </c>
      <c r="T110" s="20">
        <v>0</v>
      </c>
      <c r="U110" s="20" t="s">
        <v>1593</v>
      </c>
    </row>
    <row r="111" spans="1:26" x14ac:dyDescent="0.2">
      <c r="A111" s="9" t="s">
        <v>386</v>
      </c>
      <c r="B111" s="9">
        <v>4025</v>
      </c>
      <c r="C111" s="9" t="s">
        <v>1166</v>
      </c>
      <c r="D111" s="9"/>
      <c r="E111" s="9"/>
      <c r="F111" s="9"/>
      <c r="H111" s="14" t="s">
        <v>1570</v>
      </c>
      <c r="I111" t="s">
        <v>1571</v>
      </c>
      <c r="J111" t="s">
        <v>1572</v>
      </c>
      <c r="K111" t="s">
        <v>1573</v>
      </c>
      <c r="L111" t="s">
        <v>1574</v>
      </c>
      <c r="N111" s="7" t="s">
        <v>211</v>
      </c>
      <c r="O111" s="20">
        <v>0</v>
      </c>
      <c r="P111" s="20">
        <v>0</v>
      </c>
      <c r="Q111" s="20">
        <v>0</v>
      </c>
      <c r="R111" s="20">
        <v>0</v>
      </c>
      <c r="S111" s="20">
        <v>0</v>
      </c>
      <c r="T111" s="20">
        <v>0</v>
      </c>
      <c r="U111" s="20" t="s">
        <v>1594</v>
      </c>
    </row>
    <row r="112" spans="1:26" x14ac:dyDescent="0.2">
      <c r="A112" s="9" t="s">
        <v>387</v>
      </c>
      <c r="B112" s="9"/>
      <c r="C112" s="9"/>
      <c r="D112" s="9" t="s">
        <v>1166</v>
      </c>
      <c r="E112" s="9"/>
      <c r="F112" s="9"/>
      <c r="H112" s="51" t="s">
        <v>1575</v>
      </c>
      <c r="I112" t="s">
        <v>1576</v>
      </c>
      <c r="J112" t="s">
        <v>1577</v>
      </c>
      <c r="K112" t="s">
        <v>1578</v>
      </c>
      <c r="L112" t="s">
        <v>1579</v>
      </c>
      <c r="N112" s="7" t="s">
        <v>212</v>
      </c>
      <c r="O112" s="20">
        <v>0</v>
      </c>
      <c r="P112" s="20">
        <v>0</v>
      </c>
      <c r="Q112" s="20">
        <v>0</v>
      </c>
      <c r="R112" s="20">
        <v>0</v>
      </c>
      <c r="S112" s="20">
        <v>0</v>
      </c>
      <c r="T112" s="20">
        <v>0</v>
      </c>
      <c r="U112" s="20" t="s">
        <v>1595</v>
      </c>
    </row>
    <row r="113" spans="1:21" x14ac:dyDescent="0.2">
      <c r="A113" s="9" t="s">
        <v>388</v>
      </c>
      <c r="B113" s="9">
        <v>4015</v>
      </c>
      <c r="C113" s="9" t="s">
        <v>1166</v>
      </c>
      <c r="D113" s="9"/>
      <c r="E113" s="9"/>
      <c r="F113" s="9"/>
      <c r="H113" s="14" t="s">
        <v>1580</v>
      </c>
      <c r="I113" t="s">
        <v>1581</v>
      </c>
      <c r="J113" t="s">
        <v>1582</v>
      </c>
      <c r="K113" t="s">
        <v>1583</v>
      </c>
      <c r="L113" t="s">
        <v>1584</v>
      </c>
      <c r="N113" s="7" t="s">
        <v>213</v>
      </c>
      <c r="O113" s="20">
        <v>0</v>
      </c>
      <c r="P113" s="20">
        <v>0</v>
      </c>
      <c r="Q113" s="20">
        <v>0</v>
      </c>
      <c r="R113" s="20">
        <v>0</v>
      </c>
      <c r="S113" s="20">
        <v>0</v>
      </c>
      <c r="T113" s="20">
        <v>0</v>
      </c>
      <c r="U113" s="20" t="s">
        <v>1596</v>
      </c>
    </row>
    <row r="114" spans="1:21" x14ac:dyDescent="0.2">
      <c r="N114" s="7" t="s">
        <v>214</v>
      </c>
      <c r="O114" s="20">
        <v>0</v>
      </c>
      <c r="P114" s="20">
        <v>0</v>
      </c>
      <c r="Q114" s="20">
        <v>0</v>
      </c>
      <c r="R114" s="20">
        <v>4</v>
      </c>
      <c r="S114" s="20">
        <v>0</v>
      </c>
      <c r="T114" s="20">
        <v>0</v>
      </c>
      <c r="U114" s="20" t="s">
        <v>1597</v>
      </c>
    </row>
    <row r="115" spans="1:21" x14ac:dyDescent="0.2">
      <c r="N115" s="7" t="s">
        <v>215</v>
      </c>
      <c r="O115" s="20">
        <v>0</v>
      </c>
      <c r="P115" s="20">
        <v>0</v>
      </c>
      <c r="Q115" s="20">
        <v>1</v>
      </c>
      <c r="R115" s="20">
        <v>0</v>
      </c>
      <c r="S115" s="20">
        <v>0</v>
      </c>
      <c r="T115" s="20">
        <v>0</v>
      </c>
      <c r="U115" s="20" t="s">
        <v>1598</v>
      </c>
    </row>
    <row r="116" spans="1:21" x14ac:dyDescent="0.2">
      <c r="N116" s="7" t="s">
        <v>216</v>
      </c>
      <c r="O116" s="20">
        <v>0</v>
      </c>
      <c r="P116" s="20">
        <v>0</v>
      </c>
      <c r="Q116" s="20">
        <v>0</v>
      </c>
      <c r="R116" s="20">
        <v>0</v>
      </c>
      <c r="S116" s="20">
        <v>0</v>
      </c>
      <c r="T116" s="20">
        <v>0</v>
      </c>
      <c r="U116" s="20" t="s">
        <v>1599</v>
      </c>
    </row>
    <row r="117" spans="1:21" x14ac:dyDescent="0.2">
      <c r="N117" s="7" t="s">
        <v>217</v>
      </c>
      <c r="O117" s="20">
        <v>0</v>
      </c>
      <c r="P117" s="20">
        <v>0</v>
      </c>
      <c r="Q117" s="20">
        <v>0</v>
      </c>
      <c r="R117" s="20">
        <v>0</v>
      </c>
      <c r="S117" s="20">
        <v>0</v>
      </c>
      <c r="T117" s="20">
        <v>0</v>
      </c>
      <c r="U117" s="20" t="s">
        <v>1600</v>
      </c>
    </row>
    <row r="118" spans="1:21" x14ac:dyDescent="0.2">
      <c r="N118" s="7" t="s">
        <v>218</v>
      </c>
      <c r="O118" s="20">
        <v>0</v>
      </c>
      <c r="P118" s="20">
        <v>0</v>
      </c>
      <c r="Q118" s="20">
        <v>1</v>
      </c>
      <c r="R118" s="20">
        <v>0</v>
      </c>
      <c r="S118" s="20">
        <v>0</v>
      </c>
      <c r="T118" s="20">
        <v>0</v>
      </c>
      <c r="U118" s="20" t="s">
        <v>1601</v>
      </c>
    </row>
    <row r="119" spans="1:21" x14ac:dyDescent="0.2">
      <c r="N119" s="7" t="s">
        <v>219</v>
      </c>
      <c r="O119" s="20">
        <v>0</v>
      </c>
      <c r="P119" s="20">
        <v>0</v>
      </c>
      <c r="Q119" s="20">
        <v>0</v>
      </c>
      <c r="R119" s="20">
        <v>0</v>
      </c>
      <c r="S119" s="20">
        <v>0</v>
      </c>
      <c r="T119" s="20">
        <v>0</v>
      </c>
      <c r="U119" s="20" t="s">
        <v>1602</v>
      </c>
    </row>
    <row r="120" spans="1:21" x14ac:dyDescent="0.2">
      <c r="N120" s="7" t="s">
        <v>220</v>
      </c>
      <c r="O120" s="20">
        <v>0</v>
      </c>
      <c r="P120" s="20">
        <v>0</v>
      </c>
      <c r="Q120" s="20">
        <v>1</v>
      </c>
      <c r="R120" s="20">
        <v>0</v>
      </c>
      <c r="S120" s="20">
        <v>0</v>
      </c>
      <c r="T120" s="20">
        <v>0</v>
      </c>
      <c r="U120" s="20" t="s">
        <v>1603</v>
      </c>
    </row>
    <row r="121" spans="1:21" x14ac:dyDescent="0.2">
      <c r="N121" s="7" t="s">
        <v>221</v>
      </c>
      <c r="O121" s="20">
        <v>0</v>
      </c>
      <c r="P121" s="20">
        <v>0</v>
      </c>
      <c r="Q121" s="20">
        <v>0</v>
      </c>
      <c r="R121" s="20">
        <v>1</v>
      </c>
      <c r="S121" s="20">
        <v>0</v>
      </c>
      <c r="T121" s="20">
        <v>0</v>
      </c>
      <c r="U121" s="20" t="s">
        <v>1604</v>
      </c>
    </row>
    <row r="122" spans="1:21" x14ac:dyDescent="0.2">
      <c r="N122" s="7" t="s">
        <v>222</v>
      </c>
      <c r="O122" s="20">
        <v>0</v>
      </c>
      <c r="P122" s="20">
        <v>0</v>
      </c>
      <c r="Q122" s="20">
        <v>0</v>
      </c>
      <c r="R122" s="20">
        <v>0</v>
      </c>
      <c r="S122" s="20">
        <v>0</v>
      </c>
      <c r="T122" s="20">
        <v>0</v>
      </c>
      <c r="U122" s="20" t="s">
        <v>1605</v>
      </c>
    </row>
    <row r="123" spans="1:21" x14ac:dyDescent="0.2">
      <c r="N123" s="7" t="s">
        <v>223</v>
      </c>
      <c r="O123" s="20">
        <v>3</v>
      </c>
      <c r="P123" s="20">
        <v>0</v>
      </c>
      <c r="Q123" s="20"/>
      <c r="R123" s="20">
        <v>1</v>
      </c>
      <c r="S123" s="20">
        <v>0</v>
      </c>
      <c r="T123" s="20">
        <v>0</v>
      </c>
      <c r="U123" s="20" t="s">
        <v>1606</v>
      </c>
    </row>
    <row r="124" spans="1:21" x14ac:dyDescent="0.2">
      <c r="N124" s="7" t="s">
        <v>224</v>
      </c>
      <c r="O124" s="20">
        <v>2</v>
      </c>
      <c r="P124" s="20">
        <v>0</v>
      </c>
      <c r="Q124" s="20">
        <v>0</v>
      </c>
      <c r="R124" s="20">
        <v>0</v>
      </c>
      <c r="S124" s="20">
        <v>0</v>
      </c>
      <c r="T124" s="20">
        <v>0</v>
      </c>
      <c r="U124" s="20" t="s">
        <v>1607</v>
      </c>
    </row>
    <row r="125" spans="1:21" x14ac:dyDescent="0.2">
      <c r="N125" s="7" t="s">
        <v>225</v>
      </c>
      <c r="O125" s="20">
        <v>1</v>
      </c>
      <c r="P125" s="20">
        <v>0</v>
      </c>
      <c r="Q125" s="20">
        <v>0</v>
      </c>
      <c r="R125" s="20">
        <v>1</v>
      </c>
      <c r="S125" s="20">
        <v>0</v>
      </c>
      <c r="T125" s="20">
        <v>0</v>
      </c>
      <c r="U125" s="20" t="s">
        <v>1608</v>
      </c>
    </row>
    <row r="130" spans="14:24" x14ac:dyDescent="0.2">
      <c r="N130" s="101"/>
      <c r="O130" s="101"/>
      <c r="P130" s="101"/>
      <c r="Q130" s="101"/>
      <c r="R130" s="101"/>
      <c r="S130" s="101"/>
      <c r="T130" s="101"/>
      <c r="U130" s="101"/>
      <c r="V130" s="101"/>
      <c r="W130" s="101"/>
      <c r="X130" s="101"/>
    </row>
    <row r="131" spans="14:24" x14ac:dyDescent="0.2">
      <c r="N131" s="107" t="s">
        <v>226</v>
      </c>
      <c r="O131" s="108"/>
      <c r="P131" s="101"/>
      <c r="Q131" s="101"/>
      <c r="R131" s="109" t="s">
        <v>192</v>
      </c>
      <c r="S131" s="101"/>
      <c r="T131" s="101"/>
      <c r="U131" s="101"/>
      <c r="V131" s="109"/>
      <c r="W131" s="110"/>
      <c r="X131" s="101"/>
    </row>
    <row r="132" spans="14:24" x14ac:dyDescent="0.2">
      <c r="N132" s="109" t="s">
        <v>1735</v>
      </c>
      <c r="O132" s="110"/>
      <c r="P132" s="109"/>
      <c r="Q132" s="111"/>
      <c r="R132" s="112"/>
      <c r="S132" s="110"/>
      <c r="T132" s="109"/>
      <c r="U132" s="110"/>
      <c r="V132" s="113"/>
      <c r="W132" s="114"/>
      <c r="X132" s="101"/>
    </row>
    <row r="133" spans="14:24" x14ac:dyDescent="0.2">
      <c r="N133" s="113"/>
      <c r="O133" s="114"/>
      <c r="P133" s="113"/>
      <c r="Q133" s="114"/>
      <c r="R133" s="113"/>
      <c r="S133" s="114"/>
      <c r="T133" s="113"/>
      <c r="U133" s="114"/>
      <c r="V133" s="112"/>
      <c r="W133" s="115"/>
      <c r="X133" s="101"/>
    </row>
    <row r="134" spans="14:24" x14ac:dyDescent="0.2">
      <c r="N134" s="109"/>
      <c r="O134" s="116"/>
      <c r="P134" s="112"/>
      <c r="Q134" s="111"/>
      <c r="R134" s="112"/>
      <c r="S134" s="111"/>
      <c r="T134" s="112"/>
      <c r="U134" s="111"/>
      <c r="V134" s="113"/>
      <c r="W134" s="114"/>
      <c r="X134" s="101"/>
    </row>
    <row r="135" spans="14:24" x14ac:dyDescent="0.2">
      <c r="N135" s="113"/>
      <c r="O135" s="114"/>
      <c r="P135" s="113"/>
      <c r="Q135" s="114"/>
      <c r="R135" s="113"/>
      <c r="S135" s="114"/>
      <c r="T135" s="113"/>
      <c r="U135" s="114"/>
      <c r="V135" s="112"/>
      <c r="W135" s="111"/>
      <c r="X135" s="101"/>
    </row>
    <row r="136" spans="14:24" x14ac:dyDescent="0.2">
      <c r="N136" s="109"/>
      <c r="O136" s="116"/>
      <c r="P136" s="112"/>
      <c r="Q136" s="111"/>
      <c r="R136" s="117"/>
      <c r="S136" s="111"/>
      <c r="T136" s="112"/>
      <c r="U136" s="111"/>
      <c r="V136" s="113"/>
      <c r="W136" s="118"/>
      <c r="X136" s="101"/>
    </row>
    <row r="137" spans="14:24" x14ac:dyDescent="0.2">
      <c r="N137" s="113"/>
      <c r="O137" s="114"/>
      <c r="P137" s="113"/>
      <c r="Q137" s="114"/>
      <c r="R137" s="119"/>
      <c r="S137" s="114"/>
      <c r="T137" s="113"/>
      <c r="U137" s="114"/>
      <c r="V137" s="101"/>
      <c r="W137" s="101"/>
      <c r="X137" s="101"/>
    </row>
    <row r="139" spans="14:24" x14ac:dyDescent="0.2">
      <c r="N139" t="s">
        <v>1609</v>
      </c>
      <c r="O139" t="s">
        <v>1290</v>
      </c>
      <c r="P139" t="s">
        <v>1610</v>
      </c>
      <c r="Q139" t="s">
        <v>1290</v>
      </c>
    </row>
    <row r="140" spans="14:24" x14ac:dyDescent="0.2">
      <c r="N140">
        <v>1193</v>
      </c>
      <c r="O140">
        <v>4.5</v>
      </c>
      <c r="P140">
        <v>1828</v>
      </c>
      <c r="Q140">
        <v>9</v>
      </c>
    </row>
    <row r="141" spans="14:24" x14ac:dyDescent="0.2">
      <c r="N141">
        <v>1143</v>
      </c>
      <c r="O141">
        <v>5</v>
      </c>
      <c r="P141">
        <v>1120</v>
      </c>
      <c r="Q141">
        <v>4.5</v>
      </c>
    </row>
    <row r="142" spans="14:24" x14ac:dyDescent="0.2">
      <c r="N142">
        <v>2041</v>
      </c>
      <c r="O142">
        <v>8</v>
      </c>
      <c r="P142">
        <v>72</v>
      </c>
      <c r="Q142">
        <v>4.5</v>
      </c>
    </row>
    <row r="143" spans="14:24" x14ac:dyDescent="0.2">
      <c r="N143">
        <v>2036</v>
      </c>
      <c r="O143">
        <v>6</v>
      </c>
      <c r="P143">
        <v>140</v>
      </c>
      <c r="Q143">
        <v>9</v>
      </c>
    </row>
    <row r="144" spans="14:24" x14ac:dyDescent="0.2">
      <c r="N144">
        <v>1189</v>
      </c>
      <c r="O144">
        <v>5</v>
      </c>
      <c r="P144">
        <v>1177</v>
      </c>
      <c r="Q144">
        <v>5</v>
      </c>
    </row>
    <row r="145" spans="14:18" x14ac:dyDescent="0.2">
      <c r="N145">
        <v>1165</v>
      </c>
      <c r="O145">
        <v>5.5</v>
      </c>
      <c r="P145">
        <v>183</v>
      </c>
      <c r="Q145">
        <v>4.5</v>
      </c>
    </row>
    <row r="146" spans="14:18" x14ac:dyDescent="0.2">
      <c r="N146">
        <v>1159</v>
      </c>
      <c r="O146">
        <v>4.5</v>
      </c>
      <c r="P146">
        <v>1836</v>
      </c>
      <c r="Q146">
        <v>5</v>
      </c>
    </row>
    <row r="147" spans="14:18" x14ac:dyDescent="0.2">
      <c r="N147">
        <v>1145</v>
      </c>
      <c r="O147">
        <v>7</v>
      </c>
      <c r="P147">
        <v>1161</v>
      </c>
      <c r="Q147">
        <v>4.5</v>
      </c>
    </row>
    <row r="148" spans="14:18" x14ac:dyDescent="0.2">
      <c r="N148">
        <v>1143</v>
      </c>
      <c r="O148">
        <v>8</v>
      </c>
      <c r="P148">
        <v>1188</v>
      </c>
      <c r="Q148">
        <v>6</v>
      </c>
    </row>
    <row r="149" spans="14:18" x14ac:dyDescent="0.2">
      <c r="N149">
        <v>1150</v>
      </c>
      <c r="O149">
        <v>8</v>
      </c>
      <c r="P149">
        <v>1171</v>
      </c>
      <c r="Q149">
        <v>6.5</v>
      </c>
    </row>
    <row r="150" spans="14:18" x14ac:dyDescent="0.2">
      <c r="N150">
        <v>1101</v>
      </c>
      <c r="O150">
        <v>10</v>
      </c>
      <c r="P150">
        <v>1857</v>
      </c>
      <c r="Q150">
        <v>5.5</v>
      </c>
    </row>
    <row r="151" spans="14:18" x14ac:dyDescent="0.2">
      <c r="N151">
        <v>1106</v>
      </c>
      <c r="O151">
        <v>10.5</v>
      </c>
      <c r="P151">
        <v>1833</v>
      </c>
      <c r="Q151">
        <v>8.5</v>
      </c>
    </row>
    <row r="152" spans="14:18" x14ac:dyDescent="0.2">
      <c r="N152">
        <v>1109</v>
      </c>
      <c r="O152">
        <v>9.5</v>
      </c>
      <c r="P152">
        <v>1846</v>
      </c>
      <c r="Q152">
        <v>8</v>
      </c>
    </row>
    <row r="153" spans="14:18" x14ac:dyDescent="0.2">
      <c r="P153">
        <v>2006</v>
      </c>
      <c r="Q153">
        <v>8</v>
      </c>
    </row>
    <row r="154" spans="14:18" x14ac:dyDescent="0.2">
      <c r="P154">
        <v>1814</v>
      </c>
      <c r="Q154">
        <v>5.5</v>
      </c>
    </row>
    <row r="155" spans="14:18" x14ac:dyDescent="0.2">
      <c r="P155">
        <v>1845</v>
      </c>
      <c r="Q155">
        <v>4.5</v>
      </c>
    </row>
    <row r="156" spans="14:18" x14ac:dyDescent="0.2">
      <c r="P156">
        <v>1825</v>
      </c>
      <c r="Q156">
        <v>9.5</v>
      </c>
    </row>
    <row r="158" spans="14:18" x14ac:dyDescent="0.2">
      <c r="R158">
        <v>30</v>
      </c>
    </row>
  </sheetData>
  <sortState ref="Q23:Q78">
    <sortCondition ref="Q23:Q78"/>
  </sortState>
  <phoneticPr fontId="6" type="noConversion"/>
  <printOptions headings="1"/>
  <pageMargins left="0.7" right="0.7" top="0.75" bottom="0.75" header="0.3" footer="0.3"/>
  <pageSetup orientation="landscape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241"/>
  <sheetViews>
    <sheetView topLeftCell="L203" zoomScale="90" zoomScaleNormal="90" zoomScalePageLayoutView="90" workbookViewId="0">
      <selection activeCell="T200" sqref="T200"/>
    </sheetView>
  </sheetViews>
  <sheetFormatPr baseColWidth="10" defaultColWidth="11" defaultRowHeight="16" x14ac:dyDescent="0.2"/>
  <cols>
    <col min="1" max="1" width="8.83203125" customWidth="1"/>
    <col min="2" max="2" width="5.83203125" customWidth="1"/>
    <col min="3" max="3" width="7.33203125" customWidth="1"/>
    <col min="4" max="5" width="8" customWidth="1"/>
    <col min="8" max="8" width="8.1640625" customWidth="1"/>
    <col min="9" max="9" width="9.33203125" customWidth="1"/>
    <col min="10" max="10" width="8.1640625" customWidth="1"/>
    <col min="11" max="11" width="7.83203125" customWidth="1"/>
  </cols>
  <sheetData>
    <row r="1" spans="1:23" x14ac:dyDescent="0.2">
      <c r="A1" s="48" t="s">
        <v>0</v>
      </c>
      <c r="B1" s="48"/>
      <c r="C1" s="50" t="s">
        <v>389</v>
      </c>
      <c r="D1" s="50"/>
      <c r="E1" s="50"/>
      <c r="F1" s="50" t="s">
        <v>390</v>
      </c>
      <c r="G1" s="50" t="s">
        <v>391</v>
      </c>
      <c r="H1" s="50" t="s">
        <v>392</v>
      </c>
      <c r="I1" s="50"/>
      <c r="J1" s="50"/>
      <c r="N1" s="48" t="s">
        <v>0</v>
      </c>
      <c r="O1" s="48"/>
      <c r="P1" s="50" t="s">
        <v>389</v>
      </c>
      <c r="Q1" s="50"/>
      <c r="R1" s="50"/>
      <c r="S1" s="50" t="s">
        <v>390</v>
      </c>
      <c r="T1" s="50" t="s">
        <v>391</v>
      </c>
      <c r="U1" s="50" t="s">
        <v>392</v>
      </c>
      <c r="V1" s="50"/>
      <c r="W1" s="50"/>
    </row>
    <row r="2" spans="1:23" x14ac:dyDescent="0.2">
      <c r="A2" s="48" t="s">
        <v>3</v>
      </c>
      <c r="B2" s="48"/>
      <c r="C2" s="50"/>
      <c r="D2" s="50"/>
      <c r="E2" s="50"/>
      <c r="F2" s="50" t="s">
        <v>4</v>
      </c>
      <c r="G2" s="50" t="s">
        <v>393</v>
      </c>
      <c r="H2" s="50" t="s">
        <v>394</v>
      </c>
      <c r="I2" s="50"/>
      <c r="J2" s="50"/>
      <c r="N2" s="48" t="s">
        <v>3</v>
      </c>
      <c r="O2" s="48"/>
      <c r="P2" s="50"/>
      <c r="Q2" s="50"/>
      <c r="R2" s="50"/>
      <c r="S2" s="50" t="s">
        <v>4</v>
      </c>
      <c r="T2" s="50" t="s">
        <v>393</v>
      </c>
      <c r="U2" s="50" t="s">
        <v>394</v>
      </c>
      <c r="V2" s="50"/>
      <c r="W2" s="50"/>
    </row>
    <row r="3" spans="1:23" x14ac:dyDescent="0.2">
      <c r="A3" s="48" t="s">
        <v>6</v>
      </c>
      <c r="B3" s="48"/>
      <c r="C3" s="50"/>
      <c r="D3" s="50" t="s">
        <v>395</v>
      </c>
      <c r="E3" s="50"/>
      <c r="F3" s="50" t="s">
        <v>10</v>
      </c>
      <c r="G3" s="50" t="s">
        <v>396</v>
      </c>
      <c r="H3" s="50" t="s">
        <v>397</v>
      </c>
      <c r="I3" s="50"/>
      <c r="J3" s="50"/>
      <c r="N3" s="48" t="s">
        <v>6</v>
      </c>
      <c r="O3" s="48"/>
      <c r="P3" s="50"/>
      <c r="Q3" s="50" t="s">
        <v>395</v>
      </c>
      <c r="R3" s="50"/>
      <c r="S3" s="50" t="s">
        <v>10</v>
      </c>
      <c r="T3" s="50" t="s">
        <v>396</v>
      </c>
      <c r="U3" s="50" t="s">
        <v>397</v>
      </c>
      <c r="V3" s="50"/>
      <c r="W3" s="50"/>
    </row>
    <row r="4" spans="1:23" x14ac:dyDescent="0.2">
      <c r="A4" s="48" t="s">
        <v>12</v>
      </c>
      <c r="B4" s="48"/>
      <c r="C4" s="50" t="s">
        <v>398</v>
      </c>
      <c r="D4" s="50"/>
      <c r="E4" s="50"/>
      <c r="F4" s="50" t="s">
        <v>14</v>
      </c>
      <c r="G4" s="50" t="s">
        <v>399</v>
      </c>
      <c r="H4" s="50" t="s">
        <v>400</v>
      </c>
      <c r="I4" s="50"/>
      <c r="J4" s="50"/>
      <c r="N4" s="48" t="s">
        <v>12</v>
      </c>
      <c r="O4" s="48"/>
      <c r="P4" s="50" t="s">
        <v>398</v>
      </c>
      <c r="Q4" s="50"/>
      <c r="R4" s="50"/>
      <c r="S4" s="50" t="s">
        <v>14</v>
      </c>
      <c r="T4" s="50" t="s">
        <v>399</v>
      </c>
      <c r="U4" s="50" t="s">
        <v>400</v>
      </c>
      <c r="V4" s="50"/>
      <c r="W4" s="50"/>
    </row>
    <row r="5" spans="1:23" x14ac:dyDescent="0.2">
      <c r="A5" s="50"/>
      <c r="B5" s="50"/>
      <c r="C5" s="50" t="s">
        <v>401</v>
      </c>
      <c r="D5" s="50"/>
      <c r="E5" s="50"/>
      <c r="F5" s="50"/>
      <c r="G5" s="50"/>
      <c r="H5" s="50"/>
      <c r="I5" s="50"/>
      <c r="J5" s="50"/>
      <c r="N5" s="50"/>
      <c r="O5" s="50"/>
      <c r="P5" s="50" t="s">
        <v>401</v>
      </c>
      <c r="Q5" s="50"/>
      <c r="R5" s="50"/>
      <c r="S5" s="50"/>
      <c r="T5" s="50"/>
      <c r="U5" s="50"/>
      <c r="V5" s="50"/>
      <c r="W5" s="50"/>
    </row>
    <row r="6" spans="1:23" ht="29" x14ac:dyDescent="0.2">
      <c r="A6" s="3" t="s">
        <v>16</v>
      </c>
      <c r="B6" s="4" t="s">
        <v>119</v>
      </c>
      <c r="C6" s="3" t="s">
        <v>17</v>
      </c>
      <c r="D6" s="4" t="s">
        <v>18</v>
      </c>
      <c r="E6" s="4" t="s">
        <v>19</v>
      </c>
      <c r="F6" s="4" t="s">
        <v>191</v>
      </c>
      <c r="G6" s="3" t="s">
        <v>20</v>
      </c>
      <c r="H6" s="5" t="s">
        <v>21</v>
      </c>
      <c r="I6" s="5" t="s">
        <v>22</v>
      </c>
      <c r="J6" s="5" t="s">
        <v>23</v>
      </c>
      <c r="K6" s="5" t="s">
        <v>24</v>
      </c>
      <c r="L6" s="6" t="s">
        <v>25</v>
      </c>
      <c r="M6" s="42" t="s">
        <v>74</v>
      </c>
    </row>
    <row r="7" spans="1:23" x14ac:dyDescent="0.2">
      <c r="A7" s="52" t="s">
        <v>402</v>
      </c>
      <c r="B7" s="53">
        <v>2224</v>
      </c>
      <c r="C7" s="9" t="s">
        <v>28</v>
      </c>
      <c r="D7" s="54">
        <v>111</v>
      </c>
      <c r="E7" s="54"/>
      <c r="F7" s="54">
        <v>33</v>
      </c>
      <c r="G7" s="9" t="s">
        <v>29</v>
      </c>
      <c r="H7" s="54" t="s">
        <v>1166</v>
      </c>
      <c r="I7" s="54"/>
      <c r="J7" s="54"/>
      <c r="K7" s="54"/>
      <c r="L7" s="9" t="s">
        <v>1315</v>
      </c>
      <c r="N7" s="24" t="s">
        <v>151</v>
      </c>
      <c r="O7" s="21"/>
      <c r="P7" s="24" t="s">
        <v>437</v>
      </c>
      <c r="Q7" s="21"/>
      <c r="R7" s="25"/>
      <c r="S7" s="21"/>
      <c r="T7" s="21"/>
      <c r="U7" s="21"/>
      <c r="V7" s="21"/>
      <c r="W7" s="21"/>
    </row>
    <row r="8" spans="1:23" x14ac:dyDescent="0.2">
      <c r="A8" s="52" t="s">
        <v>404</v>
      </c>
      <c r="B8" s="52">
        <v>2220</v>
      </c>
      <c r="C8" s="9" t="s">
        <v>28</v>
      </c>
      <c r="D8" s="54">
        <v>92.5</v>
      </c>
      <c r="E8" s="54"/>
      <c r="F8" s="54">
        <v>41.1</v>
      </c>
      <c r="G8" s="9" t="s">
        <v>29</v>
      </c>
      <c r="H8" s="54" t="s">
        <v>1166</v>
      </c>
      <c r="I8" s="54"/>
      <c r="J8" s="54"/>
      <c r="K8" s="54"/>
      <c r="L8" s="9" t="s">
        <v>1316</v>
      </c>
      <c r="N8" s="25"/>
      <c r="O8" s="26"/>
      <c r="P8" s="25"/>
      <c r="Q8" s="33"/>
      <c r="R8" s="34"/>
      <c r="S8" s="26"/>
      <c r="T8" s="25" t="s">
        <v>440</v>
      </c>
      <c r="U8" s="26"/>
      <c r="V8" s="25"/>
      <c r="W8" s="26"/>
    </row>
    <row r="9" spans="1:23" x14ac:dyDescent="0.2">
      <c r="A9" s="52" t="s">
        <v>405</v>
      </c>
      <c r="B9" s="52">
        <v>2221</v>
      </c>
      <c r="C9" s="9" t="s">
        <v>28</v>
      </c>
      <c r="D9" s="54">
        <v>107</v>
      </c>
      <c r="E9" s="54"/>
      <c r="F9" s="54">
        <v>36.9</v>
      </c>
      <c r="G9" s="9" t="s">
        <v>29</v>
      </c>
      <c r="H9" s="54" t="s">
        <v>1166</v>
      </c>
      <c r="I9" s="54"/>
      <c r="J9" s="54"/>
      <c r="K9" s="54"/>
      <c r="L9" s="9" t="s">
        <v>1317</v>
      </c>
      <c r="N9" s="29"/>
      <c r="O9" s="30"/>
      <c r="P9" s="29"/>
      <c r="Q9" s="30"/>
      <c r="R9" s="29"/>
      <c r="S9" s="30"/>
      <c r="T9" s="29" t="s">
        <v>441</v>
      </c>
      <c r="U9" s="30"/>
      <c r="V9" s="29"/>
      <c r="W9" s="30"/>
    </row>
    <row r="10" spans="1:23" x14ac:dyDescent="0.2">
      <c r="A10" s="52" t="s">
        <v>406</v>
      </c>
      <c r="B10">
        <v>2222</v>
      </c>
      <c r="C10" s="9" t="s">
        <v>28</v>
      </c>
      <c r="D10" s="54">
        <v>89</v>
      </c>
      <c r="F10" s="98">
        <v>31.5</v>
      </c>
      <c r="G10" s="9" t="s">
        <v>29</v>
      </c>
      <c r="H10" s="54" t="s">
        <v>1166</v>
      </c>
      <c r="I10" s="54"/>
      <c r="J10" s="54"/>
      <c r="K10" s="54"/>
      <c r="L10" s="14" t="s">
        <v>1318</v>
      </c>
      <c r="N10" s="25" t="s">
        <v>438</v>
      </c>
      <c r="O10" s="32"/>
      <c r="P10" s="34"/>
      <c r="Q10" s="33"/>
      <c r="R10" s="34"/>
      <c r="S10" s="33"/>
      <c r="T10" s="34" t="s">
        <v>439</v>
      </c>
      <c r="U10" s="33"/>
      <c r="V10" s="34"/>
      <c r="W10" s="28"/>
    </row>
    <row r="11" spans="1:23" x14ac:dyDescent="0.2">
      <c r="A11" s="52" t="s">
        <v>407</v>
      </c>
      <c r="B11" s="52">
        <v>2223</v>
      </c>
      <c r="C11" s="9" t="s">
        <v>28</v>
      </c>
      <c r="D11" s="54">
        <v>108</v>
      </c>
      <c r="E11" s="54"/>
      <c r="F11" s="54">
        <v>36.9</v>
      </c>
      <c r="G11" s="9" t="s">
        <v>29</v>
      </c>
      <c r="H11" s="54" t="s">
        <v>1166</v>
      </c>
      <c r="I11" s="54"/>
      <c r="J11" s="54"/>
      <c r="K11" s="54"/>
      <c r="L11" s="9" t="s">
        <v>1319</v>
      </c>
      <c r="N11" s="29" t="s">
        <v>439</v>
      </c>
      <c r="O11" s="30"/>
      <c r="P11" s="29"/>
      <c r="Q11" s="30"/>
      <c r="R11" s="29"/>
      <c r="S11" s="30"/>
      <c r="T11" s="29"/>
      <c r="U11" s="30"/>
      <c r="V11" s="29"/>
      <c r="W11" s="30"/>
    </row>
    <row r="12" spans="1:23" x14ac:dyDescent="0.2">
      <c r="A12" s="52" t="s">
        <v>408</v>
      </c>
      <c r="B12" s="52">
        <v>2225</v>
      </c>
      <c r="C12" s="9" t="s">
        <v>28</v>
      </c>
      <c r="D12" s="54"/>
      <c r="E12" s="54" t="s">
        <v>409</v>
      </c>
      <c r="F12" s="54">
        <v>27.3</v>
      </c>
      <c r="G12" s="9" t="s">
        <v>29</v>
      </c>
      <c r="H12" s="54" t="s">
        <v>1166</v>
      </c>
      <c r="I12" s="54"/>
      <c r="J12" s="54"/>
      <c r="K12" s="54"/>
      <c r="L12" s="9" t="s">
        <v>1320</v>
      </c>
      <c r="N12" s="25"/>
      <c r="O12" s="32"/>
      <c r="P12" s="34"/>
      <c r="Q12" s="33"/>
      <c r="R12" s="27"/>
      <c r="S12" s="33"/>
      <c r="T12" s="34"/>
      <c r="U12" s="33"/>
      <c r="V12" s="34"/>
      <c r="W12" s="33"/>
    </row>
    <row r="13" spans="1:23" x14ac:dyDescent="0.2">
      <c r="A13" s="52" t="s">
        <v>410</v>
      </c>
      <c r="B13" s="52">
        <v>2226</v>
      </c>
      <c r="C13" s="9" t="s">
        <v>28</v>
      </c>
      <c r="D13" s="54">
        <v>148</v>
      </c>
      <c r="E13" s="54"/>
      <c r="F13" s="54">
        <v>46.2</v>
      </c>
      <c r="G13" s="9" t="s">
        <v>29</v>
      </c>
      <c r="H13" s="54" t="s">
        <v>1166</v>
      </c>
      <c r="I13" s="54"/>
      <c r="J13" s="54"/>
      <c r="K13" s="54"/>
      <c r="L13" s="9" t="s">
        <v>1321</v>
      </c>
      <c r="N13" s="29"/>
      <c r="O13" s="30"/>
      <c r="P13" s="29"/>
      <c r="Q13" s="30"/>
      <c r="R13" s="35"/>
      <c r="S13" s="30"/>
      <c r="T13" s="29"/>
      <c r="U13" s="30"/>
      <c r="V13" s="29"/>
      <c r="W13" s="36"/>
    </row>
    <row r="14" spans="1:23" x14ac:dyDescent="0.2">
      <c r="A14" s="52" t="s">
        <v>411</v>
      </c>
      <c r="B14" s="52">
        <v>2227</v>
      </c>
      <c r="C14" s="9" t="s">
        <v>412</v>
      </c>
      <c r="D14" s="54">
        <v>93.5</v>
      </c>
      <c r="E14" s="54"/>
      <c r="F14" s="54">
        <v>29.1</v>
      </c>
      <c r="G14" s="9" t="s">
        <v>29</v>
      </c>
      <c r="H14" s="54" t="s">
        <v>1166</v>
      </c>
      <c r="I14" s="54"/>
      <c r="J14" s="54"/>
      <c r="K14" s="54"/>
      <c r="L14" s="9" t="s">
        <v>1322</v>
      </c>
      <c r="N14" t="s">
        <v>289</v>
      </c>
    </row>
    <row r="15" spans="1:23" x14ac:dyDescent="0.2">
      <c r="A15" s="52" t="s">
        <v>413</v>
      </c>
      <c r="B15" s="52">
        <v>2228</v>
      </c>
      <c r="C15" s="9" t="s">
        <v>28</v>
      </c>
      <c r="D15" s="54">
        <v>90</v>
      </c>
      <c r="E15" s="54"/>
      <c r="F15" s="54">
        <v>41.8</v>
      </c>
      <c r="G15" s="9" t="s">
        <v>29</v>
      </c>
      <c r="H15" s="54" t="s">
        <v>1166</v>
      </c>
      <c r="I15" s="54"/>
      <c r="J15" s="54"/>
      <c r="K15" s="54"/>
      <c r="L15" s="9" t="s">
        <v>1323</v>
      </c>
      <c r="N15" t="s">
        <v>290</v>
      </c>
      <c r="P15" t="s">
        <v>291</v>
      </c>
      <c r="R15" t="s">
        <v>292</v>
      </c>
      <c r="T15" t="s">
        <v>293</v>
      </c>
    </row>
    <row r="16" spans="1:23" x14ac:dyDescent="0.2">
      <c r="A16" s="52" t="s">
        <v>414</v>
      </c>
      <c r="B16" s="52">
        <v>2229</v>
      </c>
      <c r="C16" s="9" t="s">
        <v>28</v>
      </c>
      <c r="D16" s="54">
        <v>100</v>
      </c>
      <c r="E16" s="54"/>
      <c r="F16" s="54">
        <v>33.799999999999997</v>
      </c>
      <c r="G16" s="9" t="s">
        <v>29</v>
      </c>
      <c r="H16" s="54" t="s">
        <v>1166</v>
      </c>
      <c r="I16" s="54"/>
      <c r="J16" s="54"/>
      <c r="K16" s="54"/>
      <c r="L16" s="9" t="s">
        <v>1322</v>
      </c>
      <c r="N16">
        <v>447</v>
      </c>
      <c r="P16">
        <v>3</v>
      </c>
      <c r="R16">
        <v>35</v>
      </c>
      <c r="S16">
        <f>SUM(N16:R16)</f>
        <v>485</v>
      </c>
    </row>
    <row r="17" spans="1:20" x14ac:dyDescent="0.2">
      <c r="A17" s="52" t="s">
        <v>415</v>
      </c>
      <c r="B17" s="52">
        <v>2230</v>
      </c>
      <c r="C17" s="9" t="s">
        <v>28</v>
      </c>
      <c r="D17" s="54">
        <v>109</v>
      </c>
      <c r="E17" s="54"/>
      <c r="F17" s="54">
        <v>39.6</v>
      </c>
      <c r="G17" s="9" t="s">
        <v>29</v>
      </c>
      <c r="H17" s="54" t="s">
        <v>1166</v>
      </c>
      <c r="I17" s="54"/>
      <c r="J17" s="54"/>
      <c r="K17" s="54"/>
      <c r="L17" s="9" t="s">
        <v>1324</v>
      </c>
      <c r="P17">
        <f>SUM(N16:P16)</f>
        <v>450</v>
      </c>
      <c r="S17">
        <f>310+485</f>
        <v>795</v>
      </c>
    </row>
    <row r="18" spans="1:20" x14ac:dyDescent="0.2">
      <c r="A18" s="52" t="s">
        <v>416</v>
      </c>
      <c r="B18" s="52">
        <v>2231</v>
      </c>
      <c r="C18" s="9" t="s">
        <v>417</v>
      </c>
      <c r="D18" s="54">
        <v>106</v>
      </c>
      <c r="E18" s="54"/>
      <c r="F18" s="54">
        <v>37.5</v>
      </c>
      <c r="G18" s="9" t="s">
        <v>29</v>
      </c>
      <c r="H18" s="54" t="s">
        <v>1166</v>
      </c>
      <c r="I18" s="54"/>
      <c r="J18" s="54"/>
      <c r="K18" s="54"/>
      <c r="L18" s="9" t="s">
        <v>1319</v>
      </c>
      <c r="N18" s="17" t="s">
        <v>294</v>
      </c>
      <c r="O18" s="15"/>
    </row>
    <row r="19" spans="1:20" x14ac:dyDescent="0.2">
      <c r="A19" s="52" t="s">
        <v>418</v>
      </c>
      <c r="B19" s="52">
        <v>2241</v>
      </c>
      <c r="C19" s="9" t="s">
        <v>28</v>
      </c>
      <c r="D19" s="55">
        <v>90</v>
      </c>
      <c r="E19" s="54"/>
      <c r="F19" s="54"/>
      <c r="G19" s="9" t="s">
        <v>29</v>
      </c>
      <c r="H19" s="54"/>
      <c r="I19" s="54"/>
      <c r="J19" s="54"/>
      <c r="K19" s="54"/>
      <c r="L19" s="9"/>
      <c r="N19" s="17" t="s">
        <v>227</v>
      </c>
      <c r="O19" s="17"/>
      <c r="P19" s="15" t="s">
        <v>228</v>
      </c>
      <c r="Q19" s="24"/>
      <c r="R19" s="24" t="s">
        <v>229</v>
      </c>
      <c r="T19" s="24" t="s">
        <v>190</v>
      </c>
    </row>
    <row r="20" spans="1:20" x14ac:dyDescent="0.2">
      <c r="A20" s="52" t="s">
        <v>419</v>
      </c>
      <c r="B20" s="52">
        <v>2239</v>
      </c>
      <c r="C20" s="9" t="s">
        <v>28</v>
      </c>
      <c r="D20" s="55">
        <v>91.5</v>
      </c>
      <c r="E20" s="54"/>
      <c r="F20" s="54">
        <v>35.5</v>
      </c>
      <c r="G20" s="9" t="s">
        <v>29</v>
      </c>
      <c r="H20" s="54" t="s">
        <v>1166</v>
      </c>
      <c r="I20" s="54"/>
      <c r="J20" s="54"/>
      <c r="K20" s="54"/>
      <c r="L20" s="9" t="s">
        <v>1325</v>
      </c>
      <c r="N20" s="146">
        <v>2256</v>
      </c>
      <c r="P20" s="146">
        <v>43</v>
      </c>
      <c r="R20" s="146">
        <v>140</v>
      </c>
    </row>
    <row r="21" spans="1:20" x14ac:dyDescent="0.2">
      <c r="A21" s="52" t="s">
        <v>420</v>
      </c>
      <c r="B21" s="52">
        <v>2240</v>
      </c>
      <c r="C21" s="9" t="s">
        <v>28</v>
      </c>
      <c r="D21" s="54">
        <v>160</v>
      </c>
      <c r="E21" s="54"/>
      <c r="F21" s="54">
        <v>40.5</v>
      </c>
      <c r="G21" s="9" t="s">
        <v>29</v>
      </c>
      <c r="H21" s="54" t="s">
        <v>1166</v>
      </c>
      <c r="I21" s="54"/>
      <c r="J21" s="54"/>
      <c r="K21" s="54"/>
      <c r="L21" s="9" t="s">
        <v>1326</v>
      </c>
      <c r="N21" s="146">
        <v>174</v>
      </c>
      <c r="R21" s="146">
        <v>164</v>
      </c>
    </row>
    <row r="22" spans="1:20" x14ac:dyDescent="0.2">
      <c r="A22" s="52" t="s">
        <v>421</v>
      </c>
      <c r="B22" s="52">
        <v>2232</v>
      </c>
      <c r="C22" s="9" t="s">
        <v>28</v>
      </c>
      <c r="D22" s="54">
        <v>149</v>
      </c>
      <c r="E22" s="54"/>
      <c r="F22" s="54">
        <v>44.5</v>
      </c>
      <c r="G22" s="9" t="s">
        <v>29</v>
      </c>
      <c r="H22" s="54" t="s">
        <v>1166</v>
      </c>
      <c r="I22" s="54"/>
      <c r="J22" s="54"/>
      <c r="K22" s="54"/>
      <c r="L22" s="9" t="s">
        <v>1327</v>
      </c>
      <c r="N22" s="146">
        <v>180</v>
      </c>
      <c r="R22" s="146">
        <v>161</v>
      </c>
    </row>
    <row r="23" spans="1:20" x14ac:dyDescent="0.2">
      <c r="A23" s="52" t="s">
        <v>422</v>
      </c>
      <c r="B23" s="52">
        <v>2233</v>
      </c>
      <c r="C23" s="9" t="s">
        <v>1331</v>
      </c>
      <c r="D23" s="54">
        <v>126</v>
      </c>
      <c r="E23" s="54"/>
      <c r="F23" s="54">
        <v>50.5</v>
      </c>
      <c r="G23" s="9" t="s">
        <v>29</v>
      </c>
      <c r="H23" s="54" t="s">
        <v>1166</v>
      </c>
      <c r="I23" s="54"/>
      <c r="J23" s="54"/>
      <c r="K23" s="54"/>
      <c r="L23" s="9" t="s">
        <v>1328</v>
      </c>
      <c r="N23" s="146">
        <v>107</v>
      </c>
      <c r="R23" s="146">
        <v>159</v>
      </c>
    </row>
    <row r="24" spans="1:20" x14ac:dyDescent="0.2">
      <c r="A24" s="52" t="s">
        <v>423</v>
      </c>
      <c r="B24" s="52">
        <v>2234</v>
      </c>
      <c r="C24" s="9" t="s">
        <v>424</v>
      </c>
      <c r="D24" s="54">
        <v>146.5</v>
      </c>
      <c r="E24" s="54"/>
      <c r="F24" s="54">
        <v>31</v>
      </c>
      <c r="G24" s="9" t="s">
        <v>29</v>
      </c>
      <c r="H24" s="54" t="s">
        <v>1166</v>
      </c>
      <c r="I24" s="54"/>
      <c r="J24" s="54"/>
      <c r="K24" s="54"/>
      <c r="L24" s="9" t="s">
        <v>1319</v>
      </c>
      <c r="N24" s="146">
        <v>83</v>
      </c>
      <c r="R24" s="146">
        <v>88</v>
      </c>
    </row>
    <row r="25" spans="1:20" x14ac:dyDescent="0.2">
      <c r="A25" s="52" t="s">
        <v>426</v>
      </c>
      <c r="B25" s="52">
        <v>2235</v>
      </c>
      <c r="C25" s="9" t="s">
        <v>28</v>
      </c>
      <c r="D25" s="54">
        <v>146</v>
      </c>
      <c r="E25" s="54"/>
      <c r="F25" s="54">
        <v>43.5</v>
      </c>
      <c r="G25" s="9" t="s">
        <v>29</v>
      </c>
      <c r="H25" s="54" t="s">
        <v>1166</v>
      </c>
      <c r="I25" s="54"/>
      <c r="J25" s="54"/>
      <c r="K25" s="54"/>
      <c r="L25" s="9" t="s">
        <v>1329</v>
      </c>
      <c r="N25" s="146">
        <v>84</v>
      </c>
      <c r="R25" s="146">
        <v>114</v>
      </c>
    </row>
    <row r="26" spans="1:20" x14ac:dyDescent="0.2">
      <c r="A26" s="52" t="s">
        <v>427</v>
      </c>
      <c r="B26" s="52">
        <v>2236</v>
      </c>
      <c r="C26" s="9" t="s">
        <v>428</v>
      </c>
      <c r="D26" s="54">
        <v>109.5</v>
      </c>
      <c r="E26" s="54"/>
      <c r="F26" s="54">
        <v>33.5</v>
      </c>
      <c r="G26" s="9" t="s">
        <v>29</v>
      </c>
      <c r="H26" s="54" t="s">
        <v>1166</v>
      </c>
      <c r="I26" s="54"/>
      <c r="J26" s="54"/>
      <c r="K26" s="54"/>
      <c r="L26" s="9" t="s">
        <v>1318</v>
      </c>
      <c r="N26" s="146">
        <v>85</v>
      </c>
      <c r="R26" s="146">
        <v>72</v>
      </c>
    </row>
    <row r="27" spans="1:20" x14ac:dyDescent="0.2">
      <c r="A27" s="52" t="s">
        <v>429</v>
      </c>
      <c r="B27" s="52">
        <v>2237</v>
      </c>
      <c r="C27" s="9" t="s">
        <v>430</v>
      </c>
      <c r="D27" s="54">
        <v>108</v>
      </c>
      <c r="E27" s="54"/>
      <c r="F27" s="54">
        <v>31.5</v>
      </c>
      <c r="G27" s="9" t="s">
        <v>29</v>
      </c>
      <c r="H27" s="54"/>
      <c r="I27" s="54"/>
      <c r="J27" s="54" t="s">
        <v>1166</v>
      </c>
      <c r="K27" s="54"/>
      <c r="L27" s="9"/>
      <c r="N27" s="146">
        <v>86</v>
      </c>
      <c r="R27" s="146">
        <v>98</v>
      </c>
    </row>
    <row r="28" spans="1:20" x14ac:dyDescent="0.2">
      <c r="A28" s="52" t="s">
        <v>431</v>
      </c>
      <c r="B28" s="52">
        <v>2377</v>
      </c>
      <c r="C28" s="9" t="s">
        <v>34</v>
      </c>
      <c r="D28" s="54">
        <v>128</v>
      </c>
      <c r="E28" s="54"/>
      <c r="F28" s="54">
        <v>30</v>
      </c>
      <c r="G28" s="9" t="s">
        <v>68</v>
      </c>
      <c r="H28" s="54" t="s">
        <v>1166</v>
      </c>
      <c r="I28" s="54"/>
      <c r="J28" s="54"/>
      <c r="K28" s="54"/>
      <c r="L28" s="9" t="s">
        <v>1328</v>
      </c>
      <c r="N28" s="146">
        <v>87</v>
      </c>
      <c r="R28" s="146">
        <v>62</v>
      </c>
    </row>
    <row r="29" spans="1:20" x14ac:dyDescent="0.2">
      <c r="A29" s="52" t="s">
        <v>432</v>
      </c>
      <c r="B29" s="52">
        <v>2238</v>
      </c>
      <c r="C29" s="9" t="s">
        <v>433</v>
      </c>
      <c r="D29" s="54">
        <v>86.5</v>
      </c>
      <c r="E29" s="54"/>
      <c r="F29" s="54">
        <v>28</v>
      </c>
      <c r="G29" s="9" t="s">
        <v>436</v>
      </c>
      <c r="H29" s="54" t="s">
        <v>1166</v>
      </c>
      <c r="I29" s="54"/>
      <c r="J29" s="54"/>
      <c r="K29" s="54"/>
      <c r="L29" s="9" t="s">
        <v>1330</v>
      </c>
      <c r="N29" s="146">
        <v>74</v>
      </c>
      <c r="R29" s="146">
        <v>59</v>
      </c>
    </row>
    <row r="30" spans="1:20" x14ac:dyDescent="0.2">
      <c r="A30" s="57" t="s">
        <v>435</v>
      </c>
      <c r="B30" s="89">
        <v>2375</v>
      </c>
      <c r="C30" s="68" t="s">
        <v>34</v>
      </c>
      <c r="D30" s="68">
        <v>97</v>
      </c>
      <c r="E30" s="68"/>
      <c r="F30" s="68">
        <v>23</v>
      </c>
      <c r="G30" s="68" t="s">
        <v>68</v>
      </c>
      <c r="H30" s="68" t="s">
        <v>1166</v>
      </c>
      <c r="N30" s="146">
        <v>71</v>
      </c>
      <c r="R30" s="146">
        <v>61</v>
      </c>
    </row>
    <row r="31" spans="1:20" x14ac:dyDescent="0.2">
      <c r="A31" s="57" t="s">
        <v>1332</v>
      </c>
      <c r="B31" s="89"/>
      <c r="C31" s="68" t="s">
        <v>1333</v>
      </c>
      <c r="D31" s="68"/>
      <c r="E31" s="68"/>
      <c r="F31" s="68">
        <v>33.200000000000003</v>
      </c>
      <c r="G31" s="68" t="s">
        <v>436</v>
      </c>
      <c r="H31" s="68" t="s">
        <v>1166</v>
      </c>
      <c r="L31" t="s">
        <v>1330</v>
      </c>
      <c r="N31" s="146">
        <v>73</v>
      </c>
      <c r="R31" s="146">
        <v>67</v>
      </c>
    </row>
    <row r="32" spans="1:20" x14ac:dyDescent="0.2">
      <c r="A32" s="9" t="s">
        <v>308</v>
      </c>
      <c r="B32" s="20" t="s">
        <v>187</v>
      </c>
      <c r="C32" s="87" t="s">
        <v>188</v>
      </c>
      <c r="D32" s="87" t="s">
        <v>1240</v>
      </c>
      <c r="E32" s="87" t="s">
        <v>1334</v>
      </c>
      <c r="F32" s="87" t="s">
        <v>190</v>
      </c>
      <c r="G32" s="9"/>
      <c r="H32" s="20" t="s">
        <v>187</v>
      </c>
      <c r="I32" s="87" t="s">
        <v>188</v>
      </c>
      <c r="J32" s="87" t="s">
        <v>1240</v>
      </c>
      <c r="K32" s="87" t="s">
        <v>1334</v>
      </c>
      <c r="L32" s="87" t="s">
        <v>190</v>
      </c>
      <c r="N32" s="146">
        <v>80</v>
      </c>
      <c r="R32" s="146">
        <v>64</v>
      </c>
    </row>
    <row r="33" spans="1:18" x14ac:dyDescent="0.2">
      <c r="A33" s="52" t="s">
        <v>442</v>
      </c>
      <c r="B33" s="9">
        <v>4002</v>
      </c>
      <c r="C33" s="9" t="s">
        <v>1166</v>
      </c>
      <c r="D33" s="9"/>
      <c r="E33" s="9"/>
      <c r="F33" s="9"/>
      <c r="G33" s="9" t="s">
        <v>471</v>
      </c>
      <c r="H33" s="9">
        <v>4461</v>
      </c>
      <c r="I33" s="9" t="s">
        <v>1166</v>
      </c>
      <c r="J33" s="9"/>
      <c r="K33" s="9"/>
      <c r="L33" s="9"/>
      <c r="N33" s="146">
        <v>81</v>
      </c>
      <c r="R33" s="146">
        <v>68</v>
      </c>
    </row>
    <row r="34" spans="1:18" x14ac:dyDescent="0.2">
      <c r="A34" s="52" t="s">
        <v>443</v>
      </c>
      <c r="B34" s="9">
        <v>4003</v>
      </c>
      <c r="C34" s="9" t="s">
        <v>1166</v>
      </c>
      <c r="D34" s="9"/>
      <c r="E34" s="9"/>
      <c r="F34" s="9"/>
      <c r="G34" s="9" t="s">
        <v>472</v>
      </c>
      <c r="H34" s="9"/>
      <c r="I34" s="9"/>
      <c r="J34" s="9" t="s">
        <v>1166</v>
      </c>
      <c r="K34" s="9"/>
      <c r="L34" s="9"/>
      <c r="N34" s="146">
        <v>78</v>
      </c>
      <c r="R34" s="146">
        <v>34</v>
      </c>
    </row>
    <row r="35" spans="1:18" x14ac:dyDescent="0.2">
      <c r="A35" s="52" t="s">
        <v>444</v>
      </c>
      <c r="B35" s="9">
        <v>4442</v>
      </c>
      <c r="C35" s="9" t="s">
        <v>1166</v>
      </c>
      <c r="D35" s="9"/>
      <c r="E35" s="9"/>
      <c r="F35" s="9"/>
      <c r="G35" s="9" t="s">
        <v>473</v>
      </c>
      <c r="H35" s="9"/>
      <c r="I35" s="9"/>
      <c r="J35" s="9"/>
      <c r="K35" s="9"/>
      <c r="L35" s="9" t="s">
        <v>1166</v>
      </c>
      <c r="N35" s="146">
        <v>76</v>
      </c>
      <c r="R35" s="146">
        <v>41</v>
      </c>
    </row>
    <row r="36" spans="1:18" x14ac:dyDescent="0.2">
      <c r="A36" s="52" t="s">
        <v>445</v>
      </c>
      <c r="B36" s="9"/>
      <c r="C36" s="9"/>
      <c r="D36" s="9" t="s">
        <v>1166</v>
      </c>
      <c r="E36" s="9"/>
      <c r="F36" s="9"/>
      <c r="G36" s="9" t="s">
        <v>474</v>
      </c>
      <c r="H36" s="9">
        <v>4460</v>
      </c>
      <c r="I36" s="9" t="s">
        <v>1166</v>
      </c>
      <c r="J36" s="9"/>
      <c r="K36" s="9"/>
      <c r="L36" s="9"/>
      <c r="N36" s="146">
        <v>70</v>
      </c>
      <c r="R36" s="146">
        <v>2243</v>
      </c>
    </row>
    <row r="37" spans="1:18" x14ac:dyDescent="0.2">
      <c r="A37" s="52" t="s">
        <v>446</v>
      </c>
      <c r="B37" s="9"/>
      <c r="C37" s="9"/>
      <c r="D37" s="9" t="s">
        <v>1166</v>
      </c>
      <c r="E37" s="9"/>
      <c r="F37" s="9"/>
      <c r="G37" s="9" t="s">
        <v>475</v>
      </c>
      <c r="H37" s="9">
        <v>4035</v>
      </c>
      <c r="I37" s="9" t="s">
        <v>1166</v>
      </c>
      <c r="J37" s="9"/>
      <c r="K37" s="9"/>
      <c r="L37" s="9"/>
      <c r="N37" s="146">
        <v>99</v>
      </c>
    </row>
    <row r="38" spans="1:18" x14ac:dyDescent="0.2">
      <c r="A38" s="52" t="s">
        <v>447</v>
      </c>
      <c r="B38" s="9">
        <v>4443</v>
      </c>
      <c r="C38" s="9" t="s">
        <v>1166</v>
      </c>
      <c r="D38" s="9"/>
      <c r="E38" s="9"/>
      <c r="F38" s="9"/>
      <c r="G38" s="9" t="s">
        <v>476</v>
      </c>
      <c r="H38" s="9"/>
      <c r="I38" s="9"/>
      <c r="J38" s="9"/>
      <c r="K38" s="9"/>
      <c r="L38" s="9" t="s">
        <v>1166</v>
      </c>
      <c r="N38" s="146">
        <v>165</v>
      </c>
    </row>
    <row r="39" spans="1:18" x14ac:dyDescent="0.2">
      <c r="A39" s="52" t="s">
        <v>448</v>
      </c>
      <c r="B39" s="9">
        <v>4444</v>
      </c>
      <c r="C39" s="9" t="s">
        <v>1166</v>
      </c>
      <c r="D39" s="9"/>
      <c r="E39" s="9"/>
      <c r="F39" s="9"/>
      <c r="G39" s="9" t="s">
        <v>477</v>
      </c>
      <c r="H39" s="9">
        <v>4462</v>
      </c>
      <c r="I39" s="9" t="s">
        <v>1166</v>
      </c>
      <c r="J39" s="9"/>
      <c r="K39" s="9"/>
      <c r="L39" s="9"/>
      <c r="N39" s="146">
        <v>120</v>
      </c>
    </row>
    <row r="40" spans="1:18" x14ac:dyDescent="0.2">
      <c r="A40" s="52" t="s">
        <v>449</v>
      </c>
      <c r="B40" s="9">
        <v>4445</v>
      </c>
      <c r="C40" s="9" t="s">
        <v>1166</v>
      </c>
      <c r="D40" s="9"/>
      <c r="E40" s="9"/>
      <c r="F40" s="9"/>
      <c r="G40" s="9" t="s">
        <v>478</v>
      </c>
      <c r="H40" s="9"/>
      <c r="I40" s="9"/>
      <c r="J40" s="9"/>
      <c r="K40" s="9"/>
      <c r="L40" s="9" t="s">
        <v>1166</v>
      </c>
      <c r="N40" s="146">
        <v>108</v>
      </c>
    </row>
    <row r="41" spans="1:18" x14ac:dyDescent="0.2">
      <c r="A41" s="52" t="s">
        <v>450</v>
      </c>
      <c r="B41" s="9">
        <v>4446</v>
      </c>
      <c r="C41" s="9" t="s">
        <v>1166</v>
      </c>
      <c r="D41" s="9"/>
      <c r="E41" s="9"/>
      <c r="F41" s="9"/>
      <c r="G41" s="9" t="s">
        <v>479</v>
      </c>
      <c r="H41" s="9"/>
      <c r="I41" s="9"/>
      <c r="J41" s="9"/>
      <c r="K41" s="9"/>
      <c r="L41" s="9" t="s">
        <v>1166</v>
      </c>
      <c r="N41" s="146">
        <v>118</v>
      </c>
    </row>
    <row r="42" spans="1:18" x14ac:dyDescent="0.2">
      <c r="A42" s="52" t="s">
        <v>451</v>
      </c>
      <c r="B42" s="9">
        <v>4447</v>
      </c>
      <c r="C42" s="9" t="s">
        <v>1166</v>
      </c>
      <c r="D42" s="9"/>
      <c r="E42" s="9"/>
      <c r="F42" s="9"/>
      <c r="G42" s="9" t="s">
        <v>480</v>
      </c>
      <c r="H42" s="9"/>
      <c r="I42" s="9"/>
      <c r="J42" s="9" t="s">
        <v>1166</v>
      </c>
      <c r="K42" s="9"/>
      <c r="L42" s="9"/>
      <c r="N42" s="146">
        <v>111</v>
      </c>
    </row>
    <row r="43" spans="1:18" x14ac:dyDescent="0.2">
      <c r="A43" s="52" t="s">
        <v>452</v>
      </c>
      <c r="B43" s="9">
        <v>4448</v>
      </c>
      <c r="C43" s="9" t="s">
        <v>1166</v>
      </c>
      <c r="D43" s="9"/>
      <c r="E43" s="9"/>
      <c r="F43" s="9"/>
      <c r="G43" s="9" t="s">
        <v>481</v>
      </c>
      <c r="H43" s="9"/>
      <c r="I43" s="9"/>
      <c r="J43" s="9"/>
      <c r="K43" s="9"/>
      <c r="L43" s="9" t="s">
        <v>1166</v>
      </c>
      <c r="N43" s="146">
        <v>112</v>
      </c>
    </row>
    <row r="44" spans="1:18" x14ac:dyDescent="0.2">
      <c r="A44" s="52" t="s">
        <v>453</v>
      </c>
      <c r="B44" s="9"/>
      <c r="C44" s="9"/>
      <c r="D44" s="9" t="s">
        <v>1166</v>
      </c>
      <c r="E44" s="9"/>
      <c r="F44" s="9"/>
      <c r="G44" s="9" t="s">
        <v>482</v>
      </c>
      <c r="H44" s="9">
        <v>4463</v>
      </c>
      <c r="I44" s="9" t="s">
        <v>1166</v>
      </c>
      <c r="J44" s="9"/>
      <c r="K44" s="9"/>
      <c r="L44" s="9"/>
      <c r="N44" s="146">
        <v>144</v>
      </c>
    </row>
    <row r="45" spans="1:18" x14ac:dyDescent="0.2">
      <c r="A45" s="52" t="s">
        <v>454</v>
      </c>
      <c r="B45" s="9">
        <v>4449</v>
      </c>
      <c r="C45" s="9" t="s">
        <v>1166</v>
      </c>
      <c r="D45" s="9"/>
      <c r="E45" s="9"/>
      <c r="F45" s="9"/>
      <c r="G45" s="9" t="s">
        <v>483</v>
      </c>
      <c r="H45" s="9">
        <v>4464</v>
      </c>
      <c r="I45" s="9" t="s">
        <v>1166</v>
      </c>
      <c r="J45" s="9"/>
      <c r="K45" s="9"/>
      <c r="L45" s="9"/>
      <c r="N45" s="146">
        <v>147</v>
      </c>
    </row>
    <row r="46" spans="1:18" x14ac:dyDescent="0.2">
      <c r="A46" s="52" t="s">
        <v>455</v>
      </c>
      <c r="B46" s="9">
        <v>4450</v>
      </c>
      <c r="C46" s="9" t="s">
        <v>1166</v>
      </c>
      <c r="D46" s="9"/>
      <c r="E46" s="9"/>
      <c r="F46" s="9"/>
      <c r="G46" s="9" t="s">
        <v>484</v>
      </c>
      <c r="H46" s="9">
        <v>4459</v>
      </c>
      <c r="I46" s="9" t="s">
        <v>1166</v>
      </c>
      <c r="J46" s="9"/>
      <c r="K46" s="9"/>
      <c r="L46" s="9"/>
      <c r="N46" s="146">
        <v>68</v>
      </c>
    </row>
    <row r="47" spans="1:18" x14ac:dyDescent="0.2">
      <c r="A47" s="52" t="s">
        <v>456</v>
      </c>
      <c r="B47" s="9"/>
      <c r="C47" s="9"/>
      <c r="D47" s="9"/>
      <c r="E47" s="9"/>
      <c r="F47" s="9" t="s">
        <v>1166</v>
      </c>
      <c r="G47" s="9" t="s">
        <v>485</v>
      </c>
      <c r="H47" s="9"/>
      <c r="I47" s="9"/>
      <c r="J47" s="9"/>
      <c r="K47" s="9" t="s">
        <v>1166</v>
      </c>
      <c r="L47" s="9"/>
      <c r="N47" s="146">
        <v>121</v>
      </c>
    </row>
    <row r="48" spans="1:18" x14ac:dyDescent="0.2">
      <c r="A48" s="52" t="s">
        <v>457</v>
      </c>
      <c r="B48" s="9">
        <v>4455</v>
      </c>
      <c r="C48" s="9" t="s">
        <v>1166</v>
      </c>
      <c r="D48" s="9"/>
      <c r="E48" s="9"/>
      <c r="F48" s="9"/>
      <c r="G48" s="9" t="s">
        <v>486</v>
      </c>
      <c r="H48" s="9"/>
      <c r="I48" s="9"/>
      <c r="J48" s="9" t="s">
        <v>1166</v>
      </c>
      <c r="K48" s="9"/>
      <c r="L48" s="9"/>
      <c r="N48" s="146">
        <v>106</v>
      </c>
    </row>
    <row r="49" spans="1:14" x14ac:dyDescent="0.2">
      <c r="A49" s="52" t="s">
        <v>458</v>
      </c>
      <c r="B49" s="9"/>
      <c r="C49" s="9"/>
      <c r="D49" s="9"/>
      <c r="E49" s="9"/>
      <c r="F49" s="9" t="s">
        <v>1166</v>
      </c>
      <c r="G49" s="9" t="s">
        <v>487</v>
      </c>
      <c r="H49" s="9">
        <v>4456</v>
      </c>
      <c r="I49" s="9" t="s">
        <v>1166</v>
      </c>
      <c r="J49" s="9"/>
      <c r="K49" s="9"/>
      <c r="L49" s="9"/>
      <c r="N49" s="146">
        <v>115</v>
      </c>
    </row>
    <row r="50" spans="1:14" x14ac:dyDescent="0.2">
      <c r="A50" s="52" t="s">
        <v>459</v>
      </c>
      <c r="B50" s="9"/>
      <c r="C50" s="9"/>
      <c r="D50" s="9"/>
      <c r="E50" s="9"/>
      <c r="F50" s="9" t="s">
        <v>1166</v>
      </c>
      <c r="G50" s="9" t="s">
        <v>488</v>
      </c>
      <c r="H50" s="9">
        <v>4457</v>
      </c>
      <c r="I50" s="9" t="s">
        <v>1166</v>
      </c>
      <c r="J50" s="9"/>
      <c r="K50" s="9"/>
      <c r="L50" s="9"/>
      <c r="N50" s="146">
        <v>113</v>
      </c>
    </row>
    <row r="51" spans="1:14" x14ac:dyDescent="0.2">
      <c r="A51" s="52" t="s">
        <v>460</v>
      </c>
      <c r="B51" s="9">
        <v>4036</v>
      </c>
      <c r="C51" s="9" t="s">
        <v>1166</v>
      </c>
      <c r="D51" s="9"/>
      <c r="E51" s="9"/>
      <c r="F51" s="9"/>
      <c r="G51" s="9" t="s">
        <v>489</v>
      </c>
      <c r="H51" s="9">
        <v>4458</v>
      </c>
      <c r="I51" s="9" t="s">
        <v>1166</v>
      </c>
      <c r="J51" s="9"/>
      <c r="K51" s="9"/>
      <c r="L51" s="9"/>
      <c r="N51" s="146">
        <v>143</v>
      </c>
    </row>
    <row r="52" spans="1:14" x14ac:dyDescent="0.2">
      <c r="A52" s="52" t="s">
        <v>461</v>
      </c>
      <c r="B52" s="9">
        <v>4453</v>
      </c>
      <c r="C52" s="9" t="s">
        <v>1166</v>
      </c>
      <c r="D52" s="9"/>
      <c r="E52" s="9"/>
      <c r="F52" s="9"/>
      <c r="G52" s="9" t="s">
        <v>490</v>
      </c>
      <c r="H52" s="9"/>
      <c r="I52" s="9"/>
      <c r="J52" s="9" t="s">
        <v>1166</v>
      </c>
      <c r="K52" s="9"/>
      <c r="L52" s="9"/>
      <c r="N52" s="146">
        <v>116</v>
      </c>
    </row>
    <row r="53" spans="1:14" x14ac:dyDescent="0.2">
      <c r="A53" s="52" t="s">
        <v>462</v>
      </c>
      <c r="B53" s="9"/>
      <c r="C53" s="9"/>
      <c r="D53" s="9"/>
      <c r="E53" s="9"/>
      <c r="F53" s="9" t="s">
        <v>1166</v>
      </c>
      <c r="G53" s="9" t="s">
        <v>491</v>
      </c>
      <c r="H53" s="9">
        <v>4472</v>
      </c>
      <c r="I53" s="9" t="s">
        <v>1166</v>
      </c>
      <c r="J53" s="9"/>
      <c r="K53" s="9"/>
      <c r="L53" s="9"/>
      <c r="N53" s="146">
        <v>79</v>
      </c>
    </row>
    <row r="54" spans="1:14" x14ac:dyDescent="0.2">
      <c r="A54" s="52" t="s">
        <v>463</v>
      </c>
      <c r="B54" s="9"/>
      <c r="C54" s="9"/>
      <c r="D54" s="9"/>
      <c r="E54" s="9"/>
      <c r="F54" s="9" t="s">
        <v>1166</v>
      </c>
      <c r="G54" s="9" t="s">
        <v>492</v>
      </c>
      <c r="H54" s="9"/>
      <c r="I54" s="9"/>
      <c r="J54" s="9" t="s">
        <v>1166</v>
      </c>
      <c r="K54" s="9"/>
      <c r="L54" s="9"/>
      <c r="N54" s="146">
        <v>125</v>
      </c>
    </row>
    <row r="55" spans="1:14" x14ac:dyDescent="0.2">
      <c r="A55" s="52" t="s">
        <v>464</v>
      </c>
      <c r="B55" s="9"/>
      <c r="C55" s="9"/>
      <c r="D55" s="9"/>
      <c r="E55" s="9"/>
      <c r="F55" s="9" t="s">
        <v>1166</v>
      </c>
      <c r="G55" s="9" t="s">
        <v>493</v>
      </c>
      <c r="H55" s="9">
        <v>4034</v>
      </c>
      <c r="I55" s="9" t="s">
        <v>1166</v>
      </c>
      <c r="J55" s="9"/>
      <c r="K55" s="9"/>
      <c r="L55" s="9"/>
      <c r="N55" s="146">
        <v>124</v>
      </c>
    </row>
    <row r="56" spans="1:14" x14ac:dyDescent="0.2">
      <c r="A56" s="52" t="s">
        <v>465</v>
      </c>
      <c r="B56" s="9">
        <v>4451</v>
      </c>
      <c r="C56" s="9" t="s">
        <v>1166</v>
      </c>
      <c r="D56" s="9"/>
      <c r="E56" s="9"/>
      <c r="F56" s="9"/>
      <c r="G56" s="9" t="s">
        <v>494</v>
      </c>
      <c r="H56" s="9">
        <v>4033</v>
      </c>
      <c r="I56" s="9" t="s">
        <v>1166</v>
      </c>
      <c r="J56" s="9"/>
      <c r="K56" s="9"/>
      <c r="L56" s="9"/>
      <c r="N56" s="146">
        <v>126</v>
      </c>
    </row>
    <row r="57" spans="1:14" x14ac:dyDescent="0.2">
      <c r="A57" s="52" t="s">
        <v>466</v>
      </c>
      <c r="B57" s="9"/>
      <c r="C57" s="9"/>
      <c r="D57" s="9" t="s">
        <v>1166</v>
      </c>
      <c r="E57" s="9"/>
      <c r="F57" s="9"/>
      <c r="G57" s="9" t="s">
        <v>495</v>
      </c>
      <c r="H57" s="9">
        <v>4467</v>
      </c>
      <c r="I57" s="9" t="s">
        <v>1166</v>
      </c>
      <c r="J57" s="9"/>
      <c r="K57" s="9"/>
      <c r="L57" s="9"/>
      <c r="N57" s="146">
        <v>122</v>
      </c>
    </row>
    <row r="58" spans="1:14" x14ac:dyDescent="0.2">
      <c r="A58" s="52" t="s">
        <v>467</v>
      </c>
      <c r="B58" s="9">
        <v>4452</v>
      </c>
      <c r="C58" s="9" t="s">
        <v>1166</v>
      </c>
      <c r="D58" s="9"/>
      <c r="E58" s="9"/>
      <c r="F58" s="9"/>
      <c r="G58" s="9" t="s">
        <v>496</v>
      </c>
      <c r="H58" s="9">
        <v>4032</v>
      </c>
      <c r="I58" s="9" t="s">
        <v>1166</v>
      </c>
      <c r="J58" s="9"/>
      <c r="K58" s="9"/>
      <c r="L58" s="9"/>
      <c r="N58" s="146">
        <v>123</v>
      </c>
    </row>
    <row r="59" spans="1:14" x14ac:dyDescent="0.2">
      <c r="A59" s="52" t="s">
        <v>468</v>
      </c>
      <c r="B59" s="9">
        <v>4030</v>
      </c>
      <c r="C59" s="9" t="s">
        <v>1166</v>
      </c>
      <c r="D59" s="9"/>
      <c r="E59" s="9"/>
      <c r="F59" s="9"/>
      <c r="G59" s="9" t="s">
        <v>497</v>
      </c>
      <c r="H59" s="9">
        <v>4466</v>
      </c>
      <c r="I59" s="9" t="s">
        <v>1166</v>
      </c>
      <c r="J59" s="9"/>
      <c r="K59" s="9"/>
      <c r="L59" s="9"/>
      <c r="N59" s="146">
        <v>44</v>
      </c>
    </row>
    <row r="60" spans="1:14" x14ac:dyDescent="0.2">
      <c r="A60" s="52" t="s">
        <v>469</v>
      </c>
      <c r="B60" s="9">
        <v>4031</v>
      </c>
      <c r="C60" s="9" t="s">
        <v>1166</v>
      </c>
      <c r="D60" s="9"/>
      <c r="E60" s="9"/>
      <c r="F60" s="9"/>
      <c r="G60" s="9" t="s">
        <v>498</v>
      </c>
      <c r="H60" s="9">
        <v>4465</v>
      </c>
      <c r="I60" s="9" t="s">
        <v>1166</v>
      </c>
      <c r="J60" s="9"/>
      <c r="K60" s="9"/>
      <c r="L60" s="9"/>
      <c r="N60" s="146">
        <v>45</v>
      </c>
    </row>
    <row r="61" spans="1:14" x14ac:dyDescent="0.2">
      <c r="A61" s="52" t="s">
        <v>470</v>
      </c>
      <c r="B61" s="9">
        <v>4454</v>
      </c>
      <c r="C61" s="9" t="s">
        <v>1166</v>
      </c>
      <c r="D61" s="9"/>
      <c r="E61" s="9"/>
      <c r="F61" s="9"/>
      <c r="G61" s="9" t="s">
        <v>499</v>
      </c>
      <c r="H61" s="9">
        <v>4468</v>
      </c>
      <c r="I61" s="9" t="s">
        <v>1166</v>
      </c>
      <c r="J61" s="9"/>
      <c r="K61" s="9"/>
      <c r="L61" s="9"/>
      <c r="N61" s="146">
        <v>36</v>
      </c>
    </row>
    <row r="62" spans="1:14" x14ac:dyDescent="0.2">
      <c r="A62" s="9" t="s">
        <v>308</v>
      </c>
      <c r="B62" s="20" t="s">
        <v>187</v>
      </c>
      <c r="C62" s="87" t="s">
        <v>188</v>
      </c>
      <c r="D62" s="87" t="s">
        <v>1240</v>
      </c>
      <c r="E62" s="87" t="s">
        <v>1334</v>
      </c>
      <c r="F62" s="87" t="s">
        <v>190</v>
      </c>
      <c r="G62" s="9"/>
      <c r="H62" s="20" t="s">
        <v>187</v>
      </c>
      <c r="I62" s="87" t="s">
        <v>188</v>
      </c>
      <c r="J62" s="87" t="s">
        <v>1240</v>
      </c>
      <c r="K62" s="87" t="s">
        <v>1334</v>
      </c>
      <c r="L62" s="87" t="s">
        <v>190</v>
      </c>
      <c r="N62" s="146">
        <v>37</v>
      </c>
    </row>
    <row r="63" spans="1:14" x14ac:dyDescent="0.2">
      <c r="A63" s="52" t="s">
        <v>500</v>
      </c>
      <c r="B63" s="9"/>
      <c r="C63" s="9"/>
      <c r="D63" s="9"/>
      <c r="E63" s="9"/>
      <c r="F63" s="9" t="s">
        <v>1166</v>
      </c>
      <c r="G63" s="9" t="s">
        <v>530</v>
      </c>
      <c r="H63" s="9">
        <v>4038</v>
      </c>
      <c r="I63" s="9" t="s">
        <v>1166</v>
      </c>
      <c r="J63" s="9"/>
      <c r="K63" s="9"/>
      <c r="L63" s="9"/>
      <c r="N63" s="146">
        <v>53</v>
      </c>
    </row>
    <row r="64" spans="1:14" x14ac:dyDescent="0.2">
      <c r="A64" s="52" t="s">
        <v>501</v>
      </c>
      <c r="B64" s="9">
        <v>4469</v>
      </c>
      <c r="C64" s="9" t="s">
        <v>1166</v>
      </c>
      <c r="D64" s="9"/>
      <c r="E64" s="9"/>
      <c r="F64" s="9"/>
      <c r="G64" s="9" t="s">
        <v>531</v>
      </c>
      <c r="H64" s="9"/>
      <c r="I64" s="9"/>
      <c r="J64" s="9"/>
      <c r="K64" s="9"/>
      <c r="L64" s="9" t="s">
        <v>1166</v>
      </c>
      <c r="N64" s="146">
        <v>55</v>
      </c>
    </row>
    <row r="65" spans="1:14" x14ac:dyDescent="0.2">
      <c r="A65" s="52" t="s">
        <v>502</v>
      </c>
      <c r="B65" s="9">
        <v>4470</v>
      </c>
      <c r="C65" s="9" t="s">
        <v>1166</v>
      </c>
      <c r="D65" s="9"/>
      <c r="E65" s="9"/>
      <c r="F65" s="9"/>
      <c r="G65" s="9" t="s">
        <v>532</v>
      </c>
      <c r="H65" s="9">
        <v>4009</v>
      </c>
      <c r="I65" s="9" t="s">
        <v>1166</v>
      </c>
      <c r="J65" s="9"/>
      <c r="K65" s="9"/>
      <c r="L65" s="9"/>
      <c r="N65" s="146">
        <v>56</v>
      </c>
    </row>
    <row r="66" spans="1:14" x14ac:dyDescent="0.2">
      <c r="A66" s="52" t="s">
        <v>503</v>
      </c>
      <c r="B66" s="9"/>
      <c r="C66" s="9"/>
      <c r="D66" s="9" t="s">
        <v>1166</v>
      </c>
      <c r="E66" s="9"/>
      <c r="F66" s="9"/>
      <c r="G66" s="9" t="s">
        <v>533</v>
      </c>
      <c r="H66" s="9">
        <v>4029</v>
      </c>
      <c r="I66" s="9" t="s">
        <v>1166</v>
      </c>
      <c r="J66" s="9"/>
      <c r="K66" s="9"/>
      <c r="L66" s="9"/>
      <c r="N66" s="146">
        <v>57</v>
      </c>
    </row>
    <row r="67" spans="1:14" x14ac:dyDescent="0.2">
      <c r="A67" s="52" t="s">
        <v>504</v>
      </c>
      <c r="B67" s="9">
        <v>4471</v>
      </c>
      <c r="C67" s="9" t="s">
        <v>1166</v>
      </c>
      <c r="D67" s="9"/>
      <c r="E67" s="9"/>
      <c r="F67" s="9"/>
      <c r="G67" s="9"/>
      <c r="H67" s="9"/>
      <c r="I67" s="9"/>
      <c r="J67" s="9"/>
      <c r="K67" s="9"/>
      <c r="L67" s="9"/>
      <c r="N67" s="146">
        <v>47</v>
      </c>
    </row>
    <row r="68" spans="1:14" x14ac:dyDescent="0.2">
      <c r="A68" s="52" t="s">
        <v>505</v>
      </c>
      <c r="B68" s="9">
        <v>4037</v>
      </c>
      <c r="C68" s="9" t="s">
        <v>1166</v>
      </c>
      <c r="D68" s="9"/>
      <c r="E68" s="9"/>
      <c r="F68" s="9"/>
      <c r="G68" s="9" t="s">
        <v>230</v>
      </c>
      <c r="H68" s="9"/>
      <c r="I68" s="9"/>
      <c r="J68" s="9"/>
      <c r="K68" s="9"/>
      <c r="L68" s="9"/>
      <c r="N68" s="146">
        <v>51</v>
      </c>
    </row>
    <row r="69" spans="1:14" x14ac:dyDescent="0.2">
      <c r="A69" s="52" t="s">
        <v>506</v>
      </c>
      <c r="B69" s="9">
        <v>4473</v>
      </c>
      <c r="C69" s="9" t="s">
        <v>1166</v>
      </c>
      <c r="D69" s="9"/>
      <c r="E69" s="9"/>
      <c r="F69" s="9"/>
      <c r="G69" s="9" t="s">
        <v>1336</v>
      </c>
      <c r="H69" s="9"/>
      <c r="I69" s="9"/>
      <c r="J69" s="9"/>
      <c r="K69" s="9"/>
      <c r="L69" s="9"/>
      <c r="N69" s="146">
        <v>54</v>
      </c>
    </row>
    <row r="70" spans="1:14" x14ac:dyDescent="0.2">
      <c r="A70" s="52" t="s">
        <v>507</v>
      </c>
      <c r="B70" s="9">
        <v>4743</v>
      </c>
      <c r="C70" s="9" t="s">
        <v>1166</v>
      </c>
      <c r="D70" s="9"/>
      <c r="E70" s="9"/>
      <c r="F70" s="9"/>
      <c r="G70" s="9"/>
      <c r="H70" s="9"/>
      <c r="I70" s="9"/>
      <c r="J70" s="9"/>
      <c r="K70" s="9"/>
      <c r="L70" s="9"/>
      <c r="N70" s="146">
        <v>58</v>
      </c>
    </row>
    <row r="71" spans="1:14" x14ac:dyDescent="0.2">
      <c r="A71" s="52" t="s">
        <v>508</v>
      </c>
      <c r="B71" s="9">
        <v>4477</v>
      </c>
      <c r="C71" s="9" t="s">
        <v>1166</v>
      </c>
      <c r="D71" s="9"/>
      <c r="E71" s="9"/>
      <c r="F71" s="9"/>
      <c r="G71" s="9"/>
      <c r="H71" s="9"/>
      <c r="I71" s="9"/>
      <c r="J71" s="9"/>
      <c r="K71" s="9"/>
      <c r="L71" s="9"/>
      <c r="N71" s="146">
        <v>54</v>
      </c>
    </row>
    <row r="72" spans="1:14" x14ac:dyDescent="0.2">
      <c r="A72" s="52" t="s">
        <v>509</v>
      </c>
      <c r="B72" s="9">
        <v>4476</v>
      </c>
      <c r="C72" s="9" t="s">
        <v>1166</v>
      </c>
      <c r="D72" s="9"/>
      <c r="E72" s="9"/>
      <c r="F72" s="9"/>
      <c r="G72" s="9"/>
      <c r="H72" s="9"/>
      <c r="I72" s="9"/>
      <c r="J72" s="9"/>
      <c r="K72" s="9"/>
      <c r="L72" s="9"/>
      <c r="N72" s="146">
        <v>65</v>
      </c>
    </row>
    <row r="73" spans="1:14" x14ac:dyDescent="0.2">
      <c r="A73" s="52" t="s">
        <v>510</v>
      </c>
      <c r="B73" s="9">
        <v>4474</v>
      </c>
      <c r="C73" s="9" t="s">
        <v>1166</v>
      </c>
      <c r="D73" s="9"/>
      <c r="E73" s="9"/>
      <c r="F73" s="9"/>
      <c r="G73" s="9"/>
      <c r="H73" s="9"/>
      <c r="I73" s="9"/>
      <c r="J73" s="9"/>
      <c r="K73" s="9"/>
      <c r="L73" s="9"/>
      <c r="N73" s="146">
        <v>66</v>
      </c>
    </row>
    <row r="74" spans="1:14" x14ac:dyDescent="0.2">
      <c r="A74" s="52" t="s">
        <v>511</v>
      </c>
      <c r="B74" s="9">
        <v>4475</v>
      </c>
      <c r="C74" s="9" t="s">
        <v>1166</v>
      </c>
      <c r="D74" s="9"/>
      <c r="E74" s="9"/>
      <c r="F74" s="9"/>
      <c r="G74" s="9"/>
      <c r="H74" s="9"/>
      <c r="I74" s="9"/>
      <c r="J74" s="9"/>
      <c r="K74" s="9"/>
      <c r="L74" s="9"/>
      <c r="N74" s="146">
        <v>63</v>
      </c>
    </row>
    <row r="75" spans="1:14" x14ac:dyDescent="0.2">
      <c r="A75" s="52" t="s">
        <v>512</v>
      </c>
      <c r="B75" s="9">
        <v>4100</v>
      </c>
      <c r="C75" s="9" t="s">
        <v>1166</v>
      </c>
      <c r="D75" s="9"/>
      <c r="E75" s="9"/>
      <c r="F75" s="9"/>
      <c r="G75" s="9"/>
      <c r="H75" s="9"/>
      <c r="I75" s="9"/>
      <c r="J75" s="9"/>
      <c r="K75" s="9"/>
      <c r="L75" s="9"/>
      <c r="N75" s="146">
        <v>69</v>
      </c>
    </row>
    <row r="76" spans="1:14" x14ac:dyDescent="0.2">
      <c r="A76" s="52" t="s">
        <v>513</v>
      </c>
      <c r="B76" s="9">
        <v>4004</v>
      </c>
      <c r="C76" s="9" t="s">
        <v>1166</v>
      </c>
      <c r="D76" s="9"/>
      <c r="E76" s="9"/>
      <c r="F76" s="9"/>
      <c r="G76" s="9"/>
      <c r="H76" s="9"/>
      <c r="I76" s="9"/>
      <c r="J76" s="9"/>
      <c r="K76" s="9"/>
      <c r="L76" s="9"/>
      <c r="N76" s="146">
        <v>50</v>
      </c>
    </row>
    <row r="77" spans="1:14" x14ac:dyDescent="0.2">
      <c r="A77" s="52" t="s">
        <v>514</v>
      </c>
      <c r="B77" s="9"/>
      <c r="C77" s="9"/>
      <c r="D77" s="9"/>
      <c r="E77" s="9"/>
      <c r="F77" s="9" t="s">
        <v>1166</v>
      </c>
      <c r="G77" s="9"/>
      <c r="H77" s="9"/>
      <c r="I77" s="9"/>
      <c r="J77" s="9"/>
      <c r="K77" s="9"/>
      <c r="L77" s="9"/>
      <c r="N77" s="146">
        <v>39</v>
      </c>
    </row>
    <row r="78" spans="1:14" x14ac:dyDescent="0.2">
      <c r="A78" s="52" t="s">
        <v>515</v>
      </c>
      <c r="B78" s="9"/>
      <c r="C78" s="9"/>
      <c r="D78" s="9"/>
      <c r="E78" s="9"/>
      <c r="F78" s="9" t="s">
        <v>1166</v>
      </c>
      <c r="G78" s="9"/>
      <c r="H78" s="9"/>
      <c r="I78" s="9"/>
      <c r="J78" s="9"/>
      <c r="K78" s="9"/>
      <c r="L78" s="9"/>
      <c r="N78" s="146">
        <v>60</v>
      </c>
    </row>
    <row r="79" spans="1:14" x14ac:dyDescent="0.2">
      <c r="A79" s="52" t="s">
        <v>516</v>
      </c>
      <c r="B79" s="9"/>
      <c r="C79" s="9"/>
      <c r="D79" s="9"/>
      <c r="E79" s="9"/>
      <c r="F79" s="9" t="s">
        <v>1166</v>
      </c>
      <c r="G79" s="9"/>
      <c r="H79" s="9"/>
      <c r="I79" s="9"/>
      <c r="J79" s="9"/>
      <c r="K79" s="9"/>
      <c r="L79" s="9"/>
      <c r="N79" s="146">
        <v>49</v>
      </c>
    </row>
    <row r="80" spans="1:14" x14ac:dyDescent="0.2">
      <c r="A80" s="52" t="s">
        <v>517</v>
      </c>
      <c r="B80" s="9"/>
      <c r="C80" s="9"/>
      <c r="D80" s="9" t="s">
        <v>1166</v>
      </c>
      <c r="E80" s="9"/>
      <c r="F80" s="9"/>
      <c r="G80" s="9"/>
      <c r="H80" s="9"/>
      <c r="I80" s="9"/>
      <c r="J80" s="9"/>
      <c r="K80" s="9"/>
      <c r="L80" s="9"/>
      <c r="N80" s="146">
        <v>42</v>
      </c>
    </row>
    <row r="81" spans="1:14" x14ac:dyDescent="0.2">
      <c r="A81" s="52" t="s">
        <v>518</v>
      </c>
      <c r="B81" s="9">
        <v>4005</v>
      </c>
      <c r="C81" s="9" t="s">
        <v>1166</v>
      </c>
      <c r="D81" s="9"/>
      <c r="E81" s="9"/>
      <c r="F81" s="9"/>
      <c r="G81" s="9"/>
      <c r="H81" s="9"/>
      <c r="I81" s="9"/>
      <c r="J81" s="9"/>
      <c r="K81" s="9"/>
      <c r="L81" s="9"/>
      <c r="N81" s="146">
        <v>32</v>
      </c>
    </row>
    <row r="82" spans="1:14" x14ac:dyDescent="0.2">
      <c r="A82" s="52" t="s">
        <v>519</v>
      </c>
      <c r="B82" s="9">
        <v>4006</v>
      </c>
      <c r="C82" s="9" t="s">
        <v>1166</v>
      </c>
      <c r="D82" s="9"/>
      <c r="E82" s="9"/>
      <c r="F82" s="9"/>
      <c r="G82" s="9"/>
      <c r="H82" s="9"/>
      <c r="I82" s="9"/>
      <c r="J82" s="9"/>
      <c r="K82" s="9"/>
      <c r="L82" s="9"/>
      <c r="N82" s="146">
        <v>194</v>
      </c>
    </row>
    <row r="83" spans="1:14" x14ac:dyDescent="0.2">
      <c r="A83" s="52" t="s">
        <v>520</v>
      </c>
      <c r="B83" s="9"/>
      <c r="C83" s="9"/>
      <c r="D83" s="9" t="s">
        <v>1166</v>
      </c>
      <c r="E83" s="9"/>
      <c r="F83" s="9"/>
      <c r="G83" s="9"/>
      <c r="H83" s="9"/>
      <c r="I83" s="9"/>
      <c r="J83" s="9"/>
      <c r="K83" s="9"/>
      <c r="L83" s="9"/>
      <c r="N83" s="146">
        <v>199</v>
      </c>
    </row>
    <row r="84" spans="1:14" x14ac:dyDescent="0.2">
      <c r="A84" s="52" t="s">
        <v>521</v>
      </c>
      <c r="B84" s="9"/>
      <c r="C84" s="9"/>
      <c r="D84" s="9"/>
      <c r="E84" s="9"/>
      <c r="F84" s="9" t="s">
        <v>1166</v>
      </c>
      <c r="G84" s="9"/>
      <c r="H84" s="9"/>
      <c r="I84" s="9"/>
      <c r="J84" s="9"/>
      <c r="K84" s="9"/>
      <c r="L84" s="9"/>
      <c r="N84" s="146">
        <v>2248</v>
      </c>
    </row>
    <row r="85" spans="1:14" x14ac:dyDescent="0.2">
      <c r="A85" s="52" t="s">
        <v>522</v>
      </c>
      <c r="B85" s="9"/>
      <c r="C85" s="9"/>
      <c r="D85" s="9" t="s">
        <v>1166</v>
      </c>
      <c r="E85" s="9"/>
      <c r="F85" s="9"/>
      <c r="G85" s="9"/>
      <c r="H85" s="9"/>
      <c r="I85" s="9"/>
      <c r="J85" s="9"/>
      <c r="K85" s="9"/>
      <c r="L85" s="9"/>
      <c r="N85" s="146">
        <v>2250</v>
      </c>
    </row>
    <row r="86" spans="1:14" x14ac:dyDescent="0.2">
      <c r="A86" s="52" t="s">
        <v>523</v>
      </c>
      <c r="B86" s="9"/>
      <c r="C86" s="9"/>
      <c r="D86" s="9" t="s">
        <v>1166</v>
      </c>
      <c r="E86" s="9"/>
      <c r="F86" s="9"/>
      <c r="G86" s="9"/>
      <c r="H86" s="9"/>
      <c r="I86" s="9"/>
      <c r="J86" s="9"/>
      <c r="K86" s="9"/>
      <c r="L86" s="9"/>
      <c r="N86" s="146">
        <v>195</v>
      </c>
    </row>
    <row r="87" spans="1:14" x14ac:dyDescent="0.2">
      <c r="A87" s="52" t="s">
        <v>524</v>
      </c>
      <c r="B87" s="9"/>
      <c r="C87" s="9"/>
      <c r="D87" s="9" t="s">
        <v>1166</v>
      </c>
      <c r="E87" s="9"/>
      <c r="F87" s="9"/>
      <c r="G87" s="9"/>
      <c r="H87" s="9"/>
      <c r="I87" s="9"/>
      <c r="J87" s="9"/>
      <c r="K87" s="9"/>
      <c r="L87" s="9"/>
      <c r="N87" s="146">
        <v>170</v>
      </c>
    </row>
    <row r="88" spans="1:14" x14ac:dyDescent="0.2">
      <c r="A88" s="52" t="s">
        <v>525</v>
      </c>
      <c r="B88" s="9">
        <v>4008</v>
      </c>
      <c r="C88" s="9" t="s">
        <v>1166</v>
      </c>
      <c r="D88" s="9"/>
      <c r="E88" s="9"/>
      <c r="F88" s="9"/>
      <c r="G88" s="9"/>
      <c r="H88" s="9"/>
      <c r="I88" s="9"/>
      <c r="J88" s="9"/>
      <c r="K88" s="9"/>
      <c r="L88" s="9"/>
      <c r="N88" s="146">
        <v>171</v>
      </c>
    </row>
    <row r="89" spans="1:14" x14ac:dyDescent="0.2">
      <c r="A89" s="52" t="s">
        <v>526</v>
      </c>
      <c r="B89" s="9">
        <v>4028</v>
      </c>
      <c r="C89" s="9" t="s">
        <v>1166</v>
      </c>
      <c r="D89" s="9"/>
      <c r="E89" s="9"/>
      <c r="F89" s="9"/>
      <c r="G89" s="9"/>
      <c r="H89" s="9"/>
      <c r="I89" s="9"/>
      <c r="J89" s="9"/>
      <c r="K89" s="9"/>
      <c r="L89" s="9"/>
      <c r="N89" s="146">
        <v>168</v>
      </c>
    </row>
    <row r="90" spans="1:14" x14ac:dyDescent="0.2">
      <c r="A90" s="52" t="s">
        <v>527</v>
      </c>
      <c r="B90" s="9">
        <v>4010</v>
      </c>
      <c r="C90" s="9" t="s">
        <v>1166</v>
      </c>
      <c r="D90" s="9"/>
      <c r="E90" s="9"/>
      <c r="F90" s="9"/>
      <c r="G90" s="9"/>
      <c r="H90" s="9"/>
      <c r="I90" s="9"/>
      <c r="J90" s="9"/>
      <c r="K90" s="9"/>
      <c r="L90" s="9"/>
      <c r="N90" s="146">
        <v>109</v>
      </c>
    </row>
    <row r="91" spans="1:14" x14ac:dyDescent="0.2">
      <c r="A91" s="52" t="s">
        <v>528</v>
      </c>
      <c r="B91" s="9">
        <v>4039</v>
      </c>
      <c r="C91" s="9" t="s">
        <v>1166</v>
      </c>
      <c r="D91" s="9"/>
      <c r="E91" s="9"/>
      <c r="F91" s="9"/>
      <c r="G91" s="9"/>
      <c r="H91" s="9"/>
      <c r="I91" s="9"/>
      <c r="J91" s="9"/>
      <c r="K91" s="9"/>
      <c r="L91" s="9"/>
      <c r="N91" s="146">
        <v>161</v>
      </c>
    </row>
    <row r="92" spans="1:14" x14ac:dyDescent="0.2">
      <c r="A92" s="52" t="s">
        <v>529</v>
      </c>
      <c r="B92" s="9">
        <v>4007</v>
      </c>
      <c r="C92" s="9" t="s">
        <v>1166</v>
      </c>
      <c r="D92" s="9"/>
      <c r="E92" s="9"/>
      <c r="F92" s="9"/>
      <c r="G92" s="9"/>
      <c r="H92" s="9"/>
      <c r="I92" s="9"/>
      <c r="J92" s="9"/>
      <c r="K92" s="9"/>
      <c r="L92" s="9"/>
      <c r="N92" s="146">
        <v>110</v>
      </c>
    </row>
    <row r="93" spans="1:14" x14ac:dyDescent="0.2">
      <c r="N93" s="146">
        <v>175</v>
      </c>
    </row>
    <row r="94" spans="1:14" x14ac:dyDescent="0.2">
      <c r="N94" s="146">
        <v>188</v>
      </c>
    </row>
    <row r="95" spans="1:14" x14ac:dyDescent="0.2">
      <c r="N95" s="146">
        <v>189</v>
      </c>
    </row>
    <row r="96" spans="1:14" x14ac:dyDescent="0.2">
      <c r="N96" s="146">
        <v>190</v>
      </c>
    </row>
    <row r="97" spans="14:14" x14ac:dyDescent="0.2">
      <c r="N97" s="146">
        <v>191</v>
      </c>
    </row>
    <row r="98" spans="14:14" x14ac:dyDescent="0.2">
      <c r="N98" s="146">
        <v>173</v>
      </c>
    </row>
    <row r="99" spans="14:14" x14ac:dyDescent="0.2">
      <c r="N99" s="146">
        <v>177</v>
      </c>
    </row>
    <row r="100" spans="14:14" x14ac:dyDescent="0.2">
      <c r="N100" s="146">
        <v>176</v>
      </c>
    </row>
    <row r="101" spans="14:14" x14ac:dyDescent="0.2">
      <c r="N101" s="146">
        <v>187</v>
      </c>
    </row>
    <row r="102" spans="14:14" x14ac:dyDescent="0.2">
      <c r="N102" s="146">
        <v>2278</v>
      </c>
    </row>
    <row r="103" spans="14:14" x14ac:dyDescent="0.2">
      <c r="N103" s="146">
        <v>186</v>
      </c>
    </row>
    <row r="104" spans="14:14" x14ac:dyDescent="0.2">
      <c r="N104" s="146">
        <v>105</v>
      </c>
    </row>
    <row r="105" spans="14:14" x14ac:dyDescent="0.2">
      <c r="N105" s="146">
        <v>2275</v>
      </c>
    </row>
    <row r="106" spans="14:14" x14ac:dyDescent="0.2">
      <c r="N106" s="146">
        <v>185</v>
      </c>
    </row>
    <row r="107" spans="14:14" x14ac:dyDescent="0.2">
      <c r="N107" s="146">
        <v>180</v>
      </c>
    </row>
    <row r="108" spans="14:14" x14ac:dyDescent="0.2">
      <c r="N108" s="146">
        <v>184</v>
      </c>
    </row>
    <row r="109" spans="14:14" x14ac:dyDescent="0.2">
      <c r="N109" s="146">
        <v>181</v>
      </c>
    </row>
    <row r="110" spans="14:14" x14ac:dyDescent="0.2">
      <c r="N110" s="146">
        <v>178</v>
      </c>
    </row>
    <row r="111" spans="14:14" x14ac:dyDescent="0.2">
      <c r="N111" s="146">
        <v>2258</v>
      </c>
    </row>
    <row r="112" spans="14:14" x14ac:dyDescent="0.2">
      <c r="N112" s="146">
        <v>101</v>
      </c>
    </row>
    <row r="113" spans="14:14" x14ac:dyDescent="0.2">
      <c r="N113" s="146">
        <v>102</v>
      </c>
    </row>
    <row r="114" spans="14:14" x14ac:dyDescent="0.2">
      <c r="N114" s="146">
        <v>2259</v>
      </c>
    </row>
    <row r="115" spans="14:14" x14ac:dyDescent="0.2">
      <c r="N115" s="146">
        <v>2281</v>
      </c>
    </row>
    <row r="116" spans="14:14" x14ac:dyDescent="0.2">
      <c r="N116" s="146">
        <v>2283</v>
      </c>
    </row>
    <row r="117" spans="14:14" x14ac:dyDescent="0.2">
      <c r="N117" s="146">
        <v>2284</v>
      </c>
    </row>
    <row r="118" spans="14:14" x14ac:dyDescent="0.2">
      <c r="N118" s="146">
        <v>2282</v>
      </c>
    </row>
    <row r="119" spans="14:14" x14ac:dyDescent="0.2">
      <c r="N119" s="146">
        <v>2285</v>
      </c>
    </row>
    <row r="120" spans="14:14" x14ac:dyDescent="0.2">
      <c r="N120" s="146">
        <v>93</v>
      </c>
    </row>
    <row r="121" spans="14:14" x14ac:dyDescent="0.2">
      <c r="N121" s="146">
        <v>91</v>
      </c>
    </row>
    <row r="122" spans="14:14" x14ac:dyDescent="0.2">
      <c r="N122" s="146">
        <v>90</v>
      </c>
    </row>
    <row r="123" spans="14:14" x14ac:dyDescent="0.2">
      <c r="N123" s="146">
        <v>157</v>
      </c>
    </row>
    <row r="124" spans="14:14" x14ac:dyDescent="0.2">
      <c r="N124" s="146">
        <v>103</v>
      </c>
    </row>
    <row r="125" spans="14:14" x14ac:dyDescent="0.2">
      <c r="N125" s="146">
        <v>104</v>
      </c>
    </row>
    <row r="126" spans="14:14" x14ac:dyDescent="0.2">
      <c r="N126" s="146">
        <v>150</v>
      </c>
    </row>
    <row r="127" spans="14:14" x14ac:dyDescent="0.2">
      <c r="N127" s="146">
        <v>134</v>
      </c>
    </row>
    <row r="128" spans="14:14" x14ac:dyDescent="0.2">
      <c r="N128" s="146">
        <v>129</v>
      </c>
    </row>
    <row r="129" spans="14:14" x14ac:dyDescent="0.2">
      <c r="N129" s="146">
        <v>151</v>
      </c>
    </row>
    <row r="130" spans="14:14" x14ac:dyDescent="0.2">
      <c r="N130" s="146">
        <v>136</v>
      </c>
    </row>
    <row r="131" spans="14:14" x14ac:dyDescent="0.2">
      <c r="N131" s="146">
        <v>33</v>
      </c>
    </row>
    <row r="132" spans="14:14" x14ac:dyDescent="0.2">
      <c r="N132" s="146">
        <v>35</v>
      </c>
    </row>
    <row r="133" spans="14:14" x14ac:dyDescent="0.2">
      <c r="N133" s="146">
        <v>30</v>
      </c>
    </row>
    <row r="134" spans="14:14" x14ac:dyDescent="0.2">
      <c r="N134" s="146">
        <v>29</v>
      </c>
    </row>
    <row r="135" spans="14:14" x14ac:dyDescent="0.2">
      <c r="N135" s="146">
        <v>2246</v>
      </c>
    </row>
    <row r="136" spans="14:14" x14ac:dyDescent="0.2">
      <c r="N136" s="146">
        <v>2245</v>
      </c>
    </row>
    <row r="137" spans="14:14" x14ac:dyDescent="0.2">
      <c r="N137" s="146">
        <v>2242</v>
      </c>
    </row>
    <row r="138" spans="14:14" x14ac:dyDescent="0.2">
      <c r="N138" s="146">
        <v>2279</v>
      </c>
    </row>
    <row r="139" spans="14:14" x14ac:dyDescent="0.2">
      <c r="N139" s="146">
        <v>2276</v>
      </c>
    </row>
    <row r="140" spans="14:14" x14ac:dyDescent="0.2">
      <c r="N140" s="146">
        <v>2277</v>
      </c>
    </row>
    <row r="141" spans="14:14" x14ac:dyDescent="0.2">
      <c r="N141" s="146">
        <v>2274</v>
      </c>
    </row>
    <row r="142" spans="14:14" x14ac:dyDescent="0.2">
      <c r="N142" s="146">
        <v>2260</v>
      </c>
    </row>
    <row r="143" spans="14:14" x14ac:dyDescent="0.2">
      <c r="N143" s="146">
        <v>2261</v>
      </c>
    </row>
    <row r="144" spans="14:14" x14ac:dyDescent="0.2">
      <c r="N144" s="146">
        <v>2263</v>
      </c>
    </row>
    <row r="145" spans="14:23" x14ac:dyDescent="0.2">
      <c r="N145" s="146">
        <v>2269</v>
      </c>
    </row>
    <row r="146" spans="14:23" x14ac:dyDescent="0.2">
      <c r="N146" s="146">
        <v>2265</v>
      </c>
    </row>
    <row r="157" spans="14:23" ht="29" x14ac:dyDescent="0.2">
      <c r="P157" s="37" t="s">
        <v>12</v>
      </c>
      <c r="Q157" s="39" t="s">
        <v>195</v>
      </c>
      <c r="R157" s="39" t="s">
        <v>196</v>
      </c>
      <c r="S157" s="39" t="s">
        <v>198</v>
      </c>
      <c r="T157" s="39" t="s">
        <v>197</v>
      </c>
      <c r="U157" s="39" t="s">
        <v>200</v>
      </c>
      <c r="V157" s="39" t="s">
        <v>199</v>
      </c>
      <c r="W157" s="39" t="s">
        <v>201</v>
      </c>
    </row>
    <row r="158" spans="14:23" x14ac:dyDescent="0.2">
      <c r="P158" s="7" t="s">
        <v>202</v>
      </c>
      <c r="Q158" s="20">
        <v>0</v>
      </c>
      <c r="R158" s="20">
        <v>0</v>
      </c>
      <c r="S158" s="20">
        <v>0</v>
      </c>
      <c r="T158" s="20">
        <v>0</v>
      </c>
      <c r="U158" s="20">
        <v>0</v>
      </c>
      <c r="V158" s="20">
        <v>0</v>
      </c>
      <c r="W158" s="20" t="s">
        <v>1337</v>
      </c>
    </row>
    <row r="159" spans="14:23" x14ac:dyDescent="0.2">
      <c r="P159" s="7" t="s">
        <v>203</v>
      </c>
      <c r="Q159" s="20">
        <v>0</v>
      </c>
      <c r="R159" s="20">
        <v>0</v>
      </c>
      <c r="S159" s="20">
        <v>0</v>
      </c>
      <c r="T159" s="20">
        <v>0</v>
      </c>
      <c r="U159" s="20">
        <v>0</v>
      </c>
      <c r="V159" s="20">
        <v>0</v>
      </c>
      <c r="W159" s="20" t="s">
        <v>1338</v>
      </c>
    </row>
    <row r="160" spans="14:23" x14ac:dyDescent="0.2">
      <c r="P160" s="7" t="s">
        <v>204</v>
      </c>
      <c r="Q160" s="20">
        <v>0</v>
      </c>
      <c r="R160" s="20">
        <v>0</v>
      </c>
      <c r="S160" s="20">
        <v>0</v>
      </c>
      <c r="T160" s="20">
        <v>0</v>
      </c>
      <c r="U160" s="20">
        <v>0</v>
      </c>
      <c r="V160" s="20">
        <v>1</v>
      </c>
      <c r="W160" s="20" t="s">
        <v>1339</v>
      </c>
    </row>
    <row r="161" spans="16:23" x14ac:dyDescent="0.2">
      <c r="P161" s="7" t="s">
        <v>205</v>
      </c>
      <c r="Q161" s="20">
        <v>0</v>
      </c>
      <c r="R161" s="20">
        <v>0</v>
      </c>
      <c r="S161" s="20">
        <v>0</v>
      </c>
      <c r="T161" s="20">
        <v>0</v>
      </c>
      <c r="U161" s="20">
        <v>0</v>
      </c>
      <c r="V161" s="20">
        <v>0</v>
      </c>
      <c r="W161" s="20" t="s">
        <v>1340</v>
      </c>
    </row>
    <row r="162" spans="16:23" x14ac:dyDescent="0.2">
      <c r="P162" s="7" t="s">
        <v>206</v>
      </c>
      <c r="Q162" s="20">
        <v>0</v>
      </c>
      <c r="R162" s="20">
        <v>0</v>
      </c>
      <c r="S162" s="20">
        <v>0</v>
      </c>
      <c r="T162" s="20">
        <v>0</v>
      </c>
      <c r="U162" s="20">
        <v>0</v>
      </c>
      <c r="V162" s="20">
        <v>0</v>
      </c>
      <c r="W162" s="20" t="s">
        <v>1341</v>
      </c>
    </row>
    <row r="163" spans="16:23" x14ac:dyDescent="0.2">
      <c r="P163" s="7" t="s">
        <v>207</v>
      </c>
      <c r="Q163" s="20">
        <v>0</v>
      </c>
      <c r="R163" s="20">
        <v>0</v>
      </c>
      <c r="S163" s="20">
        <v>0</v>
      </c>
      <c r="T163" s="20">
        <v>0</v>
      </c>
      <c r="U163" s="20">
        <v>0</v>
      </c>
      <c r="V163" s="20">
        <v>0</v>
      </c>
      <c r="W163" s="20" t="s">
        <v>1342</v>
      </c>
    </row>
    <row r="164" spans="16:23" x14ac:dyDescent="0.2">
      <c r="P164" s="7" t="s">
        <v>208</v>
      </c>
      <c r="Q164" s="20">
        <v>1</v>
      </c>
      <c r="R164" s="20">
        <v>0</v>
      </c>
      <c r="S164" s="20">
        <v>0</v>
      </c>
      <c r="T164" s="20">
        <v>4</v>
      </c>
      <c r="U164" s="20">
        <v>0</v>
      </c>
      <c r="V164" s="20">
        <v>0</v>
      </c>
      <c r="W164" s="20" t="s">
        <v>1343</v>
      </c>
    </row>
    <row r="165" spans="16:23" x14ac:dyDescent="0.2">
      <c r="P165" s="7" t="s">
        <v>209</v>
      </c>
      <c r="Q165" s="20">
        <v>0</v>
      </c>
      <c r="R165" s="20">
        <v>0</v>
      </c>
      <c r="S165" s="20">
        <v>0</v>
      </c>
      <c r="T165" s="20">
        <v>0</v>
      </c>
      <c r="U165" s="20">
        <v>0</v>
      </c>
      <c r="V165" s="20">
        <v>0</v>
      </c>
      <c r="W165" s="20" t="s">
        <v>1344</v>
      </c>
    </row>
    <row r="166" spans="16:23" x14ac:dyDescent="0.2">
      <c r="P166" s="7" t="s">
        <v>210</v>
      </c>
      <c r="Q166" s="20">
        <v>0</v>
      </c>
      <c r="R166" s="20">
        <v>0</v>
      </c>
      <c r="S166" s="20">
        <v>0</v>
      </c>
      <c r="T166" s="20">
        <v>1</v>
      </c>
      <c r="U166" s="20">
        <v>0</v>
      </c>
      <c r="V166" s="20">
        <v>0</v>
      </c>
      <c r="W166" s="20" t="s">
        <v>1345</v>
      </c>
    </row>
    <row r="167" spans="16:23" x14ac:dyDescent="0.2">
      <c r="P167" s="7" t="s">
        <v>211</v>
      </c>
      <c r="Q167" s="20">
        <v>0</v>
      </c>
      <c r="R167" s="20">
        <v>0</v>
      </c>
      <c r="S167" s="20">
        <v>0</v>
      </c>
      <c r="T167" s="20">
        <v>0</v>
      </c>
      <c r="U167" s="20">
        <v>0</v>
      </c>
      <c r="V167" s="20">
        <v>0</v>
      </c>
      <c r="W167" s="20" t="s">
        <v>1346</v>
      </c>
    </row>
    <row r="168" spans="16:23" x14ac:dyDescent="0.2">
      <c r="P168" s="7" t="s">
        <v>212</v>
      </c>
      <c r="Q168" s="20">
        <v>0</v>
      </c>
      <c r="R168" s="20">
        <v>0</v>
      </c>
      <c r="S168" s="20">
        <v>0</v>
      </c>
      <c r="T168" s="20">
        <v>1</v>
      </c>
      <c r="U168" s="20">
        <v>0</v>
      </c>
      <c r="V168" s="20">
        <v>0</v>
      </c>
      <c r="W168" s="20" t="s">
        <v>1347</v>
      </c>
    </row>
    <row r="169" spans="16:23" x14ac:dyDescent="0.2">
      <c r="P169" s="7" t="s">
        <v>213</v>
      </c>
      <c r="Q169" s="20">
        <v>0</v>
      </c>
      <c r="R169" s="20">
        <v>0</v>
      </c>
      <c r="S169" s="20">
        <v>0</v>
      </c>
      <c r="T169" s="20">
        <v>0</v>
      </c>
      <c r="U169" s="20">
        <v>0</v>
      </c>
      <c r="V169" s="20">
        <v>0</v>
      </c>
      <c r="W169" s="20" t="s">
        <v>1348</v>
      </c>
    </row>
    <row r="170" spans="16:23" x14ac:dyDescent="0.2">
      <c r="P170" s="7" t="s">
        <v>214</v>
      </c>
      <c r="Q170" s="20">
        <v>3</v>
      </c>
      <c r="R170" s="20">
        <v>0</v>
      </c>
      <c r="S170" s="20">
        <v>0</v>
      </c>
      <c r="T170" s="20">
        <v>0</v>
      </c>
      <c r="U170" s="20">
        <v>0</v>
      </c>
      <c r="V170" s="20">
        <v>0</v>
      </c>
      <c r="W170" s="20" t="s">
        <v>1349</v>
      </c>
    </row>
    <row r="171" spans="16:23" x14ac:dyDescent="0.2">
      <c r="P171" s="7" t="s">
        <v>215</v>
      </c>
      <c r="Q171" s="20">
        <v>0</v>
      </c>
      <c r="R171" s="20">
        <v>0</v>
      </c>
      <c r="S171" s="20">
        <v>0</v>
      </c>
      <c r="T171" s="20">
        <v>0</v>
      </c>
      <c r="U171" s="20">
        <v>0</v>
      </c>
      <c r="V171" s="20">
        <v>0</v>
      </c>
      <c r="W171" s="20" t="s">
        <v>1350</v>
      </c>
    </row>
    <row r="172" spans="16:23" x14ac:dyDescent="0.2">
      <c r="P172" s="7" t="s">
        <v>216</v>
      </c>
      <c r="Q172" s="20">
        <v>1</v>
      </c>
      <c r="R172" s="20">
        <v>0</v>
      </c>
      <c r="S172" s="20">
        <v>0</v>
      </c>
      <c r="T172" s="20">
        <v>0</v>
      </c>
      <c r="U172" s="20">
        <v>0</v>
      </c>
      <c r="V172" s="20">
        <v>0</v>
      </c>
      <c r="W172" s="20" t="s">
        <v>1351</v>
      </c>
    </row>
    <row r="173" spans="16:23" x14ac:dyDescent="0.2">
      <c r="P173" s="7" t="s">
        <v>217</v>
      </c>
      <c r="Q173" s="20">
        <v>0</v>
      </c>
      <c r="R173" s="20">
        <v>0</v>
      </c>
      <c r="S173" s="20">
        <v>0</v>
      </c>
      <c r="T173" s="20">
        <v>1</v>
      </c>
      <c r="U173" s="20">
        <v>0</v>
      </c>
      <c r="V173" s="20">
        <v>0</v>
      </c>
      <c r="W173" s="20" t="s">
        <v>1352</v>
      </c>
    </row>
    <row r="174" spans="16:23" x14ac:dyDescent="0.2">
      <c r="P174" s="7" t="s">
        <v>218</v>
      </c>
      <c r="Q174" s="20">
        <v>0</v>
      </c>
      <c r="R174" s="20">
        <v>0</v>
      </c>
      <c r="S174" s="20">
        <v>0</v>
      </c>
      <c r="T174" s="20">
        <v>0</v>
      </c>
      <c r="U174" s="20">
        <v>0</v>
      </c>
      <c r="V174" s="20">
        <v>0</v>
      </c>
      <c r="W174" s="20" t="s">
        <v>1353</v>
      </c>
    </row>
    <row r="175" spans="16:23" x14ac:dyDescent="0.2">
      <c r="P175" s="7" t="s">
        <v>219</v>
      </c>
      <c r="Q175" s="20">
        <v>0</v>
      </c>
      <c r="R175" s="20">
        <v>0</v>
      </c>
      <c r="S175" s="20">
        <v>0</v>
      </c>
      <c r="T175" s="20">
        <v>0</v>
      </c>
      <c r="U175" s="20">
        <v>0</v>
      </c>
      <c r="V175" s="20">
        <v>0</v>
      </c>
      <c r="W175" s="20" t="s">
        <v>1354</v>
      </c>
    </row>
    <row r="176" spans="16:23" x14ac:dyDescent="0.2">
      <c r="P176" s="7" t="s">
        <v>220</v>
      </c>
      <c r="Q176" s="20">
        <v>1</v>
      </c>
      <c r="R176" s="20">
        <v>0</v>
      </c>
      <c r="S176" s="20">
        <v>0</v>
      </c>
      <c r="T176" s="20">
        <v>0</v>
      </c>
      <c r="U176" s="20">
        <v>0</v>
      </c>
      <c r="V176" s="20">
        <v>0</v>
      </c>
      <c r="W176" s="20" t="s">
        <v>1355</v>
      </c>
    </row>
    <row r="177" spans="15:25" x14ac:dyDescent="0.2">
      <c r="P177" s="7" t="s">
        <v>221</v>
      </c>
      <c r="Q177" s="20">
        <v>1</v>
      </c>
      <c r="R177" s="20">
        <v>0</v>
      </c>
      <c r="S177" s="20">
        <v>0</v>
      </c>
      <c r="T177" s="20">
        <v>0</v>
      </c>
      <c r="U177" s="20">
        <v>0</v>
      </c>
      <c r="V177" s="20">
        <v>0</v>
      </c>
      <c r="W177" s="20" t="s">
        <v>1356</v>
      </c>
    </row>
    <row r="178" spans="15:25" x14ac:dyDescent="0.2">
      <c r="P178" s="7" t="s">
        <v>222</v>
      </c>
      <c r="Q178" s="20">
        <v>0</v>
      </c>
      <c r="R178" s="20">
        <v>0</v>
      </c>
      <c r="S178" s="20">
        <v>0</v>
      </c>
      <c r="T178" s="20">
        <v>0</v>
      </c>
      <c r="U178" s="20">
        <v>0</v>
      </c>
      <c r="V178" s="20">
        <v>0</v>
      </c>
      <c r="W178" s="20" t="s">
        <v>1357</v>
      </c>
    </row>
    <row r="179" spans="15:25" x14ac:dyDescent="0.2">
      <c r="P179" s="7" t="s">
        <v>223</v>
      </c>
      <c r="Q179" s="20">
        <v>0</v>
      </c>
      <c r="R179" s="20">
        <v>0</v>
      </c>
      <c r="S179" s="20">
        <v>0</v>
      </c>
      <c r="T179" s="20">
        <v>1</v>
      </c>
      <c r="U179" s="20">
        <v>0</v>
      </c>
      <c r="V179" s="20">
        <v>0</v>
      </c>
      <c r="W179" s="20" t="s">
        <v>1358</v>
      </c>
    </row>
    <row r="180" spans="15:25" x14ac:dyDescent="0.2">
      <c r="P180" s="7" t="s">
        <v>224</v>
      </c>
      <c r="Q180" s="20">
        <v>2</v>
      </c>
      <c r="R180" s="20">
        <v>0</v>
      </c>
      <c r="S180" s="20">
        <v>0</v>
      </c>
      <c r="T180" s="20">
        <v>0</v>
      </c>
      <c r="U180" s="20">
        <v>0</v>
      </c>
      <c r="V180" s="20">
        <v>0</v>
      </c>
      <c r="W180" s="20" t="s">
        <v>1359</v>
      </c>
    </row>
    <row r="181" spans="15:25" x14ac:dyDescent="0.2">
      <c r="P181" s="7" t="s">
        <v>225</v>
      </c>
      <c r="Q181" s="20">
        <v>0</v>
      </c>
      <c r="R181" s="20">
        <v>0</v>
      </c>
      <c r="S181" s="20">
        <v>0</v>
      </c>
      <c r="T181" s="20">
        <v>0</v>
      </c>
      <c r="U181" s="20">
        <v>0</v>
      </c>
      <c r="V181" s="20">
        <v>0</v>
      </c>
      <c r="W181" s="20" t="s">
        <v>1360</v>
      </c>
    </row>
    <row r="183" spans="15:25" x14ac:dyDescent="0.2">
      <c r="O183">
        <f>485+310</f>
        <v>795</v>
      </c>
    </row>
    <row r="187" spans="15:25" x14ac:dyDescent="0.2">
      <c r="P187" s="17" t="s">
        <v>226</v>
      </c>
      <c r="Q187" s="15"/>
      <c r="T187" s="25" t="s">
        <v>192</v>
      </c>
    </row>
    <row r="188" spans="15:25" x14ac:dyDescent="0.2">
      <c r="P188" s="25" t="s">
        <v>1335</v>
      </c>
      <c r="Q188" s="26"/>
      <c r="R188" s="25"/>
      <c r="S188" s="33"/>
      <c r="T188" s="34"/>
      <c r="U188" s="26"/>
      <c r="V188" s="25"/>
      <c r="W188" s="26"/>
      <c r="X188" s="25"/>
      <c r="Y188" s="26"/>
    </row>
    <row r="189" spans="15:25" x14ac:dyDescent="0.2">
      <c r="P189" s="29"/>
      <c r="Q189" s="30"/>
      <c r="R189" s="29"/>
      <c r="S189" s="30"/>
      <c r="T189" s="29"/>
      <c r="U189" s="30"/>
      <c r="V189" s="29"/>
      <c r="W189" s="30"/>
      <c r="X189" s="29"/>
      <c r="Y189" s="30"/>
    </row>
    <row r="190" spans="15:25" x14ac:dyDescent="0.2">
      <c r="P190" s="25"/>
      <c r="Q190" s="32"/>
      <c r="R190" s="34"/>
      <c r="S190" s="33"/>
      <c r="T190" s="34"/>
      <c r="U190" s="33"/>
      <c r="V190" s="34"/>
      <c r="W190" s="33"/>
      <c r="X190" s="34"/>
      <c r="Y190" s="28"/>
    </row>
    <row r="191" spans="15:25" x14ac:dyDescent="0.2">
      <c r="P191" s="29"/>
      <c r="Q191" s="30"/>
      <c r="R191" s="29"/>
      <c r="S191" s="30"/>
      <c r="T191" s="29"/>
      <c r="U191" s="30"/>
      <c r="V191" s="29"/>
      <c r="W191" s="30"/>
      <c r="X191" s="29"/>
      <c r="Y191" s="30"/>
    </row>
    <row r="192" spans="15:25" x14ac:dyDescent="0.2">
      <c r="P192" s="25"/>
      <c r="Q192" s="32"/>
      <c r="R192" s="34"/>
      <c r="S192" s="33"/>
      <c r="T192" s="27"/>
      <c r="U192" s="33"/>
      <c r="V192" s="34"/>
      <c r="W192" s="33"/>
      <c r="X192" s="34"/>
      <c r="Y192" s="33"/>
    </row>
    <row r="193" spans="13:25" x14ac:dyDescent="0.2">
      <c r="P193" s="29"/>
      <c r="Q193" s="30"/>
      <c r="R193" s="29"/>
      <c r="S193" s="30"/>
      <c r="T193" s="35"/>
      <c r="U193" s="30"/>
      <c r="V193" s="29"/>
      <c r="W193" s="30"/>
      <c r="X193" s="29"/>
      <c r="Y193" s="36"/>
    </row>
    <row r="196" spans="13:25" x14ac:dyDescent="0.2">
      <c r="N196" t="s">
        <v>1361</v>
      </c>
      <c r="O196" t="s">
        <v>1364</v>
      </c>
      <c r="S196" t="s">
        <v>1363</v>
      </c>
      <c r="T196" t="s">
        <v>1364</v>
      </c>
      <c r="V196" t="s">
        <v>1103</v>
      </c>
      <c r="W196" t="s">
        <v>1364</v>
      </c>
    </row>
    <row r="197" spans="13:25" x14ac:dyDescent="0.2">
      <c r="M197">
        <v>1</v>
      </c>
      <c r="N197">
        <v>196</v>
      </c>
      <c r="O197">
        <v>7.5</v>
      </c>
      <c r="R197">
        <v>1</v>
      </c>
      <c r="S197">
        <v>4701</v>
      </c>
      <c r="T197">
        <v>5</v>
      </c>
      <c r="U197">
        <v>43</v>
      </c>
      <c r="V197">
        <v>4744</v>
      </c>
      <c r="W197">
        <v>7</v>
      </c>
    </row>
    <row r="198" spans="13:25" x14ac:dyDescent="0.2">
      <c r="M198">
        <v>2</v>
      </c>
      <c r="N198">
        <v>197</v>
      </c>
      <c r="O198">
        <v>10</v>
      </c>
      <c r="R198">
        <v>2</v>
      </c>
      <c r="S198">
        <v>4702</v>
      </c>
      <c r="T198">
        <v>7.5</v>
      </c>
      <c r="U198">
        <v>44</v>
      </c>
      <c r="V198">
        <v>4745</v>
      </c>
      <c r="W198">
        <v>5.5</v>
      </c>
    </row>
    <row r="199" spans="13:25" x14ac:dyDescent="0.2">
      <c r="M199">
        <v>3</v>
      </c>
      <c r="N199">
        <v>195</v>
      </c>
      <c r="O199">
        <v>8</v>
      </c>
      <c r="R199">
        <v>3</v>
      </c>
      <c r="S199">
        <v>4703</v>
      </c>
      <c r="T199">
        <v>5</v>
      </c>
      <c r="U199">
        <v>45</v>
      </c>
      <c r="V199">
        <v>4746</v>
      </c>
      <c r="W199">
        <v>4.5</v>
      </c>
    </row>
    <row r="200" spans="13:25" x14ac:dyDescent="0.2">
      <c r="M200">
        <v>4</v>
      </c>
      <c r="N200">
        <v>198</v>
      </c>
      <c r="O200">
        <v>11</v>
      </c>
      <c r="R200">
        <v>4</v>
      </c>
      <c r="S200">
        <v>4704</v>
      </c>
      <c r="T200">
        <v>7.5</v>
      </c>
      <c r="U200">
        <v>46</v>
      </c>
      <c r="V200">
        <v>4747</v>
      </c>
      <c r="W200">
        <v>0.5</v>
      </c>
    </row>
    <row r="201" spans="13:25" x14ac:dyDescent="0.2">
      <c r="M201">
        <v>5</v>
      </c>
      <c r="N201">
        <v>193</v>
      </c>
      <c r="O201">
        <v>6</v>
      </c>
      <c r="R201">
        <v>5</v>
      </c>
      <c r="S201">
        <v>4705</v>
      </c>
      <c r="T201">
        <v>5</v>
      </c>
      <c r="U201">
        <v>47</v>
      </c>
      <c r="V201">
        <v>4748</v>
      </c>
      <c r="W201">
        <v>7.5</v>
      </c>
    </row>
    <row r="202" spans="13:25" x14ac:dyDescent="0.2">
      <c r="M202">
        <v>6</v>
      </c>
      <c r="N202">
        <v>189</v>
      </c>
      <c r="O202">
        <v>7</v>
      </c>
      <c r="R202">
        <v>6</v>
      </c>
      <c r="S202">
        <v>4706</v>
      </c>
      <c r="T202">
        <v>5</v>
      </c>
      <c r="U202">
        <v>48</v>
      </c>
      <c r="V202">
        <v>4749</v>
      </c>
      <c r="W202">
        <v>7</v>
      </c>
    </row>
    <row r="203" spans="13:25" x14ac:dyDescent="0.2">
      <c r="M203">
        <v>7</v>
      </c>
      <c r="N203">
        <v>172</v>
      </c>
      <c r="O203">
        <v>7.5</v>
      </c>
      <c r="R203">
        <v>7</v>
      </c>
      <c r="S203">
        <v>4707</v>
      </c>
      <c r="T203">
        <v>11</v>
      </c>
      <c r="U203">
        <v>49</v>
      </c>
      <c r="V203">
        <v>4750</v>
      </c>
      <c r="W203">
        <v>6.5</v>
      </c>
    </row>
    <row r="204" spans="13:25" x14ac:dyDescent="0.2">
      <c r="M204">
        <v>8</v>
      </c>
      <c r="N204">
        <v>177</v>
      </c>
      <c r="O204">
        <v>5.5</v>
      </c>
      <c r="R204">
        <v>8</v>
      </c>
      <c r="S204">
        <v>4708</v>
      </c>
      <c r="T204">
        <v>10</v>
      </c>
      <c r="U204">
        <v>50</v>
      </c>
      <c r="V204">
        <v>4751</v>
      </c>
      <c r="W204">
        <v>6.5</v>
      </c>
    </row>
    <row r="205" spans="13:25" x14ac:dyDescent="0.2">
      <c r="M205">
        <v>9</v>
      </c>
      <c r="N205">
        <v>190</v>
      </c>
      <c r="O205">
        <v>5</v>
      </c>
      <c r="R205">
        <v>9</v>
      </c>
      <c r="S205">
        <v>4709</v>
      </c>
      <c r="T205">
        <v>10</v>
      </c>
      <c r="U205">
        <v>51</v>
      </c>
      <c r="V205">
        <v>4752</v>
      </c>
      <c r="W205">
        <v>5</v>
      </c>
    </row>
    <row r="206" spans="13:25" x14ac:dyDescent="0.2">
      <c r="M206">
        <v>10</v>
      </c>
      <c r="N206">
        <v>175</v>
      </c>
      <c r="O206">
        <v>7.5</v>
      </c>
      <c r="R206">
        <v>10</v>
      </c>
      <c r="S206">
        <v>4710</v>
      </c>
      <c r="T206">
        <v>7.5</v>
      </c>
      <c r="U206">
        <v>52</v>
      </c>
      <c r="V206">
        <v>4753</v>
      </c>
      <c r="W206">
        <v>8</v>
      </c>
    </row>
    <row r="207" spans="13:25" x14ac:dyDescent="0.2">
      <c r="M207">
        <v>11</v>
      </c>
      <c r="N207">
        <v>186</v>
      </c>
      <c r="O207">
        <v>8</v>
      </c>
      <c r="R207">
        <v>11</v>
      </c>
      <c r="S207">
        <v>4711</v>
      </c>
      <c r="T207">
        <v>6.5</v>
      </c>
      <c r="U207">
        <v>53</v>
      </c>
      <c r="V207">
        <v>4754</v>
      </c>
      <c r="W207">
        <v>4.5</v>
      </c>
    </row>
    <row r="208" spans="13:25" x14ac:dyDescent="0.2">
      <c r="M208">
        <v>12</v>
      </c>
      <c r="N208">
        <v>129</v>
      </c>
      <c r="O208">
        <v>5</v>
      </c>
      <c r="R208">
        <v>12</v>
      </c>
      <c r="S208">
        <v>4712</v>
      </c>
      <c r="T208">
        <v>6.5</v>
      </c>
      <c r="U208">
        <v>54</v>
      </c>
      <c r="V208">
        <v>4755</v>
      </c>
      <c r="W208">
        <v>9</v>
      </c>
    </row>
    <row r="209" spans="13:23" x14ac:dyDescent="0.2">
      <c r="M209">
        <v>13</v>
      </c>
      <c r="N209">
        <v>74</v>
      </c>
      <c r="O209">
        <v>5.5</v>
      </c>
      <c r="R209">
        <v>13</v>
      </c>
      <c r="S209">
        <v>4713</v>
      </c>
      <c r="T209">
        <v>7.5</v>
      </c>
      <c r="U209">
        <v>55</v>
      </c>
      <c r="V209">
        <v>4756</v>
      </c>
      <c r="W209">
        <v>6</v>
      </c>
    </row>
    <row r="210" spans="13:23" x14ac:dyDescent="0.2">
      <c r="M210">
        <v>14</v>
      </c>
      <c r="N210">
        <v>95</v>
      </c>
      <c r="O210">
        <v>8</v>
      </c>
      <c r="R210">
        <v>14</v>
      </c>
      <c r="S210">
        <v>4714</v>
      </c>
      <c r="T210">
        <v>7.5</v>
      </c>
      <c r="U210">
        <v>56</v>
      </c>
      <c r="V210">
        <v>4757</v>
      </c>
      <c r="W210">
        <v>7</v>
      </c>
    </row>
    <row r="211" spans="13:23" x14ac:dyDescent="0.2">
      <c r="M211">
        <v>15</v>
      </c>
      <c r="N211">
        <v>80</v>
      </c>
      <c r="O211">
        <v>6.5</v>
      </c>
      <c r="R211">
        <v>15</v>
      </c>
      <c r="S211">
        <v>4715</v>
      </c>
      <c r="T211">
        <v>5.5</v>
      </c>
      <c r="U211">
        <v>57</v>
      </c>
      <c r="V211">
        <v>4758</v>
      </c>
      <c r="W211">
        <v>6.5</v>
      </c>
    </row>
    <row r="212" spans="13:23" x14ac:dyDescent="0.2">
      <c r="M212">
        <v>16</v>
      </c>
      <c r="N212">
        <v>81</v>
      </c>
      <c r="O212">
        <v>6.5</v>
      </c>
      <c r="R212">
        <v>16</v>
      </c>
      <c r="S212">
        <v>4716</v>
      </c>
      <c r="T212">
        <v>7.5</v>
      </c>
      <c r="U212">
        <v>58</v>
      </c>
      <c r="V212">
        <v>4759</v>
      </c>
      <c r="W212">
        <v>7.5</v>
      </c>
    </row>
    <row r="213" spans="13:23" x14ac:dyDescent="0.2">
      <c r="M213">
        <v>17</v>
      </c>
      <c r="N213">
        <v>71</v>
      </c>
      <c r="O213">
        <v>6.5</v>
      </c>
      <c r="R213">
        <v>17</v>
      </c>
      <c r="S213">
        <v>4717</v>
      </c>
      <c r="T213">
        <v>5.5</v>
      </c>
      <c r="U213">
        <v>59</v>
      </c>
      <c r="V213">
        <v>4760</v>
      </c>
      <c r="W213">
        <v>6.5</v>
      </c>
    </row>
    <row r="214" spans="13:23" x14ac:dyDescent="0.2">
      <c r="M214">
        <v>18</v>
      </c>
      <c r="N214">
        <v>73</v>
      </c>
      <c r="O214">
        <v>6.5</v>
      </c>
      <c r="R214">
        <v>18</v>
      </c>
      <c r="S214">
        <v>4718</v>
      </c>
      <c r="T214">
        <v>5.5</v>
      </c>
      <c r="U214">
        <v>60</v>
      </c>
      <c r="V214">
        <v>4761</v>
      </c>
      <c r="W214">
        <v>9</v>
      </c>
    </row>
    <row r="215" spans="13:23" x14ac:dyDescent="0.2">
      <c r="M215">
        <v>19</v>
      </c>
      <c r="N215">
        <v>79</v>
      </c>
      <c r="O215">
        <v>7</v>
      </c>
      <c r="R215">
        <v>19</v>
      </c>
      <c r="S215">
        <v>4719</v>
      </c>
      <c r="T215">
        <v>5</v>
      </c>
      <c r="U215">
        <v>61</v>
      </c>
      <c r="V215">
        <v>4762</v>
      </c>
      <c r="W215">
        <v>7</v>
      </c>
    </row>
    <row r="216" spans="13:23" x14ac:dyDescent="0.2">
      <c r="M216">
        <v>20</v>
      </c>
      <c r="N216">
        <v>85</v>
      </c>
      <c r="O216">
        <v>9</v>
      </c>
      <c r="R216">
        <v>20</v>
      </c>
      <c r="S216">
        <v>4720</v>
      </c>
      <c r="T216">
        <v>5</v>
      </c>
      <c r="U216">
        <v>62</v>
      </c>
      <c r="V216">
        <v>4763</v>
      </c>
      <c r="W216">
        <v>7</v>
      </c>
    </row>
    <row r="217" spans="13:23" x14ac:dyDescent="0.2">
      <c r="M217">
        <v>21</v>
      </c>
      <c r="N217">
        <v>119</v>
      </c>
      <c r="O217">
        <v>5</v>
      </c>
      <c r="R217">
        <v>21</v>
      </c>
      <c r="S217">
        <v>4721</v>
      </c>
      <c r="T217">
        <v>5</v>
      </c>
      <c r="U217">
        <v>63</v>
      </c>
      <c r="V217">
        <v>4764</v>
      </c>
      <c r="W217">
        <v>7</v>
      </c>
    </row>
    <row r="218" spans="13:23" x14ac:dyDescent="0.2">
      <c r="M218">
        <v>22</v>
      </c>
      <c r="N218">
        <v>107</v>
      </c>
      <c r="O218">
        <v>6</v>
      </c>
      <c r="R218">
        <v>22</v>
      </c>
      <c r="S218">
        <v>4722</v>
      </c>
      <c r="T218">
        <v>6</v>
      </c>
      <c r="U218">
        <v>64</v>
      </c>
      <c r="V218">
        <v>4765</v>
      </c>
      <c r="W218">
        <v>9</v>
      </c>
    </row>
    <row r="219" spans="13:23" x14ac:dyDescent="0.2">
      <c r="M219">
        <v>23</v>
      </c>
      <c r="N219">
        <v>144</v>
      </c>
      <c r="O219">
        <v>6</v>
      </c>
      <c r="R219">
        <v>23</v>
      </c>
      <c r="S219">
        <v>4723</v>
      </c>
      <c r="T219">
        <v>6.5</v>
      </c>
      <c r="U219">
        <v>65</v>
      </c>
      <c r="V219">
        <v>4766</v>
      </c>
      <c r="W219">
        <v>7</v>
      </c>
    </row>
    <row r="220" spans="13:23" x14ac:dyDescent="0.2">
      <c r="M220">
        <v>24</v>
      </c>
      <c r="N220">
        <v>108</v>
      </c>
      <c r="O220">
        <v>6</v>
      </c>
      <c r="R220">
        <v>24</v>
      </c>
      <c r="S220">
        <v>4724</v>
      </c>
      <c r="T220">
        <v>6.5</v>
      </c>
      <c r="U220">
        <v>66</v>
      </c>
      <c r="V220">
        <v>4767</v>
      </c>
      <c r="W220">
        <v>8</v>
      </c>
    </row>
    <row r="221" spans="13:23" x14ac:dyDescent="0.2">
      <c r="M221">
        <v>25</v>
      </c>
      <c r="N221">
        <v>50</v>
      </c>
      <c r="O221">
        <v>5</v>
      </c>
      <c r="R221">
        <v>25</v>
      </c>
      <c r="S221">
        <v>4725</v>
      </c>
      <c r="T221">
        <v>6</v>
      </c>
      <c r="U221">
        <v>67</v>
      </c>
      <c r="V221">
        <v>4768</v>
      </c>
      <c r="W221">
        <v>8.5</v>
      </c>
    </row>
    <row r="222" spans="13:23" x14ac:dyDescent="0.2">
      <c r="M222">
        <v>26</v>
      </c>
      <c r="N222">
        <v>60</v>
      </c>
      <c r="O222">
        <v>10.5</v>
      </c>
      <c r="R222">
        <v>26</v>
      </c>
      <c r="S222">
        <v>4726</v>
      </c>
      <c r="T222">
        <v>5</v>
      </c>
      <c r="U222">
        <v>68</v>
      </c>
      <c r="V222">
        <v>4769</v>
      </c>
      <c r="W222">
        <v>6.5</v>
      </c>
    </row>
    <row r="223" spans="13:23" x14ac:dyDescent="0.2">
      <c r="M223">
        <v>27</v>
      </c>
      <c r="N223">
        <v>54</v>
      </c>
      <c r="O223">
        <v>5.5</v>
      </c>
      <c r="R223">
        <v>27</v>
      </c>
      <c r="S223">
        <v>4727</v>
      </c>
      <c r="T223">
        <v>5</v>
      </c>
      <c r="U223">
        <v>69</v>
      </c>
      <c r="V223">
        <v>4770</v>
      </c>
      <c r="W223">
        <v>8.5</v>
      </c>
    </row>
    <row r="224" spans="13:23" x14ac:dyDescent="0.2">
      <c r="M224">
        <v>28</v>
      </c>
      <c r="N224">
        <v>42</v>
      </c>
      <c r="O224">
        <v>6</v>
      </c>
      <c r="R224">
        <v>28</v>
      </c>
      <c r="S224">
        <v>4728</v>
      </c>
      <c r="T224">
        <v>5</v>
      </c>
      <c r="U224">
        <v>70</v>
      </c>
      <c r="V224">
        <v>4771</v>
      </c>
      <c r="W224">
        <v>5.5</v>
      </c>
    </row>
    <row r="225" spans="13:23" x14ac:dyDescent="0.2">
      <c r="M225">
        <v>29</v>
      </c>
      <c r="N225">
        <v>183</v>
      </c>
      <c r="O225" t="s">
        <v>1362</v>
      </c>
      <c r="R225">
        <v>29</v>
      </c>
      <c r="S225">
        <v>4729</v>
      </c>
      <c r="T225">
        <v>7</v>
      </c>
      <c r="U225">
        <v>71</v>
      </c>
      <c r="V225">
        <v>4772</v>
      </c>
      <c r="W225">
        <v>5.5</v>
      </c>
    </row>
    <row r="226" spans="13:23" x14ac:dyDescent="0.2">
      <c r="R226">
        <v>30</v>
      </c>
      <c r="S226">
        <v>4730</v>
      </c>
      <c r="T226">
        <v>5</v>
      </c>
    </row>
    <row r="227" spans="13:23" x14ac:dyDescent="0.2">
      <c r="R227">
        <v>31</v>
      </c>
      <c r="S227">
        <v>4731</v>
      </c>
      <c r="T227">
        <v>8</v>
      </c>
    </row>
    <row r="228" spans="13:23" x14ac:dyDescent="0.2">
      <c r="R228">
        <v>32</v>
      </c>
      <c r="S228">
        <v>4732</v>
      </c>
      <c r="T228">
        <v>4.5</v>
      </c>
    </row>
    <row r="229" spans="13:23" x14ac:dyDescent="0.2">
      <c r="R229">
        <v>33</v>
      </c>
      <c r="S229">
        <v>4733</v>
      </c>
      <c r="T229">
        <v>7</v>
      </c>
    </row>
    <row r="230" spans="13:23" x14ac:dyDescent="0.2">
      <c r="R230">
        <v>34</v>
      </c>
      <c r="S230">
        <v>4734</v>
      </c>
      <c r="T230">
        <v>5</v>
      </c>
    </row>
    <row r="231" spans="13:23" x14ac:dyDescent="0.2">
      <c r="R231">
        <v>35</v>
      </c>
      <c r="S231">
        <v>4735</v>
      </c>
      <c r="T231">
        <v>5.5</v>
      </c>
    </row>
    <row r="232" spans="13:23" x14ac:dyDescent="0.2">
      <c r="R232">
        <v>36</v>
      </c>
      <c r="S232">
        <v>4736</v>
      </c>
      <c r="T232">
        <v>5</v>
      </c>
    </row>
    <row r="233" spans="13:23" x14ac:dyDescent="0.2">
      <c r="R233">
        <v>37</v>
      </c>
      <c r="S233">
        <v>4737</v>
      </c>
      <c r="T233">
        <v>6.5</v>
      </c>
    </row>
    <row r="234" spans="13:23" x14ac:dyDescent="0.2">
      <c r="R234">
        <v>38</v>
      </c>
      <c r="S234">
        <v>4738</v>
      </c>
      <c r="T234">
        <v>5.5</v>
      </c>
    </row>
    <row r="235" spans="13:23" x14ac:dyDescent="0.2">
      <c r="R235">
        <v>39</v>
      </c>
      <c r="S235">
        <v>4739</v>
      </c>
      <c r="T235">
        <v>7</v>
      </c>
    </row>
    <row r="236" spans="13:23" x14ac:dyDescent="0.2">
      <c r="R236">
        <v>40</v>
      </c>
      <c r="S236">
        <v>4740</v>
      </c>
      <c r="T236">
        <v>8</v>
      </c>
    </row>
    <row r="237" spans="13:23" x14ac:dyDescent="0.2">
      <c r="R237">
        <v>41</v>
      </c>
      <c r="S237">
        <v>4741</v>
      </c>
      <c r="T237">
        <v>5.5</v>
      </c>
    </row>
    <row r="238" spans="13:23" x14ac:dyDescent="0.2">
      <c r="R238">
        <v>42</v>
      </c>
      <c r="S238">
        <v>4742</v>
      </c>
      <c r="T238">
        <v>6</v>
      </c>
    </row>
    <row r="241" spans="19:19" x14ac:dyDescent="0.2">
      <c r="S241">
        <f>450+71</f>
        <v>521</v>
      </c>
    </row>
  </sheetData>
  <phoneticPr fontId="6" type="noConversion"/>
  <printOptions headings="1"/>
  <pageMargins left="0.7" right="0.7" top="0.75" bottom="0.75" header="0.3" footer="0.3"/>
  <pageSetup orientation="landscape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23"/>
  <sheetViews>
    <sheetView topLeftCell="A66" zoomScale="70" zoomScaleNormal="70" zoomScalePageLayoutView="70" workbookViewId="0">
      <selection activeCell="G102" sqref="G102"/>
    </sheetView>
  </sheetViews>
  <sheetFormatPr baseColWidth="10" defaultColWidth="11" defaultRowHeight="16" x14ac:dyDescent="0.2"/>
  <cols>
    <col min="2" max="2" width="7.33203125" customWidth="1"/>
    <col min="3" max="3" width="6.83203125" customWidth="1"/>
    <col min="4" max="4" width="7" customWidth="1"/>
    <col min="6" max="6" width="7.5" customWidth="1"/>
    <col min="7" max="7" width="8" customWidth="1"/>
    <col min="8" max="8" width="7.6640625" customWidth="1"/>
    <col min="9" max="9" width="7.1640625" customWidth="1"/>
    <col min="10" max="10" width="6.6640625" customWidth="1"/>
    <col min="16" max="16" width="4" customWidth="1"/>
    <col min="17" max="17" width="5.6640625" customWidth="1"/>
    <col min="18" max="18" width="7.33203125" customWidth="1"/>
  </cols>
  <sheetData>
    <row r="1" spans="1:23" x14ac:dyDescent="0.2">
      <c r="A1" s="1" t="s">
        <v>0</v>
      </c>
      <c r="B1" t="s">
        <v>534</v>
      </c>
      <c r="F1" t="s">
        <v>14</v>
      </c>
      <c r="G1" t="s">
        <v>535</v>
      </c>
      <c r="N1" s="1" t="s">
        <v>0</v>
      </c>
      <c r="O1" t="s">
        <v>534</v>
      </c>
      <c r="S1" t="s">
        <v>14</v>
      </c>
      <c r="T1" t="s">
        <v>535</v>
      </c>
    </row>
    <row r="2" spans="1:23" x14ac:dyDescent="0.2">
      <c r="A2" s="1" t="s">
        <v>3</v>
      </c>
      <c r="B2" s="58"/>
      <c r="F2" t="s">
        <v>10</v>
      </c>
      <c r="G2" t="s">
        <v>536</v>
      </c>
      <c r="N2" s="1" t="s">
        <v>3</v>
      </c>
      <c r="O2" s="58"/>
      <c r="S2" t="s">
        <v>10</v>
      </c>
      <c r="T2" t="s">
        <v>536</v>
      </c>
    </row>
    <row r="3" spans="1:23" x14ac:dyDescent="0.2">
      <c r="A3" s="1" t="s">
        <v>6</v>
      </c>
      <c r="F3" t="s">
        <v>7</v>
      </c>
      <c r="G3" t="s">
        <v>537</v>
      </c>
      <c r="N3" s="1" t="s">
        <v>6</v>
      </c>
      <c r="S3" t="s">
        <v>7</v>
      </c>
      <c r="T3" t="s">
        <v>537</v>
      </c>
    </row>
    <row r="4" spans="1:23" x14ac:dyDescent="0.2">
      <c r="A4" s="1" t="s">
        <v>9</v>
      </c>
      <c r="B4" t="s">
        <v>538</v>
      </c>
      <c r="F4" t="s">
        <v>4</v>
      </c>
      <c r="G4" t="s">
        <v>539</v>
      </c>
      <c r="N4" s="1" t="s">
        <v>9</v>
      </c>
      <c r="O4" t="s">
        <v>538</v>
      </c>
      <c r="S4" t="s">
        <v>4</v>
      </c>
      <c r="T4" t="s">
        <v>539</v>
      </c>
    </row>
    <row r="5" spans="1:23" x14ac:dyDescent="0.2">
      <c r="A5" s="1"/>
    </row>
    <row r="6" spans="1:23" x14ac:dyDescent="0.2">
      <c r="N6" s="63" t="s">
        <v>608</v>
      </c>
      <c r="P6" s="1" t="s">
        <v>609</v>
      </c>
      <c r="Q6" s="1" t="s">
        <v>610</v>
      </c>
      <c r="R6" s="1" t="s">
        <v>611</v>
      </c>
      <c r="S6" s="1" t="s">
        <v>628</v>
      </c>
    </row>
    <row r="7" spans="1:23" ht="43" x14ac:dyDescent="0.2">
      <c r="A7" s="4" t="s">
        <v>16</v>
      </c>
      <c r="B7" s="38" t="s">
        <v>119</v>
      </c>
      <c r="C7" s="4" t="s">
        <v>540</v>
      </c>
      <c r="D7" s="4" t="s">
        <v>18</v>
      </c>
      <c r="E7" s="4" t="s">
        <v>191</v>
      </c>
      <c r="F7" s="4" t="s">
        <v>20</v>
      </c>
      <c r="G7" s="5" t="s">
        <v>21</v>
      </c>
      <c r="H7" s="5" t="s">
        <v>22</v>
      </c>
      <c r="I7" s="5" t="s">
        <v>23</v>
      </c>
      <c r="J7" s="5" t="s">
        <v>24</v>
      </c>
      <c r="K7" s="6" t="s">
        <v>25</v>
      </c>
      <c r="L7" s="6" t="s">
        <v>74</v>
      </c>
      <c r="N7" s="63" t="s">
        <v>612</v>
      </c>
      <c r="O7" t="s">
        <v>613</v>
      </c>
      <c r="P7">
        <v>10</v>
      </c>
      <c r="Q7">
        <v>80</v>
      </c>
      <c r="R7">
        <v>40</v>
      </c>
      <c r="T7" t="s">
        <v>1372</v>
      </c>
    </row>
    <row r="8" spans="1:23" x14ac:dyDescent="0.2">
      <c r="A8" s="59" t="s">
        <v>541</v>
      </c>
      <c r="B8" s="9">
        <v>1625</v>
      </c>
      <c r="C8" s="9" t="s">
        <v>28</v>
      </c>
      <c r="D8" s="9">
        <v>50.5</v>
      </c>
      <c r="E8" s="9">
        <v>15.6</v>
      </c>
      <c r="F8" s="9" t="s">
        <v>29</v>
      </c>
      <c r="G8" s="9" t="s">
        <v>1166</v>
      </c>
      <c r="H8" s="9"/>
      <c r="I8" s="9"/>
      <c r="J8" s="9"/>
      <c r="K8" s="9"/>
      <c r="L8" s="9"/>
      <c r="N8" s="63" t="s">
        <v>614</v>
      </c>
      <c r="O8" t="s">
        <v>613</v>
      </c>
      <c r="P8">
        <v>10</v>
      </c>
      <c r="Q8">
        <v>80</v>
      </c>
      <c r="R8">
        <v>30</v>
      </c>
      <c r="T8" s="100" t="s">
        <v>1373</v>
      </c>
      <c r="U8">
        <v>5</v>
      </c>
      <c r="V8">
        <v>40</v>
      </c>
      <c r="W8">
        <v>20</v>
      </c>
    </row>
    <row r="9" spans="1:23" x14ac:dyDescent="0.2">
      <c r="A9" s="59" t="s">
        <v>542</v>
      </c>
      <c r="B9" s="9">
        <v>130</v>
      </c>
      <c r="C9" s="9" t="s">
        <v>28</v>
      </c>
      <c r="D9" s="9">
        <v>50.5</v>
      </c>
      <c r="E9" s="9">
        <v>16</v>
      </c>
      <c r="F9" s="60" t="s">
        <v>29</v>
      </c>
      <c r="G9" s="9" t="s">
        <v>1166</v>
      </c>
      <c r="H9" s="9"/>
      <c r="I9" s="9"/>
      <c r="J9" s="9"/>
      <c r="K9" s="9"/>
      <c r="L9" s="9"/>
      <c r="N9" s="63" t="s">
        <v>615</v>
      </c>
      <c r="O9" t="s">
        <v>613</v>
      </c>
      <c r="P9">
        <v>10</v>
      </c>
      <c r="Q9">
        <v>80</v>
      </c>
      <c r="R9">
        <v>35</v>
      </c>
      <c r="T9" t="s">
        <v>1374</v>
      </c>
      <c r="U9">
        <v>5</v>
      </c>
      <c r="V9">
        <v>40</v>
      </c>
      <c r="W9">
        <v>10</v>
      </c>
    </row>
    <row r="10" spans="1:23" x14ac:dyDescent="0.2">
      <c r="A10" s="13" t="s">
        <v>543</v>
      </c>
      <c r="B10" s="9">
        <v>131</v>
      </c>
      <c r="C10" s="9" t="s">
        <v>28</v>
      </c>
      <c r="D10" s="9">
        <v>51</v>
      </c>
      <c r="E10" s="9">
        <v>16.3</v>
      </c>
      <c r="F10" s="60" t="s">
        <v>29</v>
      </c>
      <c r="G10" s="9" t="s">
        <v>1166</v>
      </c>
      <c r="H10" s="9"/>
      <c r="I10" s="9"/>
      <c r="J10" s="9"/>
      <c r="K10" s="9"/>
      <c r="L10" s="9"/>
      <c r="N10" s="63" t="s">
        <v>616</v>
      </c>
      <c r="O10" t="s">
        <v>613</v>
      </c>
      <c r="P10">
        <v>10</v>
      </c>
      <c r="Q10">
        <v>110</v>
      </c>
      <c r="R10">
        <v>35</v>
      </c>
      <c r="T10" t="s">
        <v>1375</v>
      </c>
      <c r="U10">
        <v>10</v>
      </c>
      <c r="V10">
        <v>70</v>
      </c>
      <c r="W10">
        <v>40</v>
      </c>
    </row>
    <row r="11" spans="1:23" x14ac:dyDescent="0.2">
      <c r="A11" s="13" t="s">
        <v>544</v>
      </c>
      <c r="B11" s="9">
        <v>132</v>
      </c>
      <c r="C11" s="9" t="s">
        <v>28</v>
      </c>
      <c r="D11" s="9">
        <v>53</v>
      </c>
      <c r="E11" s="9">
        <v>17.5</v>
      </c>
      <c r="F11" s="60" t="s">
        <v>29</v>
      </c>
      <c r="G11" s="9" t="s">
        <v>1166</v>
      </c>
      <c r="H11" s="9"/>
      <c r="I11" s="9"/>
      <c r="J11" s="9"/>
      <c r="K11" s="9"/>
      <c r="L11" s="9"/>
      <c r="N11" s="63" t="s">
        <v>617</v>
      </c>
      <c r="O11" t="s">
        <v>613</v>
      </c>
      <c r="P11">
        <v>10</v>
      </c>
      <c r="Q11">
        <v>100</v>
      </c>
      <c r="R11">
        <v>30</v>
      </c>
      <c r="T11" t="s">
        <v>1376</v>
      </c>
      <c r="U11">
        <v>3</v>
      </c>
      <c r="V11">
        <v>50</v>
      </c>
      <c r="W11">
        <v>20</v>
      </c>
    </row>
    <row r="12" spans="1:23" x14ac:dyDescent="0.2">
      <c r="A12" s="13" t="s">
        <v>545</v>
      </c>
      <c r="B12" s="9">
        <v>133</v>
      </c>
      <c r="C12" s="9" t="s">
        <v>28</v>
      </c>
      <c r="D12" s="9">
        <v>47</v>
      </c>
      <c r="E12" s="9">
        <v>15</v>
      </c>
      <c r="F12" s="60" t="s">
        <v>29</v>
      </c>
      <c r="G12" s="9" t="s">
        <v>1166</v>
      </c>
      <c r="H12" s="9"/>
      <c r="I12" s="9"/>
      <c r="J12" s="9"/>
      <c r="K12" s="9"/>
      <c r="L12" s="9"/>
      <c r="N12" s="63" t="s">
        <v>618</v>
      </c>
      <c r="O12" t="s">
        <v>613</v>
      </c>
      <c r="P12">
        <v>10</v>
      </c>
      <c r="Q12">
        <v>80</v>
      </c>
      <c r="R12">
        <v>30</v>
      </c>
      <c r="T12" t="s">
        <v>1377</v>
      </c>
      <c r="U12">
        <v>10</v>
      </c>
      <c r="V12">
        <v>30</v>
      </c>
      <c r="W12">
        <v>20</v>
      </c>
    </row>
    <row r="13" spans="1:23" x14ac:dyDescent="0.2">
      <c r="A13" s="13" t="s">
        <v>546</v>
      </c>
      <c r="B13" s="9">
        <v>100</v>
      </c>
      <c r="C13" s="9" t="s">
        <v>28</v>
      </c>
      <c r="D13" s="9">
        <v>48</v>
      </c>
      <c r="E13" s="9">
        <v>15</v>
      </c>
      <c r="F13" s="60" t="s">
        <v>29</v>
      </c>
      <c r="G13" s="9" t="s">
        <v>1166</v>
      </c>
      <c r="H13" s="9"/>
      <c r="I13" s="9"/>
      <c r="J13" s="9"/>
      <c r="K13" s="9"/>
      <c r="L13" s="9"/>
      <c r="N13" s="63" t="s">
        <v>619</v>
      </c>
      <c r="O13" t="s">
        <v>613</v>
      </c>
      <c r="P13">
        <v>20</v>
      </c>
      <c r="Q13">
        <v>50</v>
      </c>
      <c r="R13">
        <v>30</v>
      </c>
      <c r="T13" t="s">
        <v>1378</v>
      </c>
      <c r="U13">
        <v>10</v>
      </c>
      <c r="V13">
        <v>40</v>
      </c>
      <c r="W13">
        <v>30</v>
      </c>
    </row>
    <row r="14" spans="1:23" x14ac:dyDescent="0.2">
      <c r="A14" s="13" t="s">
        <v>547</v>
      </c>
      <c r="B14" s="9">
        <v>137</v>
      </c>
      <c r="C14" s="9" t="s">
        <v>28</v>
      </c>
      <c r="D14" s="9">
        <v>19.5</v>
      </c>
      <c r="E14" s="9">
        <v>9</v>
      </c>
      <c r="F14" s="60" t="s">
        <v>29</v>
      </c>
      <c r="G14" s="9" t="s">
        <v>1166</v>
      </c>
      <c r="H14" s="9"/>
      <c r="I14" s="9"/>
      <c r="J14" s="9"/>
      <c r="K14" s="9"/>
      <c r="L14" s="9"/>
      <c r="N14" s="63" t="s">
        <v>620</v>
      </c>
      <c r="O14" t="s">
        <v>613</v>
      </c>
      <c r="P14">
        <v>10</v>
      </c>
      <c r="Q14">
        <v>100</v>
      </c>
      <c r="R14">
        <v>35</v>
      </c>
      <c r="T14" t="s">
        <v>1379</v>
      </c>
      <c r="U14">
        <v>10</v>
      </c>
      <c r="V14">
        <v>40</v>
      </c>
      <c r="W14">
        <v>20</v>
      </c>
    </row>
    <row r="15" spans="1:23" x14ac:dyDescent="0.2">
      <c r="A15" s="13" t="s">
        <v>548</v>
      </c>
      <c r="B15" s="9">
        <v>138</v>
      </c>
      <c r="C15" s="9" t="s">
        <v>549</v>
      </c>
      <c r="D15" s="9">
        <v>53</v>
      </c>
      <c r="E15" s="9">
        <v>16.100000000000001</v>
      </c>
      <c r="F15" s="60" t="s">
        <v>29</v>
      </c>
      <c r="G15" s="9" t="s">
        <v>1166</v>
      </c>
      <c r="H15" s="9"/>
      <c r="I15" s="9"/>
      <c r="J15" s="9"/>
      <c r="K15" s="9"/>
      <c r="L15" s="9"/>
      <c r="N15" s="63" t="s">
        <v>621</v>
      </c>
      <c r="O15" t="s">
        <v>613</v>
      </c>
      <c r="P15">
        <v>10</v>
      </c>
      <c r="Q15">
        <v>60</v>
      </c>
      <c r="R15">
        <v>30</v>
      </c>
      <c r="T15" t="s">
        <v>1380</v>
      </c>
      <c r="U15">
        <v>10</v>
      </c>
      <c r="V15">
        <v>70</v>
      </c>
      <c r="W15">
        <v>50</v>
      </c>
    </row>
    <row r="16" spans="1:23" x14ac:dyDescent="0.2">
      <c r="A16" s="13" t="s">
        <v>550</v>
      </c>
      <c r="B16" s="9">
        <v>139</v>
      </c>
      <c r="C16" s="9" t="s">
        <v>28</v>
      </c>
      <c r="D16" s="9">
        <v>55</v>
      </c>
      <c r="E16" s="9">
        <v>17.600000000000001</v>
      </c>
      <c r="F16" s="60" t="s">
        <v>29</v>
      </c>
      <c r="G16" s="9" t="s">
        <v>1166</v>
      </c>
      <c r="H16" s="9"/>
      <c r="I16" s="9"/>
      <c r="J16" s="9"/>
      <c r="K16" s="9"/>
      <c r="L16" s="9"/>
      <c r="N16" s="63" t="s">
        <v>622</v>
      </c>
      <c r="O16" t="s">
        <v>613</v>
      </c>
      <c r="P16">
        <v>10</v>
      </c>
      <c r="Q16">
        <v>60</v>
      </c>
      <c r="R16">
        <v>25</v>
      </c>
      <c r="T16" t="s">
        <v>1381</v>
      </c>
      <c r="U16">
        <v>15</v>
      </c>
      <c r="V16">
        <v>70</v>
      </c>
      <c r="W16">
        <v>20</v>
      </c>
    </row>
    <row r="17" spans="1:23" x14ac:dyDescent="0.2">
      <c r="A17" s="13" t="s">
        <v>551</v>
      </c>
      <c r="B17" s="9">
        <v>141</v>
      </c>
      <c r="C17" s="9" t="s">
        <v>552</v>
      </c>
      <c r="D17" s="9">
        <v>56</v>
      </c>
      <c r="E17" s="9">
        <v>18.7</v>
      </c>
      <c r="F17" s="60" t="s">
        <v>29</v>
      </c>
      <c r="G17" s="9" t="s">
        <v>1166</v>
      </c>
      <c r="H17" s="9"/>
      <c r="I17" s="9"/>
      <c r="J17" s="9"/>
      <c r="K17" s="9"/>
      <c r="L17" s="9"/>
      <c r="N17" s="63" t="s">
        <v>623</v>
      </c>
      <c r="O17" t="s">
        <v>613</v>
      </c>
      <c r="P17">
        <v>10</v>
      </c>
      <c r="Q17">
        <v>60</v>
      </c>
      <c r="R17">
        <v>35</v>
      </c>
      <c r="T17" t="s">
        <v>1382</v>
      </c>
      <c r="U17">
        <v>20</v>
      </c>
      <c r="V17">
        <v>40</v>
      </c>
      <c r="W17">
        <v>25</v>
      </c>
    </row>
    <row r="18" spans="1:23" x14ac:dyDescent="0.2">
      <c r="A18" s="13" t="s">
        <v>553</v>
      </c>
      <c r="B18" s="9">
        <v>142</v>
      </c>
      <c r="C18" s="9" t="s">
        <v>554</v>
      </c>
      <c r="D18" s="9">
        <v>47.5</v>
      </c>
      <c r="E18" s="9">
        <v>14.6</v>
      </c>
      <c r="F18" s="60" t="s">
        <v>29</v>
      </c>
      <c r="G18" s="9" t="s">
        <v>1166</v>
      </c>
      <c r="H18" s="9"/>
      <c r="I18" s="9"/>
      <c r="J18" s="9"/>
      <c r="K18" s="9"/>
      <c r="L18" s="9"/>
      <c r="N18" s="63" t="s">
        <v>624</v>
      </c>
      <c r="O18" t="s">
        <v>613</v>
      </c>
      <c r="P18">
        <v>10</v>
      </c>
      <c r="Q18">
        <v>50</v>
      </c>
      <c r="R18">
        <v>25</v>
      </c>
      <c r="T18" t="s">
        <v>1383</v>
      </c>
      <c r="U18">
        <v>10</v>
      </c>
      <c r="V18">
        <v>40</v>
      </c>
      <c r="W18">
        <v>20</v>
      </c>
    </row>
    <row r="19" spans="1:23" x14ac:dyDescent="0.2">
      <c r="A19" s="13" t="s">
        <v>556</v>
      </c>
      <c r="B19" s="9"/>
      <c r="C19" s="9" t="s">
        <v>28</v>
      </c>
      <c r="D19" s="9">
        <v>48.5</v>
      </c>
      <c r="E19" s="9">
        <v>15.4</v>
      </c>
      <c r="F19" s="60" t="s">
        <v>29</v>
      </c>
      <c r="G19" s="9" t="s">
        <v>1166</v>
      </c>
      <c r="H19" s="9"/>
      <c r="I19" s="9"/>
      <c r="J19" s="9"/>
      <c r="K19" s="9"/>
      <c r="L19" s="9"/>
      <c r="N19" s="63" t="s">
        <v>625</v>
      </c>
      <c r="O19" t="s">
        <v>613</v>
      </c>
      <c r="P19">
        <v>10</v>
      </c>
      <c r="Q19">
        <v>50</v>
      </c>
      <c r="R19">
        <v>30</v>
      </c>
      <c r="T19" t="s">
        <v>1384</v>
      </c>
      <c r="U19">
        <v>10</v>
      </c>
      <c r="V19">
        <v>15</v>
      </c>
      <c r="W19">
        <v>12</v>
      </c>
    </row>
    <row r="20" spans="1:23" x14ac:dyDescent="0.2">
      <c r="A20" s="13" t="s">
        <v>557</v>
      </c>
      <c r="B20" s="9" t="s">
        <v>555</v>
      </c>
      <c r="C20" s="9" t="s">
        <v>28</v>
      </c>
      <c r="D20" s="9">
        <v>116.5</v>
      </c>
      <c r="E20" s="9">
        <v>36.9</v>
      </c>
      <c r="F20" s="60" t="s">
        <v>29</v>
      </c>
      <c r="G20" s="9" t="s">
        <v>1166</v>
      </c>
      <c r="H20" s="9"/>
      <c r="I20" s="9"/>
      <c r="J20" s="9"/>
      <c r="K20" s="9"/>
      <c r="L20" s="9"/>
      <c r="N20" s="63" t="s">
        <v>626</v>
      </c>
      <c r="O20" t="s">
        <v>613</v>
      </c>
      <c r="P20">
        <v>15</v>
      </c>
      <c r="Q20">
        <v>50</v>
      </c>
      <c r="R20">
        <v>30</v>
      </c>
      <c r="T20" t="s">
        <v>1385</v>
      </c>
      <c r="U20">
        <v>10</v>
      </c>
      <c r="V20">
        <v>30</v>
      </c>
      <c r="W20">
        <v>20</v>
      </c>
    </row>
    <row r="21" spans="1:23" x14ac:dyDescent="0.2">
      <c r="A21" s="13" t="s">
        <v>558</v>
      </c>
      <c r="B21" s="9" t="s">
        <v>555</v>
      </c>
      <c r="C21" s="9" t="s">
        <v>28</v>
      </c>
      <c r="D21" s="9">
        <v>36</v>
      </c>
      <c r="E21" s="9">
        <v>12</v>
      </c>
      <c r="F21" s="60" t="s">
        <v>29</v>
      </c>
      <c r="G21" s="9" t="s">
        <v>1166</v>
      </c>
      <c r="H21" s="9"/>
      <c r="I21" s="9"/>
      <c r="J21" s="9"/>
      <c r="K21" s="9"/>
      <c r="L21" s="9"/>
      <c r="N21" s="63" t="s">
        <v>627</v>
      </c>
      <c r="O21" t="s">
        <v>613</v>
      </c>
      <c r="P21">
        <v>27</v>
      </c>
      <c r="Q21">
        <v>27</v>
      </c>
      <c r="R21">
        <v>27</v>
      </c>
      <c r="T21" t="s">
        <v>1386</v>
      </c>
      <c r="U21">
        <v>10</v>
      </c>
      <c r="V21">
        <v>30</v>
      </c>
      <c r="W21">
        <v>20</v>
      </c>
    </row>
    <row r="22" spans="1:23" x14ac:dyDescent="0.2">
      <c r="A22" s="13" t="s">
        <v>559</v>
      </c>
      <c r="B22" s="9">
        <v>145</v>
      </c>
      <c r="C22" s="9" t="s">
        <v>28</v>
      </c>
      <c r="D22" s="9">
        <v>61.5</v>
      </c>
      <c r="E22" s="9">
        <v>19.600000000000001</v>
      </c>
      <c r="F22" s="60" t="s">
        <v>29</v>
      </c>
      <c r="G22" s="9" t="s">
        <v>1166</v>
      </c>
      <c r="H22" s="9"/>
      <c r="I22" s="9"/>
      <c r="J22" s="9"/>
      <c r="K22" s="9"/>
      <c r="L22" s="9"/>
      <c r="T22" t="s">
        <v>1387</v>
      </c>
      <c r="U22">
        <v>5</v>
      </c>
      <c r="V22">
        <v>5</v>
      </c>
      <c r="W22">
        <v>5</v>
      </c>
    </row>
    <row r="23" spans="1:23" x14ac:dyDescent="0.2">
      <c r="A23" s="13" t="s">
        <v>560</v>
      </c>
      <c r="B23" s="9">
        <v>146</v>
      </c>
      <c r="C23" s="9" t="s">
        <v>28</v>
      </c>
      <c r="D23" s="9">
        <v>64</v>
      </c>
      <c r="E23" s="9">
        <v>20.399999999999999</v>
      </c>
      <c r="F23" s="60" t="s">
        <v>29</v>
      </c>
      <c r="G23" s="9" t="s">
        <v>1166</v>
      </c>
      <c r="H23" s="9"/>
      <c r="I23" s="9"/>
      <c r="J23" s="9"/>
      <c r="K23" s="9"/>
      <c r="L23" s="9"/>
      <c r="N23" s="63" t="s">
        <v>629</v>
      </c>
    </row>
    <row r="24" spans="1:23" x14ac:dyDescent="0.2">
      <c r="A24" s="13" t="s">
        <v>561</v>
      </c>
      <c r="B24" s="9">
        <v>1693</v>
      </c>
      <c r="C24" s="9" t="s">
        <v>28</v>
      </c>
      <c r="D24" s="9">
        <v>60</v>
      </c>
      <c r="E24" s="9">
        <v>19.100000000000001</v>
      </c>
      <c r="F24" s="60" t="s">
        <v>29</v>
      </c>
      <c r="G24" s="9" t="s">
        <v>1166</v>
      </c>
      <c r="H24" s="9"/>
      <c r="I24" s="9"/>
      <c r="J24" s="9"/>
      <c r="K24" s="9"/>
      <c r="L24" s="9"/>
    </row>
    <row r="25" spans="1:23" x14ac:dyDescent="0.2">
      <c r="A25" s="13" t="s">
        <v>562</v>
      </c>
      <c r="B25" s="9">
        <v>1694</v>
      </c>
      <c r="C25" s="9" t="s">
        <v>28</v>
      </c>
      <c r="D25" s="9">
        <v>42</v>
      </c>
      <c r="E25" s="9">
        <v>13.5</v>
      </c>
      <c r="F25" s="60" t="s">
        <v>29</v>
      </c>
      <c r="G25" s="9" t="s">
        <v>1166</v>
      </c>
      <c r="H25" s="9"/>
      <c r="I25" s="9"/>
      <c r="J25" s="9"/>
      <c r="K25" s="9"/>
      <c r="L25" s="9"/>
    </row>
    <row r="26" spans="1:23" x14ac:dyDescent="0.2">
      <c r="A26" s="13" t="s">
        <v>563</v>
      </c>
      <c r="B26" s="9" t="s">
        <v>555</v>
      </c>
      <c r="C26" s="9" t="s">
        <v>28</v>
      </c>
      <c r="D26" s="9">
        <v>55</v>
      </c>
      <c r="E26" s="9">
        <v>17.3</v>
      </c>
      <c r="F26" s="60" t="s">
        <v>29</v>
      </c>
      <c r="G26" s="9" t="s">
        <v>1166</v>
      </c>
      <c r="H26" s="9"/>
      <c r="I26" s="9"/>
      <c r="J26" s="9"/>
      <c r="K26" s="9"/>
      <c r="L26" s="9"/>
    </row>
    <row r="27" spans="1:23" x14ac:dyDescent="0.2">
      <c r="A27" s="13" t="s">
        <v>564</v>
      </c>
      <c r="B27" s="9" t="s">
        <v>555</v>
      </c>
      <c r="C27" s="9" t="s">
        <v>28</v>
      </c>
      <c r="D27" s="9">
        <v>50</v>
      </c>
      <c r="E27" s="9">
        <v>16.100000000000001</v>
      </c>
      <c r="F27" s="60" t="s">
        <v>29</v>
      </c>
      <c r="G27" s="9" t="s">
        <v>1166</v>
      </c>
      <c r="H27" s="9"/>
      <c r="I27" s="9"/>
      <c r="J27" s="9"/>
      <c r="K27" s="9"/>
      <c r="L27" s="9"/>
    </row>
    <row r="28" spans="1:23" x14ac:dyDescent="0.2">
      <c r="A28" s="13" t="s">
        <v>565</v>
      </c>
      <c r="B28" s="9" t="s">
        <v>555</v>
      </c>
      <c r="C28" s="9" t="s">
        <v>28</v>
      </c>
      <c r="D28" s="9">
        <v>33</v>
      </c>
      <c r="E28" s="9">
        <v>9.5</v>
      </c>
      <c r="F28" s="60" t="s">
        <v>29</v>
      </c>
      <c r="G28" s="9" t="s">
        <v>1166</v>
      </c>
      <c r="H28" s="9"/>
      <c r="I28" s="9"/>
      <c r="J28" s="9"/>
      <c r="K28" s="9"/>
      <c r="L28" s="9"/>
    </row>
    <row r="29" spans="1:23" x14ac:dyDescent="0.2">
      <c r="A29" s="13" t="s">
        <v>566</v>
      </c>
      <c r="B29" s="9" t="s">
        <v>555</v>
      </c>
      <c r="C29" s="9" t="s">
        <v>28</v>
      </c>
      <c r="D29" s="9">
        <v>41</v>
      </c>
      <c r="E29" s="9">
        <v>13.8</v>
      </c>
      <c r="F29" s="60" t="s">
        <v>29</v>
      </c>
      <c r="G29" s="9" t="s">
        <v>1166</v>
      </c>
      <c r="H29" s="9"/>
      <c r="I29" s="9"/>
      <c r="J29" s="9"/>
      <c r="K29" s="9"/>
      <c r="L29" s="9"/>
    </row>
    <row r="30" spans="1:23" ht="85" x14ac:dyDescent="0.2">
      <c r="A30" s="13" t="s">
        <v>567</v>
      </c>
      <c r="B30" s="9">
        <v>1675</v>
      </c>
      <c r="C30" s="9" t="s">
        <v>28</v>
      </c>
      <c r="D30" s="9">
        <v>50</v>
      </c>
      <c r="E30" s="9">
        <v>16</v>
      </c>
      <c r="F30" s="60" t="s">
        <v>29</v>
      </c>
      <c r="G30" s="9" t="s">
        <v>1166</v>
      </c>
      <c r="H30" s="9"/>
      <c r="I30" s="9"/>
      <c r="J30" s="9"/>
      <c r="K30" s="9"/>
      <c r="L30" s="9"/>
      <c r="N30" s="37" t="s">
        <v>12</v>
      </c>
      <c r="O30" s="39" t="s">
        <v>195</v>
      </c>
      <c r="P30" s="39" t="s">
        <v>196</v>
      </c>
      <c r="Q30" s="39" t="s">
        <v>197</v>
      </c>
      <c r="R30" s="39" t="s">
        <v>198</v>
      </c>
      <c r="S30" s="39" t="s">
        <v>199</v>
      </c>
      <c r="T30" s="39" t="s">
        <v>200</v>
      </c>
      <c r="U30" s="39" t="s">
        <v>201</v>
      </c>
    </row>
    <row r="31" spans="1:23" x14ac:dyDescent="0.2">
      <c r="A31" s="13" t="s">
        <v>568</v>
      </c>
      <c r="B31" s="9">
        <v>1629</v>
      </c>
      <c r="C31" s="9" t="s">
        <v>28</v>
      </c>
      <c r="D31" s="9">
        <v>46.5</v>
      </c>
      <c r="E31" s="9">
        <v>15.8</v>
      </c>
      <c r="F31" s="60" t="s">
        <v>29</v>
      </c>
      <c r="G31" s="9" t="s">
        <v>1166</v>
      </c>
      <c r="H31" s="9"/>
      <c r="I31" s="9"/>
      <c r="J31" s="9"/>
      <c r="K31" s="9"/>
      <c r="L31" s="9"/>
      <c r="N31" s="7" t="s">
        <v>202</v>
      </c>
      <c r="O31" s="20">
        <v>0</v>
      </c>
      <c r="P31" s="20">
        <v>0</v>
      </c>
      <c r="Q31" s="20">
        <v>0</v>
      </c>
      <c r="R31" s="20">
        <v>0</v>
      </c>
      <c r="S31" s="20">
        <v>0</v>
      </c>
      <c r="T31" s="20">
        <v>0</v>
      </c>
      <c r="U31" s="20" t="s">
        <v>1392</v>
      </c>
    </row>
    <row r="32" spans="1:23" x14ac:dyDescent="0.2">
      <c r="A32" s="13" t="s">
        <v>569</v>
      </c>
      <c r="B32" s="9">
        <v>1668</v>
      </c>
      <c r="C32" s="9" t="s">
        <v>28</v>
      </c>
      <c r="D32" s="9">
        <v>38</v>
      </c>
      <c r="E32" s="9">
        <v>11.8</v>
      </c>
      <c r="F32" s="60" t="s">
        <v>29</v>
      </c>
      <c r="G32" s="9" t="s">
        <v>1166</v>
      </c>
      <c r="H32" s="9"/>
      <c r="I32" s="9"/>
      <c r="J32" s="9"/>
      <c r="K32" s="9"/>
      <c r="L32" s="9"/>
      <c r="N32" s="7" t="s">
        <v>203</v>
      </c>
      <c r="O32" s="20">
        <v>0</v>
      </c>
      <c r="P32" s="20">
        <v>0</v>
      </c>
      <c r="Q32" s="20">
        <v>0</v>
      </c>
      <c r="R32" s="20">
        <v>0</v>
      </c>
      <c r="S32" s="20">
        <v>0</v>
      </c>
      <c r="T32" s="20">
        <v>0</v>
      </c>
      <c r="U32" s="20" t="s">
        <v>1393</v>
      </c>
    </row>
    <row r="33" spans="1:21" x14ac:dyDescent="0.2">
      <c r="A33" s="13" t="s">
        <v>570</v>
      </c>
      <c r="B33" s="9" t="s">
        <v>555</v>
      </c>
      <c r="C33" s="9" t="s">
        <v>28</v>
      </c>
      <c r="D33" s="9">
        <v>36.5</v>
      </c>
      <c r="E33" s="9">
        <v>12</v>
      </c>
      <c r="F33" s="60" t="s">
        <v>29</v>
      </c>
      <c r="G33" s="9" t="s">
        <v>1166</v>
      </c>
      <c r="H33" s="9"/>
      <c r="I33" s="9"/>
      <c r="J33" s="9"/>
      <c r="K33" s="9"/>
      <c r="L33" s="9"/>
      <c r="N33" s="7" t="s">
        <v>204</v>
      </c>
      <c r="O33" s="20">
        <v>0</v>
      </c>
      <c r="P33" s="20">
        <v>0</v>
      </c>
      <c r="Q33" s="20">
        <v>0</v>
      </c>
      <c r="R33" s="20">
        <v>0</v>
      </c>
      <c r="S33" s="20">
        <v>0</v>
      </c>
      <c r="T33" s="20">
        <v>0</v>
      </c>
      <c r="U33" s="20" t="s">
        <v>1394</v>
      </c>
    </row>
    <row r="34" spans="1:21" x14ac:dyDescent="0.2">
      <c r="A34" s="13" t="s">
        <v>571</v>
      </c>
      <c r="B34" s="9" t="s">
        <v>555</v>
      </c>
      <c r="C34" s="9" t="s">
        <v>28</v>
      </c>
      <c r="D34" s="9">
        <v>38.5</v>
      </c>
      <c r="E34" s="9" t="s">
        <v>1366</v>
      </c>
      <c r="F34" s="60" t="s">
        <v>29</v>
      </c>
      <c r="G34" s="9" t="s">
        <v>1365</v>
      </c>
      <c r="H34" s="9"/>
      <c r="I34" s="9"/>
      <c r="J34" s="9"/>
      <c r="K34" s="9"/>
      <c r="L34" s="9"/>
      <c r="N34" s="7" t="s">
        <v>205</v>
      </c>
      <c r="O34" s="20">
        <v>0</v>
      </c>
      <c r="P34" s="20">
        <v>0</v>
      </c>
      <c r="Q34" s="20">
        <v>0</v>
      </c>
      <c r="R34" s="20">
        <v>0</v>
      </c>
      <c r="S34" s="20">
        <v>0</v>
      </c>
      <c r="T34" s="20">
        <v>0</v>
      </c>
      <c r="U34" s="20" t="s">
        <v>1395</v>
      </c>
    </row>
    <row r="35" spans="1:21" x14ac:dyDescent="0.2">
      <c r="A35" s="13" t="s">
        <v>572</v>
      </c>
      <c r="B35" s="9" t="s">
        <v>555</v>
      </c>
      <c r="C35" s="9" t="s">
        <v>28</v>
      </c>
      <c r="D35" s="9">
        <v>36</v>
      </c>
      <c r="E35" s="9">
        <v>12.2</v>
      </c>
      <c r="F35" s="60" t="s">
        <v>29</v>
      </c>
      <c r="G35" s="9" t="s">
        <v>1166</v>
      </c>
      <c r="H35" s="9"/>
      <c r="I35" s="9"/>
      <c r="J35" s="9"/>
      <c r="K35" s="9"/>
      <c r="L35" s="9"/>
      <c r="N35" s="7" t="s">
        <v>206</v>
      </c>
      <c r="O35" s="20">
        <v>0</v>
      </c>
      <c r="P35" s="20">
        <v>0</v>
      </c>
      <c r="Q35" s="20">
        <v>0</v>
      </c>
      <c r="R35" s="20">
        <v>0</v>
      </c>
      <c r="S35" s="20">
        <v>0</v>
      </c>
      <c r="T35" s="20">
        <v>0</v>
      </c>
      <c r="U35" s="20" t="s">
        <v>1396</v>
      </c>
    </row>
    <row r="36" spans="1:21" x14ac:dyDescent="0.2">
      <c r="A36" s="13" t="s">
        <v>573</v>
      </c>
      <c r="B36" s="9" t="s">
        <v>555</v>
      </c>
      <c r="C36" s="9" t="s">
        <v>28</v>
      </c>
      <c r="D36" s="9">
        <v>43</v>
      </c>
      <c r="E36" s="9">
        <v>13.5</v>
      </c>
      <c r="F36" s="60" t="s">
        <v>29</v>
      </c>
      <c r="G36" s="9" t="s">
        <v>1166</v>
      </c>
      <c r="H36" s="9"/>
      <c r="I36" s="9"/>
      <c r="J36" s="9"/>
      <c r="K36" s="9"/>
      <c r="L36" s="9"/>
      <c r="N36" s="7" t="s">
        <v>207</v>
      </c>
      <c r="O36" s="20">
        <v>0</v>
      </c>
      <c r="P36" s="20">
        <v>0</v>
      </c>
      <c r="Q36" s="20">
        <v>0</v>
      </c>
      <c r="R36" s="20">
        <v>0</v>
      </c>
      <c r="S36" s="20">
        <v>0</v>
      </c>
      <c r="T36" s="20">
        <v>0</v>
      </c>
      <c r="U36" s="20" t="s">
        <v>1397</v>
      </c>
    </row>
    <row r="37" spans="1:21" x14ac:dyDescent="0.2">
      <c r="A37" s="13" t="s">
        <v>574</v>
      </c>
      <c r="B37" s="9" t="s">
        <v>555</v>
      </c>
      <c r="C37" s="9" t="s">
        <v>28</v>
      </c>
      <c r="D37" s="9">
        <v>55.5</v>
      </c>
      <c r="E37" s="9">
        <v>17.8</v>
      </c>
      <c r="F37" s="60" t="s">
        <v>29</v>
      </c>
      <c r="G37" s="9" t="s">
        <v>1166</v>
      </c>
      <c r="H37" s="9"/>
      <c r="I37" s="9"/>
      <c r="J37" s="9"/>
      <c r="K37" s="9"/>
      <c r="L37" s="9"/>
      <c r="N37" s="7" t="s">
        <v>208</v>
      </c>
      <c r="O37" s="20">
        <v>0</v>
      </c>
      <c r="P37" s="20">
        <v>0</v>
      </c>
      <c r="Q37" s="20">
        <v>0</v>
      </c>
      <c r="R37" s="20">
        <v>0</v>
      </c>
      <c r="S37" s="20">
        <v>0</v>
      </c>
      <c r="T37" s="20">
        <v>0</v>
      </c>
      <c r="U37" s="20" t="s">
        <v>1398</v>
      </c>
    </row>
    <row r="38" spans="1:21" x14ac:dyDescent="0.2">
      <c r="A38" s="13" t="s">
        <v>575</v>
      </c>
      <c r="B38" s="9">
        <v>52</v>
      </c>
      <c r="C38" s="9" t="s">
        <v>28</v>
      </c>
      <c r="D38" s="9">
        <v>202</v>
      </c>
      <c r="E38" s="9" t="s">
        <v>1367</v>
      </c>
      <c r="F38" s="60" t="s">
        <v>29</v>
      </c>
      <c r="G38" s="9" t="s">
        <v>1166</v>
      </c>
      <c r="H38" s="9"/>
      <c r="I38" s="9"/>
      <c r="J38" s="9"/>
      <c r="K38" s="9"/>
      <c r="L38" s="9"/>
      <c r="N38" s="7" t="s">
        <v>209</v>
      </c>
      <c r="O38" s="20">
        <v>0</v>
      </c>
      <c r="P38" s="20">
        <v>0</v>
      </c>
      <c r="Q38" s="20">
        <v>0</v>
      </c>
      <c r="R38" s="20">
        <v>0</v>
      </c>
      <c r="S38" s="20">
        <v>0</v>
      </c>
      <c r="T38" s="20">
        <v>0</v>
      </c>
      <c r="U38" s="20" t="s">
        <v>1399</v>
      </c>
    </row>
    <row r="39" spans="1:21" x14ac:dyDescent="0.2">
      <c r="A39" s="13" t="s">
        <v>576</v>
      </c>
      <c r="B39" s="9">
        <v>77</v>
      </c>
      <c r="C39" s="9" t="s">
        <v>28</v>
      </c>
      <c r="D39" s="9">
        <v>97.5</v>
      </c>
      <c r="E39" s="9">
        <v>33.200000000000003</v>
      </c>
      <c r="F39" s="60" t="s">
        <v>29</v>
      </c>
      <c r="G39" s="9" t="s">
        <v>1166</v>
      </c>
      <c r="H39" s="9"/>
      <c r="I39" s="9"/>
      <c r="J39" s="9"/>
      <c r="K39" s="9"/>
      <c r="L39" s="9"/>
      <c r="N39" s="7" t="s">
        <v>210</v>
      </c>
      <c r="O39" s="20">
        <v>0</v>
      </c>
      <c r="P39" s="20">
        <v>0</v>
      </c>
      <c r="Q39" s="20">
        <v>0</v>
      </c>
      <c r="R39" s="20">
        <v>0</v>
      </c>
      <c r="S39" s="20">
        <v>0</v>
      </c>
      <c r="T39" s="20">
        <v>0</v>
      </c>
      <c r="U39" s="20" t="s">
        <v>1400</v>
      </c>
    </row>
    <row r="40" spans="1:21" x14ac:dyDescent="0.2">
      <c r="A40" s="13" t="s">
        <v>577</v>
      </c>
      <c r="B40" s="9"/>
      <c r="C40" s="9"/>
      <c r="D40" s="9"/>
      <c r="E40" s="9"/>
      <c r="F40" s="9" t="s">
        <v>68</v>
      </c>
      <c r="G40" s="9"/>
      <c r="H40" s="9"/>
      <c r="I40" s="9" t="s">
        <v>1166</v>
      </c>
      <c r="J40" s="9"/>
      <c r="K40" s="9"/>
      <c r="L40" s="61"/>
      <c r="N40" s="7" t="s">
        <v>211</v>
      </c>
      <c r="O40" s="20">
        <v>0</v>
      </c>
      <c r="P40" s="20">
        <v>0</v>
      </c>
      <c r="Q40" s="20">
        <v>0</v>
      </c>
      <c r="R40" s="20">
        <v>0</v>
      </c>
      <c r="S40" s="20">
        <v>0</v>
      </c>
      <c r="T40" s="20">
        <v>0</v>
      </c>
      <c r="U40" s="20" t="s">
        <v>1401</v>
      </c>
    </row>
    <row r="41" spans="1:21" x14ac:dyDescent="0.2">
      <c r="A41" s="13" t="s">
        <v>578</v>
      </c>
      <c r="B41" s="9"/>
      <c r="C41" s="9"/>
      <c r="D41" s="9"/>
      <c r="E41" s="9"/>
      <c r="F41" s="9" t="s">
        <v>68</v>
      </c>
      <c r="G41" s="9"/>
      <c r="H41" s="9"/>
      <c r="I41" s="9" t="s">
        <v>1166</v>
      </c>
      <c r="J41" s="9"/>
      <c r="K41" s="9"/>
      <c r="L41" s="9"/>
      <c r="N41" s="7" t="s">
        <v>212</v>
      </c>
      <c r="O41" s="20">
        <v>0</v>
      </c>
      <c r="P41" s="20">
        <v>0</v>
      </c>
      <c r="Q41" s="20">
        <v>0</v>
      </c>
      <c r="R41" s="20">
        <v>0</v>
      </c>
      <c r="S41" s="20">
        <v>0</v>
      </c>
      <c r="T41" s="20">
        <v>0</v>
      </c>
      <c r="U41" s="20" t="s">
        <v>1402</v>
      </c>
    </row>
    <row r="42" spans="1:21" x14ac:dyDescent="0.2">
      <c r="A42" s="13" t="s">
        <v>579</v>
      </c>
      <c r="B42" s="9"/>
      <c r="C42" s="9"/>
      <c r="D42" s="9"/>
      <c r="E42" s="9">
        <v>7</v>
      </c>
      <c r="F42" s="9" t="s">
        <v>68</v>
      </c>
      <c r="G42" s="9" t="s">
        <v>1166</v>
      </c>
      <c r="H42" s="9"/>
      <c r="I42" s="9"/>
      <c r="J42" s="9"/>
      <c r="K42" s="9"/>
      <c r="L42" s="9"/>
      <c r="N42" s="7" t="s">
        <v>213</v>
      </c>
      <c r="O42" s="20">
        <v>0</v>
      </c>
      <c r="P42" s="20">
        <v>0</v>
      </c>
      <c r="Q42" s="20">
        <v>0</v>
      </c>
      <c r="R42" s="20">
        <v>0</v>
      </c>
      <c r="S42" s="20">
        <v>0</v>
      </c>
      <c r="T42" s="20">
        <v>0</v>
      </c>
      <c r="U42" s="20" t="s">
        <v>1403</v>
      </c>
    </row>
    <row r="43" spans="1:21" x14ac:dyDescent="0.2">
      <c r="A43" s="13" t="s">
        <v>580</v>
      </c>
      <c r="B43" s="9"/>
      <c r="C43" s="9"/>
      <c r="D43" s="9"/>
      <c r="E43" s="9">
        <v>5.5</v>
      </c>
      <c r="F43" s="9" t="s">
        <v>68</v>
      </c>
      <c r="G43" s="9" t="s">
        <v>1166</v>
      </c>
      <c r="H43" s="9"/>
      <c r="I43" s="9"/>
      <c r="J43" s="9"/>
      <c r="K43" s="9"/>
      <c r="L43" s="9"/>
      <c r="N43" s="7" t="s">
        <v>214</v>
      </c>
      <c r="O43" s="20">
        <v>0</v>
      </c>
      <c r="P43" s="20">
        <v>0</v>
      </c>
      <c r="Q43" s="20">
        <v>0</v>
      </c>
      <c r="R43" s="20">
        <v>0</v>
      </c>
      <c r="S43" s="20">
        <v>0</v>
      </c>
      <c r="T43" s="20">
        <v>0</v>
      </c>
      <c r="U43" s="20" t="s">
        <v>1404</v>
      </c>
    </row>
    <row r="44" spans="1:21" x14ac:dyDescent="0.2">
      <c r="A44" s="13" t="s">
        <v>581</v>
      </c>
      <c r="B44" s="9"/>
      <c r="C44" s="9"/>
      <c r="D44" s="9"/>
      <c r="E44" s="9"/>
      <c r="F44" s="9" t="s">
        <v>68</v>
      </c>
      <c r="G44" s="9"/>
      <c r="H44" s="9"/>
      <c r="I44" s="9" t="s">
        <v>1166</v>
      </c>
      <c r="J44" s="9"/>
      <c r="K44" s="9"/>
      <c r="L44" s="9"/>
      <c r="N44" s="7" t="s">
        <v>215</v>
      </c>
      <c r="O44" s="20">
        <v>0</v>
      </c>
      <c r="P44" s="20">
        <v>0</v>
      </c>
      <c r="Q44" s="20">
        <v>0</v>
      </c>
      <c r="R44" s="20">
        <v>0</v>
      </c>
      <c r="S44" s="20">
        <v>0</v>
      </c>
      <c r="T44" s="20">
        <v>0</v>
      </c>
      <c r="U44" s="20" t="s">
        <v>1405</v>
      </c>
    </row>
    <row r="45" spans="1:21" x14ac:dyDescent="0.2">
      <c r="A45" s="13" t="s">
        <v>582</v>
      </c>
      <c r="B45" s="9"/>
      <c r="C45" s="9"/>
      <c r="D45" s="9"/>
      <c r="E45" s="9">
        <v>6</v>
      </c>
      <c r="F45" s="9" t="s">
        <v>68</v>
      </c>
      <c r="G45" s="9" t="s">
        <v>1166</v>
      </c>
      <c r="H45" s="9"/>
      <c r="I45" s="9"/>
      <c r="J45" s="9"/>
      <c r="K45" s="9"/>
      <c r="L45" s="9"/>
      <c r="N45" s="7" t="s">
        <v>216</v>
      </c>
      <c r="O45" s="20">
        <v>0</v>
      </c>
      <c r="P45" s="20">
        <v>0</v>
      </c>
      <c r="Q45" s="20">
        <v>0</v>
      </c>
      <c r="R45" s="20">
        <v>0</v>
      </c>
      <c r="S45" s="20">
        <v>0</v>
      </c>
      <c r="T45" s="20">
        <v>0</v>
      </c>
      <c r="U45" s="20" t="s">
        <v>1406</v>
      </c>
    </row>
    <row r="46" spans="1:21" x14ac:dyDescent="0.2">
      <c r="A46" s="13" t="s">
        <v>583</v>
      </c>
      <c r="B46" s="9"/>
      <c r="C46" s="9"/>
      <c r="D46" s="9"/>
      <c r="E46" s="9">
        <v>7.4</v>
      </c>
      <c r="F46" s="9" t="s">
        <v>68</v>
      </c>
      <c r="G46" s="9" t="s">
        <v>1166</v>
      </c>
      <c r="H46" s="9"/>
      <c r="I46" s="9"/>
      <c r="J46" s="9"/>
      <c r="K46" s="9"/>
      <c r="L46" s="9"/>
      <c r="N46" s="7" t="s">
        <v>217</v>
      </c>
      <c r="O46" s="20">
        <v>0</v>
      </c>
      <c r="P46" s="20">
        <v>0</v>
      </c>
      <c r="Q46" s="20">
        <v>0</v>
      </c>
      <c r="R46" s="20">
        <v>0</v>
      </c>
      <c r="S46" s="20">
        <v>0</v>
      </c>
      <c r="T46" s="20">
        <v>0</v>
      </c>
      <c r="U46" s="20" t="s">
        <v>1407</v>
      </c>
    </row>
    <row r="47" spans="1:21" x14ac:dyDescent="0.2">
      <c r="A47" s="13" t="s">
        <v>584</v>
      </c>
      <c r="B47" s="9"/>
      <c r="C47" s="9"/>
      <c r="D47" s="9"/>
      <c r="E47" s="9">
        <v>4.4000000000000004</v>
      </c>
      <c r="F47" s="9" t="s">
        <v>68</v>
      </c>
      <c r="G47" s="9" t="s">
        <v>1166</v>
      </c>
      <c r="H47" s="9"/>
      <c r="I47" s="9"/>
      <c r="J47" s="9"/>
      <c r="K47" s="9"/>
      <c r="L47" s="61"/>
      <c r="N47" s="7" t="s">
        <v>218</v>
      </c>
      <c r="O47" s="20">
        <v>0</v>
      </c>
      <c r="P47" s="20">
        <v>0</v>
      </c>
      <c r="Q47" s="20">
        <v>0</v>
      </c>
      <c r="R47" s="20">
        <v>0</v>
      </c>
      <c r="S47" s="20">
        <v>0</v>
      </c>
      <c r="T47" s="20">
        <v>0</v>
      </c>
      <c r="U47" s="20" t="s">
        <v>1408</v>
      </c>
    </row>
    <row r="48" spans="1:21" x14ac:dyDescent="0.2">
      <c r="A48" s="13" t="s">
        <v>585</v>
      </c>
      <c r="B48" s="9"/>
      <c r="C48" s="9"/>
      <c r="D48" s="9"/>
      <c r="E48" s="9"/>
      <c r="F48" s="9" t="s">
        <v>68</v>
      </c>
      <c r="G48" s="9"/>
      <c r="H48" s="9" t="s">
        <v>1166</v>
      </c>
      <c r="I48" s="9"/>
      <c r="J48" s="9"/>
      <c r="K48" s="9"/>
      <c r="L48" s="9"/>
      <c r="N48" s="7" t="s">
        <v>219</v>
      </c>
      <c r="O48" s="20">
        <v>0</v>
      </c>
      <c r="P48" s="20">
        <v>0</v>
      </c>
      <c r="Q48" s="20">
        <v>0</v>
      </c>
      <c r="R48" s="20">
        <v>0</v>
      </c>
      <c r="S48" s="20">
        <v>0</v>
      </c>
      <c r="T48" s="20">
        <v>0</v>
      </c>
      <c r="U48" s="20" t="s">
        <v>1409</v>
      </c>
    </row>
    <row r="49" spans="1:23" x14ac:dyDescent="0.2">
      <c r="A49" s="13" t="s">
        <v>586</v>
      </c>
      <c r="B49" s="9"/>
      <c r="C49" s="9"/>
      <c r="D49" s="9"/>
      <c r="E49" s="9">
        <v>9.1999999999999993</v>
      </c>
      <c r="F49" s="9" t="s">
        <v>68</v>
      </c>
      <c r="G49" s="9" t="s">
        <v>1166</v>
      </c>
      <c r="H49" s="9"/>
      <c r="I49" s="9"/>
      <c r="J49" s="9"/>
      <c r="K49" s="9"/>
      <c r="L49" s="9"/>
      <c r="N49" s="7" t="s">
        <v>220</v>
      </c>
      <c r="O49" s="20">
        <v>0</v>
      </c>
      <c r="P49" s="20">
        <v>0</v>
      </c>
      <c r="Q49" s="20">
        <v>0</v>
      </c>
      <c r="R49" s="20">
        <v>0</v>
      </c>
      <c r="S49" s="20">
        <v>0</v>
      </c>
      <c r="T49" s="20">
        <v>0</v>
      </c>
      <c r="U49" s="20" t="s">
        <v>1410</v>
      </c>
    </row>
    <row r="50" spans="1:23" x14ac:dyDescent="0.2">
      <c r="A50" s="13" t="s">
        <v>587</v>
      </c>
      <c r="B50" s="9"/>
      <c r="C50" s="9"/>
      <c r="D50" s="9"/>
      <c r="E50" s="9"/>
      <c r="F50" s="9" t="s">
        <v>68</v>
      </c>
      <c r="G50" s="9"/>
      <c r="H50" s="9"/>
      <c r="I50" s="9" t="s">
        <v>1166</v>
      </c>
      <c r="J50" s="9"/>
      <c r="K50" s="9"/>
      <c r="L50" s="9"/>
      <c r="N50" s="7" t="s">
        <v>221</v>
      </c>
      <c r="O50" s="20">
        <v>0</v>
      </c>
      <c r="P50" s="20">
        <v>0</v>
      </c>
      <c r="Q50" s="20">
        <v>0</v>
      </c>
      <c r="R50" s="20">
        <v>0</v>
      </c>
      <c r="S50" s="20">
        <v>0</v>
      </c>
      <c r="T50" s="20">
        <v>0</v>
      </c>
      <c r="U50" s="20" t="s">
        <v>1411</v>
      </c>
    </row>
    <row r="51" spans="1:23" x14ac:dyDescent="0.2">
      <c r="A51" s="13" t="s">
        <v>588</v>
      </c>
      <c r="B51" s="9"/>
      <c r="C51" s="9"/>
      <c r="D51" s="9"/>
      <c r="E51" s="9"/>
      <c r="F51" s="9" t="s">
        <v>68</v>
      </c>
      <c r="G51" s="9"/>
      <c r="H51" s="9"/>
      <c r="I51" s="9" t="s">
        <v>1166</v>
      </c>
      <c r="J51" s="9"/>
      <c r="K51" s="9"/>
      <c r="L51" s="9"/>
      <c r="N51" s="7" t="s">
        <v>222</v>
      </c>
      <c r="O51" s="20">
        <v>0</v>
      </c>
      <c r="P51" s="20">
        <v>0</v>
      </c>
      <c r="Q51" s="20">
        <v>0</v>
      </c>
      <c r="R51" s="20">
        <v>0</v>
      </c>
      <c r="S51" s="20">
        <v>0</v>
      </c>
      <c r="T51" s="20">
        <v>0</v>
      </c>
      <c r="U51" s="20" t="s">
        <v>1412</v>
      </c>
    </row>
    <row r="52" spans="1:23" x14ac:dyDescent="0.2">
      <c r="A52" s="13" t="s">
        <v>589</v>
      </c>
      <c r="B52" s="9"/>
      <c r="C52" s="9"/>
      <c r="D52" s="9"/>
      <c r="E52" s="9">
        <v>8.4</v>
      </c>
      <c r="F52" s="9" t="s">
        <v>68</v>
      </c>
      <c r="G52" s="9" t="s">
        <v>1166</v>
      </c>
      <c r="H52" s="9"/>
      <c r="I52" s="9"/>
      <c r="J52" s="9"/>
      <c r="K52" s="9"/>
      <c r="L52" s="9"/>
      <c r="N52" s="7" t="s">
        <v>223</v>
      </c>
      <c r="O52" s="20">
        <v>0</v>
      </c>
      <c r="P52" s="20">
        <v>0</v>
      </c>
      <c r="Q52" s="20">
        <v>0</v>
      </c>
      <c r="R52" s="20">
        <v>1</v>
      </c>
      <c r="S52" s="20">
        <v>0</v>
      </c>
      <c r="T52" s="20">
        <v>0</v>
      </c>
      <c r="U52" s="20" t="s">
        <v>1413</v>
      </c>
    </row>
    <row r="53" spans="1:23" x14ac:dyDescent="0.2">
      <c r="A53" s="13" t="s">
        <v>590</v>
      </c>
      <c r="B53" s="9"/>
      <c r="C53" s="9"/>
      <c r="D53" s="9"/>
      <c r="E53" s="9">
        <v>10</v>
      </c>
      <c r="F53" s="9" t="s">
        <v>68</v>
      </c>
      <c r="G53" s="9" t="s">
        <v>1166</v>
      </c>
      <c r="H53" s="9"/>
      <c r="I53" s="9"/>
      <c r="J53" s="9"/>
      <c r="K53" s="9"/>
      <c r="L53" s="9"/>
      <c r="N53" s="7" t="s">
        <v>224</v>
      </c>
      <c r="O53" s="20">
        <v>0</v>
      </c>
      <c r="P53" s="20">
        <v>0</v>
      </c>
      <c r="Q53" s="20">
        <v>0</v>
      </c>
      <c r="R53" s="20">
        <v>0</v>
      </c>
      <c r="S53" s="20">
        <v>0</v>
      </c>
      <c r="T53" s="20">
        <v>0</v>
      </c>
      <c r="U53" s="20" t="s">
        <v>1414</v>
      </c>
    </row>
    <row r="54" spans="1:23" x14ac:dyDescent="0.2">
      <c r="A54" s="13" t="s">
        <v>591</v>
      </c>
      <c r="B54" s="9"/>
      <c r="C54" s="9"/>
      <c r="D54" s="9"/>
      <c r="E54" s="9">
        <v>15.2</v>
      </c>
      <c r="F54" s="9" t="s">
        <v>68</v>
      </c>
      <c r="G54" s="9" t="s">
        <v>1166</v>
      </c>
      <c r="H54" s="9"/>
      <c r="I54" s="9"/>
      <c r="J54" s="9"/>
      <c r="K54" s="9"/>
      <c r="L54" s="9"/>
      <c r="N54" s="7" t="s">
        <v>225</v>
      </c>
      <c r="O54" s="20">
        <v>0</v>
      </c>
      <c r="P54" s="20">
        <v>0</v>
      </c>
      <c r="Q54" s="20">
        <v>0</v>
      </c>
      <c r="R54" s="20">
        <v>0</v>
      </c>
      <c r="S54" s="20">
        <v>0</v>
      </c>
      <c r="T54" s="20">
        <v>0</v>
      </c>
      <c r="U54" s="20" t="s">
        <v>1415</v>
      </c>
    </row>
    <row r="55" spans="1:23" x14ac:dyDescent="0.2">
      <c r="A55" s="13" t="s">
        <v>592</v>
      </c>
      <c r="B55" s="9"/>
      <c r="C55" s="9"/>
      <c r="D55" s="9"/>
      <c r="E55" s="9">
        <v>6.6</v>
      </c>
      <c r="F55" s="9" t="s">
        <v>68</v>
      </c>
      <c r="G55" s="9" t="s">
        <v>1166</v>
      </c>
      <c r="H55" s="9"/>
      <c r="I55" s="9"/>
      <c r="J55" s="9"/>
      <c r="K55" s="9"/>
      <c r="L55" s="9"/>
    </row>
    <row r="56" spans="1:23" x14ac:dyDescent="0.2">
      <c r="A56" s="13" t="s">
        <v>593</v>
      </c>
      <c r="B56" s="9"/>
      <c r="C56" s="9"/>
      <c r="D56" s="9"/>
      <c r="E56" s="9"/>
      <c r="F56" s="9" t="s">
        <v>68</v>
      </c>
      <c r="G56" s="9"/>
      <c r="H56" s="9"/>
      <c r="I56" s="9" t="s">
        <v>1166</v>
      </c>
      <c r="J56" s="9"/>
      <c r="K56" s="9"/>
      <c r="L56" s="9"/>
    </row>
    <row r="57" spans="1:23" x14ac:dyDescent="0.2">
      <c r="A57" s="13" t="s">
        <v>594</v>
      </c>
      <c r="B57" s="9"/>
      <c r="C57" s="9"/>
      <c r="D57" s="9"/>
      <c r="E57" s="9">
        <v>5</v>
      </c>
      <c r="F57" s="9" t="s">
        <v>68</v>
      </c>
      <c r="G57" s="9" t="s">
        <v>1166</v>
      </c>
      <c r="H57" s="9"/>
      <c r="I57" s="9"/>
      <c r="J57" s="9"/>
      <c r="K57" s="9"/>
      <c r="L57" s="9"/>
    </row>
    <row r="58" spans="1:23" x14ac:dyDescent="0.2">
      <c r="A58" s="13" t="s">
        <v>595</v>
      </c>
      <c r="B58" s="9"/>
      <c r="C58" s="9"/>
      <c r="D58" s="9"/>
      <c r="E58" s="9"/>
      <c r="F58" s="9" t="s">
        <v>68</v>
      </c>
      <c r="G58" s="9"/>
      <c r="H58" s="9"/>
      <c r="I58" s="9"/>
      <c r="J58" s="9" t="s">
        <v>1166</v>
      </c>
      <c r="K58" s="9"/>
      <c r="L58" s="62"/>
      <c r="N58" s="24" t="s">
        <v>151</v>
      </c>
      <c r="O58" s="21"/>
      <c r="P58" s="24" t="s">
        <v>1143</v>
      </c>
      <c r="Q58" s="21"/>
      <c r="R58" s="25" t="s">
        <v>192</v>
      </c>
      <c r="S58" s="21"/>
      <c r="T58" s="21"/>
      <c r="U58" s="21"/>
      <c r="V58" s="21"/>
      <c r="W58" s="21"/>
    </row>
    <row r="59" spans="1:23" x14ac:dyDescent="0.2">
      <c r="A59" s="13" t="s">
        <v>596</v>
      </c>
      <c r="B59" s="9"/>
      <c r="C59" s="9"/>
      <c r="D59" s="9"/>
      <c r="E59" s="9"/>
      <c r="F59" s="9" t="s">
        <v>68</v>
      </c>
      <c r="G59" s="9"/>
      <c r="H59" s="9"/>
      <c r="I59" s="9"/>
      <c r="J59" s="9" t="s">
        <v>1166</v>
      </c>
      <c r="K59" s="9"/>
      <c r="L59" s="9"/>
      <c r="N59" s="25"/>
      <c r="O59" s="26"/>
      <c r="P59" s="25" t="s">
        <v>1137</v>
      </c>
      <c r="Q59" s="33"/>
      <c r="R59" t="s">
        <v>1138</v>
      </c>
      <c r="S59" s="26"/>
      <c r="T59" s="25" t="s">
        <v>1139</v>
      </c>
      <c r="U59" s="26"/>
      <c r="V59" s="25" t="s">
        <v>1140</v>
      </c>
      <c r="W59" s="26"/>
    </row>
    <row r="60" spans="1:23" x14ac:dyDescent="0.2">
      <c r="A60" s="13" t="s">
        <v>597</v>
      </c>
      <c r="B60" s="9"/>
      <c r="C60" s="9"/>
      <c r="D60" s="9"/>
      <c r="E60" s="9"/>
      <c r="F60" s="9" t="s">
        <v>68</v>
      </c>
      <c r="G60" s="9"/>
      <c r="H60" s="9"/>
      <c r="I60" s="9"/>
      <c r="J60" s="9" t="s">
        <v>1166</v>
      </c>
      <c r="K60" s="9"/>
      <c r="L60" s="9"/>
      <c r="N60" s="29"/>
      <c r="O60" s="30"/>
      <c r="P60" s="29"/>
      <c r="Q60" s="30"/>
      <c r="R60" s="29"/>
      <c r="S60" s="30"/>
      <c r="T60" s="29"/>
      <c r="U60" s="30"/>
      <c r="V60" s="29" t="s">
        <v>1141</v>
      </c>
      <c r="W60" s="30"/>
    </row>
    <row r="61" spans="1:23" x14ac:dyDescent="0.2">
      <c r="A61" s="13" t="s">
        <v>598</v>
      </c>
      <c r="B61" s="9"/>
      <c r="C61" s="9"/>
      <c r="D61" s="9"/>
      <c r="E61" s="9">
        <v>5</v>
      </c>
      <c r="F61" s="9" t="s">
        <v>68</v>
      </c>
      <c r="G61" s="9" t="s">
        <v>1166</v>
      </c>
      <c r="H61" s="9"/>
      <c r="I61" s="9"/>
      <c r="J61" s="9"/>
      <c r="K61" s="9"/>
      <c r="L61" s="9"/>
      <c r="N61" s="25"/>
      <c r="O61" s="32"/>
      <c r="P61" s="34"/>
      <c r="Q61" s="33"/>
      <c r="R61" s="34"/>
      <c r="S61" s="33"/>
      <c r="T61" s="34"/>
      <c r="U61" s="33"/>
      <c r="V61" s="34" t="s">
        <v>1142</v>
      </c>
      <c r="W61" s="28"/>
    </row>
    <row r="62" spans="1:23" x14ac:dyDescent="0.2">
      <c r="A62" s="13" t="s">
        <v>599</v>
      </c>
      <c r="B62" s="9"/>
      <c r="C62" s="9"/>
      <c r="D62" s="9"/>
      <c r="E62" s="9">
        <v>10</v>
      </c>
      <c r="F62" s="9" t="s">
        <v>68</v>
      </c>
      <c r="G62" s="9" t="s">
        <v>1166</v>
      </c>
      <c r="H62" s="9"/>
      <c r="I62" s="9"/>
      <c r="J62" s="9"/>
      <c r="K62" s="9"/>
      <c r="L62" s="62"/>
      <c r="N62" s="29"/>
      <c r="O62" s="30"/>
      <c r="P62" s="29"/>
      <c r="Q62" s="30"/>
      <c r="R62" s="29"/>
      <c r="S62" s="30"/>
      <c r="T62" s="29"/>
      <c r="U62" s="30"/>
      <c r="V62" s="29"/>
      <c r="W62" s="30"/>
    </row>
    <row r="63" spans="1:23" x14ac:dyDescent="0.2">
      <c r="A63" s="13" t="s">
        <v>600</v>
      </c>
      <c r="B63" s="9"/>
      <c r="C63" s="9"/>
      <c r="D63" s="9"/>
      <c r="E63" s="9"/>
      <c r="F63" s="9" t="s">
        <v>68</v>
      </c>
      <c r="G63" s="9"/>
      <c r="H63" s="9"/>
      <c r="I63" s="9"/>
      <c r="J63" s="9" t="s">
        <v>1166</v>
      </c>
      <c r="K63" s="9"/>
      <c r="L63" s="9"/>
      <c r="N63" s="25"/>
      <c r="O63" s="32"/>
      <c r="P63" s="34"/>
      <c r="Q63" s="33"/>
      <c r="R63" s="27"/>
      <c r="S63" s="33"/>
      <c r="T63" s="34"/>
      <c r="U63" s="33"/>
      <c r="V63" s="34"/>
      <c r="W63" s="33"/>
    </row>
    <row r="64" spans="1:23" x14ac:dyDescent="0.2">
      <c r="A64" s="13" t="s">
        <v>601</v>
      </c>
      <c r="B64" s="9"/>
      <c r="C64" s="9"/>
      <c r="D64" s="9"/>
      <c r="E64" s="9">
        <v>10</v>
      </c>
      <c r="F64" s="9" t="s">
        <v>68</v>
      </c>
      <c r="G64" s="9" t="s">
        <v>1166</v>
      </c>
      <c r="H64" s="9"/>
      <c r="I64" s="9"/>
      <c r="J64" s="9"/>
      <c r="K64" s="9"/>
      <c r="L64" s="9"/>
      <c r="N64" s="29"/>
      <c r="O64" s="30"/>
      <c r="P64" s="29"/>
      <c r="Q64" s="30"/>
      <c r="R64" s="35"/>
      <c r="S64" s="30"/>
      <c r="T64" s="29"/>
      <c r="U64" s="30"/>
      <c r="V64" s="29"/>
      <c r="W64" s="36"/>
    </row>
    <row r="65" spans="1:20" x14ac:dyDescent="0.2">
      <c r="A65" s="13" t="s">
        <v>602</v>
      </c>
      <c r="B65" s="9"/>
      <c r="C65" s="9"/>
      <c r="D65" s="9"/>
      <c r="E65" s="9">
        <v>14</v>
      </c>
      <c r="F65" s="9" t="s">
        <v>68</v>
      </c>
      <c r="G65" s="9" t="s">
        <v>1166</v>
      </c>
      <c r="H65" s="9"/>
      <c r="I65" s="9"/>
      <c r="J65" s="9"/>
      <c r="K65" s="9"/>
      <c r="L65" s="9"/>
      <c r="N65" s="17" t="s">
        <v>231</v>
      </c>
      <c r="O65" s="15"/>
    </row>
    <row r="66" spans="1:20" x14ac:dyDescent="0.2">
      <c r="A66" s="13" t="s">
        <v>603</v>
      </c>
      <c r="B66" s="9"/>
      <c r="C66" s="9"/>
      <c r="D66" s="9"/>
      <c r="E66" s="9">
        <v>12</v>
      </c>
      <c r="F66" s="9" t="s">
        <v>68</v>
      </c>
      <c r="G66" s="9" t="s">
        <v>1166</v>
      </c>
      <c r="H66" s="9"/>
      <c r="I66" s="9"/>
      <c r="J66" s="9"/>
      <c r="K66" s="9"/>
      <c r="L66" s="9"/>
      <c r="N66" s="17" t="s">
        <v>227</v>
      </c>
      <c r="O66" s="17"/>
      <c r="P66" s="15" t="s">
        <v>228</v>
      </c>
      <c r="Q66" s="24"/>
      <c r="R66" s="24" t="s">
        <v>229</v>
      </c>
      <c r="T66" s="24" t="s">
        <v>190</v>
      </c>
    </row>
    <row r="67" spans="1:20" x14ac:dyDescent="0.2">
      <c r="A67" s="59" t="s">
        <v>604</v>
      </c>
      <c r="B67" s="9"/>
      <c r="C67" s="9"/>
      <c r="D67" s="9"/>
      <c r="E67" s="9">
        <v>12</v>
      </c>
      <c r="F67" s="9" t="s">
        <v>68</v>
      </c>
      <c r="G67" s="9" t="s">
        <v>1166</v>
      </c>
      <c r="H67" s="9"/>
      <c r="I67" s="9"/>
      <c r="J67" s="9"/>
      <c r="K67" s="9"/>
      <c r="L67" s="9"/>
      <c r="N67">
        <v>18</v>
      </c>
      <c r="P67">
        <v>3</v>
      </c>
      <c r="R67">
        <v>5</v>
      </c>
    </row>
    <row r="68" spans="1:20" x14ac:dyDescent="0.2">
      <c r="A68" s="59" t="s">
        <v>605</v>
      </c>
      <c r="B68" s="9"/>
      <c r="C68" s="9"/>
      <c r="D68" s="9"/>
      <c r="E68" s="9">
        <v>14</v>
      </c>
      <c r="F68" s="9" t="s">
        <v>68</v>
      </c>
      <c r="G68" s="9" t="s">
        <v>1166</v>
      </c>
      <c r="H68" s="9"/>
      <c r="I68" s="9"/>
      <c r="J68" s="9"/>
      <c r="K68" s="9"/>
      <c r="L68" s="9"/>
    </row>
    <row r="69" spans="1:20" x14ac:dyDescent="0.2">
      <c r="A69" s="59" t="s">
        <v>606</v>
      </c>
      <c r="B69" s="9"/>
      <c r="C69" s="9"/>
      <c r="D69" s="9"/>
      <c r="E69" s="9">
        <v>8.4</v>
      </c>
      <c r="F69" s="9" t="s">
        <v>68</v>
      </c>
      <c r="G69" s="9" t="s">
        <v>1166</v>
      </c>
      <c r="H69" s="9"/>
      <c r="I69" s="9"/>
      <c r="J69" s="9"/>
      <c r="K69" s="9"/>
      <c r="L69" s="9"/>
      <c r="N69" t="s">
        <v>1611</v>
      </c>
    </row>
    <row r="70" spans="1:20" x14ac:dyDescent="0.2">
      <c r="A70" s="59" t="s">
        <v>607</v>
      </c>
      <c r="B70" s="9"/>
      <c r="C70" s="9"/>
      <c r="D70" s="9"/>
      <c r="E70" s="9">
        <v>14</v>
      </c>
      <c r="F70" s="9" t="s">
        <v>68</v>
      </c>
      <c r="G70" s="9" t="s">
        <v>1166</v>
      </c>
      <c r="H70" s="9"/>
      <c r="I70" s="9"/>
      <c r="J70" s="9"/>
      <c r="K70" s="9"/>
      <c r="L70" s="9"/>
      <c r="N70" t="s">
        <v>290</v>
      </c>
      <c r="P70" t="s">
        <v>1612</v>
      </c>
      <c r="S70" t="s">
        <v>1613</v>
      </c>
    </row>
    <row r="71" spans="1:20" x14ac:dyDescent="0.2">
      <c r="A71" s="59" t="s">
        <v>1111</v>
      </c>
      <c r="B71" s="9"/>
      <c r="C71" s="9" t="s">
        <v>34</v>
      </c>
      <c r="D71" s="9">
        <v>103</v>
      </c>
      <c r="E71" s="9">
        <v>23</v>
      </c>
      <c r="F71" s="9" t="s">
        <v>68</v>
      </c>
      <c r="G71" s="9" t="s">
        <v>1166</v>
      </c>
      <c r="H71" s="9"/>
      <c r="I71" s="9"/>
      <c r="J71" s="9"/>
      <c r="K71" s="9"/>
      <c r="L71" s="9"/>
      <c r="N71">
        <v>2940</v>
      </c>
      <c r="P71" s="100"/>
      <c r="Q71" s="100">
        <v>2399</v>
      </c>
      <c r="S71">
        <v>2394</v>
      </c>
    </row>
    <row r="72" spans="1:20" x14ac:dyDescent="0.2">
      <c r="A72" s="59" t="s">
        <v>1112</v>
      </c>
      <c r="B72" s="9"/>
      <c r="C72" s="9" t="s">
        <v>34</v>
      </c>
      <c r="D72" s="9">
        <v>78</v>
      </c>
      <c r="E72" s="9">
        <v>29</v>
      </c>
      <c r="F72" s="9" t="s">
        <v>68</v>
      </c>
      <c r="G72" s="9" t="s">
        <v>1166</v>
      </c>
      <c r="H72" s="9"/>
      <c r="I72" s="9"/>
      <c r="J72" s="9"/>
      <c r="K72" s="9"/>
      <c r="L72" s="9"/>
      <c r="N72">
        <v>2939</v>
      </c>
      <c r="P72" s="100"/>
      <c r="Q72" s="100" t="s">
        <v>1614</v>
      </c>
      <c r="S72">
        <v>2388</v>
      </c>
    </row>
    <row r="73" spans="1:20" x14ac:dyDescent="0.2">
      <c r="A73" s="59" t="s">
        <v>1113</v>
      </c>
      <c r="B73" s="9"/>
      <c r="C73" s="9" t="s">
        <v>34</v>
      </c>
      <c r="D73" s="9">
        <v>15</v>
      </c>
      <c r="E73" s="9">
        <v>4.3</v>
      </c>
      <c r="F73" s="9" t="s">
        <v>68</v>
      </c>
      <c r="G73" s="9" t="s">
        <v>1166</v>
      </c>
      <c r="H73" s="9"/>
      <c r="I73" s="9"/>
      <c r="J73" s="9"/>
      <c r="K73" s="9"/>
      <c r="L73" s="9"/>
      <c r="N73">
        <v>2921</v>
      </c>
      <c r="P73" s="100"/>
      <c r="Q73" s="100" t="s">
        <v>1615</v>
      </c>
      <c r="S73">
        <v>2389</v>
      </c>
    </row>
    <row r="74" spans="1:20" x14ac:dyDescent="0.2">
      <c r="A74" s="59" t="s">
        <v>1114</v>
      </c>
      <c r="B74" s="9"/>
      <c r="C74" s="9" t="s">
        <v>34</v>
      </c>
      <c r="D74" s="11">
        <v>17</v>
      </c>
      <c r="E74" s="9">
        <v>8</v>
      </c>
      <c r="F74" s="9" t="s">
        <v>68</v>
      </c>
      <c r="G74" s="9" t="s">
        <v>1166</v>
      </c>
      <c r="H74" s="9"/>
      <c r="I74" s="9"/>
      <c r="J74" s="9"/>
      <c r="K74" s="9"/>
      <c r="L74" s="9"/>
      <c r="N74">
        <v>2917</v>
      </c>
      <c r="P74" s="100"/>
      <c r="S74">
        <v>2385</v>
      </c>
    </row>
    <row r="75" spans="1:20" x14ac:dyDescent="0.2">
      <c r="A75" s="59" t="s">
        <v>1115</v>
      </c>
      <c r="B75" s="9"/>
      <c r="C75" s="9" t="s">
        <v>34</v>
      </c>
      <c r="D75" s="11">
        <v>22</v>
      </c>
      <c r="E75" s="9">
        <v>10</v>
      </c>
      <c r="F75" s="9" t="s">
        <v>68</v>
      </c>
      <c r="G75" s="9" t="s">
        <v>1166</v>
      </c>
      <c r="H75" s="9"/>
      <c r="I75" s="9"/>
      <c r="J75" s="9"/>
      <c r="K75" s="9"/>
      <c r="L75" s="9"/>
      <c r="N75">
        <v>2923</v>
      </c>
      <c r="S75">
        <v>2379</v>
      </c>
    </row>
    <row r="76" spans="1:20" x14ac:dyDescent="0.2">
      <c r="A76" s="59" t="s">
        <v>1116</v>
      </c>
      <c r="B76" s="9"/>
      <c r="C76" s="9" t="s">
        <v>34</v>
      </c>
      <c r="D76" s="11">
        <v>17.5</v>
      </c>
      <c r="E76" s="9">
        <v>5.6</v>
      </c>
      <c r="F76" s="9" t="s">
        <v>68</v>
      </c>
      <c r="G76" s="9" t="s">
        <v>1166</v>
      </c>
      <c r="H76" s="9"/>
      <c r="I76" s="9"/>
      <c r="J76" s="9"/>
      <c r="K76" s="9"/>
      <c r="L76" s="9"/>
      <c r="N76">
        <v>2932</v>
      </c>
    </row>
    <row r="77" spans="1:20" x14ac:dyDescent="0.2">
      <c r="A77" s="59" t="s">
        <v>1117</v>
      </c>
      <c r="B77" s="9"/>
      <c r="C77" s="9" t="s">
        <v>34</v>
      </c>
      <c r="D77" s="11">
        <v>21</v>
      </c>
      <c r="E77" s="9">
        <v>5</v>
      </c>
      <c r="F77" s="9" t="s">
        <v>68</v>
      </c>
      <c r="G77" s="9" t="s">
        <v>1166</v>
      </c>
      <c r="H77" s="9"/>
      <c r="I77" s="9"/>
      <c r="J77" s="9"/>
      <c r="K77" s="9"/>
      <c r="L77" s="9"/>
      <c r="N77">
        <v>2396</v>
      </c>
    </row>
    <row r="78" spans="1:20" x14ac:dyDescent="0.2">
      <c r="A78" s="59" t="s">
        <v>1118</v>
      </c>
      <c r="B78" s="9"/>
      <c r="C78" s="9" t="s">
        <v>34</v>
      </c>
      <c r="D78" s="11">
        <v>12</v>
      </c>
      <c r="E78" s="9"/>
      <c r="F78" s="9" t="s">
        <v>68</v>
      </c>
      <c r="G78" s="9"/>
      <c r="H78" s="9"/>
      <c r="I78" s="9"/>
      <c r="J78" s="9" t="s">
        <v>1166</v>
      </c>
      <c r="K78" s="9"/>
      <c r="L78" s="9"/>
      <c r="N78">
        <v>2398</v>
      </c>
    </row>
    <row r="79" spans="1:20" x14ac:dyDescent="0.2">
      <c r="A79" s="59" t="s">
        <v>1119</v>
      </c>
      <c r="B79" s="9"/>
      <c r="C79" s="9" t="s">
        <v>34</v>
      </c>
      <c r="D79" s="11">
        <v>13.5</v>
      </c>
      <c r="E79" s="9">
        <v>4</v>
      </c>
      <c r="F79" s="9" t="s">
        <v>68</v>
      </c>
      <c r="G79" s="9" t="s">
        <v>1166</v>
      </c>
      <c r="H79" s="9"/>
      <c r="I79" s="9"/>
      <c r="J79" s="9"/>
      <c r="K79" s="9"/>
      <c r="L79" s="9"/>
      <c r="N79">
        <v>2397</v>
      </c>
    </row>
    <row r="80" spans="1:20" x14ac:dyDescent="0.2">
      <c r="A80" s="59" t="s">
        <v>1120</v>
      </c>
      <c r="B80" s="9"/>
      <c r="C80" s="9" t="s">
        <v>34</v>
      </c>
      <c r="D80" s="11">
        <v>22</v>
      </c>
      <c r="E80" s="9">
        <v>5.5</v>
      </c>
      <c r="F80" s="9" t="s">
        <v>68</v>
      </c>
      <c r="G80" s="9" t="s">
        <v>1166</v>
      </c>
      <c r="H80" s="9"/>
      <c r="I80" s="9"/>
      <c r="J80" s="9"/>
      <c r="K80" s="9"/>
      <c r="L80" s="9"/>
      <c r="N80">
        <v>2395</v>
      </c>
    </row>
    <row r="81" spans="1:23" x14ac:dyDescent="0.2">
      <c r="A81" s="59" t="s">
        <v>1121</v>
      </c>
      <c r="B81" s="9"/>
      <c r="C81" s="9" t="s">
        <v>34</v>
      </c>
      <c r="D81" s="11">
        <v>14.5</v>
      </c>
      <c r="E81" s="9">
        <v>6</v>
      </c>
      <c r="F81" s="9" t="s">
        <v>68</v>
      </c>
      <c r="G81" s="9" t="s">
        <v>1166</v>
      </c>
      <c r="H81" s="9"/>
      <c r="I81" s="9"/>
      <c r="J81" s="9"/>
      <c r="K81" s="9"/>
      <c r="L81" s="9"/>
      <c r="N81">
        <v>2393</v>
      </c>
    </row>
    <row r="82" spans="1:23" x14ac:dyDescent="0.2">
      <c r="A82" s="59" t="s">
        <v>1122</v>
      </c>
      <c r="B82" s="9"/>
      <c r="C82" s="9" t="s">
        <v>34</v>
      </c>
      <c r="D82" s="11">
        <v>18</v>
      </c>
      <c r="E82" s="9">
        <v>7.5</v>
      </c>
      <c r="F82" s="9" t="s">
        <v>68</v>
      </c>
      <c r="G82" s="9" t="s">
        <v>1166</v>
      </c>
      <c r="H82" s="9"/>
      <c r="I82" s="9"/>
      <c r="J82" s="9"/>
      <c r="K82" s="9"/>
      <c r="L82" s="9"/>
      <c r="N82">
        <v>2392</v>
      </c>
    </row>
    <row r="83" spans="1:23" x14ac:dyDescent="0.2">
      <c r="A83" s="59" t="s">
        <v>1123</v>
      </c>
      <c r="B83" s="9"/>
      <c r="C83" s="9" t="s">
        <v>34</v>
      </c>
      <c r="D83" s="11">
        <v>15</v>
      </c>
      <c r="E83" s="9">
        <v>6.1</v>
      </c>
      <c r="F83" s="9" t="s">
        <v>68</v>
      </c>
      <c r="G83" s="9" t="s">
        <v>1166</v>
      </c>
      <c r="H83" s="9"/>
      <c r="I83" s="9"/>
      <c r="J83" s="9"/>
      <c r="K83" s="9"/>
      <c r="L83" s="9"/>
      <c r="N83">
        <v>2391</v>
      </c>
    </row>
    <row r="84" spans="1:23" x14ac:dyDescent="0.2">
      <c r="A84" s="59" t="s">
        <v>1124</v>
      </c>
      <c r="B84" s="9"/>
      <c r="C84" s="9" t="s">
        <v>34</v>
      </c>
      <c r="D84" s="11">
        <v>20</v>
      </c>
      <c r="E84" s="9">
        <v>8.1</v>
      </c>
      <c r="F84" s="9" t="s">
        <v>68</v>
      </c>
      <c r="G84" s="9" t="s">
        <v>1166</v>
      </c>
      <c r="H84" s="9"/>
      <c r="I84" s="9"/>
      <c r="J84" s="9"/>
      <c r="K84" s="9"/>
      <c r="L84" s="9"/>
    </row>
    <row r="85" spans="1:23" x14ac:dyDescent="0.2">
      <c r="A85" s="59" t="s">
        <v>1125</v>
      </c>
      <c r="B85" s="9"/>
      <c r="C85" s="9" t="s">
        <v>34</v>
      </c>
      <c r="D85" s="11">
        <v>18.5</v>
      </c>
      <c r="E85" s="9">
        <v>4.8</v>
      </c>
      <c r="F85" s="9" t="s">
        <v>68</v>
      </c>
      <c r="G85" s="9" t="s">
        <v>1166</v>
      </c>
      <c r="H85" s="9"/>
      <c r="I85" s="9"/>
      <c r="J85" s="9"/>
      <c r="K85" s="9"/>
      <c r="L85" s="9"/>
    </row>
    <row r="86" spans="1:23" x14ac:dyDescent="0.2">
      <c r="A86" s="59" t="s">
        <v>1126</v>
      </c>
      <c r="B86" s="9"/>
      <c r="C86" s="9" t="s">
        <v>34</v>
      </c>
      <c r="D86" s="9" t="s">
        <v>1135</v>
      </c>
      <c r="E86" s="9">
        <v>11.7</v>
      </c>
      <c r="F86" s="9" t="s">
        <v>68</v>
      </c>
      <c r="G86" s="9" t="s">
        <v>1166</v>
      </c>
      <c r="H86" s="9"/>
      <c r="I86" s="9"/>
      <c r="J86" s="9"/>
      <c r="K86" s="9"/>
      <c r="L86" s="9"/>
    </row>
    <row r="87" spans="1:23" x14ac:dyDescent="0.2">
      <c r="A87" s="59" t="s">
        <v>1127</v>
      </c>
      <c r="B87" s="9"/>
      <c r="C87" s="9" t="s">
        <v>34</v>
      </c>
      <c r="D87" s="11">
        <v>19</v>
      </c>
      <c r="E87" s="9">
        <v>11.1</v>
      </c>
      <c r="F87" s="9" t="s">
        <v>68</v>
      </c>
      <c r="G87" s="9" t="s">
        <v>1166</v>
      </c>
      <c r="H87" s="9"/>
      <c r="I87" s="9"/>
      <c r="J87" s="9"/>
      <c r="K87" s="9"/>
      <c r="L87" s="9"/>
    </row>
    <row r="88" spans="1:23" x14ac:dyDescent="0.2">
      <c r="A88" s="59" t="s">
        <v>1128</v>
      </c>
      <c r="B88" s="9"/>
      <c r="C88" s="9" t="s">
        <v>34</v>
      </c>
      <c r="D88" s="11">
        <v>10.5</v>
      </c>
      <c r="E88" s="9">
        <v>3.8</v>
      </c>
      <c r="F88" s="9" t="s">
        <v>68</v>
      </c>
      <c r="G88" s="9" t="s">
        <v>1166</v>
      </c>
      <c r="H88" s="9"/>
      <c r="I88" s="9"/>
      <c r="J88" s="9"/>
      <c r="K88" s="9"/>
      <c r="L88" s="9"/>
    </row>
    <row r="89" spans="1:23" x14ac:dyDescent="0.2">
      <c r="A89" s="59" t="s">
        <v>1129</v>
      </c>
      <c r="B89" s="9"/>
      <c r="C89" s="9" t="s">
        <v>34</v>
      </c>
      <c r="D89" s="11">
        <v>20</v>
      </c>
      <c r="E89" s="9">
        <v>3.1</v>
      </c>
      <c r="F89" s="9" t="s">
        <v>68</v>
      </c>
      <c r="G89" s="9" t="s">
        <v>1166</v>
      </c>
      <c r="H89" s="9"/>
      <c r="I89" s="9"/>
      <c r="J89" s="9"/>
      <c r="K89" s="9"/>
      <c r="L89" s="9"/>
    </row>
    <row r="90" spans="1:23" x14ac:dyDescent="0.2">
      <c r="A90" s="59" t="s">
        <v>1130</v>
      </c>
      <c r="B90" s="9"/>
      <c r="C90" s="9" t="s">
        <v>34</v>
      </c>
      <c r="D90" s="11">
        <v>15.5</v>
      </c>
      <c r="E90" s="9">
        <v>5.5</v>
      </c>
      <c r="F90" s="9" t="s">
        <v>68</v>
      </c>
      <c r="G90" s="9" t="s">
        <v>1166</v>
      </c>
      <c r="H90" s="9"/>
      <c r="I90" s="9"/>
      <c r="J90" s="9"/>
      <c r="K90" s="9"/>
      <c r="L90" s="9"/>
    </row>
    <row r="91" spans="1:23" x14ac:dyDescent="0.2">
      <c r="A91" s="59" t="s">
        <v>1131</v>
      </c>
      <c r="B91" s="9"/>
      <c r="C91" s="9" t="s">
        <v>34</v>
      </c>
      <c r="D91" s="11">
        <v>29.5</v>
      </c>
      <c r="E91" s="9">
        <v>13.9</v>
      </c>
      <c r="F91" s="9" t="s">
        <v>68</v>
      </c>
      <c r="G91" s="9" t="s">
        <v>1166</v>
      </c>
      <c r="H91" s="9"/>
      <c r="I91" s="9"/>
      <c r="J91" s="9"/>
      <c r="K91" s="9"/>
      <c r="L91" s="9"/>
    </row>
    <row r="92" spans="1:23" x14ac:dyDescent="0.2">
      <c r="A92" s="59" t="s">
        <v>1132</v>
      </c>
      <c r="B92" s="9"/>
      <c r="C92" s="9" t="s">
        <v>34</v>
      </c>
      <c r="D92" s="11">
        <v>36</v>
      </c>
      <c r="E92" s="9">
        <v>18.100000000000001</v>
      </c>
      <c r="F92" s="9" t="s">
        <v>68</v>
      </c>
      <c r="G92" s="9" t="s">
        <v>1166</v>
      </c>
      <c r="H92" s="9"/>
      <c r="I92" s="9"/>
      <c r="J92" s="9"/>
      <c r="K92" s="9"/>
      <c r="L92" s="9"/>
    </row>
    <row r="93" spans="1:23" x14ac:dyDescent="0.2">
      <c r="A93" s="59" t="s">
        <v>1133</v>
      </c>
      <c r="B93" s="9"/>
      <c r="C93" s="9" t="s">
        <v>34</v>
      </c>
      <c r="D93" s="11">
        <v>57</v>
      </c>
      <c r="E93" s="9">
        <v>18.2</v>
      </c>
      <c r="F93" s="9" t="s">
        <v>68</v>
      </c>
      <c r="G93" s="9" t="s">
        <v>1166</v>
      </c>
      <c r="H93" s="9"/>
      <c r="I93" s="9"/>
      <c r="J93" s="9"/>
      <c r="K93" s="9"/>
      <c r="L93" s="9"/>
    </row>
    <row r="94" spans="1:23" x14ac:dyDescent="0.2">
      <c r="A94" s="59" t="s">
        <v>1134</v>
      </c>
      <c r="B94" s="9"/>
      <c r="C94" s="9" t="s">
        <v>34</v>
      </c>
      <c r="D94" s="9" t="s">
        <v>1136</v>
      </c>
      <c r="E94" s="9">
        <v>17.100000000000001</v>
      </c>
      <c r="F94" s="9" t="s">
        <v>68</v>
      </c>
      <c r="G94" s="9" t="s">
        <v>1166</v>
      </c>
      <c r="H94" s="9"/>
      <c r="I94" s="9"/>
      <c r="J94" s="9"/>
      <c r="K94" s="9"/>
      <c r="L94" s="9"/>
      <c r="N94" s="17" t="s">
        <v>226</v>
      </c>
      <c r="O94" s="15"/>
      <c r="R94" s="25" t="s">
        <v>192</v>
      </c>
    </row>
    <row r="95" spans="1:23" x14ac:dyDescent="0.2">
      <c r="A95" s="63" t="s">
        <v>1368</v>
      </c>
      <c r="B95" s="10"/>
      <c r="C95" s="47" t="s">
        <v>28</v>
      </c>
      <c r="D95" s="10"/>
      <c r="E95" s="10" t="s">
        <v>1370</v>
      </c>
      <c r="F95" s="47" t="s">
        <v>29</v>
      </c>
      <c r="G95" s="99" t="s">
        <v>1166</v>
      </c>
      <c r="H95" s="10"/>
      <c r="I95" s="10"/>
      <c r="J95" s="10"/>
      <c r="K95" s="10"/>
      <c r="L95" s="10"/>
      <c r="N95" s="25"/>
      <c r="O95" s="26"/>
      <c r="P95" s="25"/>
      <c r="Q95" s="33"/>
      <c r="R95" s="34"/>
      <c r="S95" s="26"/>
      <c r="T95" s="25"/>
      <c r="U95" s="26"/>
      <c r="V95" s="25"/>
      <c r="W95" s="26"/>
    </row>
    <row r="96" spans="1:23" x14ac:dyDescent="0.2">
      <c r="A96" s="63" t="s">
        <v>1369</v>
      </c>
      <c r="B96" s="10"/>
      <c r="C96" s="47" t="s">
        <v>28</v>
      </c>
      <c r="D96" s="10"/>
      <c r="E96" s="14">
        <v>40</v>
      </c>
      <c r="F96" s="47" t="s">
        <v>29</v>
      </c>
      <c r="G96" s="99" t="s">
        <v>1166</v>
      </c>
      <c r="H96" s="10"/>
      <c r="I96" s="10"/>
      <c r="J96" s="10"/>
      <c r="K96" s="10"/>
      <c r="L96" s="10"/>
      <c r="N96" s="29"/>
      <c r="O96" s="30"/>
      <c r="P96" s="29"/>
      <c r="Q96" s="30"/>
      <c r="R96" s="29"/>
      <c r="S96" s="30"/>
      <c r="T96" s="29"/>
      <c r="U96" s="30"/>
      <c r="V96" s="29"/>
      <c r="W96" s="30"/>
    </row>
    <row r="97" spans="1:23" x14ac:dyDescent="0.2">
      <c r="A97" s="63"/>
      <c r="B97" s="10"/>
      <c r="C97" s="10"/>
      <c r="D97" s="10"/>
      <c r="E97" s="10"/>
      <c r="F97" s="10"/>
      <c r="G97" s="47"/>
      <c r="H97" s="10"/>
      <c r="I97" s="10"/>
      <c r="J97" s="10"/>
      <c r="K97" s="10"/>
      <c r="L97" s="10"/>
      <c r="N97" s="25"/>
      <c r="O97" s="32"/>
      <c r="P97" s="34"/>
      <c r="Q97" s="33"/>
      <c r="R97" s="34"/>
      <c r="S97" s="33"/>
      <c r="T97" s="34"/>
      <c r="U97" s="33"/>
      <c r="V97" s="34"/>
      <c r="W97" s="28"/>
    </row>
    <row r="98" spans="1:23" x14ac:dyDescent="0.2">
      <c r="G98" s="47"/>
      <c r="N98" s="29"/>
      <c r="O98" s="30"/>
      <c r="P98" s="29"/>
      <c r="Q98" s="30"/>
      <c r="R98" s="29"/>
      <c r="S98" s="30"/>
      <c r="T98" s="29"/>
      <c r="U98" s="30"/>
      <c r="V98" s="29"/>
      <c r="W98" s="30"/>
    </row>
    <row r="99" spans="1:23" x14ac:dyDescent="0.2">
      <c r="A99" s="59" t="s">
        <v>308</v>
      </c>
      <c r="B99" s="20" t="s">
        <v>187</v>
      </c>
      <c r="C99" s="87" t="s">
        <v>188</v>
      </c>
      <c r="D99" s="87" t="s">
        <v>1240</v>
      </c>
      <c r="E99" s="87" t="s">
        <v>1334</v>
      </c>
      <c r="F99" s="87" t="s">
        <v>190</v>
      </c>
      <c r="G99" s="1"/>
      <c r="H99" s="51" t="s">
        <v>230</v>
      </c>
      <c r="N99" s="25"/>
      <c r="O99" s="32"/>
      <c r="P99" s="34"/>
      <c r="Q99" s="33"/>
      <c r="R99" s="27"/>
      <c r="S99" s="33"/>
      <c r="T99" s="34"/>
      <c r="U99" s="33"/>
      <c r="V99" s="34"/>
      <c r="W99" s="33"/>
    </row>
    <row r="100" spans="1:23" x14ac:dyDescent="0.2">
      <c r="A100" s="59" t="s">
        <v>630</v>
      </c>
      <c r="B100" s="9"/>
      <c r="C100" s="9"/>
      <c r="D100" s="9"/>
      <c r="E100" s="9"/>
      <c r="F100" s="9" t="s">
        <v>1166</v>
      </c>
      <c r="H100" t="s">
        <v>1693</v>
      </c>
      <c r="N100" s="29"/>
      <c r="O100" s="30"/>
      <c r="P100" s="29"/>
      <c r="Q100" s="30"/>
      <c r="R100" s="35"/>
      <c r="S100" s="30"/>
      <c r="T100" s="29"/>
      <c r="U100" s="30"/>
      <c r="V100" s="29"/>
      <c r="W100" s="36"/>
    </row>
    <row r="101" spans="1:23" x14ac:dyDescent="0.2">
      <c r="A101" s="59" t="s">
        <v>631</v>
      </c>
      <c r="B101" s="9"/>
      <c r="C101" s="9"/>
      <c r="D101" s="9"/>
      <c r="E101" s="9"/>
      <c r="F101" s="9" t="s">
        <v>1166</v>
      </c>
      <c r="H101" t="s">
        <v>1694</v>
      </c>
      <c r="N101" t="s">
        <v>1388</v>
      </c>
    </row>
    <row r="102" spans="1:23" x14ac:dyDescent="0.2">
      <c r="A102" s="59" t="s">
        <v>632</v>
      </c>
      <c r="B102" s="9">
        <v>4012</v>
      </c>
      <c r="C102" s="9" t="s">
        <v>1166</v>
      </c>
      <c r="D102" s="9"/>
      <c r="E102" s="9"/>
      <c r="F102" s="9"/>
      <c r="N102">
        <v>4060</v>
      </c>
      <c r="O102">
        <v>4062</v>
      </c>
    </row>
    <row r="103" spans="1:23" x14ac:dyDescent="0.2">
      <c r="A103" s="59" t="s">
        <v>633</v>
      </c>
      <c r="B103" s="9"/>
      <c r="C103" s="9"/>
      <c r="D103" s="9"/>
      <c r="E103" s="9"/>
      <c r="F103" s="9" t="s">
        <v>1166</v>
      </c>
      <c r="N103">
        <v>4061</v>
      </c>
      <c r="O103">
        <v>4063</v>
      </c>
    </row>
    <row r="104" spans="1:23" x14ac:dyDescent="0.2">
      <c r="A104" s="59" t="s">
        <v>634</v>
      </c>
      <c r="B104" s="9"/>
      <c r="C104" s="9"/>
      <c r="D104" s="9"/>
      <c r="E104" s="9"/>
      <c r="F104" s="9" t="s">
        <v>1166</v>
      </c>
      <c r="N104">
        <v>4053</v>
      </c>
      <c r="O104">
        <v>4064</v>
      </c>
    </row>
    <row r="105" spans="1:23" x14ac:dyDescent="0.2">
      <c r="A105" s="59" t="s">
        <v>635</v>
      </c>
      <c r="B105" s="9"/>
      <c r="C105" s="9"/>
      <c r="D105" s="9"/>
      <c r="E105" s="9"/>
      <c r="F105" s="9" t="s">
        <v>1166</v>
      </c>
      <c r="N105">
        <v>4054</v>
      </c>
      <c r="O105">
        <v>4065</v>
      </c>
    </row>
    <row r="106" spans="1:23" x14ac:dyDescent="0.2">
      <c r="A106" s="59" t="s">
        <v>636</v>
      </c>
      <c r="B106" s="9"/>
      <c r="C106" s="9"/>
      <c r="D106" s="9"/>
      <c r="E106" s="9"/>
      <c r="F106" s="9" t="s">
        <v>1166</v>
      </c>
      <c r="N106">
        <v>4055</v>
      </c>
      <c r="O106" s="101">
        <v>4012</v>
      </c>
      <c r="P106" t="s">
        <v>1389</v>
      </c>
    </row>
    <row r="107" spans="1:23" x14ac:dyDescent="0.2">
      <c r="A107" s="59" t="s">
        <v>637</v>
      </c>
      <c r="B107" s="9">
        <v>4011</v>
      </c>
      <c r="C107" s="9" t="s">
        <v>1166</v>
      </c>
      <c r="D107" s="9"/>
      <c r="E107" s="9"/>
      <c r="F107" s="9"/>
      <c r="N107">
        <v>4056</v>
      </c>
      <c r="O107" s="101">
        <v>4011</v>
      </c>
      <c r="P107" t="s">
        <v>1390</v>
      </c>
    </row>
    <row r="108" spans="1:23" x14ac:dyDescent="0.2">
      <c r="A108" s="59" t="s">
        <v>638</v>
      </c>
      <c r="B108" s="9"/>
      <c r="C108" s="9"/>
      <c r="D108" s="9"/>
      <c r="E108" s="9"/>
      <c r="F108" s="9" t="s">
        <v>1166</v>
      </c>
      <c r="N108">
        <v>4057</v>
      </c>
    </row>
    <row r="109" spans="1:23" x14ac:dyDescent="0.2">
      <c r="A109" s="59" t="s">
        <v>639</v>
      </c>
      <c r="B109" s="9"/>
      <c r="C109" s="9"/>
      <c r="D109" s="9"/>
      <c r="E109" s="9"/>
      <c r="F109" s="9" t="s">
        <v>1166</v>
      </c>
      <c r="N109">
        <v>4058</v>
      </c>
      <c r="O109" t="s">
        <v>1391</v>
      </c>
    </row>
    <row r="110" spans="1:23" x14ac:dyDescent="0.2">
      <c r="A110" s="59" t="s">
        <v>640</v>
      </c>
      <c r="B110" s="9"/>
      <c r="C110" s="9"/>
      <c r="D110" s="9" t="s">
        <v>1166</v>
      </c>
      <c r="E110" s="9"/>
      <c r="F110" s="9"/>
      <c r="N110">
        <v>4059</v>
      </c>
    </row>
    <row r="111" spans="1:23" x14ac:dyDescent="0.2">
      <c r="A111" s="59" t="s">
        <v>641</v>
      </c>
      <c r="B111" s="9"/>
      <c r="C111" s="9"/>
      <c r="D111" s="9"/>
      <c r="E111" s="9"/>
      <c r="F111" s="9" t="s">
        <v>1166</v>
      </c>
      <c r="N111">
        <v>4040</v>
      </c>
    </row>
    <row r="112" spans="1:23" x14ac:dyDescent="0.2">
      <c r="A112" s="63" t="s">
        <v>1371</v>
      </c>
      <c r="N112">
        <v>4041</v>
      </c>
    </row>
    <row r="113" spans="1:14" x14ac:dyDescent="0.2">
      <c r="A113" s="63"/>
      <c r="N113">
        <v>4042</v>
      </c>
    </row>
    <row r="114" spans="1:14" x14ac:dyDescent="0.2">
      <c r="A114" s="63" t="s">
        <v>1416</v>
      </c>
      <c r="N114">
        <v>4043</v>
      </c>
    </row>
    <row r="115" spans="1:14" x14ac:dyDescent="0.2">
      <c r="A115">
        <v>9</v>
      </c>
      <c r="N115">
        <v>4044</v>
      </c>
    </row>
    <row r="116" spans="1:14" x14ac:dyDescent="0.2">
      <c r="N116">
        <v>4045</v>
      </c>
    </row>
    <row r="117" spans="1:14" x14ac:dyDescent="0.2">
      <c r="N117">
        <v>4046</v>
      </c>
    </row>
    <row r="118" spans="1:14" x14ac:dyDescent="0.2">
      <c r="N118">
        <v>4047</v>
      </c>
    </row>
    <row r="119" spans="1:14" x14ac:dyDescent="0.2">
      <c r="N119">
        <v>4048</v>
      </c>
    </row>
    <row r="120" spans="1:14" x14ac:dyDescent="0.2">
      <c r="N120">
        <v>4049</v>
      </c>
    </row>
    <row r="121" spans="1:14" x14ac:dyDescent="0.2">
      <c r="N121">
        <v>4050</v>
      </c>
    </row>
    <row r="122" spans="1:14" x14ac:dyDescent="0.2">
      <c r="N122">
        <v>4051</v>
      </c>
    </row>
    <row r="123" spans="1:14" x14ac:dyDescent="0.2">
      <c r="N123">
        <v>4052</v>
      </c>
    </row>
  </sheetData>
  <phoneticPr fontId="6" type="noConversion"/>
  <printOptions headings="1"/>
  <pageMargins left="0.7" right="0.7" top="0.75" bottom="0.75" header="0.3" footer="0.3"/>
  <pageSetup orientation="landscape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123"/>
  <sheetViews>
    <sheetView tabSelected="1" topLeftCell="J25" workbookViewId="0">
      <selection activeCell="Q18" sqref="Q18"/>
    </sheetView>
  </sheetViews>
  <sheetFormatPr baseColWidth="10" defaultColWidth="11" defaultRowHeight="16" x14ac:dyDescent="0.2"/>
  <cols>
    <col min="1" max="1" width="8.83203125" customWidth="1"/>
    <col min="2" max="2" width="9" customWidth="1"/>
    <col min="3" max="3" width="6.5" customWidth="1"/>
    <col min="4" max="4" width="8.6640625" customWidth="1"/>
    <col min="7" max="7" width="6.83203125" customWidth="1"/>
    <col min="8" max="8" width="8.1640625" customWidth="1"/>
    <col min="9" max="9" width="8.5" customWidth="1"/>
    <col min="10" max="10" width="6.33203125" customWidth="1"/>
  </cols>
  <sheetData>
    <row r="1" spans="1:22" x14ac:dyDescent="0.2">
      <c r="A1" s="48" t="s">
        <v>0</v>
      </c>
      <c r="B1" s="50" t="s">
        <v>642</v>
      </c>
      <c r="C1" s="64"/>
      <c r="I1" t="s">
        <v>4</v>
      </c>
      <c r="J1" t="s">
        <v>643</v>
      </c>
      <c r="O1" s="48" t="s">
        <v>0</v>
      </c>
      <c r="P1" s="50" t="s">
        <v>642</v>
      </c>
    </row>
    <row r="2" spans="1:22" x14ac:dyDescent="0.2">
      <c r="A2" s="48" t="s">
        <v>3</v>
      </c>
      <c r="B2" s="65"/>
      <c r="C2" s="64"/>
      <c r="I2" t="s">
        <v>7</v>
      </c>
      <c r="J2" t="s">
        <v>644</v>
      </c>
      <c r="O2" s="48" t="s">
        <v>3</v>
      </c>
      <c r="P2" s="65"/>
    </row>
    <row r="3" spans="1:22" x14ac:dyDescent="0.2">
      <c r="A3" s="48" t="s">
        <v>6</v>
      </c>
      <c r="B3" s="65"/>
      <c r="C3" s="64" t="s">
        <v>1443</v>
      </c>
      <c r="I3" t="s">
        <v>10</v>
      </c>
      <c r="J3" t="s">
        <v>645</v>
      </c>
      <c r="O3" s="48" t="s">
        <v>6</v>
      </c>
      <c r="P3" s="65"/>
    </row>
    <row r="4" spans="1:22" x14ac:dyDescent="0.2">
      <c r="A4" s="48" t="s">
        <v>9</v>
      </c>
      <c r="B4" s="50" t="s">
        <v>646</v>
      </c>
      <c r="C4" s="64"/>
      <c r="I4" t="s">
        <v>14</v>
      </c>
      <c r="J4" t="s">
        <v>647</v>
      </c>
      <c r="O4" s="48" t="s">
        <v>9</v>
      </c>
      <c r="P4" s="50" t="s">
        <v>646</v>
      </c>
    </row>
    <row r="5" spans="1:22" x14ac:dyDescent="0.2">
      <c r="A5" s="48" t="s">
        <v>12</v>
      </c>
      <c r="B5" s="50" t="s">
        <v>648</v>
      </c>
      <c r="C5" s="64"/>
      <c r="O5" s="48" t="s">
        <v>12</v>
      </c>
      <c r="P5" s="50" t="s">
        <v>648</v>
      </c>
    </row>
    <row r="6" spans="1:22" x14ac:dyDescent="0.2">
      <c r="A6" s="64"/>
      <c r="B6" s="64"/>
      <c r="C6" s="64"/>
    </row>
    <row r="7" spans="1:22" ht="29" x14ac:dyDescent="0.2">
      <c r="A7" s="3" t="s">
        <v>16</v>
      </c>
      <c r="B7" s="3" t="s">
        <v>119</v>
      </c>
      <c r="C7" s="3" t="s">
        <v>17</v>
      </c>
      <c r="D7" s="4" t="s">
        <v>18</v>
      </c>
      <c r="E7" s="4" t="s">
        <v>191</v>
      </c>
      <c r="F7" s="3" t="s">
        <v>20</v>
      </c>
      <c r="G7" s="5" t="s">
        <v>21</v>
      </c>
      <c r="H7" s="5" t="s">
        <v>22</v>
      </c>
      <c r="I7" s="5" t="s">
        <v>23</v>
      </c>
      <c r="J7" s="5" t="s">
        <v>24</v>
      </c>
      <c r="K7" s="6" t="s">
        <v>25</v>
      </c>
      <c r="L7" s="42" t="s">
        <v>74</v>
      </c>
      <c r="M7" s="24" t="s">
        <v>151</v>
      </c>
      <c r="N7" s="21"/>
      <c r="O7" s="24"/>
      <c r="P7" s="21"/>
      <c r="Q7" s="25" t="s">
        <v>192</v>
      </c>
      <c r="R7" s="21"/>
      <c r="S7" s="21"/>
      <c r="T7" s="21"/>
      <c r="U7" s="21"/>
      <c r="V7" s="21"/>
    </row>
    <row r="8" spans="1:22" x14ac:dyDescent="0.2">
      <c r="A8" s="40" t="s">
        <v>683</v>
      </c>
      <c r="B8" s="3">
        <v>1771</v>
      </c>
      <c r="C8" s="9" t="s">
        <v>28</v>
      </c>
      <c r="D8" s="9">
        <v>91</v>
      </c>
      <c r="E8" s="9">
        <v>29</v>
      </c>
      <c r="F8" s="9" t="s">
        <v>29</v>
      </c>
      <c r="G8" s="9" t="s">
        <v>1166</v>
      </c>
      <c r="H8" s="9"/>
      <c r="I8" s="9"/>
      <c r="J8" s="9"/>
      <c r="K8" s="9" t="s">
        <v>1427</v>
      </c>
      <c r="M8" s="25" t="s">
        <v>696</v>
      </c>
      <c r="N8" s="26"/>
      <c r="O8" s="25" t="s">
        <v>697</v>
      </c>
      <c r="P8" s="33"/>
      <c r="Q8" t="s">
        <v>698</v>
      </c>
      <c r="R8" s="26"/>
      <c r="S8" s="25" t="s">
        <v>699</v>
      </c>
      <c r="T8" s="26"/>
      <c r="U8" s="25" t="s">
        <v>700</v>
      </c>
      <c r="V8" s="26"/>
    </row>
    <row r="9" spans="1:22" x14ac:dyDescent="0.2">
      <c r="A9" s="40" t="s">
        <v>684</v>
      </c>
      <c r="B9" s="3">
        <v>1769</v>
      </c>
      <c r="C9" s="9" t="s">
        <v>28</v>
      </c>
      <c r="D9" s="9">
        <v>100</v>
      </c>
      <c r="E9" s="9">
        <v>26.1</v>
      </c>
      <c r="F9" s="9" t="s">
        <v>29</v>
      </c>
      <c r="G9" s="9"/>
      <c r="H9" s="9"/>
      <c r="I9" s="9" t="s">
        <v>1166</v>
      </c>
      <c r="J9" s="9"/>
      <c r="K9" s="9"/>
      <c r="M9" s="29"/>
      <c r="N9" s="30"/>
      <c r="O9" s="29"/>
      <c r="P9" s="30"/>
      <c r="Q9" s="29"/>
      <c r="R9" s="30"/>
      <c r="S9" s="29"/>
      <c r="T9" s="30"/>
      <c r="U9" s="29"/>
      <c r="V9" s="30"/>
    </row>
    <row r="10" spans="1:22" x14ac:dyDescent="0.2">
      <c r="A10" s="40" t="s">
        <v>685</v>
      </c>
      <c r="B10" s="3">
        <v>1768</v>
      </c>
      <c r="C10" s="9" t="s">
        <v>28</v>
      </c>
      <c r="D10" s="9">
        <v>78.5</v>
      </c>
      <c r="E10" s="9"/>
      <c r="F10" s="9" t="s">
        <v>29</v>
      </c>
      <c r="G10" s="9"/>
      <c r="H10" s="9"/>
      <c r="I10" s="9"/>
      <c r="J10" s="9" t="s">
        <v>1166</v>
      </c>
      <c r="K10" s="9"/>
      <c r="M10" s="25" t="s">
        <v>701</v>
      </c>
      <c r="O10" s="32" t="s">
        <v>702</v>
      </c>
      <c r="P10" s="33"/>
      <c r="Q10" s="34" t="s">
        <v>703</v>
      </c>
      <c r="R10" s="33"/>
      <c r="S10" s="34" t="s">
        <v>704</v>
      </c>
      <c r="T10" s="33"/>
      <c r="U10" s="34" t="s">
        <v>706</v>
      </c>
      <c r="V10" s="28"/>
    </row>
    <row r="11" spans="1:22" x14ac:dyDescent="0.2">
      <c r="A11" s="40" t="s">
        <v>686</v>
      </c>
      <c r="B11" s="3">
        <v>1767</v>
      </c>
      <c r="C11" s="9" t="s">
        <v>28</v>
      </c>
      <c r="D11" s="9">
        <v>97</v>
      </c>
      <c r="E11" s="9">
        <v>30.5</v>
      </c>
      <c r="F11" s="9" t="s">
        <v>29</v>
      </c>
      <c r="G11" s="9"/>
      <c r="H11" s="9"/>
      <c r="I11" s="9" t="s">
        <v>1166</v>
      </c>
      <c r="J11" s="9"/>
      <c r="K11" s="9"/>
      <c r="M11" s="29"/>
      <c r="N11" s="30"/>
      <c r="O11" s="29"/>
      <c r="P11" s="30"/>
      <c r="Q11" s="29"/>
      <c r="R11" s="30"/>
      <c r="S11" s="29" t="s">
        <v>705</v>
      </c>
      <c r="T11" s="30"/>
      <c r="U11" s="29"/>
      <c r="V11" s="30"/>
    </row>
    <row r="12" spans="1:22" x14ac:dyDescent="0.2">
      <c r="A12" s="3" t="s">
        <v>649</v>
      </c>
      <c r="B12" s="3">
        <v>885</v>
      </c>
      <c r="C12" s="9" t="s">
        <v>28</v>
      </c>
      <c r="D12" s="9">
        <v>112</v>
      </c>
      <c r="E12" s="9"/>
      <c r="F12" s="9" t="s">
        <v>29</v>
      </c>
      <c r="G12" s="9"/>
      <c r="H12" s="9"/>
      <c r="I12" s="9"/>
      <c r="J12" s="9" t="s">
        <v>1166</v>
      </c>
      <c r="K12" s="9"/>
      <c r="M12" s="25"/>
      <c r="O12" s="32" t="s">
        <v>707</v>
      </c>
      <c r="P12" s="33"/>
      <c r="Q12" s="27" t="s">
        <v>708</v>
      </c>
      <c r="R12" s="33"/>
      <c r="S12" s="34" t="s">
        <v>709</v>
      </c>
      <c r="T12" s="33"/>
      <c r="U12" s="34" t="s">
        <v>710</v>
      </c>
      <c r="V12" s="33"/>
    </row>
    <row r="13" spans="1:22" x14ac:dyDescent="0.2">
      <c r="A13" s="3" t="s">
        <v>650</v>
      </c>
      <c r="B13" s="3">
        <v>894</v>
      </c>
      <c r="C13" s="9" t="s">
        <v>28</v>
      </c>
      <c r="D13" s="9">
        <v>103.5</v>
      </c>
      <c r="E13" s="9">
        <v>32.9</v>
      </c>
      <c r="F13" s="9" t="s">
        <v>29</v>
      </c>
      <c r="G13" s="9"/>
      <c r="H13" s="9"/>
      <c r="I13" s="9" t="s">
        <v>1166</v>
      </c>
      <c r="J13" s="9"/>
      <c r="K13" s="9"/>
      <c r="M13" s="29"/>
      <c r="N13" s="30"/>
      <c r="O13" s="29"/>
      <c r="P13" s="30"/>
      <c r="Q13" s="35"/>
      <c r="R13" s="30"/>
      <c r="S13" s="29"/>
      <c r="T13" s="30"/>
      <c r="U13" s="29"/>
      <c r="V13" s="36"/>
    </row>
    <row r="14" spans="1:22" x14ac:dyDescent="0.2">
      <c r="A14" s="3" t="s">
        <v>652</v>
      </c>
      <c r="B14" s="3">
        <v>884</v>
      </c>
      <c r="C14" s="9" t="s">
        <v>28</v>
      </c>
      <c r="D14" s="9">
        <v>96.5</v>
      </c>
      <c r="E14" s="9">
        <v>30</v>
      </c>
      <c r="F14" s="9" t="s">
        <v>29</v>
      </c>
      <c r="G14" s="9"/>
      <c r="H14" s="9"/>
      <c r="I14" s="9" t="s">
        <v>1166</v>
      </c>
      <c r="J14" s="9"/>
      <c r="K14" s="9"/>
      <c r="M14" s="17" t="s">
        <v>231</v>
      </c>
      <c r="N14" s="15"/>
    </row>
    <row r="15" spans="1:22" x14ac:dyDescent="0.2">
      <c r="A15" s="3" t="s">
        <v>653</v>
      </c>
      <c r="B15" s="3">
        <v>703</v>
      </c>
      <c r="C15" s="9" t="s">
        <v>28</v>
      </c>
      <c r="D15" s="9">
        <v>83.5</v>
      </c>
      <c r="E15" s="9">
        <v>28.7</v>
      </c>
      <c r="F15" s="9" t="s">
        <v>29</v>
      </c>
      <c r="G15" s="9" t="s">
        <v>1166</v>
      </c>
      <c r="H15" s="9"/>
      <c r="I15" s="9"/>
      <c r="J15" s="9"/>
      <c r="K15" t="s">
        <v>1428</v>
      </c>
      <c r="M15" s="17" t="s">
        <v>227</v>
      </c>
      <c r="N15" s="17"/>
      <c r="O15" s="15" t="s">
        <v>228</v>
      </c>
      <c r="P15" s="24"/>
      <c r="Q15" s="24" t="s">
        <v>229</v>
      </c>
      <c r="S15" s="24" t="s">
        <v>190</v>
      </c>
    </row>
    <row r="16" spans="1:22" x14ac:dyDescent="0.2">
      <c r="A16" s="46" t="s">
        <v>687</v>
      </c>
      <c r="B16" s="3">
        <v>1766</v>
      </c>
      <c r="C16" s="9" t="s">
        <v>28</v>
      </c>
      <c r="D16" s="9">
        <v>98.5</v>
      </c>
      <c r="E16" s="9">
        <v>31.2</v>
      </c>
      <c r="F16" s="9" t="s">
        <v>29</v>
      </c>
      <c r="G16" s="9" t="s">
        <v>1166</v>
      </c>
      <c r="H16" s="9"/>
      <c r="I16" s="9"/>
      <c r="J16" s="9"/>
      <c r="K16" s="9" t="s">
        <v>1429</v>
      </c>
      <c r="M16">
        <v>22</v>
      </c>
      <c r="O16">
        <v>16</v>
      </c>
      <c r="Q16">
        <v>34</v>
      </c>
      <c r="S16">
        <v>2</v>
      </c>
    </row>
    <row r="17" spans="1:19" x14ac:dyDescent="0.2">
      <c r="A17" s="3" t="s">
        <v>654</v>
      </c>
      <c r="B17" s="3">
        <v>706</v>
      </c>
      <c r="C17" s="9" t="s">
        <v>28</v>
      </c>
      <c r="D17" s="9">
        <v>111.5</v>
      </c>
      <c r="E17" s="9">
        <v>36.700000000000003</v>
      </c>
      <c r="F17" s="9" t="s">
        <v>29</v>
      </c>
      <c r="G17" s="9" t="s">
        <v>1166</v>
      </c>
      <c r="H17" s="9"/>
      <c r="I17" s="9"/>
      <c r="J17" s="9"/>
      <c r="K17" s="9" t="s">
        <v>1430</v>
      </c>
      <c r="O17">
        <f>SUM(M16:O16)</f>
        <v>38</v>
      </c>
      <c r="Q17">
        <f>SUM(M16:Q16)</f>
        <v>72</v>
      </c>
    </row>
    <row r="18" spans="1:19" x14ac:dyDescent="0.2">
      <c r="A18" s="3" t="s">
        <v>655</v>
      </c>
      <c r="B18" s="3">
        <v>715</v>
      </c>
      <c r="C18" s="9" t="s">
        <v>28</v>
      </c>
      <c r="D18" s="9">
        <v>101.5</v>
      </c>
      <c r="E18" s="9">
        <v>31.7</v>
      </c>
      <c r="F18" s="9" t="s">
        <v>29</v>
      </c>
      <c r="G18" s="9" t="s">
        <v>1166</v>
      </c>
      <c r="H18" s="9"/>
      <c r="I18" s="9"/>
      <c r="J18" s="9"/>
      <c r="K18" s="9" t="s">
        <v>1322</v>
      </c>
      <c r="M18" t="s">
        <v>1103</v>
      </c>
      <c r="N18" t="s">
        <v>1447</v>
      </c>
      <c r="O18" t="s">
        <v>1103</v>
      </c>
      <c r="Q18" t="s">
        <v>1103</v>
      </c>
      <c r="S18" t="s">
        <v>1103</v>
      </c>
    </row>
    <row r="19" spans="1:19" x14ac:dyDescent="0.2">
      <c r="A19" s="3" t="s">
        <v>656</v>
      </c>
      <c r="B19" s="3">
        <v>708</v>
      </c>
      <c r="C19" s="9" t="s">
        <v>28</v>
      </c>
      <c r="D19" s="9">
        <v>116.5</v>
      </c>
      <c r="E19" s="9">
        <v>35.5</v>
      </c>
      <c r="F19" s="9" t="s">
        <v>29</v>
      </c>
      <c r="G19" s="9" t="s">
        <v>1166</v>
      </c>
      <c r="H19" s="9"/>
      <c r="I19" s="9"/>
      <c r="J19" s="9"/>
      <c r="K19" s="9" t="s">
        <v>1431</v>
      </c>
      <c r="M19" s="146">
        <v>1230</v>
      </c>
      <c r="O19" s="146">
        <v>1235</v>
      </c>
      <c r="Q19" s="146">
        <v>1238</v>
      </c>
      <c r="S19">
        <v>1217</v>
      </c>
    </row>
    <row r="20" spans="1:19" x14ac:dyDescent="0.2">
      <c r="A20" s="3" t="s">
        <v>658</v>
      </c>
      <c r="B20" s="3">
        <v>888</v>
      </c>
      <c r="C20" s="9" t="s">
        <v>28</v>
      </c>
      <c r="D20" s="9">
        <v>14</v>
      </c>
      <c r="E20" s="9" t="s">
        <v>1417</v>
      </c>
      <c r="F20" s="9" t="s">
        <v>29</v>
      </c>
      <c r="G20" s="9" t="s">
        <v>1166</v>
      </c>
      <c r="H20" s="9"/>
      <c r="I20" s="9"/>
      <c r="J20" s="9"/>
      <c r="K20" s="9"/>
      <c r="M20" s="146">
        <v>1282</v>
      </c>
      <c r="O20" s="146">
        <v>1283</v>
      </c>
      <c r="Q20" s="146">
        <v>1231</v>
      </c>
      <c r="S20">
        <v>1220</v>
      </c>
    </row>
    <row r="21" spans="1:19" x14ac:dyDescent="0.2">
      <c r="A21" s="46" t="s">
        <v>693</v>
      </c>
      <c r="B21" s="9" t="s">
        <v>692</v>
      </c>
      <c r="C21" s="9" t="s">
        <v>28</v>
      </c>
      <c r="D21" s="9"/>
      <c r="E21" s="9" t="s">
        <v>1418</v>
      </c>
      <c r="F21" s="60" t="s">
        <v>29</v>
      </c>
      <c r="G21" s="9" t="s">
        <v>1166</v>
      </c>
      <c r="H21" s="9"/>
      <c r="I21" s="9"/>
      <c r="J21" s="9"/>
      <c r="L21" t="s">
        <v>694</v>
      </c>
      <c r="M21" s="146">
        <v>1228</v>
      </c>
      <c r="N21" t="s">
        <v>1444</v>
      </c>
      <c r="O21" s="146">
        <v>1284</v>
      </c>
      <c r="Q21" s="146">
        <v>1233</v>
      </c>
    </row>
    <row r="22" spans="1:19" x14ac:dyDescent="0.2">
      <c r="A22" s="3" t="s">
        <v>659</v>
      </c>
      <c r="B22" s="3">
        <v>885</v>
      </c>
      <c r="C22" s="56" t="s">
        <v>99</v>
      </c>
      <c r="D22" s="9">
        <v>44</v>
      </c>
      <c r="E22" s="9"/>
      <c r="F22" s="9" t="s">
        <v>29</v>
      </c>
      <c r="G22" s="9"/>
      <c r="H22" s="9"/>
      <c r="I22" s="9"/>
      <c r="J22" s="9"/>
      <c r="K22" s="9" t="s">
        <v>1432</v>
      </c>
      <c r="M22" s="146">
        <v>1287</v>
      </c>
      <c r="N22" t="s">
        <v>1444</v>
      </c>
      <c r="O22" s="146">
        <v>1232</v>
      </c>
      <c r="Q22" s="146">
        <v>1236</v>
      </c>
    </row>
    <row r="23" spans="1:19" x14ac:dyDescent="0.2">
      <c r="A23" s="3" t="s">
        <v>661</v>
      </c>
      <c r="B23" s="3">
        <v>889</v>
      </c>
      <c r="C23" s="9" t="s">
        <v>28</v>
      </c>
      <c r="D23" s="9">
        <v>68.5</v>
      </c>
      <c r="E23" s="9" t="s">
        <v>1419</v>
      </c>
      <c r="F23" s="9" t="s">
        <v>29</v>
      </c>
      <c r="G23" s="9" t="s">
        <v>1166</v>
      </c>
      <c r="H23" s="9"/>
      <c r="I23" s="9"/>
      <c r="J23" s="9"/>
      <c r="K23" s="9"/>
      <c r="M23" s="146">
        <v>1288</v>
      </c>
      <c r="N23" t="s">
        <v>1445</v>
      </c>
      <c r="O23" s="146">
        <v>1489</v>
      </c>
      <c r="Q23" s="146">
        <v>1229</v>
      </c>
    </row>
    <row r="24" spans="1:19" x14ac:dyDescent="0.2">
      <c r="A24" s="3" t="s">
        <v>662</v>
      </c>
      <c r="B24" s="3">
        <v>893</v>
      </c>
      <c r="C24" s="9" t="s">
        <v>28</v>
      </c>
      <c r="D24" s="9">
        <v>41.4</v>
      </c>
      <c r="E24" s="9" t="s">
        <v>1420</v>
      </c>
      <c r="F24" s="9" t="s">
        <v>29</v>
      </c>
      <c r="G24" s="9" t="s">
        <v>1166</v>
      </c>
      <c r="H24" s="9"/>
      <c r="I24" s="9"/>
      <c r="J24" s="9"/>
      <c r="K24" s="9"/>
      <c r="M24" s="146">
        <v>1289</v>
      </c>
      <c r="O24" s="146">
        <v>1478</v>
      </c>
      <c r="Q24" s="146">
        <v>1239</v>
      </c>
    </row>
    <row r="25" spans="1:19" x14ac:dyDescent="0.2">
      <c r="A25" s="3" t="s">
        <v>663</v>
      </c>
      <c r="B25" s="3">
        <v>891</v>
      </c>
      <c r="C25" s="9" t="s">
        <v>28</v>
      </c>
      <c r="D25" s="9">
        <v>125.5</v>
      </c>
      <c r="E25" s="9" t="s">
        <v>1421</v>
      </c>
      <c r="F25" s="9" t="s">
        <v>29</v>
      </c>
      <c r="G25" s="9" t="s">
        <v>1166</v>
      </c>
      <c r="H25" s="9"/>
      <c r="I25" s="9"/>
      <c r="J25" s="9"/>
      <c r="K25" s="9"/>
      <c r="M25" s="146">
        <v>1486</v>
      </c>
      <c r="O25" s="146">
        <v>1476</v>
      </c>
      <c r="Q25" s="146">
        <v>1487</v>
      </c>
    </row>
    <row r="26" spans="1:19" x14ac:dyDescent="0.2">
      <c r="A26" s="3" t="s">
        <v>664</v>
      </c>
      <c r="B26" s="3">
        <v>881</v>
      </c>
      <c r="C26" s="9" t="s">
        <v>28</v>
      </c>
      <c r="D26" s="9">
        <v>113</v>
      </c>
      <c r="E26" s="9" t="s">
        <v>1422</v>
      </c>
      <c r="F26" s="9" t="s">
        <v>29</v>
      </c>
      <c r="G26" s="9" t="s">
        <v>1166</v>
      </c>
      <c r="H26" s="9"/>
      <c r="I26" s="9"/>
      <c r="J26" s="9"/>
      <c r="K26" s="9"/>
      <c r="M26" s="146">
        <v>1488</v>
      </c>
      <c r="O26" s="146">
        <v>1483</v>
      </c>
      <c r="Q26" s="146">
        <v>1482</v>
      </c>
    </row>
    <row r="27" spans="1:19" x14ac:dyDescent="0.2">
      <c r="A27" s="3" t="s">
        <v>665</v>
      </c>
      <c r="B27" s="3">
        <v>878</v>
      </c>
      <c r="C27" s="9" t="s">
        <v>28</v>
      </c>
      <c r="D27" s="9">
        <v>73</v>
      </c>
      <c r="E27" s="9" t="s">
        <v>1423</v>
      </c>
      <c r="F27" s="9" t="s">
        <v>29</v>
      </c>
      <c r="G27" s="9" t="s">
        <v>1166</v>
      </c>
      <c r="H27" s="9"/>
      <c r="I27" s="9"/>
      <c r="J27" s="9"/>
      <c r="K27" s="9"/>
      <c r="M27" s="146">
        <v>1480</v>
      </c>
      <c r="O27" s="146">
        <v>1294</v>
      </c>
      <c r="Q27" s="146">
        <v>1292</v>
      </c>
    </row>
    <row r="28" spans="1:19" x14ac:dyDescent="0.2">
      <c r="A28" s="3" t="s">
        <v>667</v>
      </c>
      <c r="B28" s="3">
        <v>712</v>
      </c>
      <c r="C28" s="9" t="s">
        <v>28</v>
      </c>
      <c r="D28" s="9">
        <v>42.5</v>
      </c>
      <c r="E28" s="9" t="s">
        <v>1424</v>
      </c>
      <c r="F28" s="9" t="s">
        <v>29</v>
      </c>
      <c r="G28" s="9" t="s">
        <v>1166</v>
      </c>
      <c r="H28" s="9"/>
      <c r="I28" s="9"/>
      <c r="J28" s="9"/>
      <c r="K28" s="9"/>
      <c r="M28" s="146">
        <v>1492</v>
      </c>
      <c r="N28">
        <v>10.3</v>
      </c>
      <c r="O28" s="146">
        <v>1475</v>
      </c>
      <c r="Q28" s="146">
        <v>1467</v>
      </c>
    </row>
    <row r="29" spans="1:19" x14ac:dyDescent="0.2">
      <c r="A29" s="3" t="s">
        <v>668</v>
      </c>
      <c r="B29" s="3">
        <v>713</v>
      </c>
      <c r="C29" s="9" t="s">
        <v>34</v>
      </c>
      <c r="D29" s="9">
        <v>20.5</v>
      </c>
      <c r="E29" s="9" t="s">
        <v>1425</v>
      </c>
      <c r="F29" s="9" t="s">
        <v>29</v>
      </c>
      <c r="G29" s="9" t="s">
        <v>1166</v>
      </c>
      <c r="H29" s="9"/>
      <c r="I29" s="9"/>
      <c r="J29" s="9"/>
      <c r="K29" s="9"/>
      <c r="M29" s="146">
        <v>1491</v>
      </c>
      <c r="N29">
        <v>6.8</v>
      </c>
      <c r="O29" s="146">
        <v>1270</v>
      </c>
      <c r="Q29" s="146">
        <v>1275</v>
      </c>
    </row>
    <row r="30" spans="1:19" x14ac:dyDescent="0.2">
      <c r="A30" s="3" t="s">
        <v>670</v>
      </c>
      <c r="B30" s="3">
        <v>709</v>
      </c>
      <c r="C30" s="9" t="s">
        <v>28</v>
      </c>
      <c r="D30" s="9">
        <v>132.5</v>
      </c>
      <c r="E30" s="9" t="s">
        <v>1426</v>
      </c>
      <c r="F30" s="9" t="s">
        <v>29</v>
      </c>
      <c r="G30" s="9" t="s">
        <v>1166</v>
      </c>
      <c r="H30" s="9"/>
      <c r="I30" s="9"/>
      <c r="J30" s="9"/>
      <c r="K30" s="9"/>
      <c r="M30" s="146">
        <v>1479</v>
      </c>
      <c r="O30" s="146">
        <v>1262</v>
      </c>
      <c r="Q30" s="146">
        <v>1279</v>
      </c>
    </row>
    <row r="31" spans="1:19" x14ac:dyDescent="0.2">
      <c r="A31" s="3" t="s">
        <v>672</v>
      </c>
      <c r="B31" s="3">
        <v>704</v>
      </c>
      <c r="C31" s="9" t="s">
        <v>28</v>
      </c>
      <c r="D31" s="9">
        <v>72</v>
      </c>
      <c r="E31" s="9">
        <v>25</v>
      </c>
      <c r="F31" s="9" t="s">
        <v>29</v>
      </c>
      <c r="G31" s="9" t="s">
        <v>1166</v>
      </c>
      <c r="H31" s="9"/>
      <c r="I31" s="9"/>
      <c r="J31" s="9"/>
      <c r="K31" s="9"/>
      <c r="M31" s="146">
        <v>1484</v>
      </c>
      <c r="N31">
        <v>6.9</v>
      </c>
      <c r="O31" s="146">
        <v>1258</v>
      </c>
      <c r="Q31" s="146">
        <v>1274</v>
      </c>
    </row>
    <row r="32" spans="1:19" x14ac:dyDescent="0.2">
      <c r="A32" s="3" t="s">
        <v>673</v>
      </c>
      <c r="B32" s="3">
        <v>701</v>
      </c>
      <c r="C32" s="9" t="s">
        <v>28</v>
      </c>
      <c r="D32" s="9">
        <v>80</v>
      </c>
      <c r="E32" s="9">
        <v>26.3</v>
      </c>
      <c r="F32" s="9" t="s">
        <v>29</v>
      </c>
      <c r="G32" s="9" t="s">
        <v>1166</v>
      </c>
      <c r="H32" s="9"/>
      <c r="I32" s="9"/>
      <c r="J32" s="9"/>
      <c r="K32" s="9"/>
      <c r="M32" s="146">
        <v>1477</v>
      </c>
      <c r="O32" s="146">
        <v>1474</v>
      </c>
      <c r="Q32" s="146">
        <v>1248</v>
      </c>
    </row>
    <row r="33" spans="1:17" x14ac:dyDescent="0.2">
      <c r="A33" s="3" t="s">
        <v>674</v>
      </c>
      <c r="B33" s="3">
        <v>2105</v>
      </c>
      <c r="C33" s="9" t="s">
        <v>28</v>
      </c>
      <c r="D33" s="9">
        <v>70</v>
      </c>
      <c r="E33" s="9">
        <v>21</v>
      </c>
      <c r="F33" s="9" t="s">
        <v>29</v>
      </c>
      <c r="G33" s="9" t="s">
        <v>1166</v>
      </c>
      <c r="H33" s="9"/>
      <c r="I33" s="9"/>
      <c r="J33" s="9"/>
      <c r="K33" s="9"/>
      <c r="M33" s="146">
        <v>1481</v>
      </c>
      <c r="N33" t="s">
        <v>1446</v>
      </c>
      <c r="O33" s="146">
        <v>1472</v>
      </c>
      <c r="Q33" s="146">
        <v>1250</v>
      </c>
    </row>
    <row r="34" spans="1:17" x14ac:dyDescent="0.2">
      <c r="B34" s="9" t="s">
        <v>691</v>
      </c>
      <c r="C34" s="9" t="s">
        <v>28</v>
      </c>
      <c r="D34" s="9"/>
      <c r="E34" s="9" t="s">
        <v>1436</v>
      </c>
      <c r="F34" s="60" t="s">
        <v>29</v>
      </c>
      <c r="G34" s="9" t="s">
        <v>1166</v>
      </c>
      <c r="H34" s="9"/>
      <c r="I34" s="9"/>
      <c r="J34" s="9"/>
      <c r="M34" s="146">
        <v>1485</v>
      </c>
      <c r="N34">
        <v>7</v>
      </c>
      <c r="O34" s="146">
        <v>1290</v>
      </c>
      <c r="Q34" s="146">
        <v>1243</v>
      </c>
    </row>
    <row r="35" spans="1:17" x14ac:dyDescent="0.2">
      <c r="A35" s="103" t="s">
        <v>1433</v>
      </c>
      <c r="B35" s="9"/>
      <c r="C35" s="9"/>
      <c r="D35" s="9"/>
      <c r="E35" s="9">
        <v>36.799999999999997</v>
      </c>
      <c r="F35" s="60" t="s">
        <v>29</v>
      </c>
      <c r="G35" s="9" t="s">
        <v>1166</v>
      </c>
      <c r="H35" s="9"/>
      <c r="I35" s="9"/>
      <c r="J35" s="9"/>
      <c r="K35" t="s">
        <v>1437</v>
      </c>
      <c r="L35" s="10"/>
      <c r="M35" s="146">
        <v>1470</v>
      </c>
      <c r="Q35" s="146">
        <v>1249</v>
      </c>
    </row>
    <row r="36" spans="1:17" x14ac:dyDescent="0.2">
      <c r="A36" s="103" t="s">
        <v>1434</v>
      </c>
      <c r="B36" s="9"/>
      <c r="C36" s="9"/>
      <c r="D36" s="9"/>
      <c r="E36" s="9">
        <v>24.7</v>
      </c>
      <c r="F36" s="60" t="s">
        <v>29</v>
      </c>
      <c r="G36" s="9"/>
      <c r="H36" s="9"/>
      <c r="I36" s="9" t="s">
        <v>1166</v>
      </c>
      <c r="J36" s="9"/>
      <c r="L36" s="10"/>
      <c r="M36" s="146">
        <v>1293</v>
      </c>
      <c r="Q36" s="146">
        <v>1247</v>
      </c>
    </row>
    <row r="37" spans="1:17" x14ac:dyDescent="0.2">
      <c r="A37" s="103" t="s">
        <v>1435</v>
      </c>
      <c r="B37" s="9"/>
      <c r="C37" s="9"/>
      <c r="D37" s="9"/>
      <c r="E37" s="9">
        <v>9</v>
      </c>
      <c r="F37" s="60" t="s">
        <v>29</v>
      </c>
      <c r="G37" s="9" t="s">
        <v>1166</v>
      </c>
      <c r="H37" s="9"/>
      <c r="I37" s="9"/>
      <c r="J37" s="9"/>
      <c r="L37" s="10"/>
      <c r="M37" s="146">
        <v>1281</v>
      </c>
      <c r="Q37" s="146">
        <v>1268</v>
      </c>
    </row>
    <row r="38" spans="1:17" x14ac:dyDescent="0.2">
      <c r="A38">
        <v>707</v>
      </c>
      <c r="B38" s="9"/>
      <c r="C38" s="9"/>
      <c r="D38" s="9"/>
      <c r="E38" s="60">
        <v>36.4</v>
      </c>
      <c r="G38" s="9" t="s">
        <v>1166</v>
      </c>
      <c r="H38" s="9"/>
      <c r="I38" s="9"/>
      <c r="J38" s="9"/>
      <c r="L38" s="10"/>
      <c r="M38" s="146">
        <v>1219</v>
      </c>
      <c r="Q38" s="146">
        <v>1257</v>
      </c>
    </row>
    <row r="39" spans="1:17" x14ac:dyDescent="0.2">
      <c r="A39" s="13" t="s">
        <v>677</v>
      </c>
      <c r="B39" s="9"/>
      <c r="C39" s="9"/>
      <c r="D39" s="9"/>
      <c r="E39" s="9"/>
      <c r="F39" s="9"/>
      <c r="G39" s="9"/>
      <c r="H39" s="9"/>
      <c r="I39" s="9"/>
      <c r="J39" s="9"/>
      <c r="K39" s="67"/>
      <c r="L39" s="10"/>
      <c r="M39" s="146">
        <v>1218</v>
      </c>
      <c r="Q39" s="146">
        <v>1259</v>
      </c>
    </row>
    <row r="40" spans="1:17" x14ac:dyDescent="0.2">
      <c r="A40" s="9" t="s">
        <v>678</v>
      </c>
      <c r="B40" s="9" t="s">
        <v>28</v>
      </c>
      <c r="C40" s="9">
        <v>4</v>
      </c>
      <c r="D40" s="9"/>
      <c r="E40" s="9">
        <v>3.7</v>
      </c>
      <c r="F40" s="9"/>
      <c r="G40" s="9" t="s">
        <v>1166</v>
      </c>
      <c r="H40" s="9"/>
      <c r="I40" s="9"/>
      <c r="J40" s="9"/>
      <c r="K40" s="67"/>
      <c r="L40" s="10"/>
      <c r="M40" s="146">
        <v>1473</v>
      </c>
      <c r="Q40" s="146">
        <v>1276</v>
      </c>
    </row>
    <row r="41" spans="1:17" x14ac:dyDescent="0.2">
      <c r="A41" s="9" t="s">
        <v>679</v>
      </c>
      <c r="B41" s="9" t="s">
        <v>28</v>
      </c>
      <c r="C41" s="9">
        <v>5</v>
      </c>
      <c r="D41" s="9"/>
      <c r="E41" s="9" t="s">
        <v>1438</v>
      </c>
      <c r="F41" s="9"/>
      <c r="G41" s="9" t="s">
        <v>1166</v>
      </c>
      <c r="H41" s="9"/>
      <c r="I41" s="9"/>
      <c r="J41" s="9"/>
      <c r="K41" s="67"/>
      <c r="L41" s="10"/>
      <c r="Q41" s="146">
        <v>1256</v>
      </c>
    </row>
    <row r="42" spans="1:17" x14ac:dyDescent="0.2">
      <c r="A42" s="9" t="s">
        <v>680</v>
      </c>
      <c r="B42" s="9" t="s">
        <v>34</v>
      </c>
      <c r="C42" s="9">
        <v>5.5</v>
      </c>
      <c r="D42" s="9"/>
      <c r="E42" s="9">
        <v>4.3</v>
      </c>
      <c r="F42" s="9"/>
      <c r="G42" s="9" t="s">
        <v>1166</v>
      </c>
      <c r="H42" s="9"/>
      <c r="I42" s="9"/>
      <c r="J42" s="9"/>
      <c r="K42" s="67"/>
      <c r="L42" s="10"/>
      <c r="Q42" s="146">
        <v>1221</v>
      </c>
    </row>
    <row r="43" spans="1:17" x14ac:dyDescent="0.2">
      <c r="A43" s="9" t="s">
        <v>681</v>
      </c>
      <c r="B43" s="9" t="s">
        <v>28</v>
      </c>
      <c r="C43" s="9">
        <v>4</v>
      </c>
      <c r="D43" s="9"/>
      <c r="E43" s="9">
        <v>3</v>
      </c>
      <c r="F43" s="9"/>
      <c r="G43" s="9" t="s">
        <v>1166</v>
      </c>
      <c r="H43" s="9"/>
      <c r="I43" s="9"/>
      <c r="J43" s="9"/>
      <c r="K43" s="67"/>
      <c r="L43" s="10"/>
      <c r="Q43" s="146">
        <v>1222</v>
      </c>
    </row>
    <row r="44" spans="1:17" x14ac:dyDescent="0.2">
      <c r="A44" s="9" t="s">
        <v>682</v>
      </c>
      <c r="B44" s="9" t="s">
        <v>657</v>
      </c>
      <c r="C44" s="9">
        <v>2</v>
      </c>
      <c r="D44" s="9"/>
      <c r="E44" s="9">
        <v>1.7</v>
      </c>
      <c r="F44" s="9"/>
      <c r="G44" s="9" t="s">
        <v>1166</v>
      </c>
      <c r="H44" s="9"/>
      <c r="I44" s="9"/>
      <c r="J44" s="9"/>
      <c r="K44" s="67"/>
      <c r="L44" s="10"/>
      <c r="Q44" s="146">
        <v>1224</v>
      </c>
    </row>
    <row r="45" spans="1:17" x14ac:dyDescent="0.2">
      <c r="A45" s="9" t="s">
        <v>1440</v>
      </c>
      <c r="B45" s="9"/>
      <c r="C45" s="9"/>
      <c r="D45" s="9"/>
      <c r="E45" s="9" t="s">
        <v>1439</v>
      </c>
      <c r="F45" s="9"/>
      <c r="G45" s="9" t="s">
        <v>1166</v>
      </c>
      <c r="H45" s="60"/>
      <c r="I45" s="9"/>
      <c r="J45" s="9"/>
      <c r="K45" s="67"/>
      <c r="L45" s="10"/>
      <c r="Q45" s="146">
        <v>1225</v>
      </c>
    </row>
    <row r="46" spans="1:17" x14ac:dyDescent="0.2">
      <c r="A46" s="9"/>
      <c r="B46" s="9"/>
      <c r="C46" s="9"/>
      <c r="D46" s="9"/>
      <c r="E46" s="9"/>
      <c r="F46" s="9"/>
      <c r="G46" s="9"/>
      <c r="H46" s="60"/>
      <c r="I46" s="9"/>
      <c r="J46" s="9"/>
      <c r="K46" s="67"/>
      <c r="L46" s="10"/>
      <c r="Q46" s="146">
        <v>1223</v>
      </c>
    </row>
    <row r="47" spans="1:17" x14ac:dyDescent="0.2">
      <c r="A47" s="9" t="s">
        <v>695</v>
      </c>
      <c r="B47" s="9"/>
      <c r="C47" s="9"/>
      <c r="D47" s="9"/>
      <c r="E47" s="68"/>
      <c r="F47" s="68"/>
      <c r="G47" s="68"/>
      <c r="H47" s="69"/>
      <c r="I47" s="68"/>
      <c r="J47" s="68"/>
      <c r="K47" s="34"/>
      <c r="L47" s="10"/>
      <c r="Q47" s="146">
        <v>1267</v>
      </c>
    </row>
    <row r="48" spans="1:17" x14ac:dyDescent="0.2">
      <c r="A48" s="3" t="s">
        <v>651</v>
      </c>
      <c r="B48" s="3">
        <v>892</v>
      </c>
      <c r="C48" s="9" t="s">
        <v>29</v>
      </c>
      <c r="D48" s="67"/>
      <c r="E48" s="10"/>
      <c r="F48" s="10"/>
      <c r="G48" s="10"/>
      <c r="H48" s="10"/>
      <c r="I48" s="10"/>
      <c r="J48" s="10"/>
      <c r="K48" s="10"/>
      <c r="L48" s="10"/>
      <c r="Q48" s="146">
        <v>1280</v>
      </c>
    </row>
    <row r="49" spans="1:21" x14ac:dyDescent="0.2">
      <c r="A49" s="3" t="s">
        <v>657</v>
      </c>
      <c r="B49" s="3">
        <v>890</v>
      </c>
      <c r="C49" s="9" t="s">
        <v>29</v>
      </c>
      <c r="D49" s="67"/>
      <c r="E49" s="10"/>
      <c r="F49" s="10"/>
      <c r="G49" s="10"/>
      <c r="H49" s="10"/>
      <c r="I49" s="10"/>
      <c r="J49" s="10"/>
      <c r="K49" s="10"/>
      <c r="L49" s="10"/>
      <c r="Q49" s="146">
        <v>1286</v>
      </c>
    </row>
    <row r="50" spans="1:21" x14ac:dyDescent="0.2">
      <c r="A50" s="46" t="s">
        <v>689</v>
      </c>
      <c r="B50" s="3">
        <v>641</v>
      </c>
      <c r="C50" s="9" t="s">
        <v>29</v>
      </c>
      <c r="D50" s="67"/>
      <c r="E50" s="10"/>
      <c r="F50" s="10"/>
      <c r="G50" s="10"/>
      <c r="H50" s="10"/>
      <c r="I50" s="10"/>
      <c r="J50" s="10"/>
      <c r="K50" s="10"/>
      <c r="L50" s="10"/>
      <c r="Q50" s="146">
        <v>1263</v>
      </c>
    </row>
    <row r="51" spans="1:21" x14ac:dyDescent="0.2">
      <c r="A51" s="3" t="s">
        <v>660</v>
      </c>
      <c r="B51" s="3"/>
      <c r="C51" s="9" t="s">
        <v>29</v>
      </c>
      <c r="D51" s="67"/>
      <c r="E51" s="10"/>
      <c r="F51" s="10"/>
      <c r="G51" s="10"/>
      <c r="H51" s="10"/>
      <c r="I51" s="10"/>
      <c r="J51" s="10"/>
      <c r="K51" s="10"/>
      <c r="L51" s="10"/>
      <c r="Q51" s="146">
        <v>1278</v>
      </c>
    </row>
    <row r="52" spans="1:21" x14ac:dyDescent="0.2">
      <c r="A52" s="3" t="s">
        <v>666</v>
      </c>
      <c r="B52" s="3">
        <v>651</v>
      </c>
      <c r="C52" s="9" t="s">
        <v>29</v>
      </c>
      <c r="D52" s="67"/>
      <c r="E52" s="10"/>
      <c r="F52" s="10"/>
      <c r="G52" s="10"/>
      <c r="H52" s="10"/>
      <c r="I52" s="10"/>
      <c r="J52" s="10"/>
      <c r="K52" s="10"/>
      <c r="L52" s="10"/>
      <c r="Q52" s="146">
        <v>1468</v>
      </c>
    </row>
    <row r="53" spans="1:21" x14ac:dyDescent="0.2">
      <c r="A53" s="3" t="s">
        <v>669</v>
      </c>
      <c r="B53" s="3">
        <v>710</v>
      </c>
      <c r="C53" s="9" t="s">
        <v>82</v>
      </c>
      <c r="D53" s="67"/>
      <c r="E53" s="10"/>
      <c r="F53" s="10"/>
      <c r="G53" s="10"/>
      <c r="H53" s="10"/>
      <c r="I53" s="10"/>
      <c r="J53" s="10"/>
      <c r="K53" s="10"/>
      <c r="L53" s="10"/>
    </row>
    <row r="54" spans="1:21" x14ac:dyDescent="0.2">
      <c r="A54" s="3" t="s">
        <v>671</v>
      </c>
      <c r="B54" s="3">
        <v>711</v>
      </c>
      <c r="C54" s="9" t="s">
        <v>29</v>
      </c>
      <c r="D54" s="67"/>
      <c r="E54" s="10"/>
      <c r="F54" s="10"/>
      <c r="G54" s="10"/>
      <c r="H54" s="10"/>
      <c r="I54" s="10"/>
      <c r="J54" s="10"/>
      <c r="K54" s="10"/>
      <c r="L54" s="10"/>
    </row>
    <row r="55" spans="1:21" ht="29" x14ac:dyDescent="0.2">
      <c r="A55" s="3" t="s">
        <v>675</v>
      </c>
      <c r="B55" s="3">
        <v>702</v>
      </c>
      <c r="C55" s="3" t="s">
        <v>82</v>
      </c>
      <c r="D55" s="67"/>
      <c r="E55" s="10"/>
      <c r="F55" s="10"/>
      <c r="G55" s="10"/>
      <c r="H55" s="10"/>
      <c r="I55" s="10"/>
      <c r="J55" s="10"/>
      <c r="K55" s="10"/>
      <c r="M55" s="37" t="s">
        <v>12</v>
      </c>
      <c r="N55" s="39" t="s">
        <v>195</v>
      </c>
      <c r="O55" s="39" t="s">
        <v>196</v>
      </c>
      <c r="P55" s="39" t="s">
        <v>198</v>
      </c>
      <c r="Q55" s="39" t="s">
        <v>197</v>
      </c>
      <c r="R55" s="39" t="s">
        <v>200</v>
      </c>
      <c r="S55" s="39" t="s">
        <v>199</v>
      </c>
      <c r="T55" s="39" t="s">
        <v>201</v>
      </c>
    </row>
    <row r="56" spans="1:21" x14ac:dyDescent="0.2">
      <c r="A56" s="3" t="s">
        <v>676</v>
      </c>
      <c r="B56" s="3">
        <v>705</v>
      </c>
      <c r="C56" s="9" t="s">
        <v>29</v>
      </c>
      <c r="D56" s="67"/>
      <c r="E56" s="10"/>
      <c r="F56" s="10"/>
      <c r="G56" s="10"/>
      <c r="H56" s="10"/>
      <c r="I56" s="10"/>
      <c r="J56" s="10"/>
      <c r="K56" s="10"/>
      <c r="M56" s="7" t="s">
        <v>202</v>
      </c>
      <c r="N56" s="20">
        <v>0</v>
      </c>
      <c r="O56" s="20">
        <v>0</v>
      </c>
      <c r="P56" s="20">
        <v>0</v>
      </c>
      <c r="Q56" s="20">
        <v>1</v>
      </c>
      <c r="R56" s="20">
        <v>0</v>
      </c>
      <c r="S56" s="20">
        <v>0</v>
      </c>
      <c r="T56" s="20" t="s">
        <v>1669</v>
      </c>
      <c r="U56" t="s">
        <v>1668</v>
      </c>
    </row>
    <row r="57" spans="1:21" x14ac:dyDescent="0.2">
      <c r="B57" s="3" t="s">
        <v>688</v>
      </c>
      <c r="C57" s="9" t="s">
        <v>29</v>
      </c>
      <c r="D57" s="67"/>
      <c r="E57" s="10"/>
      <c r="F57" s="10"/>
      <c r="G57" s="10"/>
      <c r="H57" s="10"/>
      <c r="I57" s="102"/>
      <c r="J57" s="102"/>
      <c r="K57" s="10"/>
      <c r="M57" s="7" t="s">
        <v>203</v>
      </c>
      <c r="N57" s="20">
        <v>0</v>
      </c>
      <c r="O57" s="20">
        <v>0</v>
      </c>
      <c r="P57" s="20">
        <v>0</v>
      </c>
      <c r="Q57" s="20">
        <v>0</v>
      </c>
      <c r="R57" s="20">
        <v>0</v>
      </c>
      <c r="S57" s="20">
        <v>0</v>
      </c>
      <c r="T57" s="20" t="s">
        <v>1670</v>
      </c>
    </row>
    <row r="58" spans="1:21" x14ac:dyDescent="0.2">
      <c r="B58" s="3" t="s">
        <v>690</v>
      </c>
      <c r="C58" s="9"/>
      <c r="D58" s="67">
        <v>8.3000000000000007</v>
      </c>
      <c r="E58" s="10" t="s">
        <v>1441</v>
      </c>
      <c r="F58" s="10"/>
      <c r="G58" s="10" t="s">
        <v>1166</v>
      </c>
      <c r="H58" s="10"/>
      <c r="I58" s="102"/>
      <c r="J58" s="102"/>
      <c r="K58" s="10"/>
      <c r="M58" s="7" t="s">
        <v>204</v>
      </c>
      <c r="N58" s="20">
        <v>0</v>
      </c>
      <c r="O58" s="20">
        <v>0</v>
      </c>
      <c r="P58" s="20">
        <v>0</v>
      </c>
      <c r="Q58" s="20">
        <v>1</v>
      </c>
      <c r="R58" s="20">
        <v>0</v>
      </c>
      <c r="S58" s="20">
        <v>0</v>
      </c>
      <c r="T58" s="20" t="s">
        <v>1671</v>
      </c>
    </row>
    <row r="59" spans="1:21" x14ac:dyDescent="0.2">
      <c r="M59" s="7" t="s">
        <v>205</v>
      </c>
      <c r="N59" s="20">
        <v>0</v>
      </c>
      <c r="O59" s="20">
        <v>0</v>
      </c>
      <c r="P59" s="20">
        <v>0</v>
      </c>
      <c r="Q59" s="20">
        <v>1</v>
      </c>
      <c r="R59" s="20">
        <v>0</v>
      </c>
      <c r="S59" s="20">
        <v>0</v>
      </c>
      <c r="T59" s="20" t="s">
        <v>1672</v>
      </c>
    </row>
    <row r="60" spans="1:21" x14ac:dyDescent="0.2">
      <c r="M60" s="7" t="s">
        <v>206</v>
      </c>
      <c r="N60" s="20">
        <v>0</v>
      </c>
      <c r="O60" s="20">
        <v>0</v>
      </c>
      <c r="P60" s="20">
        <v>0</v>
      </c>
      <c r="Q60" s="20">
        <v>0</v>
      </c>
      <c r="R60" s="20">
        <v>0</v>
      </c>
      <c r="S60" s="20">
        <v>0</v>
      </c>
      <c r="T60" s="20" t="s">
        <v>1673</v>
      </c>
    </row>
    <row r="61" spans="1:21" x14ac:dyDescent="0.2">
      <c r="A61" s="1"/>
      <c r="M61" s="7" t="s">
        <v>207</v>
      </c>
      <c r="N61" s="20">
        <v>0</v>
      </c>
      <c r="O61" s="20">
        <v>0</v>
      </c>
      <c r="P61" s="20">
        <v>0</v>
      </c>
      <c r="Q61" s="20">
        <v>1</v>
      </c>
      <c r="R61" s="20">
        <v>0</v>
      </c>
      <c r="S61" s="20">
        <v>0</v>
      </c>
      <c r="T61" s="20" t="s">
        <v>1674</v>
      </c>
    </row>
    <row r="62" spans="1:21" x14ac:dyDescent="0.2">
      <c r="M62" s="7" t="s">
        <v>208</v>
      </c>
      <c r="N62" s="20">
        <v>0</v>
      </c>
      <c r="O62" s="20">
        <v>0</v>
      </c>
      <c r="P62" s="20">
        <v>0</v>
      </c>
      <c r="Q62" s="20">
        <v>0</v>
      </c>
      <c r="R62" s="20">
        <v>0</v>
      </c>
      <c r="S62" s="20">
        <v>0</v>
      </c>
      <c r="T62" s="20" t="s">
        <v>1675</v>
      </c>
    </row>
    <row r="63" spans="1:21" x14ac:dyDescent="0.2">
      <c r="M63" s="7" t="s">
        <v>209</v>
      </c>
      <c r="N63" s="20">
        <v>0</v>
      </c>
      <c r="O63" s="20">
        <v>0</v>
      </c>
      <c r="P63" s="20">
        <v>0</v>
      </c>
      <c r="Q63" s="20">
        <v>1</v>
      </c>
      <c r="R63" s="20">
        <v>0</v>
      </c>
      <c r="S63" s="20">
        <v>0</v>
      </c>
      <c r="T63" s="20" t="s">
        <v>1676</v>
      </c>
    </row>
    <row r="64" spans="1:21" x14ac:dyDescent="0.2">
      <c r="M64" s="7" t="s">
        <v>210</v>
      </c>
      <c r="N64" s="20">
        <v>0</v>
      </c>
      <c r="O64" s="20">
        <v>0</v>
      </c>
      <c r="P64" s="20">
        <v>0</v>
      </c>
      <c r="Q64" s="20">
        <v>0</v>
      </c>
      <c r="R64" s="20">
        <v>0</v>
      </c>
      <c r="S64" s="20">
        <v>0</v>
      </c>
      <c r="T64" s="20" t="s">
        <v>1677</v>
      </c>
    </row>
    <row r="65" spans="1:24" x14ac:dyDescent="0.2">
      <c r="A65" s="20" t="s">
        <v>162</v>
      </c>
      <c r="B65" s="20" t="s">
        <v>187</v>
      </c>
      <c r="C65" s="87" t="s">
        <v>188</v>
      </c>
      <c r="D65" s="87" t="s">
        <v>1334</v>
      </c>
      <c r="E65" s="87" t="s">
        <v>1240</v>
      </c>
      <c r="F65" s="87" t="s">
        <v>190</v>
      </c>
      <c r="G65" s="9"/>
      <c r="H65" s="20" t="s">
        <v>187</v>
      </c>
      <c r="I65" s="87" t="s">
        <v>188</v>
      </c>
      <c r="J65" s="87" t="s">
        <v>1334</v>
      </c>
      <c r="K65" s="87" t="s">
        <v>1240</v>
      </c>
      <c r="L65" s="87" t="s">
        <v>190</v>
      </c>
      <c r="M65" s="7" t="s">
        <v>211</v>
      </c>
      <c r="N65" s="20">
        <v>0</v>
      </c>
      <c r="O65" s="20">
        <v>0</v>
      </c>
      <c r="P65" s="20">
        <v>0</v>
      </c>
      <c r="Q65" s="20">
        <v>0</v>
      </c>
      <c r="R65" s="20">
        <v>0</v>
      </c>
      <c r="S65" s="20">
        <v>0</v>
      </c>
      <c r="T65" s="20" t="s">
        <v>1678</v>
      </c>
      <c r="W65" s="29"/>
      <c r="X65" s="30"/>
    </row>
    <row r="66" spans="1:24" x14ac:dyDescent="0.2">
      <c r="A66" s="9" t="s">
        <v>711</v>
      </c>
      <c r="B66" s="9"/>
      <c r="C66" s="9"/>
      <c r="D66" s="9"/>
      <c r="E66" s="9" t="s">
        <v>1442</v>
      </c>
      <c r="F66" s="9"/>
      <c r="G66" s="88" t="s">
        <v>741</v>
      </c>
      <c r="H66" s="9">
        <v>4934</v>
      </c>
      <c r="I66" s="9" t="s">
        <v>1166</v>
      </c>
      <c r="J66" s="9"/>
      <c r="K66" s="9"/>
      <c r="L66" s="9"/>
      <c r="M66" s="7" t="s">
        <v>212</v>
      </c>
      <c r="N66" s="20">
        <v>0</v>
      </c>
      <c r="O66" s="20">
        <v>0</v>
      </c>
      <c r="P66" s="20">
        <v>0</v>
      </c>
      <c r="Q66" s="20">
        <v>0</v>
      </c>
      <c r="R66" s="20">
        <v>0</v>
      </c>
      <c r="S66" s="20">
        <v>0</v>
      </c>
      <c r="T66" s="20" t="s">
        <v>1680</v>
      </c>
      <c r="W66" s="34"/>
      <c r="X66" s="33"/>
    </row>
    <row r="67" spans="1:24" x14ac:dyDescent="0.2">
      <c r="A67" s="9" t="s">
        <v>712</v>
      </c>
      <c r="B67" s="9"/>
      <c r="C67" s="9"/>
      <c r="D67" s="9"/>
      <c r="E67" s="9" t="s">
        <v>1166</v>
      </c>
      <c r="F67" s="9"/>
      <c r="G67" s="9" t="s">
        <v>742</v>
      </c>
      <c r="H67" s="9">
        <v>4950</v>
      </c>
      <c r="I67" s="9" t="s">
        <v>1166</v>
      </c>
      <c r="J67" s="9"/>
      <c r="K67" s="9"/>
      <c r="L67" s="9"/>
      <c r="M67" s="7" t="s">
        <v>213</v>
      </c>
      <c r="N67" s="20">
        <v>2</v>
      </c>
      <c r="O67" s="20">
        <v>0</v>
      </c>
      <c r="P67" s="20">
        <v>0</v>
      </c>
      <c r="Q67" s="20">
        <v>0</v>
      </c>
      <c r="R67" s="20">
        <v>0</v>
      </c>
      <c r="S67" s="20">
        <v>0</v>
      </c>
      <c r="T67" s="20" t="s">
        <v>1679</v>
      </c>
      <c r="W67" s="29"/>
      <c r="X67" s="36"/>
    </row>
    <row r="68" spans="1:24" x14ac:dyDescent="0.2">
      <c r="A68" s="9" t="s">
        <v>713</v>
      </c>
      <c r="B68" s="9"/>
      <c r="C68" s="9"/>
      <c r="D68" s="9"/>
      <c r="E68" s="9"/>
      <c r="F68" s="9" t="s">
        <v>1166</v>
      </c>
      <c r="G68" s="88" t="s">
        <v>743</v>
      </c>
      <c r="H68" s="9">
        <v>4948</v>
      </c>
      <c r="I68" s="9" t="s">
        <v>1166</v>
      </c>
      <c r="J68" s="9"/>
      <c r="K68" s="9"/>
      <c r="L68" s="9"/>
      <c r="M68" s="7" t="s">
        <v>214</v>
      </c>
      <c r="N68" s="20">
        <v>0</v>
      </c>
      <c r="O68" s="20">
        <v>0</v>
      </c>
      <c r="P68" s="20">
        <v>0</v>
      </c>
      <c r="Q68" s="20">
        <v>0</v>
      </c>
      <c r="R68" s="20">
        <v>0</v>
      </c>
      <c r="S68" s="20">
        <v>0</v>
      </c>
      <c r="T68" s="20" t="s">
        <v>1681</v>
      </c>
      <c r="U68" t="s">
        <v>1667</v>
      </c>
    </row>
    <row r="69" spans="1:24" x14ac:dyDescent="0.2">
      <c r="A69" s="9" t="s">
        <v>714</v>
      </c>
      <c r="B69" s="9"/>
      <c r="C69" s="9"/>
      <c r="D69" s="9"/>
      <c r="E69" s="9"/>
      <c r="F69" s="9" t="s">
        <v>1166</v>
      </c>
      <c r="G69" s="9" t="s">
        <v>744</v>
      </c>
      <c r="H69" s="9">
        <v>4949</v>
      </c>
      <c r="I69" s="9" t="s">
        <v>1166</v>
      </c>
      <c r="J69" s="9"/>
      <c r="K69" s="9"/>
      <c r="L69" s="9"/>
      <c r="M69" s="7" t="s">
        <v>215</v>
      </c>
      <c r="N69" s="20">
        <v>0</v>
      </c>
      <c r="O69" s="20">
        <v>0</v>
      </c>
      <c r="P69" s="20">
        <v>0</v>
      </c>
      <c r="Q69" s="20">
        <v>0</v>
      </c>
      <c r="R69" s="20">
        <v>0</v>
      </c>
      <c r="S69" s="20">
        <v>0</v>
      </c>
      <c r="T69" s="20" t="s">
        <v>1682</v>
      </c>
      <c r="U69" t="s">
        <v>1667</v>
      </c>
    </row>
    <row r="70" spans="1:24" x14ac:dyDescent="0.2">
      <c r="A70" s="9" t="s">
        <v>715</v>
      </c>
      <c r="B70" s="9"/>
      <c r="C70" s="9"/>
      <c r="D70" s="9"/>
      <c r="E70" s="9" t="s">
        <v>1166</v>
      </c>
      <c r="F70" s="9"/>
      <c r="G70" s="88" t="s">
        <v>745</v>
      </c>
      <c r="H70" s="9"/>
      <c r="I70" s="9"/>
      <c r="J70" s="9"/>
      <c r="K70" s="9"/>
      <c r="L70" s="9" t="s">
        <v>1166</v>
      </c>
      <c r="M70" s="7" t="s">
        <v>216</v>
      </c>
      <c r="N70" s="20">
        <v>0</v>
      </c>
      <c r="O70" s="20">
        <v>0</v>
      </c>
      <c r="P70" s="20">
        <v>0</v>
      </c>
      <c r="Q70" s="20">
        <v>0</v>
      </c>
      <c r="R70" s="20">
        <v>0</v>
      </c>
      <c r="S70" s="20">
        <v>0</v>
      </c>
      <c r="T70" s="20" t="s">
        <v>1683</v>
      </c>
    </row>
    <row r="71" spans="1:24" x14ac:dyDescent="0.2">
      <c r="A71" s="9" t="s">
        <v>716</v>
      </c>
      <c r="B71" s="9"/>
      <c r="C71" s="9"/>
      <c r="D71" s="9"/>
      <c r="E71" s="9" t="s">
        <v>1166</v>
      </c>
      <c r="F71" s="9"/>
      <c r="M71" s="7" t="s">
        <v>217</v>
      </c>
      <c r="N71" s="20">
        <v>0</v>
      </c>
      <c r="O71" s="20">
        <v>0</v>
      </c>
      <c r="P71" s="20">
        <v>0</v>
      </c>
      <c r="Q71" s="20">
        <v>2</v>
      </c>
      <c r="R71" s="20">
        <v>0</v>
      </c>
      <c r="S71" s="20">
        <v>0</v>
      </c>
      <c r="T71" s="20" t="s">
        <v>1684</v>
      </c>
    </row>
    <row r="72" spans="1:24" x14ac:dyDescent="0.2">
      <c r="A72" s="9" t="s">
        <v>717</v>
      </c>
      <c r="B72" s="9"/>
      <c r="C72" s="9"/>
      <c r="D72" s="9"/>
      <c r="E72" s="9" t="s">
        <v>1166</v>
      </c>
      <c r="F72" s="9"/>
      <c r="G72" s="51" t="s">
        <v>746</v>
      </c>
      <c r="M72" s="7" t="s">
        <v>218</v>
      </c>
      <c r="N72" s="20">
        <v>0</v>
      </c>
      <c r="O72" s="20">
        <v>0</v>
      </c>
      <c r="P72" s="20">
        <v>0</v>
      </c>
      <c r="Q72" s="20">
        <v>0</v>
      </c>
      <c r="R72" s="20">
        <v>0</v>
      </c>
      <c r="S72" s="20">
        <v>0</v>
      </c>
      <c r="T72" s="20" t="s">
        <v>1685</v>
      </c>
    </row>
    <row r="73" spans="1:24" x14ac:dyDescent="0.2">
      <c r="A73" s="9" t="s">
        <v>718</v>
      </c>
      <c r="B73" s="9">
        <v>4908</v>
      </c>
      <c r="C73" s="9" t="s">
        <v>1166</v>
      </c>
      <c r="D73" s="9"/>
      <c r="E73" s="9"/>
      <c r="F73" s="9"/>
      <c r="G73" t="s">
        <v>1616</v>
      </c>
      <c r="M73" s="7" t="s">
        <v>219</v>
      </c>
      <c r="N73" s="20">
        <v>0</v>
      </c>
      <c r="O73" s="20">
        <v>0</v>
      </c>
      <c r="P73" s="20">
        <v>0</v>
      </c>
      <c r="Q73" s="20">
        <v>0</v>
      </c>
      <c r="R73" s="20">
        <v>0</v>
      </c>
      <c r="S73" s="20">
        <v>0</v>
      </c>
      <c r="T73" s="20" t="s">
        <v>1686</v>
      </c>
    </row>
    <row r="74" spans="1:24" x14ac:dyDescent="0.2">
      <c r="A74" s="9" t="s">
        <v>719</v>
      </c>
      <c r="B74" s="9"/>
      <c r="C74" s="9"/>
      <c r="D74" s="9"/>
      <c r="E74" s="9"/>
      <c r="F74" s="9" t="s">
        <v>1166</v>
      </c>
      <c r="G74" s="51" t="s">
        <v>1617</v>
      </c>
      <c r="M74" s="7" t="s">
        <v>220</v>
      </c>
      <c r="N74" s="20">
        <v>0</v>
      </c>
      <c r="O74" s="20">
        <v>0</v>
      </c>
      <c r="P74" s="20">
        <v>0</v>
      </c>
      <c r="Q74" s="20">
        <v>0</v>
      </c>
      <c r="R74" s="20">
        <v>0</v>
      </c>
      <c r="S74" s="20">
        <v>0</v>
      </c>
      <c r="T74" s="20" t="s">
        <v>1687</v>
      </c>
    </row>
    <row r="75" spans="1:24" x14ac:dyDescent="0.2">
      <c r="A75" s="9" t="s">
        <v>720</v>
      </c>
      <c r="B75" s="9">
        <v>4911</v>
      </c>
      <c r="C75" s="9" t="s">
        <v>1166</v>
      </c>
      <c r="D75" s="9"/>
      <c r="E75" s="9"/>
      <c r="F75" s="9"/>
      <c r="G75" t="s">
        <v>1618</v>
      </c>
      <c r="M75" s="7" t="s">
        <v>221</v>
      </c>
      <c r="N75" s="20">
        <v>0</v>
      </c>
      <c r="O75" s="20">
        <v>0</v>
      </c>
      <c r="P75" s="20">
        <v>0</v>
      </c>
      <c r="Q75" s="20">
        <v>4</v>
      </c>
      <c r="R75" s="20">
        <v>0</v>
      </c>
      <c r="S75" s="20">
        <v>0</v>
      </c>
      <c r="T75" s="20" t="s">
        <v>1688</v>
      </c>
    </row>
    <row r="76" spans="1:24" x14ac:dyDescent="0.2">
      <c r="A76" s="9" t="s">
        <v>721</v>
      </c>
      <c r="B76" s="9">
        <v>4913</v>
      </c>
      <c r="C76" s="9" t="s">
        <v>1166</v>
      </c>
      <c r="D76" s="9"/>
      <c r="E76" s="9"/>
      <c r="F76" s="9"/>
      <c r="G76" s="51" t="s">
        <v>1619</v>
      </c>
      <c r="M76" s="7" t="s">
        <v>222</v>
      </c>
      <c r="N76" s="20">
        <v>0</v>
      </c>
      <c r="O76" s="20">
        <v>0</v>
      </c>
      <c r="P76" s="20">
        <v>0</v>
      </c>
      <c r="Q76" s="20">
        <v>8</v>
      </c>
      <c r="R76" s="20">
        <v>0</v>
      </c>
      <c r="S76" s="20">
        <v>0</v>
      </c>
      <c r="T76" s="20" t="s">
        <v>1689</v>
      </c>
    </row>
    <row r="77" spans="1:24" x14ac:dyDescent="0.2">
      <c r="A77" s="9" t="s">
        <v>722</v>
      </c>
      <c r="B77" s="9">
        <v>4914</v>
      </c>
      <c r="C77" s="9" t="s">
        <v>1166</v>
      </c>
      <c r="D77" s="9"/>
      <c r="E77" s="9"/>
      <c r="F77" s="9"/>
      <c r="G77" t="s">
        <v>1620</v>
      </c>
      <c r="M77" s="7" t="s">
        <v>223</v>
      </c>
      <c r="N77" s="20">
        <v>0</v>
      </c>
      <c r="O77" s="20">
        <v>1</v>
      </c>
      <c r="P77" s="20">
        <v>0</v>
      </c>
      <c r="Q77" s="20">
        <v>2</v>
      </c>
      <c r="R77" s="20">
        <v>0</v>
      </c>
      <c r="S77" s="20">
        <v>0</v>
      </c>
      <c r="T77" s="20" t="s">
        <v>1690</v>
      </c>
    </row>
    <row r="78" spans="1:24" x14ac:dyDescent="0.2">
      <c r="A78" s="9" t="s">
        <v>723</v>
      </c>
      <c r="B78" s="9">
        <v>4916</v>
      </c>
      <c r="C78" s="9" t="s">
        <v>1166</v>
      </c>
      <c r="D78" s="9"/>
      <c r="E78" s="9"/>
      <c r="F78" s="9"/>
      <c r="G78" s="51" t="s">
        <v>1621</v>
      </c>
      <c r="M78" s="7" t="s">
        <v>224</v>
      </c>
      <c r="N78" s="20">
        <v>0</v>
      </c>
      <c r="O78" s="20">
        <v>0</v>
      </c>
      <c r="P78" s="20">
        <v>0</v>
      </c>
      <c r="Q78" s="20">
        <v>1</v>
      </c>
      <c r="R78" s="20">
        <v>0</v>
      </c>
      <c r="S78" s="20">
        <v>0</v>
      </c>
      <c r="T78" s="20" t="s">
        <v>1691</v>
      </c>
    </row>
    <row r="79" spans="1:24" x14ac:dyDescent="0.2">
      <c r="A79" s="9" t="s">
        <v>724</v>
      </c>
      <c r="B79" s="9">
        <v>4917</v>
      </c>
      <c r="C79" s="9" t="s">
        <v>1166</v>
      </c>
      <c r="D79" s="9"/>
      <c r="E79" s="9"/>
      <c r="F79" s="9"/>
      <c r="G79" t="s">
        <v>1622</v>
      </c>
      <c r="M79" s="7" t="s">
        <v>225</v>
      </c>
      <c r="N79" s="20">
        <v>0</v>
      </c>
      <c r="O79" s="20">
        <v>0</v>
      </c>
      <c r="P79" s="20">
        <v>0</v>
      </c>
      <c r="Q79" s="20">
        <v>1</v>
      </c>
      <c r="R79" s="20">
        <v>0</v>
      </c>
      <c r="S79" s="20">
        <v>0</v>
      </c>
      <c r="T79" s="20" t="s">
        <v>1692</v>
      </c>
    </row>
    <row r="80" spans="1:24" x14ac:dyDescent="0.2">
      <c r="A80" s="9" t="s">
        <v>725</v>
      </c>
      <c r="B80" s="9">
        <v>4927</v>
      </c>
      <c r="C80" s="9" t="s">
        <v>1166</v>
      </c>
      <c r="D80" s="9"/>
      <c r="E80" s="9"/>
      <c r="F80" s="9"/>
      <c r="G80" s="51" t="s">
        <v>1623</v>
      </c>
    </row>
    <row r="81" spans="1:22" x14ac:dyDescent="0.2">
      <c r="A81" s="9" t="s">
        <v>726</v>
      </c>
      <c r="B81" s="9">
        <v>4922</v>
      </c>
      <c r="C81" s="9" t="s">
        <v>1166</v>
      </c>
      <c r="D81" s="9"/>
      <c r="E81" s="9"/>
      <c r="F81" s="9"/>
      <c r="G81" t="s">
        <v>1624</v>
      </c>
    </row>
    <row r="82" spans="1:22" x14ac:dyDescent="0.2">
      <c r="A82" s="9" t="s">
        <v>727</v>
      </c>
      <c r="B82" s="9">
        <v>4923</v>
      </c>
      <c r="C82" s="9" t="s">
        <v>1166</v>
      </c>
      <c r="D82" s="9"/>
      <c r="E82" s="9"/>
      <c r="F82" s="9"/>
      <c r="G82" s="51" t="s">
        <v>1625</v>
      </c>
    </row>
    <row r="83" spans="1:22" x14ac:dyDescent="0.2">
      <c r="A83" s="9" t="s">
        <v>728</v>
      </c>
      <c r="B83" s="9">
        <v>4943</v>
      </c>
      <c r="C83" s="9" t="s">
        <v>1166</v>
      </c>
      <c r="D83" s="9"/>
      <c r="E83" s="9"/>
      <c r="F83" s="9"/>
      <c r="G83" t="s">
        <v>1626</v>
      </c>
    </row>
    <row r="84" spans="1:22" x14ac:dyDescent="0.2">
      <c r="A84" s="9" t="s">
        <v>729</v>
      </c>
      <c r="B84" s="9">
        <v>4938</v>
      </c>
      <c r="C84" s="9" t="s">
        <v>1166</v>
      </c>
      <c r="D84" s="9"/>
      <c r="E84" s="9"/>
      <c r="F84" s="9"/>
      <c r="G84" s="51" t="s">
        <v>1627</v>
      </c>
    </row>
    <row r="85" spans="1:22" x14ac:dyDescent="0.2">
      <c r="A85" s="9" t="s">
        <v>730</v>
      </c>
      <c r="B85" s="9">
        <v>4928</v>
      </c>
      <c r="C85" s="9" t="s">
        <v>1166</v>
      </c>
      <c r="D85" s="9"/>
      <c r="E85" s="9"/>
      <c r="F85" s="9"/>
      <c r="G85" t="s">
        <v>1628</v>
      </c>
      <c r="M85" s="17" t="s">
        <v>226</v>
      </c>
      <c r="N85" s="15"/>
      <c r="Q85" s="25" t="s">
        <v>192</v>
      </c>
    </row>
    <row r="86" spans="1:22" x14ac:dyDescent="0.2">
      <c r="A86" s="9" t="s">
        <v>731</v>
      </c>
      <c r="B86" s="9"/>
      <c r="C86" s="9"/>
      <c r="D86" s="9"/>
      <c r="E86" s="9"/>
      <c r="F86" s="9" t="s">
        <v>1166</v>
      </c>
      <c r="G86" s="51" t="s">
        <v>1629</v>
      </c>
      <c r="M86" s="25" t="s">
        <v>1666</v>
      </c>
      <c r="N86" s="26"/>
      <c r="O86" s="25"/>
      <c r="P86" s="33"/>
      <c r="Q86" s="34"/>
      <c r="R86" s="26"/>
      <c r="S86" s="25"/>
      <c r="T86" s="26"/>
      <c r="U86" s="25"/>
      <c r="V86" s="26"/>
    </row>
    <row r="87" spans="1:22" x14ac:dyDescent="0.2">
      <c r="A87" s="9" t="s">
        <v>732</v>
      </c>
      <c r="B87" s="9">
        <v>4946</v>
      </c>
      <c r="C87" s="9" t="s">
        <v>1166</v>
      </c>
      <c r="D87" s="9"/>
      <c r="E87" s="9"/>
      <c r="F87" s="9"/>
      <c r="G87" t="s">
        <v>1630</v>
      </c>
      <c r="M87" s="29"/>
      <c r="N87" s="30"/>
      <c r="O87" s="29"/>
      <c r="P87" s="30"/>
      <c r="Q87" s="29"/>
      <c r="R87" s="30"/>
      <c r="S87" s="29"/>
      <c r="T87" s="30"/>
      <c r="U87" s="29"/>
      <c r="V87" s="30"/>
    </row>
    <row r="88" spans="1:22" x14ac:dyDescent="0.2">
      <c r="A88" s="9" t="s">
        <v>733</v>
      </c>
      <c r="B88" s="9">
        <v>4940</v>
      </c>
      <c r="C88" s="9" t="s">
        <v>1166</v>
      </c>
      <c r="D88" s="9"/>
      <c r="E88" s="9"/>
      <c r="F88" s="9"/>
      <c r="G88" s="51" t="s">
        <v>1631</v>
      </c>
      <c r="M88" s="34"/>
      <c r="N88" s="33"/>
      <c r="O88" s="34"/>
      <c r="P88" s="33"/>
      <c r="Q88" s="34"/>
      <c r="R88" s="33"/>
      <c r="S88" s="34"/>
      <c r="T88" s="28"/>
    </row>
    <row r="89" spans="1:22" x14ac:dyDescent="0.2">
      <c r="A89" s="9" t="s">
        <v>734</v>
      </c>
      <c r="B89" s="9"/>
      <c r="C89" s="9"/>
      <c r="D89" s="9" t="s">
        <v>1166</v>
      </c>
      <c r="E89" s="9"/>
      <c r="F89" s="9"/>
      <c r="G89" t="s">
        <v>1632</v>
      </c>
      <c r="M89" s="29"/>
      <c r="N89" s="30"/>
      <c r="O89" s="29"/>
      <c r="P89" s="30"/>
      <c r="Q89" s="29"/>
      <c r="R89" s="30"/>
      <c r="S89" s="29"/>
      <c r="T89" s="30"/>
    </row>
    <row r="90" spans="1:22" x14ac:dyDescent="0.2">
      <c r="A90" s="9" t="s">
        <v>735</v>
      </c>
      <c r="B90" s="9">
        <v>4931</v>
      </c>
      <c r="C90" s="9" t="s">
        <v>1166</v>
      </c>
      <c r="D90" s="9"/>
      <c r="E90" s="9"/>
      <c r="F90" s="9"/>
      <c r="G90" s="51" t="s">
        <v>1633</v>
      </c>
      <c r="M90" s="25"/>
      <c r="N90" s="32"/>
      <c r="O90" s="34"/>
      <c r="P90" s="33"/>
      <c r="Q90" s="27"/>
      <c r="R90" s="33"/>
      <c r="S90" s="34"/>
      <c r="T90" s="33"/>
    </row>
    <row r="91" spans="1:22" x14ac:dyDescent="0.2">
      <c r="A91" s="9" t="s">
        <v>736</v>
      </c>
      <c r="B91" s="9"/>
      <c r="C91" s="9"/>
      <c r="D91" s="9" t="s">
        <v>1166</v>
      </c>
      <c r="E91" s="9"/>
      <c r="F91" s="9"/>
      <c r="G91" t="s">
        <v>1634</v>
      </c>
      <c r="M91" s="29"/>
      <c r="N91" s="30"/>
      <c r="O91" s="29"/>
      <c r="P91" s="30"/>
      <c r="Q91" s="35"/>
      <c r="R91" s="30"/>
      <c r="S91" s="29"/>
      <c r="T91" s="30"/>
    </row>
    <row r="92" spans="1:22" x14ac:dyDescent="0.2">
      <c r="A92" s="9" t="s">
        <v>737</v>
      </c>
      <c r="B92" s="9">
        <v>4932</v>
      </c>
      <c r="C92" s="9" t="s">
        <v>1166</v>
      </c>
      <c r="D92" s="9"/>
      <c r="E92" s="9"/>
      <c r="F92" s="9"/>
      <c r="G92" s="51" t="s">
        <v>1635</v>
      </c>
    </row>
    <row r="93" spans="1:22" x14ac:dyDescent="0.2">
      <c r="A93" s="9" t="s">
        <v>738</v>
      </c>
      <c r="B93" s="9"/>
      <c r="C93" s="9"/>
      <c r="D93" s="9"/>
      <c r="E93" s="9"/>
      <c r="F93" s="9" t="s">
        <v>1166</v>
      </c>
      <c r="G93" t="s">
        <v>1636</v>
      </c>
      <c r="M93" t="s">
        <v>1448</v>
      </c>
    </row>
    <row r="94" spans="1:22" x14ac:dyDescent="0.2">
      <c r="A94" s="9" t="s">
        <v>739</v>
      </c>
      <c r="B94" s="9"/>
      <c r="C94" s="9"/>
      <c r="D94" s="9"/>
      <c r="E94" s="9"/>
      <c r="F94" s="9" t="s">
        <v>1166</v>
      </c>
      <c r="G94" s="51" t="s">
        <v>1637</v>
      </c>
      <c r="M94">
        <v>4903</v>
      </c>
      <c r="O94">
        <v>4921</v>
      </c>
      <c r="Q94">
        <v>4951</v>
      </c>
    </row>
    <row r="95" spans="1:22" x14ac:dyDescent="0.2">
      <c r="A95" s="9" t="s">
        <v>740</v>
      </c>
      <c r="B95" s="9">
        <v>4942</v>
      </c>
      <c r="C95" s="9" t="s">
        <v>1166</v>
      </c>
      <c r="D95" s="9"/>
      <c r="E95" s="9"/>
      <c r="F95" s="9"/>
      <c r="G95" t="s">
        <v>1638</v>
      </c>
      <c r="M95">
        <v>4904</v>
      </c>
      <c r="O95">
        <v>4922</v>
      </c>
      <c r="Q95">
        <v>4952</v>
      </c>
    </row>
    <row r="96" spans="1:22" x14ac:dyDescent="0.2">
      <c r="G96" s="51" t="s">
        <v>1639</v>
      </c>
      <c r="M96">
        <v>4905</v>
      </c>
      <c r="O96">
        <v>4923</v>
      </c>
      <c r="Q96">
        <v>4953</v>
      </c>
    </row>
    <row r="97" spans="7:17" x14ac:dyDescent="0.2">
      <c r="G97" t="s">
        <v>1640</v>
      </c>
      <c r="M97">
        <v>4906</v>
      </c>
      <c r="O97">
        <v>4924</v>
      </c>
      <c r="Q97">
        <v>4954</v>
      </c>
    </row>
    <row r="98" spans="7:17" x14ac:dyDescent="0.2">
      <c r="G98" s="51" t="s">
        <v>1641</v>
      </c>
      <c r="M98">
        <v>4907</v>
      </c>
      <c r="O98">
        <v>4925</v>
      </c>
      <c r="Q98">
        <v>4955</v>
      </c>
    </row>
    <row r="99" spans="7:17" x14ac:dyDescent="0.2">
      <c r="G99" t="s">
        <v>1642</v>
      </c>
      <c r="M99">
        <v>4908</v>
      </c>
      <c r="O99">
        <v>4926</v>
      </c>
      <c r="Q99">
        <v>4956</v>
      </c>
    </row>
    <row r="100" spans="7:17" x14ac:dyDescent="0.2">
      <c r="G100" s="51" t="s">
        <v>1643</v>
      </c>
      <c r="M100">
        <v>4909</v>
      </c>
      <c r="O100">
        <v>4927</v>
      </c>
      <c r="Q100">
        <v>4957</v>
      </c>
    </row>
    <row r="101" spans="7:17" x14ac:dyDescent="0.2">
      <c r="G101" t="s">
        <v>1644</v>
      </c>
      <c r="M101">
        <v>4910</v>
      </c>
      <c r="O101">
        <v>4928</v>
      </c>
      <c r="Q101">
        <v>4958</v>
      </c>
    </row>
    <row r="102" spans="7:17" x14ac:dyDescent="0.2">
      <c r="G102" s="51" t="s">
        <v>1645</v>
      </c>
      <c r="M102">
        <v>4911</v>
      </c>
      <c r="O102">
        <v>4929</v>
      </c>
      <c r="Q102">
        <v>4959</v>
      </c>
    </row>
    <row r="103" spans="7:17" x14ac:dyDescent="0.2">
      <c r="G103" t="s">
        <v>1646</v>
      </c>
      <c r="M103">
        <v>4912</v>
      </c>
      <c r="O103">
        <v>4930</v>
      </c>
      <c r="Q103">
        <v>4960</v>
      </c>
    </row>
    <row r="104" spans="7:17" x14ac:dyDescent="0.2">
      <c r="G104" s="51" t="s">
        <v>1647</v>
      </c>
      <c r="M104">
        <v>4913</v>
      </c>
      <c r="O104">
        <v>4931</v>
      </c>
      <c r="Q104">
        <v>4961</v>
      </c>
    </row>
    <row r="105" spans="7:17" x14ac:dyDescent="0.2">
      <c r="G105" t="s">
        <v>1648</v>
      </c>
      <c r="M105">
        <v>4914</v>
      </c>
      <c r="O105">
        <v>4932</v>
      </c>
      <c r="Q105">
        <v>4962</v>
      </c>
    </row>
    <row r="106" spans="7:17" x14ac:dyDescent="0.2">
      <c r="G106" s="51" t="s">
        <v>1649</v>
      </c>
      <c r="M106">
        <v>4915</v>
      </c>
      <c r="O106">
        <v>4933</v>
      </c>
      <c r="Q106">
        <v>4963</v>
      </c>
    </row>
    <row r="107" spans="7:17" x14ac:dyDescent="0.2">
      <c r="G107" t="s">
        <v>1650</v>
      </c>
      <c r="M107">
        <v>4916</v>
      </c>
      <c r="O107">
        <v>4934</v>
      </c>
      <c r="Q107">
        <v>4964</v>
      </c>
    </row>
    <row r="108" spans="7:17" x14ac:dyDescent="0.2">
      <c r="G108" t="s">
        <v>1651</v>
      </c>
      <c r="M108">
        <v>4917</v>
      </c>
      <c r="O108">
        <v>4935</v>
      </c>
      <c r="Q108">
        <v>4965</v>
      </c>
    </row>
    <row r="109" spans="7:17" x14ac:dyDescent="0.2">
      <c r="G109" s="51" t="s">
        <v>1652</v>
      </c>
      <c r="M109">
        <v>4918</v>
      </c>
      <c r="O109">
        <v>4936</v>
      </c>
      <c r="Q109">
        <v>4966</v>
      </c>
    </row>
    <row r="110" spans="7:17" x14ac:dyDescent="0.2">
      <c r="G110" t="s">
        <v>1653</v>
      </c>
      <c r="M110">
        <v>4919</v>
      </c>
      <c r="O110">
        <v>4937</v>
      </c>
      <c r="Q110">
        <v>4967</v>
      </c>
    </row>
    <row r="111" spans="7:17" x14ac:dyDescent="0.2">
      <c r="G111" s="51" t="s">
        <v>1654</v>
      </c>
      <c r="M111">
        <v>4920</v>
      </c>
      <c r="O111">
        <v>4938</v>
      </c>
      <c r="Q111">
        <v>4968</v>
      </c>
    </row>
    <row r="112" spans="7:17" x14ac:dyDescent="0.2">
      <c r="G112" t="s">
        <v>1655</v>
      </c>
      <c r="O112">
        <v>4939</v>
      </c>
      <c r="Q112">
        <v>4969</v>
      </c>
    </row>
    <row r="113" spans="7:17" x14ac:dyDescent="0.2">
      <c r="G113" s="51" t="s">
        <v>1656</v>
      </c>
      <c r="O113">
        <v>4940</v>
      </c>
      <c r="Q113">
        <v>4970</v>
      </c>
    </row>
    <row r="114" spans="7:17" x14ac:dyDescent="0.2">
      <c r="G114" t="s">
        <v>1657</v>
      </c>
      <c r="O114">
        <v>4941</v>
      </c>
      <c r="Q114">
        <v>4972</v>
      </c>
    </row>
    <row r="115" spans="7:17" x14ac:dyDescent="0.2">
      <c r="G115" s="51" t="s">
        <v>1658</v>
      </c>
      <c r="O115">
        <v>4942</v>
      </c>
      <c r="Q115">
        <v>4973</v>
      </c>
    </row>
    <row r="116" spans="7:17" x14ac:dyDescent="0.2">
      <c r="G116" t="s">
        <v>1659</v>
      </c>
      <c r="O116">
        <v>4943</v>
      </c>
      <c r="Q116">
        <v>4974</v>
      </c>
    </row>
    <row r="117" spans="7:17" x14ac:dyDescent="0.2">
      <c r="G117" s="51" t="s">
        <v>1660</v>
      </c>
      <c r="O117">
        <v>4944</v>
      </c>
    </row>
    <row r="118" spans="7:17" x14ac:dyDescent="0.2">
      <c r="G118" t="s">
        <v>1661</v>
      </c>
      <c r="O118">
        <v>4945</v>
      </c>
    </row>
    <row r="119" spans="7:17" x14ac:dyDescent="0.2">
      <c r="G119" s="51" t="s">
        <v>1662</v>
      </c>
      <c r="O119">
        <v>4946</v>
      </c>
    </row>
    <row r="120" spans="7:17" x14ac:dyDescent="0.2">
      <c r="G120" t="s">
        <v>1663</v>
      </c>
      <c r="O120">
        <v>4947</v>
      </c>
    </row>
    <row r="121" spans="7:17" x14ac:dyDescent="0.2">
      <c r="G121" s="51" t="s">
        <v>1664</v>
      </c>
      <c r="O121">
        <v>4948</v>
      </c>
    </row>
    <row r="122" spans="7:17" x14ac:dyDescent="0.2">
      <c r="G122" t="s">
        <v>1665</v>
      </c>
      <c r="O122">
        <v>4949</v>
      </c>
    </row>
    <row r="123" spans="7:17" x14ac:dyDescent="0.2">
      <c r="O123">
        <v>4950</v>
      </c>
    </row>
  </sheetData>
  <phoneticPr fontId="6" type="noConversion"/>
  <printOptions headings="1"/>
  <pageMargins left="0.7" right="0.7" top="0.75" bottom="0.75" header="0.3" footer="0.3"/>
  <pageSetup orientation="landscape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W246"/>
  <sheetViews>
    <sheetView topLeftCell="F59" workbookViewId="0">
      <selection activeCell="S78" sqref="S78"/>
    </sheetView>
  </sheetViews>
  <sheetFormatPr baseColWidth="10" defaultColWidth="11" defaultRowHeight="16" x14ac:dyDescent="0.2"/>
  <cols>
    <col min="1" max="1" width="10" customWidth="1"/>
    <col min="2" max="2" width="7.6640625" customWidth="1"/>
    <col min="3" max="3" width="9.33203125" customWidth="1"/>
    <col min="4" max="4" width="8.5" customWidth="1"/>
    <col min="7" max="7" width="8.1640625" customWidth="1"/>
    <col min="8" max="8" width="8.33203125" customWidth="1"/>
    <col min="9" max="9" width="8.6640625" customWidth="1"/>
    <col min="10" max="10" width="8" customWidth="1"/>
  </cols>
  <sheetData>
    <row r="1" spans="1:22" x14ac:dyDescent="0.2">
      <c r="A1" s="1" t="s">
        <v>0</v>
      </c>
      <c r="B1" s="2"/>
      <c r="C1" t="s">
        <v>747</v>
      </c>
      <c r="H1" s="1" t="s">
        <v>2</v>
      </c>
      <c r="M1" s="1" t="s">
        <v>0</v>
      </c>
      <c r="N1" s="2"/>
      <c r="O1" t="s">
        <v>747</v>
      </c>
      <c r="T1" s="1" t="s">
        <v>2</v>
      </c>
    </row>
    <row r="2" spans="1:22" x14ac:dyDescent="0.2">
      <c r="A2" s="1" t="s">
        <v>3</v>
      </c>
      <c r="B2" s="2"/>
      <c r="C2" s="58"/>
      <c r="H2" t="s">
        <v>4</v>
      </c>
      <c r="I2" t="s">
        <v>748</v>
      </c>
      <c r="M2" s="1" t="s">
        <v>3</v>
      </c>
      <c r="N2" s="2"/>
      <c r="O2" s="58"/>
      <c r="T2" t="s">
        <v>4</v>
      </c>
      <c r="U2" t="s">
        <v>748</v>
      </c>
    </row>
    <row r="3" spans="1:22" x14ac:dyDescent="0.2">
      <c r="A3" s="1" t="s">
        <v>6</v>
      </c>
      <c r="B3" s="2"/>
      <c r="H3" t="s">
        <v>7</v>
      </c>
      <c r="I3" t="s">
        <v>749</v>
      </c>
      <c r="M3" s="1" t="s">
        <v>6</v>
      </c>
      <c r="N3" s="2"/>
      <c r="T3" t="s">
        <v>7</v>
      </c>
      <c r="U3" t="s">
        <v>749</v>
      </c>
    </row>
    <row r="4" spans="1:22" x14ac:dyDescent="0.2">
      <c r="A4" s="1" t="s">
        <v>9</v>
      </c>
      <c r="B4" s="2"/>
      <c r="C4" t="s">
        <v>750</v>
      </c>
      <c r="H4" t="s">
        <v>10</v>
      </c>
      <c r="I4" t="s">
        <v>751</v>
      </c>
      <c r="M4" s="1" t="s">
        <v>9</v>
      </c>
      <c r="N4" s="2"/>
      <c r="O4" t="s">
        <v>750</v>
      </c>
      <c r="T4" t="s">
        <v>10</v>
      </c>
      <c r="U4" t="s">
        <v>751</v>
      </c>
    </row>
    <row r="5" spans="1:22" x14ac:dyDescent="0.2">
      <c r="A5" s="1" t="s">
        <v>12</v>
      </c>
      <c r="B5" s="2"/>
      <c r="C5" s="70" t="s">
        <v>752</v>
      </c>
      <c r="H5" t="s">
        <v>14</v>
      </c>
      <c r="I5" t="s">
        <v>753</v>
      </c>
      <c r="M5" s="1" t="s">
        <v>12</v>
      </c>
      <c r="N5" s="2"/>
      <c r="O5" s="70" t="s">
        <v>752</v>
      </c>
      <c r="T5" t="s">
        <v>14</v>
      </c>
      <c r="U5" t="s">
        <v>753</v>
      </c>
    </row>
    <row r="6" spans="1:22" x14ac:dyDescent="0.2">
      <c r="B6" s="2"/>
      <c r="C6" t="s">
        <v>754</v>
      </c>
      <c r="N6" s="2"/>
      <c r="O6" t="s">
        <v>754</v>
      </c>
    </row>
    <row r="7" spans="1:22" ht="40" x14ac:dyDescent="0.2">
      <c r="A7" s="4" t="s">
        <v>16</v>
      </c>
      <c r="B7" s="4" t="s">
        <v>119</v>
      </c>
      <c r="C7" s="71" t="s">
        <v>17</v>
      </c>
      <c r="D7" s="71" t="s">
        <v>755</v>
      </c>
      <c r="E7" s="71" t="s">
        <v>911</v>
      </c>
      <c r="F7" s="71" t="s">
        <v>20</v>
      </c>
      <c r="G7" s="71" t="s">
        <v>21</v>
      </c>
      <c r="H7" s="71" t="s">
        <v>22</v>
      </c>
      <c r="I7" s="71" t="s">
        <v>23</v>
      </c>
      <c r="J7" s="71" t="s">
        <v>24</v>
      </c>
      <c r="K7" s="61" t="s">
        <v>756</v>
      </c>
      <c r="L7" s="72" t="s">
        <v>74</v>
      </c>
    </row>
    <row r="8" spans="1:22" x14ac:dyDescent="0.2">
      <c r="A8" s="3" t="s">
        <v>758</v>
      </c>
      <c r="B8" s="56">
        <v>972</v>
      </c>
      <c r="C8" s="9" t="s">
        <v>28</v>
      </c>
      <c r="D8" s="9">
        <v>148</v>
      </c>
      <c r="E8" s="9" t="s">
        <v>1751</v>
      </c>
      <c r="F8" s="9" t="s">
        <v>403</v>
      </c>
      <c r="G8" s="9" t="s">
        <v>1166</v>
      </c>
      <c r="H8" s="9"/>
      <c r="I8" s="9"/>
      <c r="J8" s="9"/>
      <c r="K8" s="9"/>
      <c r="M8" s="24" t="s">
        <v>151</v>
      </c>
      <c r="N8" s="21"/>
      <c r="O8" s="24"/>
      <c r="P8" s="21"/>
      <c r="Q8" s="25" t="s">
        <v>192</v>
      </c>
      <c r="R8" s="21"/>
      <c r="S8" s="21"/>
      <c r="T8" s="21"/>
      <c r="U8" s="21"/>
      <c r="V8" s="21"/>
    </row>
    <row r="9" spans="1:22" ht="17" x14ac:dyDescent="0.2">
      <c r="A9" t="s">
        <v>759</v>
      </c>
      <c r="B9" s="73" t="s">
        <v>760</v>
      </c>
      <c r="C9" s="9" t="s">
        <v>28</v>
      </c>
      <c r="D9" s="74">
        <v>23.5</v>
      </c>
      <c r="E9" s="9" t="s">
        <v>1752</v>
      </c>
      <c r="F9" s="9" t="s">
        <v>425</v>
      </c>
      <c r="G9" s="9" t="s">
        <v>1166</v>
      </c>
      <c r="H9" s="9"/>
      <c r="I9" s="9"/>
      <c r="J9" s="9"/>
      <c r="K9" s="9"/>
      <c r="M9" s="25"/>
      <c r="N9" s="26"/>
      <c r="O9" s="25"/>
      <c r="P9" s="33"/>
      <c r="Q9" s="34" t="s">
        <v>912</v>
      </c>
      <c r="R9" s="26"/>
      <c r="S9" s="25"/>
      <c r="T9" s="26"/>
      <c r="U9" s="25"/>
      <c r="V9" s="26"/>
    </row>
    <row r="10" spans="1:22" x14ac:dyDescent="0.2">
      <c r="A10" s="3" t="s">
        <v>761</v>
      </c>
      <c r="B10" s="56">
        <v>880</v>
      </c>
      <c r="C10" s="9" t="s">
        <v>28</v>
      </c>
      <c r="D10" s="9">
        <v>61</v>
      </c>
      <c r="E10" s="9">
        <v>20</v>
      </c>
      <c r="F10" s="9" t="s">
        <v>403</v>
      </c>
      <c r="G10" s="9" t="s">
        <v>1166</v>
      </c>
      <c r="H10" s="9"/>
      <c r="I10" s="9"/>
      <c r="J10" s="9"/>
      <c r="K10" s="9"/>
      <c r="M10" s="29"/>
      <c r="N10" s="30"/>
      <c r="O10" s="29"/>
      <c r="P10" s="30"/>
      <c r="Q10" s="29"/>
      <c r="R10" s="30"/>
      <c r="S10" s="29"/>
      <c r="T10" s="30"/>
      <c r="U10" s="29"/>
      <c r="V10" s="30"/>
    </row>
    <row r="11" spans="1:22" ht="34" x14ac:dyDescent="0.2">
      <c r="A11" t="s">
        <v>762</v>
      </c>
      <c r="B11" s="73" t="s">
        <v>763</v>
      </c>
      <c r="C11" s="9" t="s">
        <v>28</v>
      </c>
      <c r="D11" s="74">
        <v>52.5</v>
      </c>
      <c r="E11" s="9">
        <v>16.399999999999999</v>
      </c>
      <c r="F11" s="9" t="s">
        <v>403</v>
      </c>
      <c r="G11" s="9" t="s">
        <v>1166</v>
      </c>
      <c r="H11" s="9"/>
      <c r="I11" s="9"/>
      <c r="J11" s="9"/>
      <c r="K11" s="9"/>
      <c r="M11" s="25"/>
      <c r="O11" s="78"/>
      <c r="P11" s="33"/>
      <c r="Q11" s="34" t="s">
        <v>913</v>
      </c>
      <c r="R11" s="33"/>
      <c r="S11" s="34"/>
      <c r="T11" s="33"/>
      <c r="U11" s="34" t="s">
        <v>914</v>
      </c>
      <c r="V11" s="28"/>
    </row>
    <row r="12" spans="1:22" x14ac:dyDescent="0.2">
      <c r="A12" s="3" t="s">
        <v>764</v>
      </c>
      <c r="B12" s="56">
        <v>664</v>
      </c>
      <c r="C12" s="9" t="s">
        <v>28</v>
      </c>
      <c r="D12" s="9">
        <v>31</v>
      </c>
      <c r="E12" s="9"/>
      <c r="F12" s="9" t="s">
        <v>403</v>
      </c>
      <c r="G12" s="9"/>
      <c r="H12" s="9"/>
      <c r="I12" s="9" t="s">
        <v>1166</v>
      </c>
      <c r="J12" s="9"/>
      <c r="K12" s="9"/>
      <c r="M12" s="29"/>
      <c r="N12" s="30"/>
      <c r="O12" s="29"/>
      <c r="P12" s="30"/>
      <c r="Q12" s="29"/>
      <c r="R12" s="30"/>
      <c r="S12" s="29"/>
      <c r="T12" s="30"/>
      <c r="U12" s="29"/>
      <c r="V12" s="30"/>
    </row>
    <row r="13" spans="1:22" x14ac:dyDescent="0.2">
      <c r="A13" s="3" t="s">
        <v>768</v>
      </c>
      <c r="B13" s="56">
        <v>872</v>
      </c>
      <c r="C13" s="9" t="s">
        <v>769</v>
      </c>
      <c r="D13" s="9">
        <v>59.5</v>
      </c>
      <c r="E13" s="9">
        <v>20</v>
      </c>
      <c r="F13" s="9" t="s">
        <v>403</v>
      </c>
      <c r="G13" s="9" t="s">
        <v>1166</v>
      </c>
      <c r="H13" s="9"/>
      <c r="I13" s="9"/>
      <c r="J13" s="9"/>
      <c r="K13" s="9"/>
      <c r="M13" s="25"/>
      <c r="O13" s="78" t="s">
        <v>915</v>
      </c>
      <c r="Q13" s="33" t="s">
        <v>918</v>
      </c>
      <c r="R13" s="33"/>
      <c r="S13" s="34" t="s">
        <v>917</v>
      </c>
      <c r="T13" s="33"/>
      <c r="U13" s="34"/>
      <c r="V13" s="33"/>
    </row>
    <row r="14" spans="1:22" x14ac:dyDescent="0.2">
      <c r="A14" s="3" t="s">
        <v>770</v>
      </c>
      <c r="B14" s="56">
        <v>864</v>
      </c>
      <c r="C14" s="9" t="s">
        <v>771</v>
      </c>
      <c r="D14" s="9">
        <v>62.5</v>
      </c>
      <c r="E14" s="9">
        <v>19.3</v>
      </c>
      <c r="F14" s="9" t="s">
        <v>403</v>
      </c>
      <c r="G14" s="9" t="s">
        <v>1166</v>
      </c>
      <c r="H14" s="9"/>
      <c r="I14" s="9"/>
      <c r="J14" s="9"/>
      <c r="K14" s="9"/>
      <c r="M14" s="29"/>
      <c r="N14" s="30"/>
      <c r="O14" s="29"/>
      <c r="P14" s="30"/>
      <c r="Q14" s="35" t="s">
        <v>916</v>
      </c>
      <c r="R14" s="30"/>
      <c r="S14" s="29"/>
      <c r="T14" s="30"/>
      <c r="U14" s="29"/>
      <c r="V14" s="36"/>
    </row>
    <row r="15" spans="1:22" x14ac:dyDescent="0.2">
      <c r="A15" s="3" t="s">
        <v>773</v>
      </c>
      <c r="B15" s="56">
        <v>988</v>
      </c>
      <c r="C15" s="9" t="s">
        <v>28</v>
      </c>
      <c r="D15" s="9">
        <v>55</v>
      </c>
      <c r="E15" s="9">
        <v>17.600000000000001</v>
      </c>
      <c r="F15" s="9" t="s">
        <v>403</v>
      </c>
      <c r="G15" s="9" t="s">
        <v>1166</v>
      </c>
      <c r="H15" s="9"/>
      <c r="I15" s="9"/>
      <c r="J15" s="9"/>
      <c r="K15" s="9"/>
      <c r="M15" s="17" t="s">
        <v>231</v>
      </c>
      <c r="N15" s="15"/>
    </row>
    <row r="16" spans="1:22" ht="17" x14ac:dyDescent="0.2">
      <c r="A16" t="s">
        <v>778</v>
      </c>
      <c r="B16" s="73" t="s">
        <v>779</v>
      </c>
      <c r="C16" s="9" t="s">
        <v>28</v>
      </c>
      <c r="D16" s="74">
        <v>52.5</v>
      </c>
      <c r="E16" s="9" t="s">
        <v>1753</v>
      </c>
      <c r="F16" s="9" t="s">
        <v>425</v>
      </c>
      <c r="G16" s="9" t="s">
        <v>1166</v>
      </c>
      <c r="H16" s="9"/>
      <c r="I16" s="9"/>
      <c r="J16" s="9"/>
      <c r="K16" s="9"/>
      <c r="M16" s="17" t="s">
        <v>227</v>
      </c>
      <c r="N16" s="17" t="s">
        <v>1816</v>
      </c>
      <c r="O16" s="15" t="s">
        <v>228</v>
      </c>
      <c r="P16" s="24"/>
      <c r="Q16" s="24" t="s">
        <v>229</v>
      </c>
      <c r="S16" s="24" t="s">
        <v>190</v>
      </c>
    </row>
    <row r="17" spans="1:18" ht="17" x14ac:dyDescent="0.2">
      <c r="A17" t="s">
        <v>780</v>
      </c>
      <c r="B17" s="73" t="s">
        <v>781</v>
      </c>
      <c r="C17" s="9" t="s">
        <v>28</v>
      </c>
      <c r="D17" s="74">
        <v>47.5</v>
      </c>
      <c r="E17" s="9">
        <v>14.7</v>
      </c>
      <c r="F17" s="9" t="s">
        <v>782</v>
      </c>
      <c r="G17" s="9" t="s">
        <v>1166</v>
      </c>
      <c r="H17" s="9"/>
      <c r="I17" s="9"/>
      <c r="J17" s="9"/>
      <c r="K17" s="9"/>
      <c r="M17">
        <v>2107</v>
      </c>
      <c r="N17">
        <v>16.600000000000001</v>
      </c>
      <c r="Q17">
        <v>2144</v>
      </c>
      <c r="R17" t="s">
        <v>1817</v>
      </c>
    </row>
    <row r="18" spans="1:18" x14ac:dyDescent="0.2">
      <c r="A18" s="7" t="s">
        <v>783</v>
      </c>
      <c r="B18" s="8">
        <v>866</v>
      </c>
      <c r="C18" s="9" t="s">
        <v>34</v>
      </c>
      <c r="D18" s="9">
        <v>54.5</v>
      </c>
      <c r="E18" s="9">
        <v>17.5</v>
      </c>
      <c r="F18" s="9" t="s">
        <v>782</v>
      </c>
      <c r="G18" s="9" t="s">
        <v>1166</v>
      </c>
      <c r="H18" s="9"/>
      <c r="I18" s="9"/>
      <c r="J18" s="9"/>
      <c r="K18" s="9"/>
      <c r="M18">
        <v>2147</v>
      </c>
      <c r="N18">
        <v>13.7</v>
      </c>
      <c r="Q18">
        <v>2135</v>
      </c>
    </row>
    <row r="19" spans="1:18" x14ac:dyDescent="0.2">
      <c r="A19" s="11" t="s">
        <v>792</v>
      </c>
      <c r="B19" s="66">
        <v>877</v>
      </c>
      <c r="C19" s="9" t="s">
        <v>28</v>
      </c>
      <c r="D19" s="9">
        <v>50</v>
      </c>
      <c r="E19" s="9">
        <v>16.2</v>
      </c>
      <c r="F19" s="9" t="s">
        <v>789</v>
      </c>
      <c r="G19" s="9" t="s">
        <v>1166</v>
      </c>
      <c r="H19" s="9"/>
      <c r="I19" s="9"/>
      <c r="J19" s="9"/>
      <c r="K19" s="9"/>
      <c r="M19">
        <v>2114</v>
      </c>
      <c r="Q19">
        <v>2133</v>
      </c>
    </row>
    <row r="20" spans="1:18" ht="17" x14ac:dyDescent="0.2">
      <c r="A20" t="s">
        <v>795</v>
      </c>
      <c r="B20" s="73" t="s">
        <v>796</v>
      </c>
      <c r="C20" s="9" t="s">
        <v>248</v>
      </c>
      <c r="D20" s="74">
        <v>30.5</v>
      </c>
      <c r="E20" s="9" t="s">
        <v>1695</v>
      </c>
      <c r="F20" s="9" t="s">
        <v>789</v>
      </c>
      <c r="G20" s="9" t="s">
        <v>1166</v>
      </c>
      <c r="H20" s="9"/>
      <c r="I20" s="9"/>
      <c r="J20" s="9"/>
      <c r="K20" s="9"/>
      <c r="M20">
        <v>2136</v>
      </c>
      <c r="Q20">
        <v>2125</v>
      </c>
    </row>
    <row r="21" spans="1:18" ht="17" x14ac:dyDescent="0.2">
      <c r="A21" t="s">
        <v>797</v>
      </c>
      <c r="B21" s="73" t="s">
        <v>798</v>
      </c>
      <c r="C21" s="9" t="s">
        <v>261</v>
      </c>
      <c r="D21" s="74">
        <v>59.5</v>
      </c>
      <c r="E21" s="9" t="s">
        <v>1696</v>
      </c>
      <c r="F21" s="9" t="s">
        <v>777</v>
      </c>
      <c r="G21" s="9" t="s">
        <v>1166</v>
      </c>
      <c r="H21" s="9"/>
      <c r="I21" s="9"/>
      <c r="J21" s="9"/>
      <c r="K21" s="9"/>
      <c r="M21">
        <v>2137</v>
      </c>
      <c r="Q21">
        <v>2121</v>
      </c>
    </row>
    <row r="22" spans="1:18" x14ac:dyDescent="0.2">
      <c r="A22" s="9" t="s">
        <v>800</v>
      </c>
      <c r="B22" s="75">
        <v>865</v>
      </c>
      <c r="C22" s="9" t="s">
        <v>28</v>
      </c>
      <c r="D22" s="9">
        <v>56.5</v>
      </c>
      <c r="E22" s="9">
        <v>18.2</v>
      </c>
      <c r="F22" s="9" t="s">
        <v>789</v>
      </c>
      <c r="G22" s="9" t="s">
        <v>1166</v>
      </c>
      <c r="H22" s="9"/>
      <c r="I22" s="9"/>
      <c r="J22" s="9"/>
      <c r="K22" s="9"/>
      <c r="M22">
        <v>2134</v>
      </c>
      <c r="Q22">
        <v>743</v>
      </c>
    </row>
    <row r="23" spans="1:18" ht="17" x14ac:dyDescent="0.2">
      <c r="A23" t="s">
        <v>803</v>
      </c>
      <c r="B23" s="73" t="s">
        <v>804</v>
      </c>
      <c r="C23" s="74" t="s">
        <v>28</v>
      </c>
      <c r="D23" s="74">
        <v>17</v>
      </c>
      <c r="E23" s="74" t="s">
        <v>1697</v>
      </c>
      <c r="F23" s="74" t="s">
        <v>436</v>
      </c>
      <c r="G23" s="74" t="s">
        <v>1166</v>
      </c>
      <c r="H23" s="9"/>
      <c r="I23" s="9"/>
      <c r="J23" s="9"/>
      <c r="K23" s="9"/>
      <c r="M23">
        <v>2123</v>
      </c>
      <c r="Q23">
        <v>2115</v>
      </c>
    </row>
    <row r="24" spans="1:18" ht="17" x14ac:dyDescent="0.2">
      <c r="A24" t="s">
        <v>805</v>
      </c>
      <c r="B24" s="73" t="s">
        <v>806</v>
      </c>
      <c r="C24" s="74" t="s">
        <v>28</v>
      </c>
      <c r="D24" s="74">
        <v>17</v>
      </c>
      <c r="E24" s="74" t="s">
        <v>1698</v>
      </c>
      <c r="F24" s="74" t="s">
        <v>807</v>
      </c>
      <c r="G24" s="74" t="s">
        <v>1166</v>
      </c>
      <c r="H24" s="9"/>
      <c r="I24" s="9"/>
      <c r="J24" s="9"/>
      <c r="K24" s="9"/>
      <c r="M24">
        <v>2124</v>
      </c>
      <c r="Q24">
        <v>2122</v>
      </c>
    </row>
    <row r="25" spans="1:18" ht="17" x14ac:dyDescent="0.2">
      <c r="A25" t="s">
        <v>812</v>
      </c>
      <c r="B25" s="73" t="s">
        <v>813</v>
      </c>
      <c r="C25" s="9" t="s">
        <v>248</v>
      </c>
      <c r="D25" s="74">
        <v>211</v>
      </c>
      <c r="E25" s="9">
        <v>68.5</v>
      </c>
      <c r="F25" s="9" t="s">
        <v>789</v>
      </c>
      <c r="G25" s="9" t="s">
        <v>1166</v>
      </c>
      <c r="H25" s="9"/>
      <c r="I25" s="9"/>
      <c r="J25" s="9"/>
      <c r="K25" s="9"/>
      <c r="M25">
        <v>2120</v>
      </c>
      <c r="Q25">
        <v>1465</v>
      </c>
    </row>
    <row r="26" spans="1:18" ht="17" x14ac:dyDescent="0.2">
      <c r="A26" t="s">
        <v>814</v>
      </c>
      <c r="B26" s="73" t="s">
        <v>815</v>
      </c>
      <c r="C26" s="9" t="s">
        <v>248</v>
      </c>
      <c r="D26" s="74">
        <v>25.5</v>
      </c>
      <c r="E26" s="9" t="s">
        <v>1699</v>
      </c>
      <c r="F26" s="9" t="s">
        <v>802</v>
      </c>
      <c r="G26" s="9" t="s">
        <v>1166</v>
      </c>
      <c r="H26" s="9"/>
      <c r="I26" s="9"/>
      <c r="J26" s="9"/>
      <c r="K26" s="9"/>
      <c r="M26">
        <v>2119</v>
      </c>
    </row>
    <row r="27" spans="1:18" x14ac:dyDescent="0.2">
      <c r="A27" s="9" t="s">
        <v>790</v>
      </c>
      <c r="B27" s="75"/>
      <c r="C27" s="9" t="s">
        <v>248</v>
      </c>
      <c r="D27" s="74">
        <v>22</v>
      </c>
      <c r="E27" s="9"/>
      <c r="F27" s="9" t="s">
        <v>802</v>
      </c>
      <c r="G27" s="9"/>
      <c r="H27" s="9"/>
      <c r="I27" s="9"/>
      <c r="J27" s="9" t="s">
        <v>1166</v>
      </c>
      <c r="K27" s="9"/>
      <c r="M27">
        <v>2116</v>
      </c>
    </row>
    <row r="28" spans="1:18" x14ac:dyDescent="0.2">
      <c r="A28" s="9" t="s">
        <v>823</v>
      </c>
      <c r="B28" s="75">
        <v>860</v>
      </c>
      <c r="C28" s="9" t="s">
        <v>248</v>
      </c>
      <c r="D28" s="9">
        <v>53.5</v>
      </c>
      <c r="E28" s="9">
        <v>41</v>
      </c>
      <c r="F28" s="9" t="s">
        <v>403</v>
      </c>
      <c r="G28" s="9" t="s">
        <v>1166</v>
      </c>
      <c r="H28" s="9"/>
      <c r="I28" s="9"/>
      <c r="J28" s="9"/>
      <c r="K28" s="9"/>
      <c r="M28">
        <v>2118</v>
      </c>
    </row>
    <row r="29" spans="1:18" ht="17" x14ac:dyDescent="0.2">
      <c r="A29" t="s">
        <v>824</v>
      </c>
      <c r="B29" s="73" t="s">
        <v>825</v>
      </c>
      <c r="C29" s="9" t="s">
        <v>248</v>
      </c>
      <c r="D29" s="74">
        <v>26</v>
      </c>
      <c r="E29" s="9">
        <v>9.6</v>
      </c>
      <c r="F29" s="9" t="s">
        <v>802</v>
      </c>
      <c r="G29" s="9" t="s">
        <v>1166</v>
      </c>
      <c r="H29" s="9"/>
      <c r="I29" s="9"/>
      <c r="J29" s="9"/>
      <c r="K29" s="9"/>
      <c r="M29">
        <v>2117</v>
      </c>
    </row>
    <row r="30" spans="1:18" x14ac:dyDescent="0.2">
      <c r="A30" s="9" t="s">
        <v>826</v>
      </c>
      <c r="B30" s="75">
        <v>983</v>
      </c>
      <c r="C30" s="9" t="s">
        <v>248</v>
      </c>
      <c r="D30" s="9">
        <v>63.5</v>
      </c>
      <c r="E30" s="9">
        <v>21.7</v>
      </c>
      <c r="F30" s="9" t="s">
        <v>403</v>
      </c>
      <c r="G30" s="9" t="s">
        <v>1166</v>
      </c>
      <c r="H30" s="9"/>
      <c r="I30" s="9"/>
      <c r="J30" s="9"/>
      <c r="K30" s="9"/>
      <c r="M30">
        <v>2139</v>
      </c>
    </row>
    <row r="31" spans="1:18" x14ac:dyDescent="0.2">
      <c r="A31" s="9" t="s">
        <v>828</v>
      </c>
      <c r="B31" s="75">
        <v>973</v>
      </c>
      <c r="C31" s="9" t="s">
        <v>261</v>
      </c>
      <c r="D31" s="9">
        <v>32.5</v>
      </c>
      <c r="E31" s="9">
        <v>11.5</v>
      </c>
      <c r="F31" s="9" t="s">
        <v>829</v>
      </c>
      <c r="G31" s="9" t="s">
        <v>1166</v>
      </c>
      <c r="H31" s="9"/>
      <c r="I31" s="9"/>
      <c r="J31" s="9"/>
      <c r="K31" s="9"/>
      <c r="M31">
        <v>2111</v>
      </c>
    </row>
    <row r="32" spans="1:18" ht="51" x14ac:dyDescent="0.2">
      <c r="A32" s="11" t="s">
        <v>831</v>
      </c>
      <c r="B32" s="66"/>
      <c r="C32" s="76" t="s">
        <v>832</v>
      </c>
      <c r="D32" s="9">
        <v>50</v>
      </c>
      <c r="E32" s="9"/>
      <c r="F32" s="9" t="s">
        <v>68</v>
      </c>
      <c r="G32" s="9"/>
      <c r="H32" s="9"/>
      <c r="I32" s="9"/>
      <c r="J32" s="9"/>
      <c r="K32" s="9"/>
      <c r="M32">
        <v>2140</v>
      </c>
    </row>
    <row r="33" spans="1:23" x14ac:dyDescent="0.2">
      <c r="A33" s="11" t="s">
        <v>833</v>
      </c>
      <c r="B33" s="66"/>
      <c r="C33" s="11" t="s">
        <v>261</v>
      </c>
      <c r="D33" s="9">
        <v>52</v>
      </c>
      <c r="E33" s="9"/>
      <c r="F33" s="9" t="s">
        <v>68</v>
      </c>
      <c r="G33" s="9"/>
      <c r="H33" s="9"/>
      <c r="I33" s="9" t="s">
        <v>1166</v>
      </c>
      <c r="J33" s="9"/>
      <c r="K33" s="9" t="s">
        <v>1700</v>
      </c>
      <c r="M33">
        <v>2110</v>
      </c>
    </row>
    <row r="34" spans="1:23" x14ac:dyDescent="0.2">
      <c r="A34" s="11" t="s">
        <v>834</v>
      </c>
      <c r="B34" s="66"/>
      <c r="C34" s="11" t="s">
        <v>261</v>
      </c>
      <c r="D34" s="9">
        <v>35</v>
      </c>
      <c r="E34" s="9">
        <v>17</v>
      </c>
      <c r="F34" s="9" t="s">
        <v>68</v>
      </c>
      <c r="G34" s="9" t="s">
        <v>1166</v>
      </c>
      <c r="H34" s="9"/>
      <c r="I34" s="9"/>
      <c r="J34" s="9"/>
      <c r="K34" s="9"/>
    </row>
    <row r="35" spans="1:23" x14ac:dyDescent="0.2">
      <c r="A35" s="9" t="s">
        <v>835</v>
      </c>
      <c r="B35" s="75">
        <v>4674</v>
      </c>
      <c r="C35" s="11" t="s">
        <v>261</v>
      </c>
      <c r="D35" s="9">
        <v>50</v>
      </c>
      <c r="E35" s="9">
        <v>33</v>
      </c>
      <c r="F35" s="9" t="s">
        <v>68</v>
      </c>
      <c r="G35" s="9" t="s">
        <v>1166</v>
      </c>
      <c r="H35" s="9"/>
      <c r="I35" s="9"/>
      <c r="J35" s="9"/>
      <c r="K35" s="9"/>
    </row>
    <row r="36" spans="1:23" x14ac:dyDescent="0.2">
      <c r="A36" s="11" t="s">
        <v>836</v>
      </c>
      <c r="B36" s="66"/>
      <c r="C36" s="11" t="s">
        <v>261</v>
      </c>
      <c r="D36" s="9">
        <v>45</v>
      </c>
      <c r="E36" s="9">
        <v>18.5</v>
      </c>
      <c r="F36" s="9" t="s">
        <v>68</v>
      </c>
      <c r="G36" s="9" t="s">
        <v>1166</v>
      </c>
      <c r="H36" s="9"/>
      <c r="I36" s="9"/>
      <c r="J36" s="9"/>
      <c r="K36" s="9"/>
    </row>
    <row r="37" spans="1:23" x14ac:dyDescent="0.2">
      <c r="A37" s="9" t="s">
        <v>837</v>
      </c>
      <c r="B37" s="75"/>
      <c r="C37" s="11" t="s">
        <v>261</v>
      </c>
      <c r="D37" s="9">
        <v>35</v>
      </c>
      <c r="E37" s="9"/>
      <c r="F37" s="9" t="s">
        <v>68</v>
      </c>
      <c r="G37" s="9"/>
      <c r="H37" s="9"/>
      <c r="I37" s="9" t="s">
        <v>1166</v>
      </c>
      <c r="J37" s="9"/>
      <c r="K37" s="9" t="s">
        <v>1700</v>
      </c>
      <c r="M37" s="24" t="s">
        <v>919</v>
      </c>
      <c r="N37" s="21"/>
      <c r="O37" s="24"/>
      <c r="P37" s="21"/>
      <c r="Q37" s="25" t="s">
        <v>192</v>
      </c>
      <c r="R37" s="21"/>
      <c r="S37" s="21"/>
      <c r="T37" s="21"/>
      <c r="U37" s="21"/>
      <c r="V37" s="21"/>
    </row>
    <row r="38" spans="1:23" x14ac:dyDescent="0.2">
      <c r="A38" s="11" t="s">
        <v>838</v>
      </c>
      <c r="B38" s="66"/>
      <c r="C38" s="11" t="s">
        <v>261</v>
      </c>
      <c r="D38" s="9">
        <v>36</v>
      </c>
      <c r="E38" s="9">
        <v>14</v>
      </c>
      <c r="F38" s="9" t="s">
        <v>68</v>
      </c>
      <c r="G38" s="9" t="s">
        <v>1166</v>
      </c>
      <c r="H38" s="9"/>
      <c r="I38" s="9"/>
      <c r="J38" s="9"/>
      <c r="K38" s="9"/>
      <c r="M38" s="25"/>
      <c r="N38" s="26"/>
      <c r="O38" s="78" t="s">
        <v>920</v>
      </c>
      <c r="P38" s="33"/>
      <c r="Q38" s="34" t="s">
        <v>921</v>
      </c>
      <c r="R38" s="26"/>
      <c r="S38" s="33" t="s">
        <v>922</v>
      </c>
      <c r="T38" s="26"/>
      <c r="U38" s="34" t="s">
        <v>924</v>
      </c>
      <c r="V38" s="26"/>
    </row>
    <row r="39" spans="1:23" x14ac:dyDescent="0.2">
      <c r="A39" s="11" t="s">
        <v>839</v>
      </c>
      <c r="B39" s="66"/>
      <c r="C39" s="11" t="s">
        <v>261</v>
      </c>
      <c r="D39" s="9">
        <v>28</v>
      </c>
      <c r="E39" s="9">
        <v>8.5</v>
      </c>
      <c r="F39" s="9" t="s">
        <v>68</v>
      </c>
      <c r="G39" s="9" t="s">
        <v>1166</v>
      </c>
      <c r="H39" s="9"/>
      <c r="I39" s="9"/>
      <c r="J39" s="9"/>
      <c r="K39" s="9"/>
      <c r="M39" s="29"/>
      <c r="N39" s="30"/>
      <c r="O39" s="29"/>
      <c r="P39" s="30"/>
      <c r="Q39" s="29"/>
      <c r="R39" s="30"/>
      <c r="S39" s="29" t="s">
        <v>923</v>
      </c>
      <c r="T39" s="30"/>
      <c r="U39" s="29"/>
      <c r="V39" s="30"/>
    </row>
    <row r="40" spans="1:23" x14ac:dyDescent="0.2">
      <c r="A40" s="11" t="s">
        <v>840</v>
      </c>
      <c r="B40" s="66"/>
      <c r="C40" s="11" t="s">
        <v>261</v>
      </c>
      <c r="D40" s="9">
        <v>34</v>
      </c>
      <c r="E40" s="9" t="s">
        <v>1701</v>
      </c>
      <c r="F40" s="9" t="s">
        <v>68</v>
      </c>
      <c r="G40" s="9" t="s">
        <v>1166</v>
      </c>
      <c r="H40" s="9"/>
      <c r="I40" s="9"/>
      <c r="J40" s="9"/>
      <c r="K40" s="9"/>
      <c r="M40" s="25"/>
      <c r="P40" s="33"/>
      <c r="Q40" s="34" t="s">
        <v>925</v>
      </c>
      <c r="S40" t="s">
        <v>926</v>
      </c>
      <c r="T40" s="33"/>
      <c r="U40" t="s">
        <v>927</v>
      </c>
      <c r="V40" s="28"/>
    </row>
    <row r="41" spans="1:23" x14ac:dyDescent="0.2">
      <c r="A41" s="11" t="s">
        <v>841</v>
      </c>
      <c r="B41" s="66"/>
      <c r="C41" s="11" t="s">
        <v>28</v>
      </c>
      <c r="D41" s="9"/>
      <c r="E41" s="120">
        <v>4.5</v>
      </c>
      <c r="F41" s="9" t="s">
        <v>68</v>
      </c>
      <c r="G41" s="9" t="s">
        <v>1166</v>
      </c>
      <c r="H41" s="9"/>
      <c r="I41" s="9"/>
      <c r="J41" s="9"/>
      <c r="K41" s="9"/>
      <c r="M41" s="29"/>
      <c r="N41" s="30"/>
      <c r="O41" s="29"/>
      <c r="P41" s="30"/>
      <c r="Q41" s="29"/>
      <c r="R41" s="30"/>
      <c r="T41" s="30"/>
      <c r="U41" s="29"/>
      <c r="V41" s="30"/>
    </row>
    <row r="42" spans="1:23" x14ac:dyDescent="0.2">
      <c r="A42" s="11" t="s">
        <v>842</v>
      </c>
      <c r="B42" s="66"/>
      <c r="C42" s="11" t="s">
        <v>28</v>
      </c>
      <c r="D42" s="9"/>
      <c r="E42" s="9" t="s">
        <v>1702</v>
      </c>
      <c r="F42" s="9" t="s">
        <v>68</v>
      </c>
      <c r="G42" s="9" t="s">
        <v>1166</v>
      </c>
      <c r="H42" s="9"/>
      <c r="I42" s="9"/>
      <c r="J42" s="9"/>
      <c r="K42" s="9"/>
      <c r="M42" s="25" t="s">
        <v>928</v>
      </c>
      <c r="O42" s="78" t="s">
        <v>929</v>
      </c>
      <c r="Q42" t="s">
        <v>930</v>
      </c>
      <c r="R42" s="33"/>
      <c r="S42" s="34" t="s">
        <v>931</v>
      </c>
      <c r="T42" s="33"/>
      <c r="U42" s="34" t="s">
        <v>932</v>
      </c>
      <c r="V42" s="33"/>
    </row>
    <row r="43" spans="1:23" x14ac:dyDescent="0.2">
      <c r="A43" s="11" t="s">
        <v>843</v>
      </c>
      <c r="B43" s="66"/>
      <c r="C43" s="11" t="s">
        <v>28</v>
      </c>
      <c r="D43" s="9"/>
      <c r="E43" s="9" t="s">
        <v>1703</v>
      </c>
      <c r="F43" s="9" t="s">
        <v>68</v>
      </c>
      <c r="G43" s="9" t="s">
        <v>1166</v>
      </c>
      <c r="H43" s="9"/>
      <c r="I43" s="9"/>
      <c r="J43" s="9"/>
      <c r="K43" s="9"/>
      <c r="M43" s="29"/>
      <c r="N43" s="30"/>
      <c r="O43" s="29"/>
      <c r="P43" s="30"/>
      <c r="Q43" s="35"/>
      <c r="R43" s="30"/>
      <c r="S43" s="29"/>
      <c r="T43" s="30"/>
      <c r="U43" s="29"/>
      <c r="V43" s="36"/>
    </row>
    <row r="44" spans="1:23" x14ac:dyDescent="0.2">
      <c r="A44" s="11" t="s">
        <v>844</v>
      </c>
      <c r="B44" s="66"/>
      <c r="C44" s="11" t="s">
        <v>28</v>
      </c>
      <c r="D44" s="9"/>
      <c r="E44" s="9">
        <v>1.7</v>
      </c>
      <c r="F44" s="9" t="s">
        <v>68</v>
      </c>
      <c r="G44" s="9" t="s">
        <v>1166</v>
      </c>
      <c r="H44" s="9"/>
      <c r="I44" s="9"/>
      <c r="J44" s="9"/>
      <c r="K44" s="9"/>
      <c r="M44" s="17" t="s">
        <v>231</v>
      </c>
      <c r="N44" s="15"/>
      <c r="T44" t="s">
        <v>1820</v>
      </c>
    </row>
    <row r="45" spans="1:23" x14ac:dyDescent="0.2">
      <c r="A45" s="11" t="s">
        <v>845</v>
      </c>
      <c r="B45" s="66"/>
      <c r="C45" s="11" t="s">
        <v>28</v>
      </c>
      <c r="D45" s="9"/>
      <c r="E45" s="9" t="s">
        <v>1704</v>
      </c>
      <c r="F45" s="9" t="s">
        <v>68</v>
      </c>
      <c r="G45" s="9" t="s">
        <v>1166</v>
      </c>
      <c r="H45" s="9"/>
      <c r="I45" s="9"/>
      <c r="J45" s="9"/>
      <c r="K45" s="9"/>
      <c r="M45" s="17"/>
      <c r="N45" s="17"/>
      <c r="O45" s="15"/>
      <c r="P45" s="24"/>
      <c r="Q45" s="24"/>
      <c r="S45" s="24"/>
    </row>
    <row r="46" spans="1:23" x14ac:dyDescent="0.2">
      <c r="A46" s="11" t="s">
        <v>846</v>
      </c>
      <c r="B46" s="66"/>
      <c r="C46" s="11" t="s">
        <v>28</v>
      </c>
      <c r="D46" s="9"/>
      <c r="E46" s="9" t="s">
        <v>1704</v>
      </c>
      <c r="F46" s="9" t="s">
        <v>68</v>
      </c>
      <c r="G46" s="9" t="s">
        <v>1166</v>
      </c>
      <c r="H46" s="9"/>
      <c r="I46" s="9"/>
      <c r="J46" s="9"/>
      <c r="K46" s="9"/>
      <c r="M46" s="100" t="s">
        <v>1821</v>
      </c>
    </row>
    <row r="47" spans="1:23" x14ac:dyDescent="0.2">
      <c r="A47" s="11" t="s">
        <v>847</v>
      </c>
      <c r="B47" s="66"/>
      <c r="C47" s="11" t="s">
        <v>28</v>
      </c>
      <c r="D47" s="9"/>
      <c r="E47" s="9" t="s">
        <v>1705</v>
      </c>
      <c r="F47" s="9" t="s">
        <v>68</v>
      </c>
      <c r="G47" s="9" t="s">
        <v>1166</v>
      </c>
      <c r="H47" s="9"/>
      <c r="I47" s="9"/>
      <c r="J47" s="9"/>
      <c r="K47" s="9"/>
      <c r="M47" s="24" t="s">
        <v>1825</v>
      </c>
      <c r="O47" t="s">
        <v>1822</v>
      </c>
      <c r="Q47" t="s">
        <v>1823</v>
      </c>
      <c r="T47" t="s">
        <v>1824</v>
      </c>
    </row>
    <row r="48" spans="1:23" x14ac:dyDescent="0.2">
      <c r="A48" s="11" t="s">
        <v>848</v>
      </c>
      <c r="B48" s="66"/>
      <c r="C48" s="11" t="s">
        <v>28</v>
      </c>
      <c r="D48" s="9"/>
      <c r="E48" s="9" t="s">
        <v>1706</v>
      </c>
      <c r="F48" s="9" t="s">
        <v>68</v>
      </c>
      <c r="G48" s="9" t="s">
        <v>1166</v>
      </c>
      <c r="H48" s="9"/>
      <c r="I48" s="9"/>
      <c r="J48" s="9"/>
      <c r="K48" s="9"/>
      <c r="M48">
        <f>6+1+15+16+2+57+85+8+6+5+1</f>
        <v>202</v>
      </c>
      <c r="O48">
        <f>9+6+2+1+7</f>
        <v>25</v>
      </c>
      <c r="Q48">
        <f>16</f>
        <v>16</v>
      </c>
      <c r="T48">
        <v>2</v>
      </c>
      <c r="V48">
        <f>SUM(T48,Q48,O48,M48)</f>
        <v>245</v>
      </c>
      <c r="W48" t="s">
        <v>1826</v>
      </c>
    </row>
    <row r="49" spans="1:15" x14ac:dyDescent="0.2">
      <c r="A49" s="11" t="s">
        <v>849</v>
      </c>
      <c r="B49" s="66"/>
      <c r="C49" s="11" t="s">
        <v>28</v>
      </c>
      <c r="D49" s="9"/>
      <c r="E49" s="9">
        <v>2.7</v>
      </c>
      <c r="F49" s="9" t="s">
        <v>68</v>
      </c>
      <c r="G49" s="9" t="s">
        <v>1166</v>
      </c>
      <c r="H49" s="9"/>
      <c r="I49" s="9"/>
      <c r="J49" s="9"/>
      <c r="K49" s="9"/>
      <c r="O49" t="s">
        <v>1827</v>
      </c>
    </row>
    <row r="50" spans="1:15" x14ac:dyDescent="0.2">
      <c r="A50" s="11" t="s">
        <v>850</v>
      </c>
      <c r="B50" s="75"/>
      <c r="C50" s="11" t="s">
        <v>28</v>
      </c>
      <c r="D50" s="9"/>
      <c r="E50" s="9">
        <v>2.5</v>
      </c>
      <c r="F50" s="9" t="s">
        <v>68</v>
      </c>
      <c r="G50" s="9" t="s">
        <v>1166</v>
      </c>
      <c r="H50" s="9"/>
      <c r="I50" s="9"/>
      <c r="J50" s="9"/>
      <c r="K50" s="9"/>
    </row>
    <row r="51" spans="1:15" x14ac:dyDescent="0.2">
      <c r="A51" s="11" t="s">
        <v>851</v>
      </c>
      <c r="B51" s="75"/>
      <c r="C51" s="11" t="s">
        <v>28</v>
      </c>
      <c r="D51" s="9"/>
      <c r="E51" s="9">
        <v>2</v>
      </c>
      <c r="F51" s="9" t="s">
        <v>68</v>
      </c>
      <c r="G51" s="9" t="s">
        <v>1166</v>
      </c>
      <c r="H51" s="9"/>
      <c r="I51" s="9"/>
      <c r="J51" s="9"/>
      <c r="K51" s="9"/>
    </row>
    <row r="52" spans="1:15" x14ac:dyDescent="0.2">
      <c r="A52" s="11" t="s">
        <v>852</v>
      </c>
      <c r="B52" s="66"/>
      <c r="C52" s="11" t="s">
        <v>28</v>
      </c>
      <c r="D52" s="9"/>
      <c r="E52" s="9" t="s">
        <v>1707</v>
      </c>
      <c r="F52" s="9" t="s">
        <v>68</v>
      </c>
      <c r="G52" s="9" t="s">
        <v>1166</v>
      </c>
      <c r="H52" s="9"/>
      <c r="I52" s="9"/>
      <c r="J52" s="9"/>
      <c r="K52" s="9"/>
    </row>
    <row r="53" spans="1:15" x14ac:dyDescent="0.2">
      <c r="A53" s="11" t="s">
        <v>853</v>
      </c>
      <c r="B53" s="75"/>
      <c r="C53" s="11" t="s">
        <v>28</v>
      </c>
      <c r="D53" s="9"/>
      <c r="E53" s="9" t="s">
        <v>1708</v>
      </c>
      <c r="F53" s="9" t="s">
        <v>68</v>
      </c>
      <c r="G53" s="9" t="s">
        <v>1166</v>
      </c>
      <c r="H53" s="9"/>
      <c r="I53" s="9"/>
      <c r="J53" s="9"/>
      <c r="K53" s="9"/>
    </row>
    <row r="54" spans="1:15" x14ac:dyDescent="0.2">
      <c r="A54" s="11" t="s">
        <v>854</v>
      </c>
      <c r="B54" s="66"/>
      <c r="C54" s="11" t="s">
        <v>28</v>
      </c>
      <c r="D54" s="9"/>
      <c r="E54" s="9" t="s">
        <v>1709</v>
      </c>
      <c r="F54" s="9" t="s">
        <v>68</v>
      </c>
      <c r="G54" s="9" t="s">
        <v>1166</v>
      </c>
      <c r="H54" s="9"/>
      <c r="I54" s="9"/>
      <c r="J54" s="9"/>
      <c r="K54" s="9"/>
    </row>
    <row r="55" spans="1:15" x14ac:dyDescent="0.2">
      <c r="A55" s="11" t="s">
        <v>855</v>
      </c>
      <c r="B55" s="66"/>
      <c r="C55" s="11" t="s">
        <v>28</v>
      </c>
      <c r="D55" s="9"/>
      <c r="E55" s="9" t="s">
        <v>1710</v>
      </c>
      <c r="F55" s="9" t="s">
        <v>68</v>
      </c>
      <c r="G55" s="9" t="s">
        <v>1166</v>
      </c>
      <c r="H55" s="9"/>
      <c r="I55" s="9"/>
      <c r="J55" s="9"/>
      <c r="K55" s="9"/>
    </row>
    <row r="56" spans="1:15" x14ac:dyDescent="0.2">
      <c r="A56" s="11" t="s">
        <v>856</v>
      </c>
      <c r="B56" s="66"/>
      <c r="C56" s="11" t="s">
        <v>28</v>
      </c>
      <c r="D56" s="9"/>
      <c r="E56" s="9" t="s">
        <v>1707</v>
      </c>
      <c r="F56" s="9" t="s">
        <v>68</v>
      </c>
      <c r="G56" s="9" t="s">
        <v>1166</v>
      </c>
      <c r="H56" s="9"/>
      <c r="I56" s="9"/>
      <c r="J56" s="9"/>
      <c r="K56" s="9"/>
    </row>
    <row r="57" spans="1:15" x14ac:dyDescent="0.2">
      <c r="A57" s="11" t="s">
        <v>857</v>
      </c>
      <c r="B57" s="75"/>
      <c r="C57" s="11" t="s">
        <v>28</v>
      </c>
      <c r="D57" s="9"/>
      <c r="E57" s="9" t="s">
        <v>1711</v>
      </c>
      <c r="F57" s="9" t="s">
        <v>68</v>
      </c>
      <c r="G57" s="9" t="s">
        <v>1166</v>
      </c>
      <c r="H57" s="9"/>
      <c r="I57" s="9"/>
      <c r="J57" s="9"/>
      <c r="K57" s="9"/>
    </row>
    <row r="58" spans="1:15" x14ac:dyDescent="0.2">
      <c r="A58" s="11" t="s">
        <v>858</v>
      </c>
      <c r="B58" s="66"/>
      <c r="C58" s="11" t="s">
        <v>28</v>
      </c>
      <c r="D58" s="9"/>
      <c r="E58" s="9" t="s">
        <v>1712</v>
      </c>
      <c r="F58" s="9" t="s">
        <v>68</v>
      </c>
      <c r="G58" s="9" t="s">
        <v>1166</v>
      </c>
      <c r="H58" s="9"/>
      <c r="I58" s="9"/>
      <c r="J58" s="9"/>
      <c r="K58" s="9"/>
    </row>
    <row r="59" spans="1:15" x14ac:dyDescent="0.2">
      <c r="A59" s="11" t="s">
        <v>859</v>
      </c>
      <c r="B59" s="66"/>
      <c r="C59" s="11" t="s">
        <v>28</v>
      </c>
      <c r="D59" s="9"/>
      <c r="E59" s="9">
        <v>4.5</v>
      </c>
      <c r="F59" s="9" t="s">
        <v>68</v>
      </c>
      <c r="G59" s="9" t="s">
        <v>1166</v>
      </c>
      <c r="H59" s="9"/>
      <c r="I59" s="9"/>
      <c r="J59" s="9"/>
      <c r="K59" s="9"/>
    </row>
    <row r="60" spans="1:15" x14ac:dyDescent="0.2">
      <c r="A60" s="11" t="s">
        <v>860</v>
      </c>
      <c r="B60" s="66"/>
      <c r="C60" s="11" t="s">
        <v>28</v>
      </c>
      <c r="D60" s="9"/>
      <c r="E60" s="9" t="s">
        <v>1713</v>
      </c>
      <c r="F60" s="9" t="s">
        <v>68</v>
      </c>
      <c r="G60" s="9" t="s">
        <v>1166</v>
      </c>
      <c r="H60" s="9"/>
      <c r="I60" s="9"/>
      <c r="J60" s="9"/>
      <c r="K60" s="9"/>
    </row>
    <row r="61" spans="1:15" x14ac:dyDescent="0.2">
      <c r="A61" s="11" t="s">
        <v>861</v>
      </c>
      <c r="B61" s="66"/>
      <c r="C61" s="11" t="s">
        <v>28</v>
      </c>
      <c r="D61" s="9"/>
      <c r="E61" s="9" t="s">
        <v>1714</v>
      </c>
      <c r="F61" s="9" t="s">
        <v>68</v>
      </c>
      <c r="G61" s="9" t="s">
        <v>1166</v>
      </c>
      <c r="H61" s="9"/>
      <c r="I61" s="9"/>
      <c r="J61" s="9"/>
      <c r="K61" s="9"/>
    </row>
    <row r="62" spans="1:15" x14ac:dyDescent="0.2">
      <c r="A62" s="11" t="s">
        <v>862</v>
      </c>
      <c r="B62" s="66"/>
      <c r="C62" s="11" t="s">
        <v>28</v>
      </c>
      <c r="D62" s="9"/>
      <c r="E62" s="9" t="s">
        <v>1715</v>
      </c>
      <c r="F62" s="9" t="s">
        <v>68</v>
      </c>
      <c r="G62" s="9" t="s">
        <v>1166</v>
      </c>
      <c r="H62" s="9"/>
      <c r="I62" s="9"/>
      <c r="J62" s="9"/>
      <c r="K62" s="9"/>
    </row>
    <row r="63" spans="1:15" x14ac:dyDescent="0.2">
      <c r="A63" s="11" t="s">
        <v>863</v>
      </c>
      <c r="B63" s="66"/>
      <c r="C63" s="11" t="s">
        <v>28</v>
      </c>
      <c r="D63" s="9"/>
      <c r="E63" s="9" t="s">
        <v>1716</v>
      </c>
      <c r="F63" s="9" t="s">
        <v>68</v>
      </c>
      <c r="G63" s="9" t="s">
        <v>1166</v>
      </c>
      <c r="H63" s="9"/>
      <c r="I63" s="9"/>
      <c r="J63" s="9"/>
      <c r="K63" s="9"/>
    </row>
    <row r="64" spans="1:15" x14ac:dyDescent="0.2">
      <c r="A64" s="11" t="s">
        <v>864</v>
      </c>
      <c r="B64" s="66"/>
      <c r="C64" s="11" t="s">
        <v>28</v>
      </c>
      <c r="D64" s="9"/>
      <c r="E64" s="9" t="s">
        <v>1717</v>
      </c>
      <c r="F64" s="9" t="s">
        <v>68</v>
      </c>
      <c r="G64" s="9" t="s">
        <v>1166</v>
      </c>
      <c r="H64" s="9"/>
      <c r="I64" s="9"/>
      <c r="J64" s="9"/>
      <c r="K64" s="9"/>
    </row>
    <row r="65" spans="1:22" x14ac:dyDescent="0.2">
      <c r="A65" s="11" t="s">
        <v>865</v>
      </c>
      <c r="B65" s="66"/>
      <c r="C65" s="11" t="s">
        <v>28</v>
      </c>
      <c r="D65" s="9"/>
      <c r="E65" s="9" t="s">
        <v>1718</v>
      </c>
      <c r="F65" s="9" t="s">
        <v>68</v>
      </c>
      <c r="G65" s="9" t="s">
        <v>1166</v>
      </c>
      <c r="H65" s="9"/>
      <c r="I65" s="9"/>
      <c r="J65" s="9"/>
      <c r="K65" s="9"/>
    </row>
    <row r="66" spans="1:22" x14ac:dyDescent="0.2">
      <c r="A66" s="11" t="s">
        <v>866</v>
      </c>
      <c r="B66" s="66"/>
      <c r="C66" s="11" t="s">
        <v>28</v>
      </c>
      <c r="D66" s="9"/>
      <c r="E66" s="9" t="s">
        <v>1719</v>
      </c>
      <c r="F66" s="9" t="s">
        <v>68</v>
      </c>
      <c r="G66" s="9" t="s">
        <v>1166</v>
      </c>
      <c r="H66" s="9"/>
      <c r="I66" s="9"/>
      <c r="J66" s="9"/>
      <c r="K66" s="9"/>
      <c r="M66" s="24" t="s">
        <v>933</v>
      </c>
      <c r="N66" s="21"/>
      <c r="O66" s="24"/>
      <c r="P66" s="21"/>
      <c r="Q66" s="25" t="s">
        <v>192</v>
      </c>
      <c r="R66" s="21"/>
      <c r="S66" s="21"/>
      <c r="T66" s="21"/>
      <c r="U66" s="21"/>
      <c r="V66" s="21"/>
    </row>
    <row r="67" spans="1:22" x14ac:dyDescent="0.2">
      <c r="A67" s="11" t="s">
        <v>867</v>
      </c>
      <c r="B67" s="66"/>
      <c r="C67" s="11" t="s">
        <v>28</v>
      </c>
      <c r="D67" s="9"/>
      <c r="E67" s="9">
        <v>3.4</v>
      </c>
      <c r="F67" s="9" t="s">
        <v>68</v>
      </c>
      <c r="G67" s="9" t="s">
        <v>1166</v>
      </c>
      <c r="H67" s="9"/>
      <c r="I67" s="9"/>
      <c r="J67" s="9"/>
      <c r="K67" s="9"/>
      <c r="M67" s="25" t="s">
        <v>934</v>
      </c>
      <c r="N67" s="26"/>
      <c r="O67" s="34" t="s">
        <v>935</v>
      </c>
      <c r="P67" s="33"/>
      <c r="Q67" s="34" t="s">
        <v>936</v>
      </c>
      <c r="R67" s="26"/>
      <c r="S67" s="79" t="s">
        <v>937</v>
      </c>
      <c r="T67" s="26"/>
      <c r="U67" s="34"/>
      <c r="V67" s="26"/>
    </row>
    <row r="68" spans="1:22" x14ac:dyDescent="0.2">
      <c r="A68" s="11" t="s">
        <v>868</v>
      </c>
      <c r="B68" s="66"/>
      <c r="C68" s="11" t="s">
        <v>28</v>
      </c>
      <c r="D68" s="9"/>
      <c r="E68" s="9">
        <v>2</v>
      </c>
      <c r="F68" s="9" t="s">
        <v>68</v>
      </c>
      <c r="G68" s="9" t="s">
        <v>1166</v>
      </c>
      <c r="H68" s="9"/>
      <c r="I68" s="9"/>
      <c r="J68" s="9"/>
      <c r="K68" s="9"/>
      <c r="M68" s="29"/>
      <c r="N68" s="30"/>
      <c r="O68" s="29"/>
      <c r="P68" s="30"/>
      <c r="Q68" s="29"/>
      <c r="R68" s="30"/>
      <c r="S68" s="29"/>
      <c r="T68" s="30"/>
      <c r="V68" s="30"/>
    </row>
    <row r="69" spans="1:22" x14ac:dyDescent="0.2">
      <c r="A69" s="11" t="s">
        <v>869</v>
      </c>
      <c r="B69" s="66"/>
      <c r="C69" s="11" t="s">
        <v>28</v>
      </c>
      <c r="D69" s="9"/>
      <c r="E69" s="9" t="s">
        <v>1712</v>
      </c>
      <c r="F69" s="9" t="s">
        <v>68</v>
      </c>
      <c r="G69" s="9" t="s">
        <v>1166</v>
      </c>
      <c r="H69" s="9"/>
      <c r="I69" s="9"/>
      <c r="J69" s="9"/>
      <c r="K69" s="9"/>
      <c r="M69" s="25" t="s">
        <v>938</v>
      </c>
      <c r="O69" s="34" t="s">
        <v>939</v>
      </c>
      <c r="P69" s="33"/>
      <c r="Q69" s="34" t="s">
        <v>940</v>
      </c>
      <c r="S69" s="34"/>
      <c r="T69" s="33"/>
      <c r="U69" s="34"/>
      <c r="V69" s="28"/>
    </row>
    <row r="70" spans="1:22" x14ac:dyDescent="0.2">
      <c r="A70" s="11" t="s">
        <v>870</v>
      </c>
      <c r="B70" s="66"/>
      <c r="C70" s="11" t="s">
        <v>28</v>
      </c>
      <c r="D70" s="9"/>
      <c r="E70" s="9" t="s">
        <v>1720</v>
      </c>
      <c r="F70" s="9" t="s">
        <v>68</v>
      </c>
      <c r="G70" s="9" t="s">
        <v>1166</v>
      </c>
      <c r="H70" s="9"/>
      <c r="I70" s="9"/>
      <c r="J70" s="9"/>
      <c r="K70" s="9"/>
      <c r="M70" s="29"/>
      <c r="N70" s="30"/>
      <c r="O70" s="29"/>
      <c r="P70" s="30"/>
      <c r="Q70" s="29"/>
      <c r="R70" s="30"/>
      <c r="T70" s="30"/>
      <c r="U70" s="29"/>
      <c r="V70" s="30"/>
    </row>
    <row r="71" spans="1:22" x14ac:dyDescent="0.2">
      <c r="A71" s="11" t="s">
        <v>871</v>
      </c>
      <c r="B71" s="75"/>
      <c r="C71" s="11" t="s">
        <v>28</v>
      </c>
      <c r="D71" s="9"/>
      <c r="E71" s="9" t="s">
        <v>1707</v>
      </c>
      <c r="F71" s="9" t="s">
        <v>68</v>
      </c>
      <c r="G71" s="9" t="s">
        <v>1166</v>
      </c>
      <c r="H71" s="9"/>
      <c r="I71" s="9"/>
      <c r="J71" s="9"/>
      <c r="K71" s="9"/>
      <c r="M71" s="25" t="s">
        <v>941</v>
      </c>
      <c r="O71" s="78" t="s">
        <v>942</v>
      </c>
      <c r="Q71" s="34" t="s">
        <v>943</v>
      </c>
      <c r="R71" s="33"/>
      <c r="S71" s="34"/>
      <c r="T71" s="33"/>
      <c r="U71" s="34"/>
      <c r="V71" s="33"/>
    </row>
    <row r="72" spans="1:22" x14ac:dyDescent="0.2">
      <c r="A72" s="11" t="s">
        <v>872</v>
      </c>
      <c r="B72" s="75"/>
      <c r="C72" s="11" t="s">
        <v>28</v>
      </c>
      <c r="D72" s="9"/>
      <c r="E72" s="9" t="s">
        <v>1707</v>
      </c>
      <c r="F72" s="9" t="s">
        <v>68</v>
      </c>
      <c r="G72" s="9" t="s">
        <v>1166</v>
      </c>
      <c r="H72" s="9"/>
      <c r="I72" s="9"/>
      <c r="J72" s="9"/>
      <c r="K72" s="9"/>
      <c r="M72" s="29"/>
      <c r="N72" s="30"/>
      <c r="O72" s="29"/>
      <c r="P72" s="30"/>
      <c r="Q72" s="35"/>
      <c r="R72" s="30"/>
      <c r="S72" s="29"/>
      <c r="T72" s="30"/>
      <c r="U72" s="29"/>
      <c r="V72" s="36"/>
    </row>
    <row r="73" spans="1:22" x14ac:dyDescent="0.2">
      <c r="A73" s="11" t="s">
        <v>873</v>
      </c>
      <c r="B73" s="75"/>
      <c r="C73" s="11" t="s">
        <v>28</v>
      </c>
      <c r="D73" s="9"/>
      <c r="E73" s="9" t="s">
        <v>1712</v>
      </c>
      <c r="F73" s="9" t="s">
        <v>68</v>
      </c>
      <c r="G73" s="9" t="s">
        <v>1166</v>
      </c>
      <c r="H73" s="9"/>
      <c r="I73" s="9"/>
      <c r="J73" s="9"/>
      <c r="K73" s="9"/>
      <c r="M73" s="17" t="s">
        <v>231</v>
      </c>
      <c r="N73" s="15"/>
    </row>
    <row r="74" spans="1:22" x14ac:dyDescent="0.2">
      <c r="A74" s="11" t="s">
        <v>874</v>
      </c>
      <c r="B74" s="75"/>
      <c r="C74" s="11" t="s">
        <v>28</v>
      </c>
      <c r="D74" s="9"/>
      <c r="E74" s="9" t="s">
        <v>1721</v>
      </c>
      <c r="F74" s="9" t="s">
        <v>68</v>
      </c>
      <c r="G74" s="9" t="s">
        <v>1166</v>
      </c>
      <c r="H74" s="9"/>
      <c r="I74" s="9"/>
      <c r="J74" s="9"/>
      <c r="K74" s="9"/>
      <c r="M74" s="17"/>
      <c r="N74" s="17"/>
      <c r="O74" s="15"/>
      <c r="P74" s="24"/>
      <c r="Q74" s="24"/>
      <c r="S74" s="24"/>
    </row>
    <row r="75" spans="1:22" x14ac:dyDescent="0.2">
      <c r="A75" s="11" t="s">
        <v>875</v>
      </c>
      <c r="B75" s="75"/>
      <c r="C75" s="11" t="s">
        <v>28</v>
      </c>
      <c r="D75" s="9"/>
      <c r="E75" s="9" t="s">
        <v>1722</v>
      </c>
      <c r="F75" s="9" t="s">
        <v>68</v>
      </c>
      <c r="G75" s="9" t="s">
        <v>1166</v>
      </c>
      <c r="H75" s="9"/>
      <c r="I75" s="9"/>
      <c r="J75" s="9"/>
      <c r="K75" s="9"/>
      <c r="M75" t="s">
        <v>1831</v>
      </c>
      <c r="N75" t="s">
        <v>1830</v>
      </c>
      <c r="O75" t="s">
        <v>1832</v>
      </c>
      <c r="P75" t="s">
        <v>1823</v>
      </c>
      <c r="Q75" t="s">
        <v>1824</v>
      </c>
      <c r="R75" t="s">
        <v>1833</v>
      </c>
      <c r="S75" t="s">
        <v>1834</v>
      </c>
    </row>
    <row r="76" spans="1:22" x14ac:dyDescent="0.2">
      <c r="A76" s="11" t="s">
        <v>876</v>
      </c>
      <c r="B76" s="75"/>
      <c r="C76" s="11" t="s">
        <v>28</v>
      </c>
      <c r="D76" s="9"/>
      <c r="E76" s="9" t="s">
        <v>1708</v>
      </c>
      <c r="F76" s="9" t="s">
        <v>68</v>
      </c>
      <c r="G76" s="9" t="s">
        <v>1166</v>
      </c>
      <c r="H76" s="9"/>
      <c r="I76" s="9"/>
      <c r="J76" s="9"/>
      <c r="K76" s="9"/>
      <c r="N76">
        <f>5+12+6+25+15+20+5+1+6</f>
        <v>95</v>
      </c>
      <c r="O76">
        <f>3+6+3+8+5+3+4+2+5</f>
        <v>39</v>
      </c>
      <c r="P76">
        <f>8+3+2+1+11+8+3+3+1+4</f>
        <v>44</v>
      </c>
      <c r="Q76">
        <f>3+4+1+3+2</f>
        <v>13</v>
      </c>
      <c r="R76">
        <f>12+8</f>
        <v>20</v>
      </c>
      <c r="S76">
        <f>SUM(N76,O76,P76,Q76,R76)</f>
        <v>211</v>
      </c>
    </row>
    <row r="77" spans="1:22" x14ac:dyDescent="0.2">
      <c r="A77" s="11" t="s">
        <v>877</v>
      </c>
      <c r="B77" s="75"/>
      <c r="C77" s="11" t="s">
        <v>28</v>
      </c>
      <c r="D77" s="9"/>
      <c r="E77" s="9" t="s">
        <v>1723</v>
      </c>
      <c r="F77" s="9" t="s">
        <v>68</v>
      </c>
      <c r="G77" s="9" t="s">
        <v>1166</v>
      </c>
      <c r="H77" s="9"/>
      <c r="I77" s="9"/>
      <c r="J77" s="9"/>
      <c r="K77" s="9"/>
      <c r="S77" t="s">
        <v>1835</v>
      </c>
    </row>
    <row r="78" spans="1:22" x14ac:dyDescent="0.2">
      <c r="A78" s="11" t="s">
        <v>878</v>
      </c>
      <c r="B78" s="75"/>
      <c r="C78" s="11" t="s">
        <v>28</v>
      </c>
      <c r="D78" s="9"/>
      <c r="E78" s="9">
        <v>4.2</v>
      </c>
      <c r="F78" s="9" t="s">
        <v>68</v>
      </c>
      <c r="G78" s="9" t="s">
        <v>1166</v>
      </c>
      <c r="H78" s="9"/>
      <c r="I78" s="9"/>
      <c r="J78" s="9"/>
      <c r="K78" s="9"/>
    </row>
    <row r="79" spans="1:22" x14ac:dyDescent="0.2">
      <c r="A79" s="11" t="s">
        <v>879</v>
      </c>
      <c r="B79" s="75"/>
      <c r="C79" s="11" t="s">
        <v>28</v>
      </c>
      <c r="D79" s="9"/>
      <c r="E79" s="9" t="s">
        <v>1724</v>
      </c>
      <c r="F79" s="9" t="s">
        <v>68</v>
      </c>
      <c r="G79" s="9" t="s">
        <v>1166</v>
      </c>
      <c r="H79" s="9"/>
      <c r="I79" s="9"/>
      <c r="J79" s="9"/>
      <c r="K79" s="9"/>
    </row>
    <row r="80" spans="1:22" x14ac:dyDescent="0.2">
      <c r="A80" s="11" t="s">
        <v>880</v>
      </c>
      <c r="B80" s="75"/>
      <c r="C80" s="11" t="s">
        <v>28</v>
      </c>
      <c r="D80" s="9"/>
      <c r="E80" s="9" t="s">
        <v>1725</v>
      </c>
      <c r="F80" s="9" t="s">
        <v>68</v>
      </c>
      <c r="G80" s="9" t="s">
        <v>1166</v>
      </c>
      <c r="H80" s="9"/>
      <c r="I80" s="9"/>
      <c r="J80" s="9"/>
      <c r="K80" s="9"/>
    </row>
    <row r="81" spans="1:11" x14ac:dyDescent="0.2">
      <c r="A81" s="11" t="s">
        <v>881</v>
      </c>
      <c r="B81" s="75"/>
      <c r="C81" s="11" t="s">
        <v>28</v>
      </c>
      <c r="D81" s="9"/>
      <c r="E81" s="9" t="s">
        <v>1702</v>
      </c>
      <c r="F81" s="9" t="s">
        <v>68</v>
      </c>
      <c r="G81" s="9" t="s">
        <v>1166</v>
      </c>
      <c r="H81" s="9"/>
      <c r="I81" s="9"/>
      <c r="J81" s="9"/>
      <c r="K81" s="9"/>
    </row>
    <row r="82" spans="1:11" x14ac:dyDescent="0.2">
      <c r="A82" s="11" t="s">
        <v>882</v>
      </c>
      <c r="B82" s="75"/>
      <c r="C82" s="11" t="s">
        <v>28</v>
      </c>
      <c r="D82" s="9"/>
      <c r="E82" s="9" t="s">
        <v>1707</v>
      </c>
      <c r="F82" s="9" t="s">
        <v>68</v>
      </c>
      <c r="G82" s="9" t="s">
        <v>1166</v>
      </c>
      <c r="H82" s="9"/>
      <c r="I82" s="9"/>
      <c r="J82" s="9"/>
      <c r="K82" s="9"/>
    </row>
    <row r="83" spans="1:11" x14ac:dyDescent="0.2">
      <c r="A83" s="11" t="s">
        <v>883</v>
      </c>
      <c r="B83" s="75"/>
      <c r="C83" s="11" t="s">
        <v>28</v>
      </c>
      <c r="D83" s="9"/>
      <c r="E83" s="9">
        <v>3.5</v>
      </c>
      <c r="F83" s="9" t="s">
        <v>68</v>
      </c>
      <c r="G83" s="9" t="s">
        <v>1166</v>
      </c>
      <c r="H83" s="9"/>
      <c r="I83" s="9"/>
      <c r="J83" s="9"/>
      <c r="K83" s="9"/>
    </row>
    <row r="84" spans="1:11" x14ac:dyDescent="0.2">
      <c r="A84" s="11" t="s">
        <v>884</v>
      </c>
      <c r="B84" s="75"/>
      <c r="C84" s="11" t="s">
        <v>28</v>
      </c>
      <c r="D84" s="9"/>
      <c r="E84" s="9">
        <v>3.1</v>
      </c>
      <c r="F84" s="9" t="s">
        <v>68</v>
      </c>
      <c r="G84" s="9" t="s">
        <v>1166</v>
      </c>
      <c r="H84" s="9"/>
      <c r="I84" s="9"/>
      <c r="J84" s="9"/>
      <c r="K84" s="9"/>
    </row>
    <row r="85" spans="1:11" x14ac:dyDescent="0.2">
      <c r="A85" s="11" t="s">
        <v>885</v>
      </c>
      <c r="B85" s="75"/>
      <c r="C85" s="11" t="s">
        <v>28</v>
      </c>
      <c r="D85" s="9"/>
      <c r="E85" s="9" t="s">
        <v>1698</v>
      </c>
      <c r="F85" s="9" t="s">
        <v>68</v>
      </c>
      <c r="G85" s="9" t="s">
        <v>1166</v>
      </c>
      <c r="H85" s="9"/>
      <c r="I85" s="9"/>
      <c r="J85" s="9"/>
      <c r="K85" s="9"/>
    </row>
    <row r="86" spans="1:11" x14ac:dyDescent="0.2">
      <c r="A86" s="11" t="s">
        <v>886</v>
      </c>
      <c r="B86" s="75"/>
      <c r="C86" s="11" t="s">
        <v>28</v>
      </c>
      <c r="D86" s="9"/>
      <c r="E86" s="9" t="s">
        <v>1726</v>
      </c>
      <c r="F86" s="9" t="s">
        <v>68</v>
      </c>
      <c r="G86" s="9" t="s">
        <v>1166</v>
      </c>
      <c r="H86" s="9"/>
      <c r="I86" s="9"/>
      <c r="J86" s="9"/>
      <c r="K86" s="9"/>
    </row>
    <row r="87" spans="1:11" x14ac:dyDescent="0.2">
      <c r="A87" s="11" t="s">
        <v>887</v>
      </c>
      <c r="B87" s="75"/>
      <c r="C87" s="11" t="s">
        <v>28</v>
      </c>
      <c r="D87" s="9"/>
      <c r="E87" s="9" t="s">
        <v>1720</v>
      </c>
      <c r="F87" s="9" t="s">
        <v>68</v>
      </c>
      <c r="G87" s="9" t="s">
        <v>1166</v>
      </c>
      <c r="H87" s="9"/>
      <c r="I87" s="9"/>
      <c r="J87" s="9"/>
      <c r="K87" s="9"/>
    </row>
    <row r="88" spans="1:11" x14ac:dyDescent="0.2">
      <c r="A88" s="11" t="s">
        <v>888</v>
      </c>
      <c r="B88" s="75"/>
      <c r="C88" s="11" t="s">
        <v>28</v>
      </c>
      <c r="D88" s="9"/>
      <c r="E88" s="9" t="s">
        <v>1727</v>
      </c>
      <c r="F88" s="9" t="s">
        <v>68</v>
      </c>
      <c r="G88" s="9" t="s">
        <v>1166</v>
      </c>
      <c r="H88" s="9"/>
      <c r="I88" s="9"/>
      <c r="J88" s="9"/>
      <c r="K88" s="9"/>
    </row>
    <row r="89" spans="1:11" x14ac:dyDescent="0.2">
      <c r="A89" s="11" t="s">
        <v>889</v>
      </c>
      <c r="B89" s="75"/>
      <c r="C89" s="11" t="s">
        <v>28</v>
      </c>
      <c r="D89" s="9"/>
      <c r="E89" s="9" t="s">
        <v>1728</v>
      </c>
      <c r="F89" s="9" t="s">
        <v>68</v>
      </c>
      <c r="G89" s="9" t="s">
        <v>1166</v>
      </c>
      <c r="H89" s="9"/>
      <c r="I89" s="9"/>
      <c r="J89" s="9"/>
      <c r="K89" s="9"/>
    </row>
    <row r="90" spans="1:11" x14ac:dyDescent="0.2">
      <c r="A90" s="11" t="s">
        <v>890</v>
      </c>
      <c r="B90" s="75"/>
      <c r="C90" s="11" t="s">
        <v>28</v>
      </c>
      <c r="D90" s="9"/>
      <c r="E90" s="9" t="s">
        <v>1729</v>
      </c>
      <c r="F90" s="9" t="s">
        <v>68</v>
      </c>
      <c r="G90" s="9" t="s">
        <v>1166</v>
      </c>
      <c r="H90" s="9"/>
      <c r="I90" s="9"/>
      <c r="J90" s="9"/>
      <c r="K90" s="9"/>
    </row>
    <row r="91" spans="1:11" x14ac:dyDescent="0.2">
      <c r="A91" s="11" t="s">
        <v>891</v>
      </c>
      <c r="B91" s="75"/>
      <c r="C91" s="11" t="s">
        <v>28</v>
      </c>
      <c r="D91" s="9"/>
      <c r="E91" s="9" t="s">
        <v>1730</v>
      </c>
      <c r="F91" s="9" t="s">
        <v>68</v>
      </c>
      <c r="G91" s="9" t="s">
        <v>1166</v>
      </c>
      <c r="H91" s="9"/>
      <c r="I91" s="9"/>
      <c r="J91" s="9"/>
      <c r="K91" s="9"/>
    </row>
    <row r="92" spans="1:11" x14ac:dyDescent="0.2">
      <c r="A92" s="11" t="s">
        <v>892</v>
      </c>
      <c r="B92" s="75"/>
      <c r="C92" s="11" t="s">
        <v>28</v>
      </c>
      <c r="D92" s="9"/>
      <c r="E92" s="9" t="s">
        <v>1731</v>
      </c>
      <c r="F92" s="9" t="s">
        <v>68</v>
      </c>
      <c r="G92" s="9" t="s">
        <v>1166</v>
      </c>
      <c r="H92" s="9"/>
      <c r="I92" s="9"/>
      <c r="J92" s="9"/>
      <c r="K92" s="9"/>
    </row>
    <row r="93" spans="1:11" x14ac:dyDescent="0.2">
      <c r="A93" s="11" t="s">
        <v>893</v>
      </c>
      <c r="B93" s="75"/>
      <c r="C93" s="11" t="s">
        <v>28</v>
      </c>
      <c r="D93" s="9"/>
      <c r="E93" s="9" t="s">
        <v>1732</v>
      </c>
      <c r="F93" s="9" t="s">
        <v>68</v>
      </c>
      <c r="G93" s="9" t="s">
        <v>1166</v>
      </c>
      <c r="H93" s="9"/>
      <c r="I93" s="9"/>
      <c r="J93" s="9"/>
      <c r="K93" s="9"/>
    </row>
    <row r="94" spans="1:11" x14ac:dyDescent="0.2">
      <c r="A94" s="11" t="s">
        <v>894</v>
      </c>
      <c r="B94" s="75"/>
      <c r="C94" s="11" t="s">
        <v>28</v>
      </c>
      <c r="D94" s="9"/>
      <c r="E94" s="9" t="s">
        <v>1733</v>
      </c>
      <c r="F94" s="9" t="s">
        <v>68</v>
      </c>
      <c r="G94" s="9" t="s">
        <v>1166</v>
      </c>
      <c r="H94" s="9"/>
      <c r="I94" s="9"/>
      <c r="J94" s="9"/>
      <c r="K94" s="9"/>
    </row>
    <row r="95" spans="1:11" x14ac:dyDescent="0.2">
      <c r="A95" s="11" t="s">
        <v>895</v>
      </c>
      <c r="B95" s="75"/>
      <c r="C95" s="11" t="s">
        <v>28</v>
      </c>
      <c r="D95" s="9"/>
      <c r="E95" s="9" t="s">
        <v>1708</v>
      </c>
      <c r="F95" s="9" t="s">
        <v>68</v>
      </c>
      <c r="G95" s="9" t="s">
        <v>1166</v>
      </c>
      <c r="H95" s="9"/>
      <c r="I95" s="9"/>
      <c r="J95" s="9"/>
      <c r="K95" s="9"/>
    </row>
    <row r="96" spans="1:11" x14ac:dyDescent="0.2">
      <c r="A96" s="11" t="s">
        <v>896</v>
      </c>
      <c r="B96" s="75"/>
      <c r="C96" s="11" t="s">
        <v>28</v>
      </c>
      <c r="D96" s="9"/>
      <c r="E96" s="9" t="s">
        <v>1734</v>
      </c>
      <c r="F96" s="9" t="s">
        <v>68</v>
      </c>
      <c r="G96" s="9" t="s">
        <v>1166</v>
      </c>
      <c r="H96" s="9"/>
      <c r="I96" s="9"/>
      <c r="J96" s="9"/>
      <c r="K96" s="9"/>
    </row>
    <row r="97" spans="1:22" x14ac:dyDescent="0.2">
      <c r="A97" s="11" t="s">
        <v>897</v>
      </c>
      <c r="B97" s="75"/>
      <c r="C97" s="11" t="s">
        <v>28</v>
      </c>
      <c r="D97" s="9"/>
      <c r="E97" s="9">
        <v>2.6</v>
      </c>
      <c r="F97" s="9" t="s">
        <v>68</v>
      </c>
      <c r="G97" s="9" t="s">
        <v>1166</v>
      </c>
      <c r="H97" s="9"/>
      <c r="I97" s="9"/>
      <c r="J97" s="9"/>
      <c r="K97" s="9"/>
      <c r="M97" s="17" t="s">
        <v>226</v>
      </c>
      <c r="N97" s="15"/>
      <c r="Q97" s="25" t="s">
        <v>192</v>
      </c>
      <c r="S97" t="s">
        <v>1828</v>
      </c>
    </row>
    <row r="98" spans="1:22" x14ac:dyDescent="0.2">
      <c r="A98" s="11" t="s">
        <v>898</v>
      </c>
      <c r="B98" s="75"/>
      <c r="C98" s="11" t="s">
        <v>261</v>
      </c>
      <c r="D98" s="9"/>
      <c r="E98" s="9">
        <v>4.0999999999999996</v>
      </c>
      <c r="F98" s="9" t="s">
        <v>68</v>
      </c>
      <c r="G98" s="9" t="s">
        <v>1166</v>
      </c>
      <c r="H98" s="9"/>
      <c r="I98" s="9"/>
      <c r="J98" s="9"/>
      <c r="K98" s="9"/>
      <c r="M98" s="25"/>
      <c r="N98" s="26"/>
      <c r="O98" s="25"/>
      <c r="P98" s="33"/>
      <c r="Q98" s="34"/>
      <c r="R98" s="26"/>
      <c r="S98" s="25"/>
      <c r="T98" s="26"/>
      <c r="U98" s="25"/>
      <c r="V98" s="26"/>
    </row>
    <row r="99" spans="1:22" x14ac:dyDescent="0.2">
      <c r="A99" s="11" t="s">
        <v>899</v>
      </c>
      <c r="B99" s="75"/>
      <c r="C99" s="11" t="s">
        <v>28</v>
      </c>
      <c r="D99" s="9"/>
      <c r="E99" s="9" t="s">
        <v>1709</v>
      </c>
      <c r="F99" s="9" t="s">
        <v>68</v>
      </c>
      <c r="G99" s="9" t="s">
        <v>1166</v>
      </c>
      <c r="H99" s="9"/>
      <c r="I99" s="9"/>
      <c r="J99" s="9"/>
      <c r="K99" s="9"/>
      <c r="M99" s="29"/>
      <c r="N99" s="30"/>
      <c r="O99" s="29"/>
      <c r="P99" s="30"/>
      <c r="Q99" s="29"/>
      <c r="R99" s="30"/>
      <c r="S99" s="29"/>
      <c r="T99" s="30"/>
      <c r="U99" s="29"/>
      <c r="V99" s="30"/>
    </row>
    <row r="100" spans="1:22" x14ac:dyDescent="0.2">
      <c r="A100" s="11" t="s">
        <v>900</v>
      </c>
      <c r="B100" s="75"/>
      <c r="C100" s="11" t="s">
        <v>261</v>
      </c>
      <c r="D100" s="9"/>
      <c r="E100" s="9">
        <v>1.9</v>
      </c>
      <c r="F100" s="9" t="s">
        <v>68</v>
      </c>
      <c r="G100" s="9" t="s">
        <v>1166</v>
      </c>
      <c r="H100" s="9"/>
      <c r="I100" s="9"/>
      <c r="J100" s="9"/>
      <c r="K100" s="9"/>
      <c r="M100" s="25"/>
      <c r="N100" s="32"/>
      <c r="O100" s="34"/>
      <c r="P100" s="33"/>
      <c r="Q100" s="34"/>
      <c r="R100" s="33"/>
      <c r="S100" s="34"/>
      <c r="T100" s="33"/>
      <c r="U100" s="34"/>
      <c r="V100" s="28"/>
    </row>
    <row r="101" spans="1:22" x14ac:dyDescent="0.2">
      <c r="A101" s="11" t="s">
        <v>901</v>
      </c>
      <c r="B101" s="75"/>
      <c r="C101" s="11" t="s">
        <v>28</v>
      </c>
      <c r="D101" s="9"/>
      <c r="E101" s="9" t="s">
        <v>1736</v>
      </c>
      <c r="F101" s="9" t="s">
        <v>68</v>
      </c>
      <c r="G101" s="9" t="s">
        <v>1166</v>
      </c>
      <c r="H101" s="9"/>
      <c r="I101" s="9"/>
      <c r="J101" s="9"/>
      <c r="K101" s="9"/>
      <c r="M101" s="29"/>
      <c r="N101" s="30"/>
      <c r="O101" s="29"/>
      <c r="P101" s="30"/>
      <c r="Q101" s="29"/>
      <c r="R101" s="30"/>
      <c r="S101" s="29"/>
      <c r="T101" s="30"/>
      <c r="U101" s="29"/>
      <c r="V101" s="30"/>
    </row>
    <row r="102" spans="1:22" x14ac:dyDescent="0.2">
      <c r="A102" s="11" t="s">
        <v>902</v>
      </c>
      <c r="B102" s="75"/>
      <c r="C102" s="11" t="s">
        <v>28</v>
      </c>
      <c r="D102" s="9"/>
      <c r="E102" s="9" t="s">
        <v>1737</v>
      </c>
      <c r="F102" s="9" t="s">
        <v>68</v>
      </c>
      <c r="G102" s="9" t="s">
        <v>1166</v>
      </c>
      <c r="H102" s="9"/>
      <c r="I102" s="9"/>
      <c r="J102" s="9"/>
      <c r="K102" s="9"/>
      <c r="M102" s="25"/>
      <c r="N102" s="32"/>
      <c r="O102" s="34"/>
      <c r="P102" s="33"/>
      <c r="Q102" s="27" t="s">
        <v>1829</v>
      </c>
      <c r="R102" s="33"/>
      <c r="S102" s="34"/>
      <c r="T102" s="33"/>
      <c r="U102" s="34"/>
      <c r="V102" s="33"/>
    </row>
    <row r="103" spans="1:22" x14ac:dyDescent="0.2">
      <c r="A103" s="11" t="s">
        <v>903</v>
      </c>
      <c r="B103" s="75"/>
      <c r="C103" s="11" t="s">
        <v>28</v>
      </c>
      <c r="D103" s="9"/>
      <c r="E103" s="9" t="s">
        <v>1738</v>
      </c>
      <c r="F103" s="9" t="s">
        <v>68</v>
      </c>
      <c r="G103" s="9" t="s">
        <v>1166</v>
      </c>
      <c r="H103" s="9"/>
      <c r="I103" s="9"/>
      <c r="J103" s="9"/>
      <c r="K103" s="9"/>
      <c r="M103" s="29"/>
      <c r="N103" s="30"/>
      <c r="O103" s="29"/>
      <c r="P103" s="30"/>
      <c r="Q103" s="35"/>
      <c r="R103" s="30"/>
      <c r="S103" s="29"/>
      <c r="T103" s="30"/>
      <c r="U103" s="29"/>
      <c r="V103" s="36"/>
    </row>
    <row r="104" spans="1:22" x14ac:dyDescent="0.2">
      <c r="A104" s="11" t="s">
        <v>904</v>
      </c>
      <c r="B104" s="75"/>
      <c r="C104" s="11" t="s">
        <v>28</v>
      </c>
      <c r="D104" s="9"/>
      <c r="E104" s="9" t="s">
        <v>1739</v>
      </c>
      <c r="F104" s="9"/>
      <c r="G104" s="9" t="s">
        <v>1166</v>
      </c>
      <c r="H104" s="9"/>
      <c r="I104" s="9"/>
      <c r="J104" s="9"/>
      <c r="K104" s="9"/>
    </row>
    <row r="105" spans="1:22" x14ac:dyDescent="0.2">
      <c r="A105" s="11" t="s">
        <v>905</v>
      </c>
      <c r="B105" s="75"/>
      <c r="C105" s="11" t="s">
        <v>28</v>
      </c>
      <c r="D105" s="9"/>
      <c r="E105" s="9" t="s">
        <v>1740</v>
      </c>
      <c r="F105" s="9" t="s">
        <v>68</v>
      </c>
      <c r="G105" s="9" t="s">
        <v>1166</v>
      </c>
      <c r="H105" s="9"/>
      <c r="I105" s="9"/>
      <c r="J105" s="9"/>
      <c r="K105" s="9"/>
      <c r="M105" s="17"/>
      <c r="N105" s="15"/>
      <c r="Q105" s="25"/>
    </row>
    <row r="106" spans="1:22" x14ac:dyDescent="0.2">
      <c r="A106" s="11" t="s">
        <v>906</v>
      </c>
      <c r="B106" s="75"/>
      <c r="C106" s="11" t="s">
        <v>28</v>
      </c>
      <c r="D106" s="9"/>
      <c r="E106" s="9">
        <v>2.2999999999999998</v>
      </c>
      <c r="F106" s="9" t="s">
        <v>68</v>
      </c>
      <c r="G106" s="9" t="s">
        <v>1166</v>
      </c>
      <c r="H106" s="9"/>
      <c r="I106" s="9"/>
      <c r="J106" s="9"/>
      <c r="K106" s="9"/>
      <c r="M106" s="25"/>
      <c r="N106" s="26"/>
      <c r="O106" s="25"/>
      <c r="P106" s="33"/>
      <c r="Q106" s="34"/>
      <c r="R106" s="26"/>
      <c r="S106" s="25"/>
      <c r="T106" s="26"/>
      <c r="U106" s="25"/>
      <c r="V106" s="26"/>
    </row>
    <row r="107" spans="1:22" ht="34" x14ac:dyDescent="0.2">
      <c r="A107" t="s">
        <v>907</v>
      </c>
      <c r="B107" s="92" t="s">
        <v>908</v>
      </c>
      <c r="C107" s="93" t="s">
        <v>28</v>
      </c>
      <c r="D107" s="93">
        <v>55.5</v>
      </c>
      <c r="E107" s="93">
        <v>17.5</v>
      </c>
      <c r="F107" s="93" t="s">
        <v>403</v>
      </c>
      <c r="G107" s="93" t="s">
        <v>1166</v>
      </c>
      <c r="H107" s="93"/>
      <c r="I107" s="93"/>
      <c r="J107" s="93"/>
      <c r="K107" s="92"/>
      <c r="L107" s="77"/>
      <c r="M107" s="29"/>
      <c r="N107" s="30"/>
      <c r="O107" s="29"/>
      <c r="P107" s="30"/>
      <c r="Q107" s="29"/>
      <c r="R107" s="30"/>
      <c r="S107" s="29"/>
      <c r="T107" s="30"/>
      <c r="U107" s="29"/>
      <c r="V107" s="30"/>
    </row>
    <row r="108" spans="1:22" ht="85" x14ac:dyDescent="0.2">
      <c r="A108" s="9"/>
      <c r="B108" s="73" t="s">
        <v>909</v>
      </c>
      <c r="C108" s="74" t="s">
        <v>28</v>
      </c>
      <c r="D108" s="74">
        <v>69</v>
      </c>
      <c r="E108" s="74">
        <v>20.5</v>
      </c>
      <c r="F108" s="74" t="s">
        <v>403</v>
      </c>
      <c r="G108" s="74" t="s">
        <v>1166</v>
      </c>
      <c r="H108" s="74"/>
      <c r="I108" s="74"/>
      <c r="J108" s="74"/>
      <c r="K108" s="73"/>
      <c r="L108" s="77"/>
      <c r="M108" s="25"/>
      <c r="N108" s="32"/>
      <c r="O108" s="34"/>
      <c r="P108" s="33"/>
      <c r="Q108" s="34"/>
      <c r="R108" s="33"/>
      <c r="S108" s="34"/>
      <c r="T108" s="33"/>
      <c r="U108" s="34"/>
      <c r="V108" s="28"/>
    </row>
    <row r="109" spans="1:22" x14ac:dyDescent="0.2">
      <c r="A109" s="9" t="s">
        <v>1144</v>
      </c>
      <c r="B109" s="73"/>
      <c r="C109" s="74"/>
      <c r="D109" s="74"/>
      <c r="E109" s="74">
        <v>1.7</v>
      </c>
      <c r="F109" s="74" t="s">
        <v>68</v>
      </c>
      <c r="G109" s="74" t="s">
        <v>1166</v>
      </c>
      <c r="H109" s="74"/>
      <c r="I109" s="74"/>
      <c r="J109" s="74"/>
      <c r="K109" s="73"/>
      <c r="M109" s="29"/>
      <c r="N109" s="30"/>
      <c r="O109" s="29"/>
      <c r="P109" s="30"/>
      <c r="Q109" s="29"/>
      <c r="R109" s="30"/>
      <c r="S109" s="29"/>
      <c r="T109" s="30"/>
      <c r="U109" s="29"/>
      <c r="V109" s="30"/>
    </row>
    <row r="110" spans="1:22" x14ac:dyDescent="0.2">
      <c r="A110" s="9" t="s">
        <v>1145</v>
      </c>
      <c r="B110" s="73"/>
      <c r="C110" s="74"/>
      <c r="D110" s="74"/>
      <c r="E110" s="74"/>
      <c r="F110" s="74" t="s">
        <v>68</v>
      </c>
      <c r="G110" s="74"/>
      <c r="H110" s="74"/>
      <c r="I110" s="74"/>
      <c r="J110" s="74" t="s">
        <v>1166</v>
      </c>
      <c r="K110" s="73"/>
      <c r="M110" s="25"/>
      <c r="N110" s="32"/>
      <c r="O110" s="34"/>
      <c r="P110" s="33"/>
      <c r="Q110" s="27"/>
      <c r="R110" s="33"/>
      <c r="S110" s="34"/>
      <c r="T110" s="33"/>
      <c r="U110" s="34"/>
      <c r="V110" s="33"/>
    </row>
    <row r="111" spans="1:22" x14ac:dyDescent="0.2">
      <c r="A111" s="9" t="s">
        <v>1146</v>
      </c>
      <c r="B111" s="73"/>
      <c r="C111" s="74"/>
      <c r="D111" s="74"/>
      <c r="E111" s="74"/>
      <c r="F111" s="74" t="s">
        <v>68</v>
      </c>
      <c r="G111" s="74"/>
      <c r="H111" s="74"/>
      <c r="I111" s="74"/>
      <c r="J111" s="74" t="s">
        <v>1166</v>
      </c>
      <c r="K111" s="73"/>
      <c r="M111" s="29"/>
      <c r="N111" s="30"/>
      <c r="O111" s="29"/>
      <c r="P111" s="30"/>
      <c r="Q111" s="35"/>
      <c r="R111" s="30"/>
      <c r="S111" s="29"/>
      <c r="T111" s="30"/>
      <c r="U111" s="29"/>
      <c r="V111" s="36"/>
    </row>
    <row r="112" spans="1:22" x14ac:dyDescent="0.2">
      <c r="A112" s="9" t="s">
        <v>1147</v>
      </c>
      <c r="B112" s="73"/>
      <c r="C112" s="74"/>
      <c r="D112" s="74"/>
      <c r="E112" s="74">
        <v>1.7</v>
      </c>
      <c r="F112" s="74" t="s">
        <v>68</v>
      </c>
      <c r="G112" s="74" t="s">
        <v>1166</v>
      </c>
      <c r="H112" s="74"/>
      <c r="I112" s="74"/>
      <c r="J112" s="74"/>
      <c r="K112" s="73"/>
    </row>
    <row r="113" spans="1:22" x14ac:dyDescent="0.2">
      <c r="A113" s="9" t="s">
        <v>1148</v>
      </c>
      <c r="B113" s="73"/>
      <c r="C113" s="74"/>
      <c r="D113" s="74"/>
      <c r="E113" s="74" t="s">
        <v>1741</v>
      </c>
      <c r="F113" s="74" t="s">
        <v>68</v>
      </c>
      <c r="G113" s="74" t="s">
        <v>1166</v>
      </c>
      <c r="H113" s="74"/>
      <c r="I113" s="74"/>
      <c r="J113" s="74"/>
      <c r="K113" s="73"/>
      <c r="M113" s="17"/>
      <c r="N113" s="15"/>
      <c r="Q113" s="25"/>
    </row>
    <row r="114" spans="1:22" x14ac:dyDescent="0.2">
      <c r="A114" s="9" t="s">
        <v>1149</v>
      </c>
      <c r="B114" s="73"/>
      <c r="C114" s="74"/>
      <c r="D114" s="74"/>
      <c r="E114" s="74" t="s">
        <v>1742</v>
      </c>
      <c r="F114" s="74" t="s">
        <v>68</v>
      </c>
      <c r="G114" s="74" t="s">
        <v>1166</v>
      </c>
      <c r="H114" s="74"/>
      <c r="I114" s="74"/>
      <c r="J114" s="74"/>
      <c r="K114" s="73"/>
      <c r="M114" s="25"/>
      <c r="N114" s="26"/>
      <c r="O114" s="25"/>
      <c r="P114" s="33"/>
      <c r="Q114" s="34"/>
      <c r="R114" s="26"/>
      <c r="S114" s="25"/>
      <c r="T114" s="26"/>
      <c r="U114" s="25"/>
      <c r="V114" s="26"/>
    </row>
    <row r="115" spans="1:22" x14ac:dyDescent="0.2">
      <c r="A115" s="9" t="s">
        <v>1150</v>
      </c>
      <c r="B115" s="73"/>
      <c r="C115" s="74"/>
      <c r="D115" s="74"/>
      <c r="E115" s="74" t="s">
        <v>1743</v>
      </c>
      <c r="F115" s="74" t="s">
        <v>68</v>
      </c>
      <c r="G115" s="74" t="s">
        <v>1166</v>
      </c>
      <c r="H115" s="74"/>
      <c r="I115" s="74"/>
      <c r="J115" s="74"/>
      <c r="K115" s="73"/>
      <c r="M115" s="29"/>
      <c r="N115" s="30"/>
      <c r="O115" s="29"/>
      <c r="P115" s="30"/>
      <c r="Q115" s="29"/>
      <c r="R115" s="30"/>
      <c r="S115" s="29"/>
      <c r="T115" s="30"/>
      <c r="U115" s="29"/>
      <c r="V115" s="30"/>
    </row>
    <row r="116" spans="1:22" x14ac:dyDescent="0.2">
      <c r="A116" s="9" t="s">
        <v>1151</v>
      </c>
      <c r="B116" s="73"/>
      <c r="C116" s="74"/>
      <c r="D116" s="74"/>
      <c r="E116" s="74"/>
      <c r="F116" s="74" t="s">
        <v>68</v>
      </c>
      <c r="G116" s="74"/>
      <c r="H116" s="74"/>
      <c r="I116" s="74"/>
      <c r="J116" s="74" t="s">
        <v>1166</v>
      </c>
      <c r="K116" s="73"/>
      <c r="M116" s="25"/>
      <c r="N116" s="32"/>
      <c r="O116" s="34"/>
      <c r="P116" s="33"/>
      <c r="Q116" s="34"/>
      <c r="R116" s="33"/>
      <c r="S116" s="34"/>
      <c r="T116" s="33"/>
      <c r="U116" s="34"/>
      <c r="V116" s="28"/>
    </row>
    <row r="117" spans="1:22" x14ac:dyDescent="0.2">
      <c r="A117" s="9" t="s">
        <v>1152</v>
      </c>
      <c r="B117" s="73"/>
      <c r="C117" s="74"/>
      <c r="D117" s="74"/>
      <c r="E117" s="74"/>
      <c r="F117" s="74" t="s">
        <v>68</v>
      </c>
      <c r="G117" s="74"/>
      <c r="H117" s="74"/>
      <c r="I117" s="74"/>
      <c r="J117" s="74" t="s">
        <v>1166</v>
      </c>
      <c r="K117" s="73"/>
      <c r="M117" s="29"/>
      <c r="N117" s="30"/>
      <c r="O117" s="29"/>
      <c r="P117" s="30"/>
      <c r="Q117" s="29"/>
      <c r="R117" s="30"/>
      <c r="S117" s="29"/>
      <c r="T117" s="30"/>
      <c r="U117" s="29"/>
      <c r="V117" s="30"/>
    </row>
    <row r="118" spans="1:22" x14ac:dyDescent="0.2">
      <c r="A118" s="9" t="s">
        <v>1153</v>
      </c>
      <c r="B118" s="73"/>
      <c r="C118" s="74"/>
      <c r="D118" s="74"/>
      <c r="E118" s="74"/>
      <c r="F118" s="74" t="s">
        <v>68</v>
      </c>
      <c r="G118" s="74"/>
      <c r="H118" s="74"/>
      <c r="I118" s="74"/>
      <c r="J118" s="74" t="s">
        <v>1166</v>
      </c>
      <c r="K118" s="73"/>
      <c r="M118" s="25"/>
      <c r="N118" s="32"/>
      <c r="O118" s="34"/>
      <c r="P118" s="33"/>
      <c r="Q118" s="27"/>
      <c r="R118" s="33"/>
      <c r="S118" s="34"/>
      <c r="T118" s="33"/>
      <c r="U118" s="34"/>
      <c r="V118" s="33"/>
    </row>
    <row r="119" spans="1:22" x14ac:dyDescent="0.2">
      <c r="A119" s="9" t="s">
        <v>1154</v>
      </c>
      <c r="B119" s="73"/>
      <c r="C119" s="74"/>
      <c r="D119" s="74"/>
      <c r="E119" s="74"/>
      <c r="F119" s="74" t="s">
        <v>68</v>
      </c>
      <c r="G119" s="74"/>
      <c r="H119" s="74"/>
      <c r="I119" s="74"/>
      <c r="J119" s="74" t="s">
        <v>1166</v>
      </c>
      <c r="K119" s="73"/>
      <c r="M119" s="29"/>
      <c r="N119" s="30"/>
      <c r="O119" s="29"/>
      <c r="P119" s="30"/>
      <c r="Q119" s="35"/>
      <c r="R119" s="30"/>
      <c r="S119" s="29"/>
      <c r="T119" s="30"/>
      <c r="U119" s="29"/>
      <c r="V119" s="36"/>
    </row>
    <row r="120" spans="1:22" x14ac:dyDescent="0.2">
      <c r="A120" s="9" t="s">
        <v>831</v>
      </c>
      <c r="B120" s="73"/>
      <c r="C120" s="74"/>
      <c r="D120" s="74"/>
      <c r="E120" s="74"/>
      <c r="F120" s="74" t="s">
        <v>68</v>
      </c>
      <c r="G120" s="74"/>
      <c r="H120" s="74"/>
      <c r="I120" s="74"/>
      <c r="J120" s="74" t="s">
        <v>1166</v>
      </c>
      <c r="K120" s="73"/>
    </row>
    <row r="121" spans="1:22" x14ac:dyDescent="0.2">
      <c r="A121" s="9" t="s">
        <v>840</v>
      </c>
      <c r="B121" s="73"/>
      <c r="C121" s="74"/>
      <c r="D121" s="74"/>
      <c r="E121" s="74"/>
      <c r="F121" s="74" t="s">
        <v>68</v>
      </c>
      <c r="G121" s="74"/>
      <c r="H121" s="74"/>
      <c r="I121" s="74"/>
      <c r="J121" s="74" t="s">
        <v>1166</v>
      </c>
      <c r="K121" s="73"/>
    </row>
    <row r="122" spans="1:22" x14ac:dyDescent="0.2">
      <c r="A122" s="9" t="s">
        <v>1155</v>
      </c>
      <c r="B122" s="73"/>
      <c r="C122" s="74"/>
      <c r="D122" s="74"/>
      <c r="E122" s="74">
        <v>2.5</v>
      </c>
      <c r="F122" s="74" t="s">
        <v>68</v>
      </c>
      <c r="G122" s="74" t="s">
        <v>1166</v>
      </c>
      <c r="H122" s="74"/>
      <c r="I122" s="74"/>
      <c r="J122" s="74"/>
      <c r="K122" s="73"/>
    </row>
    <row r="123" spans="1:22" x14ac:dyDescent="0.2">
      <c r="A123" s="9" t="s">
        <v>1156</v>
      </c>
      <c r="B123" s="73"/>
      <c r="C123" s="74"/>
      <c r="D123" s="74"/>
      <c r="E123" s="74">
        <v>2.8</v>
      </c>
      <c r="F123" s="74" t="s">
        <v>68</v>
      </c>
      <c r="G123" s="74" t="s">
        <v>1166</v>
      </c>
      <c r="H123" s="74"/>
      <c r="I123" s="74"/>
      <c r="J123" s="74"/>
      <c r="K123" s="73"/>
    </row>
    <row r="124" spans="1:22" x14ac:dyDescent="0.2">
      <c r="A124" s="9" t="s">
        <v>1157</v>
      </c>
      <c r="B124" s="73"/>
      <c r="C124" s="74"/>
      <c r="D124" s="74"/>
      <c r="E124" s="74" t="s">
        <v>1715</v>
      </c>
      <c r="F124" s="74" t="s">
        <v>68</v>
      </c>
      <c r="G124" s="74" t="s">
        <v>1166</v>
      </c>
      <c r="H124" s="74"/>
      <c r="I124" s="74"/>
      <c r="J124" s="74"/>
      <c r="K124" s="73"/>
    </row>
    <row r="125" spans="1:22" x14ac:dyDescent="0.2">
      <c r="A125" s="9" t="s">
        <v>1158</v>
      </c>
      <c r="B125" s="73"/>
      <c r="C125" s="74"/>
      <c r="D125" s="74"/>
      <c r="E125" s="74">
        <v>3.2</v>
      </c>
      <c r="F125" s="74" t="s">
        <v>68</v>
      </c>
      <c r="G125" s="74" t="s">
        <v>1166</v>
      </c>
      <c r="H125" s="74"/>
      <c r="I125" s="74"/>
      <c r="J125" s="74"/>
      <c r="K125" s="73"/>
    </row>
    <row r="126" spans="1:22" x14ac:dyDescent="0.2">
      <c r="A126" s="9" t="s">
        <v>1159</v>
      </c>
      <c r="B126" s="73"/>
      <c r="C126" s="74"/>
      <c r="D126" s="74"/>
      <c r="E126" s="74">
        <v>2.9</v>
      </c>
      <c r="F126" s="74" t="s">
        <v>68</v>
      </c>
      <c r="G126" s="74" t="s">
        <v>1166</v>
      </c>
      <c r="H126" s="74"/>
      <c r="I126" s="74"/>
      <c r="J126" s="74"/>
      <c r="K126" s="73"/>
    </row>
    <row r="127" spans="1:22" x14ac:dyDescent="0.2">
      <c r="A127" s="9" t="s">
        <v>1160</v>
      </c>
      <c r="B127" s="73"/>
      <c r="C127" s="74"/>
      <c r="D127" s="74"/>
      <c r="E127" s="74" t="s">
        <v>1737</v>
      </c>
      <c r="F127" s="74" t="s">
        <v>68</v>
      </c>
      <c r="G127" s="74" t="s">
        <v>1166</v>
      </c>
      <c r="H127" s="74"/>
      <c r="I127" s="74"/>
      <c r="J127" s="74"/>
      <c r="K127" s="73"/>
    </row>
    <row r="128" spans="1:22" x14ac:dyDescent="0.2">
      <c r="A128" s="9" t="s">
        <v>1161</v>
      </c>
      <c r="B128" s="73"/>
      <c r="C128" s="74"/>
      <c r="D128" s="74"/>
      <c r="E128" s="74" t="s">
        <v>1744</v>
      </c>
      <c r="F128" s="74" t="s">
        <v>68</v>
      </c>
      <c r="G128" s="74" t="s">
        <v>1166</v>
      </c>
      <c r="H128" s="74"/>
      <c r="I128" s="74"/>
      <c r="J128" s="74"/>
      <c r="K128" s="73"/>
    </row>
    <row r="129" spans="1:12" x14ac:dyDescent="0.2">
      <c r="A129" s="9" t="s">
        <v>837</v>
      </c>
      <c r="B129" s="73"/>
      <c r="C129" s="74"/>
      <c r="D129" s="74"/>
      <c r="E129" s="74"/>
      <c r="F129" s="74" t="s">
        <v>68</v>
      </c>
      <c r="G129" s="74"/>
      <c r="H129" s="74"/>
      <c r="I129" s="74"/>
      <c r="J129" s="74" t="s">
        <v>1166</v>
      </c>
      <c r="K129" s="73"/>
    </row>
    <row r="130" spans="1:12" x14ac:dyDescent="0.2">
      <c r="A130" s="9" t="s">
        <v>836</v>
      </c>
      <c r="B130" s="73"/>
      <c r="C130" s="74"/>
      <c r="D130" s="74"/>
      <c r="E130" s="74"/>
      <c r="F130" s="74" t="s">
        <v>68</v>
      </c>
      <c r="G130" s="74"/>
      <c r="H130" s="74"/>
      <c r="I130" s="74"/>
      <c r="J130" s="74" t="s">
        <v>1166</v>
      </c>
      <c r="K130" s="73"/>
    </row>
    <row r="131" spans="1:12" x14ac:dyDescent="0.2">
      <c r="A131" s="9" t="s">
        <v>835</v>
      </c>
      <c r="B131" s="73"/>
      <c r="C131" s="74"/>
      <c r="D131" s="74"/>
      <c r="E131" s="74"/>
      <c r="F131" s="74" t="s">
        <v>68</v>
      </c>
      <c r="G131" s="74"/>
      <c r="H131" s="74"/>
      <c r="I131" s="74"/>
      <c r="J131" s="74" t="s">
        <v>1166</v>
      </c>
      <c r="K131" s="73"/>
    </row>
    <row r="132" spans="1:12" x14ac:dyDescent="0.2">
      <c r="A132" s="9" t="s">
        <v>833</v>
      </c>
      <c r="B132" s="73"/>
      <c r="C132" s="74"/>
      <c r="D132" s="74"/>
      <c r="E132" s="74"/>
      <c r="F132" s="74" t="s">
        <v>68</v>
      </c>
      <c r="G132" s="74"/>
      <c r="H132" s="74"/>
      <c r="I132" s="74"/>
      <c r="J132" s="74" t="s">
        <v>1166</v>
      </c>
      <c r="K132" s="73"/>
    </row>
    <row r="133" spans="1:12" x14ac:dyDescent="0.2">
      <c r="A133" s="9" t="s">
        <v>834</v>
      </c>
      <c r="B133" s="73"/>
      <c r="C133" s="74"/>
      <c r="D133" s="74"/>
      <c r="E133" s="74"/>
      <c r="F133" s="74" t="s">
        <v>68</v>
      </c>
      <c r="G133" s="74"/>
      <c r="H133" s="74"/>
      <c r="I133" s="74"/>
      <c r="J133" s="74" t="s">
        <v>1166</v>
      </c>
      <c r="K133" s="73"/>
    </row>
    <row r="134" spans="1:12" x14ac:dyDescent="0.2">
      <c r="A134" s="9" t="s">
        <v>839</v>
      </c>
      <c r="B134" s="73"/>
      <c r="C134" s="74"/>
      <c r="D134" s="74"/>
      <c r="E134" s="74"/>
      <c r="F134" s="74" t="s">
        <v>68</v>
      </c>
      <c r="G134" s="74"/>
      <c r="H134" s="74"/>
      <c r="I134" s="74"/>
      <c r="J134" s="74" t="s">
        <v>1166</v>
      </c>
      <c r="K134" s="73"/>
    </row>
    <row r="135" spans="1:12" x14ac:dyDescent="0.2">
      <c r="A135" s="47" t="s">
        <v>1745</v>
      </c>
      <c r="B135" s="90"/>
      <c r="C135" s="91"/>
      <c r="D135" s="91"/>
      <c r="E135" s="91">
        <v>1.6</v>
      </c>
      <c r="F135" s="91"/>
      <c r="G135" s="91" t="s">
        <v>1166</v>
      </c>
      <c r="H135" s="91"/>
      <c r="I135" s="91"/>
      <c r="J135" s="91"/>
      <c r="K135" s="90"/>
    </row>
    <row r="136" spans="1:12" x14ac:dyDescent="0.2">
      <c r="A136" s="47" t="s">
        <v>1746</v>
      </c>
      <c r="B136" s="90"/>
      <c r="C136" s="91"/>
      <c r="D136" s="91"/>
      <c r="E136" s="91" t="s">
        <v>1747</v>
      </c>
      <c r="F136" s="91"/>
      <c r="G136" s="91" t="s">
        <v>1166</v>
      </c>
      <c r="H136" s="91"/>
      <c r="I136" s="91"/>
      <c r="J136" s="91"/>
      <c r="K136" s="90"/>
    </row>
    <row r="137" spans="1:12" x14ac:dyDescent="0.2">
      <c r="A137" s="47" t="s">
        <v>1748</v>
      </c>
      <c r="B137" s="90"/>
      <c r="C137" s="91"/>
      <c r="D137" s="91"/>
      <c r="E137" s="91">
        <v>42</v>
      </c>
      <c r="F137" s="91"/>
      <c r="G137" s="91"/>
      <c r="H137" s="91"/>
      <c r="I137" s="91"/>
      <c r="J137" s="91"/>
      <c r="K137" s="90"/>
      <c r="L137" t="s">
        <v>1754</v>
      </c>
    </row>
    <row r="138" spans="1:12" x14ac:dyDescent="0.2">
      <c r="A138" s="47" t="s">
        <v>1749</v>
      </c>
      <c r="B138" s="90"/>
      <c r="C138" s="91"/>
      <c r="D138" s="91"/>
      <c r="E138" s="91">
        <v>38</v>
      </c>
      <c r="F138" s="91"/>
      <c r="G138" s="91"/>
      <c r="H138" s="91"/>
      <c r="I138" s="91"/>
      <c r="J138" s="91"/>
      <c r="K138" s="90"/>
      <c r="L138" t="s">
        <v>1754</v>
      </c>
    </row>
    <row r="139" spans="1:12" x14ac:dyDescent="0.2">
      <c r="A139" s="47" t="s">
        <v>1750</v>
      </c>
      <c r="B139" s="90"/>
      <c r="C139" s="91"/>
      <c r="D139" s="91"/>
      <c r="E139" s="91">
        <v>1.4</v>
      </c>
      <c r="F139" s="91"/>
      <c r="G139" s="91" t="s">
        <v>1166</v>
      </c>
      <c r="H139" s="91"/>
      <c r="I139" s="91"/>
      <c r="J139" s="91"/>
      <c r="K139" s="90"/>
    </row>
    <row r="140" spans="1:12" x14ac:dyDescent="0.2">
      <c r="A140" s="47" t="s">
        <v>1755</v>
      </c>
      <c r="B140" s="90"/>
      <c r="C140" s="91"/>
      <c r="D140" s="91"/>
      <c r="E140" s="91">
        <v>35</v>
      </c>
      <c r="F140" s="91"/>
      <c r="G140" s="91"/>
      <c r="H140" s="91"/>
      <c r="I140" s="91" t="s">
        <v>1166</v>
      </c>
      <c r="J140" s="91"/>
      <c r="K140" s="90"/>
    </row>
    <row r="141" spans="1:12" x14ac:dyDescent="0.2">
      <c r="A141" s="47" t="s">
        <v>1756</v>
      </c>
      <c r="B141" s="90"/>
      <c r="C141" s="91"/>
      <c r="D141" s="91"/>
      <c r="E141" s="91">
        <v>41</v>
      </c>
      <c r="F141" s="91"/>
      <c r="G141" s="91"/>
      <c r="H141" s="91"/>
      <c r="I141" s="91" t="s">
        <v>1166</v>
      </c>
      <c r="J141" s="91"/>
      <c r="K141" s="90"/>
    </row>
    <row r="142" spans="1:12" x14ac:dyDescent="0.2">
      <c r="A142" s="47" t="s">
        <v>1757</v>
      </c>
      <c r="B142" s="90"/>
      <c r="C142" s="91"/>
      <c r="D142" s="91"/>
      <c r="E142" s="91">
        <v>3</v>
      </c>
      <c r="F142" s="91"/>
      <c r="G142" s="91" t="s">
        <v>1166</v>
      </c>
      <c r="H142" s="91"/>
      <c r="I142" s="91"/>
      <c r="J142" s="91"/>
      <c r="K142" s="90"/>
    </row>
    <row r="143" spans="1:12" x14ac:dyDescent="0.2">
      <c r="A143" s="47" t="s">
        <v>1758</v>
      </c>
      <c r="B143" s="90"/>
      <c r="C143" s="91"/>
      <c r="D143" s="91"/>
      <c r="E143" s="91">
        <v>10</v>
      </c>
      <c r="F143" s="91"/>
      <c r="G143" s="91" t="s">
        <v>1166</v>
      </c>
      <c r="H143" s="91"/>
      <c r="I143" s="91"/>
      <c r="J143" s="91"/>
      <c r="K143" s="90"/>
    </row>
    <row r="144" spans="1:12" x14ac:dyDescent="0.2">
      <c r="A144" s="47" t="s">
        <v>1759</v>
      </c>
      <c r="B144" s="90"/>
      <c r="C144" s="91"/>
      <c r="D144" s="91"/>
      <c r="E144" s="91">
        <v>35.5</v>
      </c>
      <c r="F144" s="91"/>
      <c r="G144" s="91"/>
      <c r="H144" s="91"/>
      <c r="I144" s="91" t="s">
        <v>1166</v>
      </c>
      <c r="J144" s="91"/>
      <c r="K144" s="90"/>
    </row>
    <row r="145" spans="1:11" x14ac:dyDescent="0.2">
      <c r="A145" s="47" t="s">
        <v>1760</v>
      </c>
      <c r="B145" s="90"/>
      <c r="C145" s="91"/>
      <c r="D145" s="91"/>
      <c r="E145" s="91">
        <v>2.5</v>
      </c>
      <c r="F145" s="91"/>
      <c r="G145" s="91" t="s">
        <v>1166</v>
      </c>
      <c r="H145" s="91"/>
      <c r="I145" s="91"/>
      <c r="J145" s="91"/>
      <c r="K145" s="90"/>
    </row>
    <row r="146" spans="1:11" x14ac:dyDescent="0.2">
      <c r="A146" s="47" t="s">
        <v>1761</v>
      </c>
      <c r="B146" s="90"/>
      <c r="C146" s="91"/>
      <c r="D146" s="91"/>
      <c r="E146" s="91">
        <v>1.9</v>
      </c>
      <c r="F146" s="91"/>
      <c r="G146" s="91" t="s">
        <v>1166</v>
      </c>
      <c r="H146" s="91"/>
      <c r="I146" s="91"/>
      <c r="J146" s="91"/>
      <c r="K146" s="90"/>
    </row>
    <row r="147" spans="1:11" x14ac:dyDescent="0.2">
      <c r="A147" s="47" t="s">
        <v>1762</v>
      </c>
      <c r="B147" s="90"/>
      <c r="C147" s="91"/>
      <c r="D147" s="91"/>
      <c r="E147" s="91">
        <v>2.2999999999999998</v>
      </c>
      <c r="F147" s="91"/>
      <c r="G147" s="91" t="s">
        <v>1166</v>
      </c>
      <c r="H147" s="91"/>
      <c r="I147" s="91"/>
      <c r="J147" s="91"/>
      <c r="K147" s="90"/>
    </row>
    <row r="148" spans="1:11" x14ac:dyDescent="0.2">
      <c r="A148" s="47" t="s">
        <v>1763</v>
      </c>
      <c r="B148" s="90"/>
      <c r="C148" s="91"/>
      <c r="D148" s="91"/>
      <c r="E148" s="91">
        <v>1.7</v>
      </c>
      <c r="F148" s="91"/>
      <c r="G148" s="91" t="s">
        <v>1166</v>
      </c>
      <c r="H148" s="91"/>
      <c r="I148" s="91"/>
      <c r="J148" s="91"/>
      <c r="K148" s="90"/>
    </row>
    <row r="149" spans="1:11" x14ac:dyDescent="0.2">
      <c r="A149" s="47" t="s">
        <v>1764</v>
      </c>
      <c r="B149" s="90"/>
      <c r="C149" s="91"/>
      <c r="D149" s="91"/>
      <c r="E149" s="91">
        <v>1.6</v>
      </c>
      <c r="F149" s="91"/>
      <c r="G149" s="91" t="s">
        <v>1166</v>
      </c>
      <c r="H149" s="91"/>
      <c r="I149" s="91"/>
      <c r="J149" s="91"/>
      <c r="K149" s="90"/>
    </row>
    <row r="150" spans="1:11" x14ac:dyDescent="0.2">
      <c r="A150" s="47" t="s">
        <v>1765</v>
      </c>
      <c r="B150" s="90"/>
      <c r="C150" s="91"/>
      <c r="D150" s="91"/>
      <c r="E150" s="91" t="s">
        <v>1766</v>
      </c>
      <c r="F150" s="91"/>
      <c r="G150" s="91" t="s">
        <v>1166</v>
      </c>
      <c r="H150" s="91"/>
      <c r="I150" s="91"/>
      <c r="J150" s="91"/>
      <c r="K150" s="90"/>
    </row>
    <row r="151" spans="1:11" x14ac:dyDescent="0.2">
      <c r="A151" s="47" t="s">
        <v>1767</v>
      </c>
      <c r="B151" s="90"/>
      <c r="C151" s="91"/>
      <c r="D151" s="91"/>
      <c r="E151" s="91">
        <v>1.9</v>
      </c>
      <c r="F151" s="91"/>
      <c r="G151" s="91" t="s">
        <v>1166</v>
      </c>
      <c r="H151" s="91"/>
      <c r="I151" s="91"/>
      <c r="J151" s="91"/>
      <c r="K151" s="90"/>
    </row>
    <row r="152" spans="1:11" x14ac:dyDescent="0.2">
      <c r="A152" s="47" t="s">
        <v>1768</v>
      </c>
      <c r="B152" s="90"/>
      <c r="C152" s="91"/>
      <c r="D152" s="91"/>
      <c r="E152" s="91">
        <v>1.8</v>
      </c>
      <c r="F152" s="91"/>
      <c r="G152" s="91" t="s">
        <v>1166</v>
      </c>
      <c r="H152" s="91"/>
      <c r="I152" s="91"/>
      <c r="J152" s="91"/>
      <c r="K152" s="90"/>
    </row>
    <row r="153" spans="1:11" x14ac:dyDescent="0.2">
      <c r="A153" s="47" t="s">
        <v>1769</v>
      </c>
      <c r="B153" s="90"/>
      <c r="C153" s="91"/>
      <c r="D153" s="91"/>
      <c r="E153" s="91">
        <v>34.5</v>
      </c>
      <c r="F153" s="91"/>
      <c r="G153" s="91"/>
      <c r="H153" s="91"/>
      <c r="I153" s="91" t="s">
        <v>1166</v>
      </c>
      <c r="J153" s="91"/>
      <c r="K153" s="90"/>
    </row>
    <row r="154" spans="1:11" x14ac:dyDescent="0.2">
      <c r="A154" s="47" t="s">
        <v>1770</v>
      </c>
      <c r="B154" s="90"/>
      <c r="C154" s="91"/>
      <c r="D154" s="91"/>
      <c r="E154" s="91" t="s">
        <v>1771</v>
      </c>
      <c r="F154" s="91"/>
      <c r="G154" s="91" t="s">
        <v>1166</v>
      </c>
      <c r="H154" s="91"/>
      <c r="I154" s="91"/>
      <c r="J154" s="91"/>
      <c r="K154" s="90"/>
    </row>
    <row r="155" spans="1:11" x14ac:dyDescent="0.2">
      <c r="A155" s="47" t="s">
        <v>1772</v>
      </c>
      <c r="B155" s="90"/>
      <c r="C155" s="91"/>
      <c r="D155" s="91"/>
      <c r="E155" s="91">
        <v>3</v>
      </c>
      <c r="F155" s="91"/>
      <c r="G155" s="91" t="s">
        <v>1166</v>
      </c>
      <c r="H155" s="91"/>
      <c r="I155" s="91"/>
      <c r="J155" s="91"/>
      <c r="K155" s="90"/>
    </row>
    <row r="156" spans="1:11" x14ac:dyDescent="0.2">
      <c r="A156" s="47" t="s">
        <v>1773</v>
      </c>
      <c r="B156" s="90"/>
      <c r="C156" s="91"/>
      <c r="D156" s="91"/>
      <c r="E156" s="91" t="s">
        <v>1774</v>
      </c>
      <c r="F156" s="91"/>
      <c r="G156" s="91" t="s">
        <v>1166</v>
      </c>
      <c r="H156" s="91"/>
      <c r="I156" s="91"/>
      <c r="J156" s="91"/>
      <c r="K156" s="90"/>
    </row>
    <row r="157" spans="1:11" x14ac:dyDescent="0.2">
      <c r="A157" s="47" t="s">
        <v>1775</v>
      </c>
      <c r="B157" s="90"/>
      <c r="C157" s="91"/>
      <c r="D157" s="91"/>
      <c r="E157" s="91" t="s">
        <v>1776</v>
      </c>
      <c r="F157" s="91"/>
      <c r="G157" s="91" t="s">
        <v>1166</v>
      </c>
      <c r="H157" s="91"/>
      <c r="I157" s="91"/>
      <c r="J157" s="91"/>
      <c r="K157" s="90"/>
    </row>
    <row r="158" spans="1:11" x14ac:dyDescent="0.2">
      <c r="A158" s="47" t="s">
        <v>1777</v>
      </c>
      <c r="B158" s="90"/>
      <c r="C158" s="91"/>
      <c r="D158" s="91"/>
      <c r="E158" s="91">
        <v>15.3</v>
      </c>
      <c r="F158" s="91"/>
      <c r="G158" s="91" t="s">
        <v>1166</v>
      </c>
      <c r="H158" s="91"/>
      <c r="I158" s="91"/>
      <c r="J158" s="91"/>
      <c r="K158" s="90"/>
    </row>
    <row r="159" spans="1:11" x14ac:dyDescent="0.2">
      <c r="A159" s="47" t="s">
        <v>1763</v>
      </c>
      <c r="B159" s="90"/>
      <c r="C159" s="91"/>
      <c r="D159" s="91"/>
      <c r="E159" s="91" t="s">
        <v>1732</v>
      </c>
      <c r="F159" s="91"/>
      <c r="G159" s="91" t="s">
        <v>1166</v>
      </c>
      <c r="H159" s="91"/>
      <c r="I159" s="91"/>
      <c r="J159" s="91"/>
      <c r="K159" s="90"/>
    </row>
    <row r="160" spans="1:11" x14ac:dyDescent="0.2">
      <c r="A160" s="47" t="s">
        <v>1778</v>
      </c>
      <c r="B160" s="90"/>
      <c r="C160" s="91"/>
      <c r="D160" s="91"/>
      <c r="E160" s="91" t="s">
        <v>1742</v>
      </c>
      <c r="F160" s="91"/>
      <c r="G160" s="91" t="s">
        <v>1166</v>
      </c>
      <c r="H160" s="91"/>
      <c r="I160" s="91"/>
      <c r="J160" s="91"/>
      <c r="K160" s="90"/>
    </row>
    <row r="161" spans="1:11" x14ac:dyDescent="0.2">
      <c r="A161" s="47" t="s">
        <v>1779</v>
      </c>
      <c r="B161" s="90"/>
      <c r="C161" s="91"/>
      <c r="D161" s="91"/>
      <c r="E161" s="91" t="s">
        <v>1747</v>
      </c>
      <c r="F161" s="91"/>
      <c r="G161" s="91" t="s">
        <v>1166</v>
      </c>
      <c r="H161" s="91"/>
      <c r="I161" s="91"/>
      <c r="J161" s="91"/>
      <c r="K161" s="90"/>
    </row>
    <row r="162" spans="1:11" x14ac:dyDescent="0.2">
      <c r="A162" s="47" t="s">
        <v>1780</v>
      </c>
      <c r="B162" s="90"/>
      <c r="C162" s="91"/>
      <c r="D162" s="91"/>
      <c r="E162" s="91">
        <v>2.2999999999999998</v>
      </c>
      <c r="F162" s="91"/>
      <c r="G162" s="91" t="s">
        <v>1166</v>
      </c>
      <c r="H162" s="91"/>
      <c r="I162" s="91"/>
      <c r="J162" s="91"/>
      <c r="K162" s="90"/>
    </row>
    <row r="163" spans="1:11" x14ac:dyDescent="0.2">
      <c r="A163" s="47" t="s">
        <v>1746</v>
      </c>
      <c r="B163" s="90"/>
      <c r="C163" s="91"/>
      <c r="D163" s="91"/>
      <c r="E163" s="91">
        <v>1.5</v>
      </c>
      <c r="F163" s="91"/>
      <c r="G163" s="91" t="s">
        <v>1166</v>
      </c>
      <c r="H163" s="91"/>
      <c r="I163" s="91"/>
      <c r="J163" s="91"/>
      <c r="K163" s="90"/>
    </row>
    <row r="164" spans="1:11" x14ac:dyDescent="0.2">
      <c r="A164" s="47" t="s">
        <v>1781</v>
      </c>
      <c r="B164" s="90"/>
      <c r="C164" s="91"/>
      <c r="D164" s="91"/>
      <c r="E164" s="91">
        <v>2.1</v>
      </c>
      <c r="F164" s="91"/>
      <c r="G164" s="91" t="s">
        <v>1166</v>
      </c>
      <c r="H164" s="91"/>
      <c r="I164" s="91"/>
      <c r="J164" s="91"/>
      <c r="K164" s="90"/>
    </row>
    <row r="165" spans="1:11" x14ac:dyDescent="0.2">
      <c r="A165" s="47" t="s">
        <v>1782</v>
      </c>
      <c r="B165" s="90"/>
      <c r="C165" s="91"/>
      <c r="D165" s="91"/>
      <c r="E165" s="91">
        <v>1.5</v>
      </c>
      <c r="F165" s="91"/>
      <c r="G165" s="91" t="s">
        <v>1166</v>
      </c>
      <c r="H165" s="91"/>
      <c r="I165" s="91"/>
      <c r="J165" s="91"/>
      <c r="K165" s="90"/>
    </row>
    <row r="166" spans="1:11" x14ac:dyDescent="0.2">
      <c r="A166" s="47" t="s">
        <v>1783</v>
      </c>
      <c r="B166" s="90"/>
      <c r="C166" s="91"/>
      <c r="D166" s="91"/>
      <c r="E166" s="91">
        <v>1.7</v>
      </c>
      <c r="F166" s="91"/>
      <c r="G166" s="91" t="s">
        <v>1166</v>
      </c>
      <c r="H166" s="91"/>
      <c r="I166" s="91"/>
      <c r="J166" s="91"/>
      <c r="K166" s="90"/>
    </row>
    <row r="167" spans="1:11" x14ac:dyDescent="0.2">
      <c r="A167" s="47" t="s">
        <v>1784</v>
      </c>
      <c r="B167" s="90"/>
      <c r="C167" s="91"/>
      <c r="D167" s="91"/>
      <c r="E167" s="91">
        <v>1.5</v>
      </c>
      <c r="F167" s="91"/>
      <c r="G167" s="91" t="s">
        <v>1166</v>
      </c>
      <c r="H167" s="91"/>
      <c r="I167" s="91"/>
      <c r="J167" s="91"/>
      <c r="K167" s="90"/>
    </row>
    <row r="168" spans="1:11" x14ac:dyDescent="0.2">
      <c r="A168" s="47" t="s">
        <v>1785</v>
      </c>
      <c r="B168" s="90"/>
      <c r="C168" s="91"/>
      <c r="D168" s="91"/>
      <c r="E168" s="91">
        <v>1.5</v>
      </c>
      <c r="F168" s="91"/>
      <c r="G168" s="91" t="s">
        <v>1166</v>
      </c>
      <c r="H168" s="91"/>
      <c r="I168" s="91"/>
      <c r="J168" s="91"/>
      <c r="K168" s="90"/>
    </row>
    <row r="169" spans="1:11" x14ac:dyDescent="0.2">
      <c r="A169" s="47" t="s">
        <v>1786</v>
      </c>
      <c r="B169" s="90"/>
      <c r="C169" s="91"/>
      <c r="D169" s="91"/>
      <c r="E169" s="91">
        <v>2.2999999999999998</v>
      </c>
      <c r="F169" s="91"/>
      <c r="G169" s="91" t="s">
        <v>1166</v>
      </c>
      <c r="H169" s="91"/>
      <c r="I169" s="91"/>
      <c r="J169" s="91"/>
      <c r="K169" s="90"/>
    </row>
    <row r="170" spans="1:11" x14ac:dyDescent="0.2">
      <c r="A170" s="47" t="s">
        <v>1787</v>
      </c>
      <c r="B170" s="90"/>
      <c r="C170" s="91"/>
      <c r="D170" s="91"/>
      <c r="E170" s="91">
        <v>33</v>
      </c>
      <c r="F170" s="91"/>
      <c r="G170" s="91"/>
      <c r="H170" s="91"/>
      <c r="I170" s="91" t="s">
        <v>1166</v>
      </c>
      <c r="J170" s="91"/>
      <c r="K170" s="90"/>
    </row>
    <row r="171" spans="1:11" x14ac:dyDescent="0.2">
      <c r="A171" s="47" t="s">
        <v>1788</v>
      </c>
      <c r="B171" s="90"/>
      <c r="C171" s="91"/>
      <c r="D171" s="91"/>
      <c r="E171" s="91">
        <v>33</v>
      </c>
      <c r="F171" s="91"/>
      <c r="G171" s="91"/>
      <c r="H171" s="91"/>
      <c r="I171" s="91" t="s">
        <v>1166</v>
      </c>
      <c r="J171" s="91"/>
      <c r="K171" s="90"/>
    </row>
    <row r="172" spans="1:11" x14ac:dyDescent="0.2">
      <c r="A172" s="47" t="s">
        <v>1789</v>
      </c>
      <c r="B172" s="90"/>
      <c r="C172" s="91"/>
      <c r="D172" s="91"/>
      <c r="E172" s="91">
        <v>39.5</v>
      </c>
      <c r="F172" s="91"/>
      <c r="G172" s="91"/>
      <c r="H172" s="91"/>
      <c r="I172" s="91" t="s">
        <v>1166</v>
      </c>
      <c r="J172" s="91"/>
      <c r="K172" s="90"/>
    </row>
    <row r="173" spans="1:11" x14ac:dyDescent="0.2">
      <c r="A173" s="47" t="s">
        <v>1790</v>
      </c>
      <c r="B173" s="90"/>
      <c r="C173" s="91"/>
      <c r="D173" s="91"/>
      <c r="E173" s="91">
        <v>1.9</v>
      </c>
      <c r="F173" s="91"/>
      <c r="G173" s="91" t="s">
        <v>1166</v>
      </c>
      <c r="H173" s="91"/>
      <c r="I173" s="91"/>
      <c r="J173" s="91"/>
      <c r="K173" s="90"/>
    </row>
    <row r="174" spans="1:11" x14ac:dyDescent="0.2">
      <c r="A174">
        <v>758</v>
      </c>
      <c r="B174" s="90"/>
      <c r="C174" s="91"/>
      <c r="D174" s="91"/>
      <c r="E174" s="91"/>
      <c r="F174" s="91"/>
      <c r="G174" s="91"/>
      <c r="H174" s="91"/>
      <c r="I174" s="91" t="s">
        <v>1166</v>
      </c>
      <c r="J174" s="91"/>
      <c r="K174" s="90"/>
    </row>
    <row r="175" spans="1:11" x14ac:dyDescent="0.2">
      <c r="A175">
        <v>724</v>
      </c>
      <c r="B175" s="90"/>
      <c r="C175" s="91"/>
      <c r="D175" s="91"/>
      <c r="E175" s="91"/>
      <c r="F175" s="91"/>
      <c r="G175" s="91"/>
      <c r="H175" s="91"/>
      <c r="I175" s="91" t="s">
        <v>1166</v>
      </c>
      <c r="J175" s="91"/>
      <c r="K175" s="90"/>
    </row>
    <row r="176" spans="1:11" x14ac:dyDescent="0.2">
      <c r="B176" s="90"/>
      <c r="C176" s="91"/>
      <c r="D176" s="91"/>
      <c r="E176" s="91"/>
      <c r="F176" s="91"/>
      <c r="G176" s="91"/>
      <c r="H176" s="91"/>
      <c r="I176" s="91"/>
      <c r="J176" s="91"/>
      <c r="K176" s="90"/>
    </row>
    <row r="177" spans="1:11" x14ac:dyDescent="0.2">
      <c r="B177" s="90"/>
      <c r="C177" s="91"/>
      <c r="D177" s="91"/>
      <c r="E177" s="91"/>
      <c r="F177" s="91"/>
      <c r="G177" s="91"/>
      <c r="H177" s="91"/>
      <c r="I177" s="91"/>
      <c r="J177" s="91"/>
      <c r="K177" s="90"/>
    </row>
    <row r="178" spans="1:11" x14ac:dyDescent="0.2">
      <c r="B178" s="90"/>
      <c r="C178" s="91"/>
      <c r="D178" s="91"/>
      <c r="E178" s="91"/>
      <c r="F178" s="91"/>
      <c r="G178" s="91"/>
      <c r="H178" s="91"/>
      <c r="I178" s="91"/>
      <c r="J178" s="91"/>
      <c r="K178" s="90"/>
    </row>
    <row r="179" spans="1:11" x14ac:dyDescent="0.2">
      <c r="B179" s="90"/>
      <c r="C179" s="91"/>
      <c r="D179" s="91"/>
      <c r="E179" s="91"/>
      <c r="F179" s="91"/>
      <c r="G179" s="91"/>
      <c r="H179" s="91"/>
      <c r="I179" s="91"/>
      <c r="J179" s="91"/>
      <c r="K179" s="90"/>
    </row>
    <row r="180" spans="1:11" x14ac:dyDescent="0.2">
      <c r="B180" s="90"/>
      <c r="C180" s="91"/>
      <c r="D180" s="91"/>
      <c r="E180" s="91"/>
      <c r="F180" s="91"/>
      <c r="G180" s="91"/>
      <c r="H180" s="91"/>
      <c r="I180" s="91"/>
      <c r="J180" s="91"/>
      <c r="K180" s="90"/>
    </row>
    <row r="181" spans="1:11" x14ac:dyDescent="0.2">
      <c r="B181" s="90"/>
      <c r="C181" s="91"/>
      <c r="D181" s="91"/>
      <c r="E181" s="91"/>
      <c r="F181" s="91"/>
      <c r="G181" s="91"/>
      <c r="H181" s="91"/>
      <c r="I181" s="91"/>
      <c r="J181" s="91"/>
      <c r="K181" s="90"/>
    </row>
    <row r="182" spans="1:11" x14ac:dyDescent="0.2">
      <c r="B182" s="90"/>
      <c r="C182" s="91"/>
      <c r="D182" s="91"/>
      <c r="E182" s="91"/>
      <c r="F182" s="91"/>
      <c r="G182" s="91"/>
      <c r="H182" s="91"/>
      <c r="I182" s="91"/>
      <c r="J182" s="91"/>
      <c r="K182" s="90"/>
    </row>
    <row r="183" spans="1:11" x14ac:dyDescent="0.2">
      <c r="A183" t="s">
        <v>910</v>
      </c>
    </row>
    <row r="184" spans="1:11" x14ac:dyDescent="0.2">
      <c r="A184" s="3" t="s">
        <v>757</v>
      </c>
      <c r="B184" s="56">
        <v>857</v>
      </c>
      <c r="C184" s="9" t="s">
        <v>28</v>
      </c>
      <c r="D184" s="9"/>
      <c r="E184" s="9"/>
      <c r="F184" s="9" t="s">
        <v>403</v>
      </c>
      <c r="G184" s="9"/>
      <c r="H184" s="9"/>
      <c r="I184" s="9"/>
      <c r="J184" s="9"/>
      <c r="K184" s="9"/>
    </row>
    <row r="185" spans="1:11" x14ac:dyDescent="0.2">
      <c r="A185" s="3" t="s">
        <v>765</v>
      </c>
      <c r="B185" s="56">
        <v>970</v>
      </c>
      <c r="C185" s="56" t="s">
        <v>434</v>
      </c>
      <c r="D185" s="9"/>
      <c r="E185" s="9"/>
      <c r="F185" s="9" t="s">
        <v>425</v>
      </c>
      <c r="G185" s="9"/>
      <c r="H185" s="9"/>
      <c r="I185" s="9"/>
      <c r="J185" s="9"/>
      <c r="K185" s="9"/>
    </row>
    <row r="186" spans="1:11" x14ac:dyDescent="0.2">
      <c r="A186" s="3" t="s">
        <v>766</v>
      </c>
      <c r="B186" s="56">
        <v>862</v>
      </c>
      <c r="C186" s="9" t="s">
        <v>767</v>
      </c>
      <c r="D186" s="9"/>
      <c r="E186" s="9"/>
      <c r="F186" s="9" t="s">
        <v>403</v>
      </c>
      <c r="G186" s="9"/>
      <c r="H186" s="9"/>
      <c r="I186" s="9"/>
      <c r="J186" s="9"/>
      <c r="K186" s="9"/>
    </row>
    <row r="187" spans="1:11" x14ac:dyDescent="0.2">
      <c r="A187" s="3" t="s">
        <v>772</v>
      </c>
      <c r="B187" s="56">
        <v>877</v>
      </c>
      <c r="C187" s="9" t="s">
        <v>28</v>
      </c>
      <c r="D187" s="9"/>
      <c r="E187" s="9"/>
      <c r="F187" s="9" t="s">
        <v>403</v>
      </c>
      <c r="G187" s="9"/>
      <c r="H187" s="9"/>
      <c r="I187" s="9"/>
      <c r="J187" s="9"/>
      <c r="K187" s="9"/>
    </row>
    <row r="188" spans="1:11" x14ac:dyDescent="0.2">
      <c r="A188" s="3" t="s">
        <v>774</v>
      </c>
      <c r="B188" s="56">
        <v>724</v>
      </c>
      <c r="C188" s="9" t="s">
        <v>434</v>
      </c>
      <c r="D188" s="9"/>
      <c r="E188" s="9"/>
      <c r="F188" s="9" t="s">
        <v>425</v>
      </c>
      <c r="G188" s="9"/>
      <c r="H188" s="9"/>
      <c r="I188" s="9"/>
      <c r="J188" s="9"/>
      <c r="K188" s="9"/>
    </row>
    <row r="189" spans="1:11" x14ac:dyDescent="0.2">
      <c r="A189" s="3" t="s">
        <v>775</v>
      </c>
      <c r="B189" s="56">
        <v>729</v>
      </c>
      <c r="C189" s="9" t="s">
        <v>434</v>
      </c>
      <c r="D189" s="9"/>
      <c r="E189" s="9"/>
      <c r="F189" s="9" t="s">
        <v>425</v>
      </c>
      <c r="G189" s="9"/>
      <c r="H189" s="9"/>
      <c r="I189" s="9"/>
      <c r="J189" s="9"/>
      <c r="K189" s="9"/>
    </row>
    <row r="190" spans="1:11" x14ac:dyDescent="0.2">
      <c r="A190" s="7" t="s">
        <v>776</v>
      </c>
      <c r="B190" s="8">
        <v>823</v>
      </c>
      <c r="C190" s="9" t="s">
        <v>434</v>
      </c>
      <c r="D190" s="9"/>
      <c r="E190" s="9"/>
      <c r="F190" s="9" t="s">
        <v>777</v>
      </c>
      <c r="G190" s="9"/>
      <c r="H190" s="9"/>
      <c r="I190" s="9"/>
      <c r="J190" s="9"/>
      <c r="K190" s="9"/>
    </row>
    <row r="191" spans="1:11" x14ac:dyDescent="0.2">
      <c r="A191" s="7" t="s">
        <v>784</v>
      </c>
      <c r="B191" s="8">
        <v>1534</v>
      </c>
      <c r="C191" s="9" t="s">
        <v>434</v>
      </c>
      <c r="D191" s="9"/>
      <c r="E191" s="9"/>
      <c r="F191" s="9" t="s">
        <v>425</v>
      </c>
      <c r="G191" s="9"/>
      <c r="H191" s="9"/>
      <c r="I191" s="9"/>
      <c r="J191" s="9"/>
      <c r="K191" s="9"/>
    </row>
    <row r="192" spans="1:11" x14ac:dyDescent="0.2">
      <c r="A192" s="7" t="s">
        <v>785</v>
      </c>
      <c r="B192" s="8">
        <v>820</v>
      </c>
      <c r="C192" s="9" t="s">
        <v>434</v>
      </c>
      <c r="D192" s="9"/>
      <c r="E192" s="9"/>
      <c r="F192" s="9" t="s">
        <v>425</v>
      </c>
      <c r="G192" s="9"/>
      <c r="H192" s="9"/>
      <c r="I192" s="9"/>
      <c r="J192" s="9"/>
      <c r="K192" s="9"/>
    </row>
    <row r="193" spans="1:11" x14ac:dyDescent="0.2">
      <c r="A193" s="7" t="s">
        <v>786</v>
      </c>
      <c r="B193" s="8">
        <v>822</v>
      </c>
      <c r="C193" s="9" t="s">
        <v>434</v>
      </c>
      <c r="D193" s="9"/>
      <c r="E193" s="9"/>
      <c r="F193" s="9" t="s">
        <v>425</v>
      </c>
      <c r="G193" s="9"/>
      <c r="H193" s="9"/>
      <c r="I193" s="9"/>
      <c r="J193" s="9"/>
      <c r="K193" s="9"/>
    </row>
    <row r="194" spans="1:11" x14ac:dyDescent="0.2">
      <c r="A194" s="7" t="s">
        <v>787</v>
      </c>
      <c r="B194" s="8">
        <v>734</v>
      </c>
      <c r="C194" s="9" t="s">
        <v>434</v>
      </c>
      <c r="D194" s="9"/>
      <c r="E194" s="9"/>
      <c r="F194" s="9" t="s">
        <v>425</v>
      </c>
      <c r="G194" s="9"/>
      <c r="H194" s="9"/>
      <c r="I194" s="9"/>
      <c r="J194" s="9"/>
      <c r="K194" s="9"/>
    </row>
    <row r="195" spans="1:11" x14ac:dyDescent="0.2">
      <c r="A195" s="11" t="s">
        <v>788</v>
      </c>
      <c r="B195" s="66">
        <v>759</v>
      </c>
      <c r="C195" s="9" t="s">
        <v>248</v>
      </c>
      <c r="D195" s="9"/>
      <c r="E195" s="9"/>
      <c r="F195" s="9" t="s">
        <v>789</v>
      </c>
      <c r="G195" s="9"/>
      <c r="H195" s="9"/>
      <c r="I195" s="9"/>
      <c r="J195" s="9"/>
      <c r="K195" s="9"/>
    </row>
    <row r="196" spans="1:11" ht="17" x14ac:dyDescent="0.2">
      <c r="A196" t="s">
        <v>790</v>
      </c>
      <c r="B196" s="73" t="s">
        <v>791</v>
      </c>
      <c r="C196" s="9"/>
      <c r="D196" s="9"/>
      <c r="E196" s="9" t="s">
        <v>1791</v>
      </c>
      <c r="F196" s="9" t="s">
        <v>789</v>
      </c>
      <c r="G196" s="9" t="s">
        <v>1166</v>
      </c>
      <c r="H196" s="9"/>
      <c r="I196" s="9"/>
      <c r="J196" s="9"/>
      <c r="K196" s="9"/>
    </row>
    <row r="197" spans="1:11" x14ac:dyDescent="0.2">
      <c r="A197" s="11" t="s">
        <v>793</v>
      </c>
      <c r="B197" s="66">
        <v>874</v>
      </c>
      <c r="C197" s="9" t="s">
        <v>261</v>
      </c>
      <c r="D197" s="9"/>
      <c r="E197" s="9"/>
      <c r="F197" s="9" t="s">
        <v>789</v>
      </c>
      <c r="G197" s="9"/>
      <c r="H197" s="9"/>
      <c r="I197" s="9"/>
      <c r="J197" s="9"/>
      <c r="K197" s="9"/>
    </row>
    <row r="198" spans="1:11" x14ac:dyDescent="0.2">
      <c r="A198" s="11" t="s">
        <v>794</v>
      </c>
      <c r="B198" s="66">
        <v>853</v>
      </c>
      <c r="C198" s="9" t="s">
        <v>248</v>
      </c>
      <c r="D198" s="9"/>
      <c r="E198" s="9"/>
      <c r="F198" s="9" t="s">
        <v>789</v>
      </c>
      <c r="G198" s="9"/>
      <c r="H198" s="9"/>
      <c r="I198" s="9"/>
      <c r="J198" s="9"/>
      <c r="K198" s="9"/>
    </row>
    <row r="199" spans="1:11" x14ac:dyDescent="0.2">
      <c r="A199" s="11" t="s">
        <v>799</v>
      </c>
      <c r="B199" s="66">
        <v>863</v>
      </c>
      <c r="C199" s="9" t="s">
        <v>248</v>
      </c>
      <c r="D199" s="9"/>
      <c r="E199" s="9"/>
      <c r="F199" s="9" t="s">
        <v>777</v>
      </c>
      <c r="G199" s="9"/>
      <c r="H199" s="9"/>
      <c r="I199" s="9"/>
      <c r="J199" s="9"/>
      <c r="K199" s="9"/>
    </row>
    <row r="200" spans="1:11" x14ac:dyDescent="0.2">
      <c r="A200" s="9" t="s">
        <v>801</v>
      </c>
      <c r="B200" s="75">
        <v>967</v>
      </c>
      <c r="C200" s="9" t="s">
        <v>261</v>
      </c>
      <c r="D200" s="9"/>
      <c r="E200" s="9"/>
      <c r="F200" s="9" t="s">
        <v>802</v>
      </c>
      <c r="G200" s="9"/>
      <c r="H200" s="9"/>
      <c r="I200" s="9"/>
      <c r="J200" s="9"/>
      <c r="K200" s="9"/>
    </row>
    <row r="201" spans="1:11" x14ac:dyDescent="0.2">
      <c r="A201" s="9" t="s">
        <v>808</v>
      </c>
      <c r="B201" s="75"/>
      <c r="C201" s="9" t="s">
        <v>248</v>
      </c>
      <c r="D201" s="9"/>
      <c r="E201" s="9"/>
      <c r="F201" s="9" t="s">
        <v>789</v>
      </c>
      <c r="G201" s="9"/>
      <c r="H201" s="9"/>
      <c r="I201" s="9"/>
      <c r="J201" s="9"/>
      <c r="K201" s="9"/>
    </row>
    <row r="202" spans="1:11" x14ac:dyDescent="0.2">
      <c r="A202" s="11" t="s">
        <v>809</v>
      </c>
      <c r="B202" s="66"/>
      <c r="C202" s="9" t="s">
        <v>248</v>
      </c>
      <c r="D202" s="9"/>
      <c r="E202" s="9"/>
      <c r="F202" s="9" t="s">
        <v>789</v>
      </c>
      <c r="G202" s="9"/>
      <c r="H202" s="9"/>
      <c r="I202" s="9"/>
      <c r="J202" s="9"/>
      <c r="K202" s="9"/>
    </row>
    <row r="203" spans="1:11" x14ac:dyDescent="0.2">
      <c r="A203" s="9" t="s">
        <v>810</v>
      </c>
      <c r="B203" s="75"/>
      <c r="C203" s="9" t="s">
        <v>261</v>
      </c>
      <c r="D203" s="9"/>
      <c r="E203" s="9"/>
      <c r="F203" s="9" t="s">
        <v>777</v>
      </c>
      <c r="G203" s="9"/>
      <c r="H203" s="9"/>
      <c r="I203" s="9"/>
      <c r="J203" s="9"/>
      <c r="K203" s="9"/>
    </row>
    <row r="204" spans="1:11" x14ac:dyDescent="0.2">
      <c r="A204" s="9" t="s">
        <v>811</v>
      </c>
      <c r="B204" s="75"/>
      <c r="C204" s="9" t="s">
        <v>248</v>
      </c>
      <c r="D204" s="9"/>
      <c r="E204" s="9"/>
      <c r="F204" s="9" t="s">
        <v>789</v>
      </c>
      <c r="G204" s="9"/>
      <c r="H204" s="9"/>
      <c r="I204" s="9"/>
      <c r="J204" s="9"/>
      <c r="K204" s="9"/>
    </row>
    <row r="205" spans="1:11" x14ac:dyDescent="0.2">
      <c r="A205" s="9" t="s">
        <v>816</v>
      </c>
      <c r="B205" s="75"/>
      <c r="C205" s="9" t="s">
        <v>261</v>
      </c>
      <c r="D205" s="9"/>
      <c r="E205" s="9"/>
      <c r="F205" s="9" t="s">
        <v>802</v>
      </c>
      <c r="G205" s="9"/>
      <c r="H205" s="9"/>
      <c r="I205" s="9"/>
      <c r="J205" s="9"/>
      <c r="K205" s="9"/>
    </row>
    <row r="206" spans="1:11" x14ac:dyDescent="0.2">
      <c r="A206" s="9" t="s">
        <v>817</v>
      </c>
      <c r="B206" s="75">
        <v>818</v>
      </c>
      <c r="C206" s="9" t="s">
        <v>434</v>
      </c>
      <c r="D206" s="9"/>
      <c r="E206" s="9"/>
      <c r="F206" s="9" t="s">
        <v>777</v>
      </c>
      <c r="G206" s="9"/>
      <c r="H206" s="9"/>
      <c r="I206" s="9"/>
      <c r="J206" s="9"/>
      <c r="K206" s="9"/>
    </row>
    <row r="207" spans="1:11" x14ac:dyDescent="0.2">
      <c r="A207" s="9" t="s">
        <v>818</v>
      </c>
      <c r="B207" s="75">
        <v>824</v>
      </c>
      <c r="C207" s="9" t="s">
        <v>434</v>
      </c>
      <c r="D207" s="9"/>
      <c r="E207" s="9"/>
      <c r="F207" s="9" t="s">
        <v>777</v>
      </c>
      <c r="G207" s="9"/>
      <c r="H207" s="9"/>
      <c r="I207" s="9"/>
      <c r="J207" s="9"/>
      <c r="K207" s="9"/>
    </row>
    <row r="208" spans="1:11" x14ac:dyDescent="0.2">
      <c r="A208" s="9" t="s">
        <v>819</v>
      </c>
      <c r="B208" s="75">
        <v>817</v>
      </c>
      <c r="C208" s="9" t="s">
        <v>434</v>
      </c>
      <c r="D208" s="9"/>
      <c r="E208" s="9"/>
      <c r="F208" s="9" t="s">
        <v>777</v>
      </c>
      <c r="G208" s="9"/>
      <c r="H208" s="9"/>
      <c r="I208" s="9"/>
      <c r="J208" s="9"/>
      <c r="K208" s="9"/>
    </row>
    <row r="209" spans="1:11" x14ac:dyDescent="0.2">
      <c r="A209" s="9" t="s">
        <v>820</v>
      </c>
      <c r="B209" s="75">
        <v>747</v>
      </c>
      <c r="C209" s="9" t="s">
        <v>434</v>
      </c>
      <c r="D209" s="9"/>
      <c r="E209" s="9"/>
      <c r="F209" s="9" t="s">
        <v>777</v>
      </c>
      <c r="G209" s="9"/>
      <c r="H209" s="9"/>
      <c r="I209" s="9"/>
      <c r="J209" s="9"/>
      <c r="K209" s="9"/>
    </row>
    <row r="210" spans="1:11" x14ac:dyDescent="0.2">
      <c r="A210" s="9" t="s">
        <v>821</v>
      </c>
      <c r="B210" s="75">
        <v>750</v>
      </c>
      <c r="C210" s="9" t="s">
        <v>434</v>
      </c>
      <c r="D210" s="9"/>
      <c r="E210" s="9"/>
      <c r="F210" s="9" t="s">
        <v>777</v>
      </c>
      <c r="G210" s="9"/>
      <c r="H210" s="9"/>
      <c r="I210" s="9"/>
      <c r="J210" s="9"/>
      <c r="K210" s="9"/>
    </row>
    <row r="211" spans="1:11" x14ac:dyDescent="0.2">
      <c r="A211" s="9" t="s">
        <v>822</v>
      </c>
      <c r="B211" s="75">
        <v>757</v>
      </c>
      <c r="C211" s="9" t="s">
        <v>434</v>
      </c>
      <c r="D211" s="9"/>
      <c r="E211" s="9"/>
      <c r="F211" s="9" t="s">
        <v>777</v>
      </c>
      <c r="G211" s="9"/>
      <c r="H211" s="9"/>
      <c r="I211" s="9"/>
      <c r="J211" s="9"/>
      <c r="K211" s="9"/>
    </row>
    <row r="212" spans="1:11" x14ac:dyDescent="0.2">
      <c r="A212" s="9" t="s">
        <v>827</v>
      </c>
      <c r="B212" s="75">
        <v>981</v>
      </c>
      <c r="C212" s="9" t="s">
        <v>248</v>
      </c>
      <c r="D212" s="9"/>
      <c r="E212" s="9">
        <v>16.5</v>
      </c>
      <c r="F212" s="9" t="s">
        <v>789</v>
      </c>
      <c r="G212" s="9" t="s">
        <v>1166</v>
      </c>
      <c r="H212" s="9"/>
      <c r="I212" s="9"/>
      <c r="J212" s="9"/>
      <c r="K212" s="9"/>
    </row>
    <row r="213" spans="1:11" x14ac:dyDescent="0.2">
      <c r="A213" s="9" t="s">
        <v>830</v>
      </c>
      <c r="B213" s="75">
        <v>991</v>
      </c>
      <c r="C213" s="9" t="s">
        <v>261</v>
      </c>
      <c r="D213" s="9"/>
      <c r="E213" s="9"/>
      <c r="F213" s="9" t="s">
        <v>802</v>
      </c>
      <c r="G213" s="9"/>
      <c r="H213" s="9"/>
      <c r="I213" s="9"/>
      <c r="J213" s="9"/>
      <c r="K213" s="9"/>
    </row>
    <row r="214" spans="1:11" x14ac:dyDescent="0.2">
      <c r="A214" s="9"/>
      <c r="B214" s="75"/>
      <c r="C214" s="9"/>
      <c r="D214" s="9"/>
      <c r="E214" s="9"/>
      <c r="F214" s="9"/>
      <c r="G214" s="9"/>
      <c r="H214" s="9"/>
      <c r="I214" s="10"/>
      <c r="J214" s="10"/>
      <c r="K214" s="10"/>
    </row>
    <row r="215" spans="1:11" ht="57" x14ac:dyDescent="0.2">
      <c r="A215" s="37" t="s">
        <v>12</v>
      </c>
      <c r="B215" s="39" t="s">
        <v>195</v>
      </c>
      <c r="C215" s="39" t="s">
        <v>196</v>
      </c>
      <c r="D215" s="39" t="s">
        <v>197</v>
      </c>
      <c r="E215" s="39" t="s">
        <v>198</v>
      </c>
      <c r="F215" s="39" t="s">
        <v>199</v>
      </c>
      <c r="G215" s="39" t="s">
        <v>200</v>
      </c>
      <c r="H215" s="39" t="s">
        <v>201</v>
      </c>
    </row>
    <row r="216" spans="1:11" x14ac:dyDescent="0.2">
      <c r="A216" s="7" t="s">
        <v>202</v>
      </c>
      <c r="B216" s="20">
        <v>0</v>
      </c>
      <c r="C216" s="20">
        <v>0</v>
      </c>
      <c r="D216" s="20">
        <v>4</v>
      </c>
      <c r="E216" s="20">
        <v>0</v>
      </c>
      <c r="F216" s="20">
        <v>0</v>
      </c>
      <c r="G216" s="20">
        <v>0</v>
      </c>
      <c r="H216" s="20" t="s">
        <v>1792</v>
      </c>
    </row>
    <row r="217" spans="1:11" x14ac:dyDescent="0.2">
      <c r="A217" s="7" t="s">
        <v>203</v>
      </c>
      <c r="B217" s="20">
        <v>0</v>
      </c>
      <c r="C217" s="20">
        <v>0</v>
      </c>
      <c r="D217" s="20">
        <v>0</v>
      </c>
      <c r="E217" s="20">
        <v>0</v>
      </c>
      <c r="F217" s="20">
        <v>0</v>
      </c>
      <c r="G217" s="20">
        <v>0</v>
      </c>
      <c r="H217" s="20" t="s">
        <v>1793</v>
      </c>
    </row>
    <row r="218" spans="1:11" x14ac:dyDescent="0.2">
      <c r="A218" s="7" t="s">
        <v>204</v>
      </c>
      <c r="B218" s="20">
        <v>0</v>
      </c>
      <c r="C218" s="20">
        <v>0</v>
      </c>
      <c r="D218" s="20">
        <v>0</v>
      </c>
      <c r="E218" s="20">
        <v>0</v>
      </c>
      <c r="F218" s="20">
        <v>0</v>
      </c>
      <c r="G218" s="20">
        <v>0</v>
      </c>
      <c r="H218" s="20" t="s">
        <v>1794</v>
      </c>
    </row>
    <row r="219" spans="1:11" x14ac:dyDescent="0.2">
      <c r="A219" s="7" t="s">
        <v>205</v>
      </c>
      <c r="B219" s="20">
        <v>0</v>
      </c>
      <c r="C219" s="20">
        <v>0</v>
      </c>
      <c r="D219" s="20">
        <v>0</v>
      </c>
      <c r="E219" s="20">
        <v>0</v>
      </c>
      <c r="F219" s="20">
        <v>0</v>
      </c>
      <c r="G219" s="20">
        <v>0</v>
      </c>
      <c r="H219" s="20" t="s">
        <v>1795</v>
      </c>
    </row>
    <row r="220" spans="1:11" x14ac:dyDescent="0.2">
      <c r="A220" s="7" t="s">
        <v>206</v>
      </c>
      <c r="B220" s="20">
        <v>0</v>
      </c>
      <c r="C220" s="20">
        <v>0</v>
      </c>
      <c r="D220" s="20">
        <v>0</v>
      </c>
      <c r="E220" s="20">
        <v>0</v>
      </c>
      <c r="F220" s="20">
        <v>0</v>
      </c>
      <c r="G220" s="20">
        <v>0</v>
      </c>
      <c r="H220" s="20" t="s">
        <v>1796</v>
      </c>
    </row>
    <row r="221" spans="1:11" x14ac:dyDescent="0.2">
      <c r="A221" s="7" t="s">
        <v>207</v>
      </c>
      <c r="B221" s="20">
        <v>0</v>
      </c>
      <c r="C221" s="20">
        <v>0</v>
      </c>
      <c r="D221" s="20">
        <v>0</v>
      </c>
      <c r="E221" s="20">
        <v>0</v>
      </c>
      <c r="F221" s="20">
        <v>0</v>
      </c>
      <c r="G221" s="20">
        <v>0</v>
      </c>
      <c r="H221" s="20" t="s">
        <v>1797</v>
      </c>
    </row>
    <row r="222" spans="1:11" x14ac:dyDescent="0.2">
      <c r="A222" s="7" t="s">
        <v>208</v>
      </c>
      <c r="B222" s="20">
        <v>0</v>
      </c>
      <c r="C222" s="20">
        <v>0</v>
      </c>
      <c r="D222" s="20">
        <v>0</v>
      </c>
      <c r="E222" s="20">
        <v>0</v>
      </c>
      <c r="F222" s="20">
        <v>0</v>
      </c>
      <c r="G222" s="20">
        <v>0</v>
      </c>
      <c r="H222" s="20" t="s">
        <v>1798</v>
      </c>
    </row>
    <row r="223" spans="1:11" x14ac:dyDescent="0.2">
      <c r="A223" s="7" t="s">
        <v>209</v>
      </c>
      <c r="B223" s="20">
        <v>0</v>
      </c>
      <c r="C223" s="20">
        <v>0</v>
      </c>
      <c r="D223" s="20">
        <v>4</v>
      </c>
      <c r="E223" s="20">
        <v>0</v>
      </c>
      <c r="F223" s="20">
        <v>0</v>
      </c>
      <c r="G223" s="20">
        <v>0</v>
      </c>
      <c r="H223" s="20" t="s">
        <v>1799</v>
      </c>
    </row>
    <row r="224" spans="1:11" x14ac:dyDescent="0.2">
      <c r="A224" s="7" t="s">
        <v>210</v>
      </c>
      <c r="B224" s="20">
        <v>0</v>
      </c>
      <c r="C224" s="20">
        <v>0</v>
      </c>
      <c r="D224" s="20">
        <v>0</v>
      </c>
      <c r="E224" s="20">
        <v>0</v>
      </c>
      <c r="F224" s="20">
        <v>0</v>
      </c>
      <c r="G224" s="20">
        <v>0</v>
      </c>
      <c r="H224" s="20" t="s">
        <v>1800</v>
      </c>
    </row>
    <row r="225" spans="1:8" x14ac:dyDescent="0.2">
      <c r="A225" s="7" t="s">
        <v>211</v>
      </c>
      <c r="B225" s="20">
        <v>0</v>
      </c>
      <c r="C225" s="20">
        <v>0</v>
      </c>
      <c r="D225" s="20">
        <v>0</v>
      </c>
      <c r="E225" s="20">
        <v>0</v>
      </c>
      <c r="F225" s="20">
        <v>0</v>
      </c>
      <c r="G225" s="20">
        <v>0</v>
      </c>
      <c r="H225" s="20" t="s">
        <v>1801</v>
      </c>
    </row>
    <row r="226" spans="1:8" x14ac:dyDescent="0.2">
      <c r="A226" s="7" t="s">
        <v>212</v>
      </c>
      <c r="B226" s="20">
        <v>0</v>
      </c>
      <c r="C226" s="20">
        <v>0</v>
      </c>
      <c r="D226" s="20">
        <v>0</v>
      </c>
      <c r="E226" s="20">
        <v>0</v>
      </c>
      <c r="F226" s="20">
        <v>0</v>
      </c>
      <c r="G226" s="20">
        <v>0</v>
      </c>
      <c r="H226" s="20" t="s">
        <v>1802</v>
      </c>
    </row>
    <row r="227" spans="1:8" x14ac:dyDescent="0.2">
      <c r="A227" s="7" t="s">
        <v>213</v>
      </c>
      <c r="B227" s="20">
        <v>0</v>
      </c>
      <c r="C227" s="20">
        <v>0</v>
      </c>
      <c r="D227" s="20">
        <v>0</v>
      </c>
      <c r="E227" s="20">
        <v>0</v>
      </c>
      <c r="F227" s="20">
        <v>0</v>
      </c>
      <c r="G227" s="20">
        <v>0</v>
      </c>
      <c r="H227" s="20" t="s">
        <v>1803</v>
      </c>
    </row>
    <row r="228" spans="1:8" x14ac:dyDescent="0.2">
      <c r="A228" s="7" t="s">
        <v>214</v>
      </c>
      <c r="B228" s="20">
        <v>0</v>
      </c>
      <c r="C228" s="20">
        <v>0</v>
      </c>
      <c r="D228" s="20">
        <v>0</v>
      </c>
      <c r="E228" s="20">
        <v>0</v>
      </c>
      <c r="F228" s="20">
        <v>0</v>
      </c>
      <c r="G228" s="20">
        <v>0</v>
      </c>
      <c r="H228" s="20" t="s">
        <v>1804</v>
      </c>
    </row>
    <row r="229" spans="1:8" x14ac:dyDescent="0.2">
      <c r="A229" s="7" t="s">
        <v>215</v>
      </c>
      <c r="B229" s="20">
        <v>0</v>
      </c>
      <c r="C229" s="20">
        <v>0</v>
      </c>
      <c r="D229" s="20">
        <v>0</v>
      </c>
      <c r="E229" s="20">
        <v>0</v>
      </c>
      <c r="F229" s="20">
        <v>0</v>
      </c>
      <c r="G229" s="20">
        <v>0</v>
      </c>
      <c r="H229" s="20" t="s">
        <v>1805</v>
      </c>
    </row>
    <row r="230" spans="1:8" x14ac:dyDescent="0.2">
      <c r="A230" s="7" t="s">
        <v>216</v>
      </c>
      <c r="B230" s="20">
        <v>0</v>
      </c>
      <c r="C230" s="20">
        <v>0</v>
      </c>
      <c r="D230" s="20">
        <v>0</v>
      </c>
      <c r="E230" s="20">
        <v>0</v>
      </c>
      <c r="F230" s="20">
        <v>0</v>
      </c>
      <c r="G230" s="20">
        <v>0</v>
      </c>
      <c r="H230" s="20" t="s">
        <v>1806</v>
      </c>
    </row>
    <row r="231" spans="1:8" x14ac:dyDescent="0.2">
      <c r="A231" s="7" t="s">
        <v>217</v>
      </c>
      <c r="B231" s="20">
        <v>0</v>
      </c>
      <c r="C231" s="20">
        <v>0</v>
      </c>
      <c r="D231" s="20">
        <v>0</v>
      </c>
      <c r="E231" s="20">
        <v>0</v>
      </c>
      <c r="F231" s="20">
        <v>0</v>
      </c>
      <c r="G231" s="20">
        <v>0</v>
      </c>
      <c r="H231" s="20" t="s">
        <v>1807</v>
      </c>
    </row>
    <row r="232" spans="1:8" x14ac:dyDescent="0.2">
      <c r="A232" s="7" t="s">
        <v>218</v>
      </c>
      <c r="B232" s="20">
        <v>0</v>
      </c>
      <c r="C232" s="20">
        <v>0</v>
      </c>
      <c r="D232" s="20">
        <v>9</v>
      </c>
      <c r="E232" s="20"/>
      <c r="F232" s="20">
        <v>0</v>
      </c>
      <c r="G232" s="20">
        <v>0</v>
      </c>
      <c r="H232" s="20" t="s">
        <v>1808</v>
      </c>
    </row>
    <row r="233" spans="1:8" x14ac:dyDescent="0.2">
      <c r="A233" s="7" t="s">
        <v>219</v>
      </c>
      <c r="B233" s="20">
        <v>0</v>
      </c>
      <c r="C233" s="20">
        <v>0</v>
      </c>
      <c r="D233" s="20">
        <v>1</v>
      </c>
      <c r="E233" s="20">
        <v>0</v>
      </c>
      <c r="F233" s="20">
        <v>0</v>
      </c>
      <c r="G233" s="20">
        <v>0</v>
      </c>
      <c r="H233" s="20" t="s">
        <v>1809</v>
      </c>
    </row>
    <row r="234" spans="1:8" x14ac:dyDescent="0.2">
      <c r="A234" s="7" t="s">
        <v>220</v>
      </c>
      <c r="B234" s="20">
        <v>0</v>
      </c>
      <c r="C234" s="20">
        <v>0</v>
      </c>
      <c r="D234" s="20">
        <v>0</v>
      </c>
      <c r="E234" s="20">
        <v>0</v>
      </c>
      <c r="F234" s="20">
        <v>0</v>
      </c>
      <c r="G234" s="20">
        <v>0</v>
      </c>
      <c r="H234" s="20" t="s">
        <v>1810</v>
      </c>
    </row>
    <row r="235" spans="1:8" x14ac:dyDescent="0.2">
      <c r="A235" s="7" t="s">
        <v>221</v>
      </c>
      <c r="B235" s="20">
        <v>0</v>
      </c>
      <c r="C235" s="20">
        <v>0</v>
      </c>
      <c r="D235" s="20">
        <v>0</v>
      </c>
      <c r="E235" s="20">
        <v>0</v>
      </c>
      <c r="F235" s="20">
        <v>0</v>
      </c>
      <c r="G235" s="20">
        <v>0</v>
      </c>
      <c r="H235" s="20" t="s">
        <v>1811</v>
      </c>
    </row>
    <row r="236" spans="1:8" x14ac:dyDescent="0.2">
      <c r="A236" s="7" t="s">
        <v>222</v>
      </c>
      <c r="B236" s="20">
        <v>0</v>
      </c>
      <c r="C236" s="20">
        <v>0</v>
      </c>
      <c r="D236" s="20">
        <v>0</v>
      </c>
      <c r="E236" s="20">
        <v>0</v>
      </c>
      <c r="F236" s="20">
        <v>0</v>
      </c>
      <c r="G236" s="20">
        <v>0</v>
      </c>
      <c r="H236" s="20" t="s">
        <v>1812</v>
      </c>
    </row>
    <row r="237" spans="1:8" x14ac:dyDescent="0.2">
      <c r="A237" s="7" t="s">
        <v>223</v>
      </c>
      <c r="B237" s="20">
        <v>0</v>
      </c>
      <c r="C237" s="20">
        <v>0</v>
      </c>
      <c r="D237" s="20">
        <v>0</v>
      </c>
      <c r="E237" s="20">
        <v>0</v>
      </c>
      <c r="F237" s="20">
        <v>0</v>
      </c>
      <c r="G237" s="20">
        <v>0</v>
      </c>
      <c r="H237" s="20" t="s">
        <v>1813</v>
      </c>
    </row>
    <row r="238" spans="1:8" x14ac:dyDescent="0.2">
      <c r="A238" s="7" t="s">
        <v>224</v>
      </c>
      <c r="B238" s="20">
        <v>0</v>
      </c>
      <c r="C238" s="20">
        <v>0</v>
      </c>
      <c r="D238" s="20">
        <v>0</v>
      </c>
      <c r="E238" s="20">
        <v>0</v>
      </c>
      <c r="F238" s="20">
        <v>0</v>
      </c>
      <c r="G238" s="20">
        <v>0</v>
      </c>
      <c r="H238" s="20" t="s">
        <v>1814</v>
      </c>
    </row>
    <row r="239" spans="1:8" x14ac:dyDescent="0.2">
      <c r="A239" s="7" t="s">
        <v>225</v>
      </c>
      <c r="B239" s="20">
        <v>0</v>
      </c>
      <c r="C239" s="20">
        <v>0</v>
      </c>
      <c r="D239" s="20">
        <v>0</v>
      </c>
      <c r="E239" s="20">
        <v>0</v>
      </c>
      <c r="F239" s="20">
        <v>0</v>
      </c>
      <c r="G239" s="20">
        <v>0</v>
      </c>
      <c r="H239" s="20" t="s">
        <v>1815</v>
      </c>
    </row>
    <row r="244" spans="1:1" x14ac:dyDescent="0.2">
      <c r="A244" t="s">
        <v>746</v>
      </c>
    </row>
    <row r="245" spans="1:1" x14ac:dyDescent="0.2">
      <c r="A245" t="s">
        <v>1818</v>
      </c>
    </row>
    <row r="246" spans="1:1" x14ac:dyDescent="0.2">
      <c r="A246" t="s">
        <v>1819</v>
      </c>
    </row>
  </sheetData>
  <phoneticPr fontId="6" type="noConversion"/>
  <printOptions headings="1"/>
  <pageMargins left="0.7" right="0.7" top="0.75" bottom="0.75" header="0.3" footer="0.3"/>
  <pageSetup orientation="landscape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W225"/>
  <sheetViews>
    <sheetView topLeftCell="A53" zoomScale="84" workbookViewId="0">
      <selection activeCell="G41" sqref="G41:G44"/>
    </sheetView>
  </sheetViews>
  <sheetFormatPr baseColWidth="10" defaultColWidth="11" defaultRowHeight="16" x14ac:dyDescent="0.2"/>
  <cols>
    <col min="1" max="1" width="8.1640625" customWidth="1"/>
    <col min="2" max="2" width="9.33203125" customWidth="1"/>
    <col min="3" max="3" width="6.33203125" customWidth="1"/>
    <col min="4" max="4" width="8.1640625" customWidth="1"/>
    <col min="5" max="5" width="8.33203125" customWidth="1"/>
    <col min="7" max="7" width="9.1640625" customWidth="1"/>
    <col min="8" max="8" width="6.6640625" customWidth="1"/>
    <col min="9" max="9" width="8.5" customWidth="1"/>
    <col min="10" max="10" width="7.6640625" customWidth="1"/>
    <col min="11" max="11" width="7.5" customWidth="1"/>
  </cols>
  <sheetData>
    <row r="1" spans="1:23" x14ac:dyDescent="0.2">
      <c r="A1" s="1" t="s">
        <v>0</v>
      </c>
      <c r="B1" t="s">
        <v>944</v>
      </c>
      <c r="F1" s="1" t="s">
        <v>10</v>
      </c>
      <c r="G1" t="s">
        <v>945</v>
      </c>
      <c r="H1" t="s">
        <v>946</v>
      </c>
      <c r="N1" s="1" t="s">
        <v>0</v>
      </c>
      <c r="O1" t="s">
        <v>944</v>
      </c>
      <c r="S1" s="1" t="s">
        <v>10</v>
      </c>
      <c r="T1" t="s">
        <v>945</v>
      </c>
      <c r="U1" t="s">
        <v>946</v>
      </c>
    </row>
    <row r="2" spans="1:23" x14ac:dyDescent="0.2">
      <c r="A2" s="1" t="s">
        <v>3</v>
      </c>
      <c r="B2" s="81"/>
      <c r="F2" s="1" t="s">
        <v>14</v>
      </c>
      <c r="G2" t="s">
        <v>947</v>
      </c>
      <c r="H2" t="s">
        <v>948</v>
      </c>
      <c r="N2" s="1" t="s">
        <v>3</v>
      </c>
      <c r="O2" s="81"/>
      <c r="S2" s="1" t="s">
        <v>14</v>
      </c>
      <c r="T2" t="s">
        <v>947</v>
      </c>
      <c r="U2" t="s">
        <v>948</v>
      </c>
    </row>
    <row r="3" spans="1:23" x14ac:dyDescent="0.2">
      <c r="A3" s="1" t="s">
        <v>6</v>
      </c>
      <c r="B3" s="1"/>
      <c r="F3" s="1" t="s">
        <v>7</v>
      </c>
      <c r="G3" t="s">
        <v>945</v>
      </c>
      <c r="H3" t="s">
        <v>949</v>
      </c>
      <c r="N3" s="1" t="s">
        <v>6</v>
      </c>
      <c r="O3" s="1"/>
      <c r="S3" s="1" t="s">
        <v>7</v>
      </c>
      <c r="T3" t="s">
        <v>945</v>
      </c>
      <c r="U3" t="s">
        <v>949</v>
      </c>
    </row>
    <row r="4" spans="1:23" x14ac:dyDescent="0.2">
      <c r="A4" s="1" t="s">
        <v>9</v>
      </c>
      <c r="B4" s="1"/>
      <c r="F4" s="1" t="s">
        <v>4</v>
      </c>
      <c r="G4" t="s">
        <v>950</v>
      </c>
      <c r="H4" t="s">
        <v>951</v>
      </c>
      <c r="N4" s="1" t="s">
        <v>9</v>
      </c>
      <c r="O4" s="1"/>
      <c r="S4" s="1" t="s">
        <v>4</v>
      </c>
      <c r="T4" t="s">
        <v>950</v>
      </c>
      <c r="U4" t="s">
        <v>951</v>
      </c>
    </row>
    <row r="5" spans="1:23" x14ac:dyDescent="0.2">
      <c r="A5" s="1" t="s">
        <v>12</v>
      </c>
      <c r="B5" t="s">
        <v>952</v>
      </c>
      <c r="N5" s="1" t="s">
        <v>12</v>
      </c>
      <c r="O5" t="s">
        <v>952</v>
      </c>
    </row>
    <row r="6" spans="1:23" ht="29" x14ac:dyDescent="0.2">
      <c r="A6" s="3" t="s">
        <v>16</v>
      </c>
      <c r="B6" s="3"/>
      <c r="C6" s="3" t="s">
        <v>17</v>
      </c>
      <c r="D6" s="4" t="s">
        <v>18</v>
      </c>
      <c r="E6" s="4" t="s">
        <v>19</v>
      </c>
      <c r="F6" s="4" t="s">
        <v>191</v>
      </c>
      <c r="G6" s="3" t="s">
        <v>20</v>
      </c>
      <c r="H6" s="5" t="s">
        <v>21</v>
      </c>
      <c r="I6" s="5" t="s">
        <v>22</v>
      </c>
      <c r="J6" s="5" t="s">
        <v>23</v>
      </c>
      <c r="K6" s="5" t="s">
        <v>24</v>
      </c>
      <c r="L6" s="6" t="s">
        <v>25</v>
      </c>
      <c r="M6" s="42" t="s">
        <v>74</v>
      </c>
      <c r="N6" s="1" t="s">
        <v>997</v>
      </c>
      <c r="R6" t="s">
        <v>998</v>
      </c>
    </row>
    <row r="7" spans="1:23" x14ac:dyDescent="0.2">
      <c r="A7" s="3" t="s">
        <v>955</v>
      </c>
      <c r="B7" s="3" t="s">
        <v>956</v>
      </c>
      <c r="C7" s="9">
        <v>1.5</v>
      </c>
      <c r="D7" s="9">
        <v>55.5</v>
      </c>
      <c r="E7" s="9"/>
      <c r="F7" s="9">
        <v>18.2</v>
      </c>
      <c r="G7" s="9" t="s">
        <v>957</v>
      </c>
      <c r="H7" s="9" t="s">
        <v>1166</v>
      </c>
      <c r="I7" s="9"/>
      <c r="J7" s="9"/>
      <c r="K7" s="9"/>
      <c r="L7" s="9" t="s">
        <v>1328</v>
      </c>
      <c r="M7" s="80"/>
      <c r="N7" s="85"/>
      <c r="O7" s="33"/>
      <c r="P7" s="34"/>
      <c r="Q7" s="33"/>
      <c r="R7" s="34"/>
      <c r="S7" s="33"/>
      <c r="T7" s="34"/>
      <c r="U7" s="33"/>
      <c r="V7" s="34"/>
      <c r="W7" s="33"/>
    </row>
    <row r="8" spans="1:23" x14ac:dyDescent="0.2">
      <c r="A8" s="3" t="s">
        <v>958</v>
      </c>
      <c r="B8" s="3" t="s">
        <v>959</v>
      </c>
      <c r="C8" s="56" t="s">
        <v>28</v>
      </c>
      <c r="D8" s="9">
        <v>83</v>
      </c>
      <c r="E8" s="9"/>
      <c r="F8" s="9">
        <v>27.5</v>
      </c>
      <c r="G8" s="9" t="s">
        <v>957</v>
      </c>
      <c r="H8" s="9" t="s">
        <v>1166</v>
      </c>
      <c r="I8" s="9"/>
      <c r="J8" s="9"/>
      <c r="K8" s="9"/>
      <c r="L8" s="9" t="s">
        <v>1841</v>
      </c>
      <c r="M8" s="80"/>
      <c r="N8" s="84"/>
      <c r="O8" s="36"/>
      <c r="P8" s="84"/>
      <c r="Q8" s="36"/>
      <c r="R8" s="84"/>
      <c r="S8" s="36"/>
      <c r="T8" s="84"/>
      <c r="U8" s="36"/>
      <c r="V8" s="84"/>
      <c r="W8" s="36"/>
    </row>
    <row r="9" spans="1:23" x14ac:dyDescent="0.2">
      <c r="A9" s="3" t="s">
        <v>960</v>
      </c>
      <c r="B9" s="3" t="s">
        <v>961</v>
      </c>
      <c r="C9" s="56" t="s">
        <v>28</v>
      </c>
      <c r="D9" s="9"/>
      <c r="E9" s="83" t="s">
        <v>962</v>
      </c>
      <c r="F9" s="9">
        <v>23.6</v>
      </c>
      <c r="G9" s="9" t="s">
        <v>957</v>
      </c>
      <c r="H9" s="9" t="s">
        <v>1166</v>
      </c>
      <c r="I9" s="9"/>
      <c r="J9" s="9"/>
      <c r="K9" s="9"/>
      <c r="L9" s="9" t="s">
        <v>1328</v>
      </c>
      <c r="M9" s="80"/>
      <c r="N9" s="34" t="s">
        <v>999</v>
      </c>
      <c r="O9" s="33"/>
      <c r="P9" s="34" t="s">
        <v>1000</v>
      </c>
      <c r="Q9" s="33"/>
      <c r="R9" s="34" t="s">
        <v>1001</v>
      </c>
      <c r="S9" s="33"/>
      <c r="T9" s="34" t="s">
        <v>1002</v>
      </c>
      <c r="U9" s="33"/>
      <c r="V9" s="34" t="s">
        <v>1003</v>
      </c>
      <c r="W9" s="33"/>
    </row>
    <row r="10" spans="1:23" x14ac:dyDescent="0.2">
      <c r="A10" s="3" t="s">
        <v>963</v>
      </c>
      <c r="B10" s="3">
        <v>1601</v>
      </c>
      <c r="C10" s="56" t="s">
        <v>28</v>
      </c>
      <c r="D10" s="9">
        <v>71</v>
      </c>
      <c r="E10" s="9"/>
      <c r="F10" s="9">
        <v>22.3</v>
      </c>
      <c r="G10" s="9" t="s">
        <v>957</v>
      </c>
      <c r="H10" s="9" t="s">
        <v>1166</v>
      </c>
      <c r="I10" s="9"/>
      <c r="J10" s="9"/>
      <c r="K10" s="9"/>
      <c r="L10" s="9" t="s">
        <v>1836</v>
      </c>
      <c r="M10" s="80"/>
      <c r="N10" s="84"/>
      <c r="O10" s="36"/>
      <c r="P10" s="84"/>
      <c r="Q10" s="36"/>
      <c r="R10" s="84"/>
      <c r="S10" s="36"/>
      <c r="T10" s="84"/>
      <c r="U10" s="36"/>
      <c r="V10" s="84"/>
      <c r="W10" s="36"/>
    </row>
    <row r="11" spans="1:23" x14ac:dyDescent="0.2">
      <c r="A11" s="3" t="s">
        <v>964</v>
      </c>
      <c r="B11" s="3">
        <v>1682</v>
      </c>
      <c r="C11" s="56" t="s">
        <v>28</v>
      </c>
      <c r="D11" s="9">
        <v>100.5</v>
      </c>
      <c r="E11" s="9"/>
      <c r="F11" s="9">
        <v>31.7</v>
      </c>
      <c r="G11" s="9" t="s">
        <v>957</v>
      </c>
      <c r="H11" s="9" t="s">
        <v>1166</v>
      </c>
      <c r="I11" s="9"/>
      <c r="J11" s="9"/>
      <c r="K11" s="9"/>
      <c r="L11" s="9" t="s">
        <v>1317</v>
      </c>
      <c r="M11" s="80"/>
      <c r="N11" s="34"/>
      <c r="O11" s="33"/>
      <c r="P11" s="86">
        <v>12011202</v>
      </c>
      <c r="Q11" s="33"/>
      <c r="R11" s="34">
        <v>1215</v>
      </c>
      <c r="S11" s="33"/>
      <c r="T11" s="34" t="s">
        <v>1004</v>
      </c>
      <c r="U11" s="33"/>
      <c r="V11" s="34"/>
      <c r="W11" s="33"/>
    </row>
    <row r="12" spans="1:23" x14ac:dyDescent="0.2">
      <c r="A12" s="3" t="s">
        <v>965</v>
      </c>
      <c r="B12" s="3">
        <v>1677</v>
      </c>
      <c r="C12" s="56" t="s">
        <v>28</v>
      </c>
      <c r="D12" s="9">
        <v>76</v>
      </c>
      <c r="E12" s="9"/>
      <c r="F12" s="9">
        <v>24.2</v>
      </c>
      <c r="G12" s="9" t="s">
        <v>957</v>
      </c>
      <c r="H12" s="9" t="s">
        <v>1166</v>
      </c>
      <c r="I12" s="9"/>
      <c r="J12" s="9"/>
      <c r="K12" s="9"/>
      <c r="L12" s="9" t="s">
        <v>1837</v>
      </c>
      <c r="M12" s="80"/>
      <c r="N12" s="84"/>
      <c r="O12" s="36"/>
      <c r="P12" s="84"/>
      <c r="Q12" s="36"/>
      <c r="R12" s="84"/>
      <c r="S12" s="36"/>
      <c r="T12" s="84"/>
      <c r="U12" s="36"/>
      <c r="V12" s="84"/>
      <c r="W12" s="36"/>
    </row>
    <row r="13" spans="1:23" x14ac:dyDescent="0.2">
      <c r="A13" s="3" t="s">
        <v>966</v>
      </c>
      <c r="B13" s="3">
        <v>1604</v>
      </c>
      <c r="C13" s="56" t="s">
        <v>28</v>
      </c>
      <c r="D13" s="9">
        <v>94</v>
      </c>
      <c r="E13" s="9"/>
      <c r="F13" s="9">
        <v>30.6</v>
      </c>
      <c r="G13" s="9" t="s">
        <v>957</v>
      </c>
      <c r="H13" s="9" t="s">
        <v>1166</v>
      </c>
      <c r="I13" s="9"/>
      <c r="J13" s="9"/>
      <c r="K13" s="9"/>
      <c r="L13" s="9" t="s">
        <v>1838</v>
      </c>
      <c r="M13" s="80"/>
      <c r="N13" t="s">
        <v>289</v>
      </c>
    </row>
    <row r="14" spans="1:23" x14ac:dyDescent="0.2">
      <c r="A14" s="3" t="s">
        <v>967</v>
      </c>
      <c r="B14" s="3">
        <v>1603</v>
      </c>
      <c r="C14" s="56" t="s">
        <v>28</v>
      </c>
      <c r="D14" s="9">
        <v>81.5</v>
      </c>
      <c r="E14" s="9"/>
      <c r="F14" s="9">
        <v>26</v>
      </c>
      <c r="G14" s="9" t="s">
        <v>957</v>
      </c>
      <c r="H14" s="9" t="s">
        <v>1166</v>
      </c>
      <c r="I14" s="9"/>
      <c r="J14" s="9"/>
      <c r="K14" s="9"/>
      <c r="L14" s="9" t="s">
        <v>1840</v>
      </c>
      <c r="M14" s="80"/>
      <c r="N14" t="s">
        <v>290</v>
      </c>
      <c r="P14" t="s">
        <v>291</v>
      </c>
      <c r="R14" t="s">
        <v>292</v>
      </c>
      <c r="T14" t="s">
        <v>293</v>
      </c>
      <c r="V14" t="s">
        <v>1005</v>
      </c>
    </row>
    <row r="15" spans="1:23" x14ac:dyDescent="0.2">
      <c r="A15" s="3" t="s">
        <v>968</v>
      </c>
      <c r="B15" s="3">
        <v>1673</v>
      </c>
      <c r="C15" s="56" t="s">
        <v>28</v>
      </c>
      <c r="D15" s="9">
        <v>63</v>
      </c>
      <c r="E15" s="9"/>
      <c r="F15" s="9">
        <v>19.5</v>
      </c>
      <c r="G15" s="9" t="s">
        <v>957</v>
      </c>
      <c r="H15" s="9" t="s">
        <v>1166</v>
      </c>
      <c r="I15" s="9"/>
      <c r="J15" s="9"/>
      <c r="K15" s="9"/>
      <c r="L15" s="9" t="s">
        <v>1328</v>
      </c>
      <c r="M15" s="80"/>
      <c r="N15">
        <f>17+11</f>
        <v>28</v>
      </c>
      <c r="P15">
        <v>1</v>
      </c>
      <c r="R15">
        <f>3+1</f>
        <v>4</v>
      </c>
    </row>
    <row r="16" spans="1:23" x14ac:dyDescent="0.2">
      <c r="A16" s="3" t="s">
        <v>974</v>
      </c>
      <c r="B16" s="3">
        <v>1605</v>
      </c>
      <c r="C16" s="56" t="s">
        <v>28</v>
      </c>
      <c r="D16" s="9">
        <v>90.5</v>
      </c>
      <c r="E16" s="9"/>
      <c r="F16" s="9">
        <v>28.9</v>
      </c>
      <c r="G16" s="9" t="s">
        <v>957</v>
      </c>
      <c r="H16" s="9" t="s">
        <v>1166</v>
      </c>
      <c r="I16" s="9"/>
      <c r="J16" s="9"/>
      <c r="K16" s="9"/>
      <c r="L16" s="9" t="s">
        <v>1328</v>
      </c>
      <c r="M16" s="80"/>
      <c r="N16">
        <f>13+5</f>
        <v>18</v>
      </c>
      <c r="P16">
        <v>4</v>
      </c>
      <c r="R16">
        <f>4+1</f>
        <v>5</v>
      </c>
    </row>
    <row r="17" spans="1:22" x14ac:dyDescent="0.2">
      <c r="A17" s="7" t="s">
        <v>975</v>
      </c>
      <c r="B17" s="9">
        <v>1606</v>
      </c>
      <c r="C17" s="9"/>
      <c r="D17" s="9">
        <v>76</v>
      </c>
      <c r="E17" s="9"/>
      <c r="F17" s="9">
        <v>23.6</v>
      </c>
      <c r="G17" s="9"/>
      <c r="H17" s="9" t="s">
        <v>1166</v>
      </c>
      <c r="I17" s="9"/>
      <c r="J17" s="9"/>
      <c r="K17" s="9"/>
      <c r="L17" s="9" t="s">
        <v>1328</v>
      </c>
      <c r="M17" s="80"/>
      <c r="N17">
        <f>8+17+5+20</f>
        <v>50</v>
      </c>
      <c r="P17">
        <v>1</v>
      </c>
      <c r="R17">
        <v>2</v>
      </c>
    </row>
    <row r="18" spans="1:22" x14ac:dyDescent="0.2">
      <c r="A18" s="3" t="s">
        <v>976</v>
      </c>
      <c r="B18" s="3">
        <v>1671</v>
      </c>
      <c r="C18" s="56" t="s">
        <v>28</v>
      </c>
      <c r="D18" s="9">
        <v>91.5</v>
      </c>
      <c r="E18" s="9"/>
      <c r="F18" s="9">
        <v>30.7</v>
      </c>
      <c r="G18" s="9" t="s">
        <v>957</v>
      </c>
      <c r="H18" s="9"/>
      <c r="I18" s="9"/>
      <c r="J18" s="9" t="s">
        <v>1166</v>
      </c>
      <c r="K18" s="9"/>
      <c r="L18" s="9"/>
      <c r="M18" s="80"/>
      <c r="N18">
        <f>20+23+1+11</f>
        <v>55</v>
      </c>
      <c r="P18">
        <v>0</v>
      </c>
      <c r="R18">
        <v>0</v>
      </c>
    </row>
    <row r="19" spans="1:22" x14ac:dyDescent="0.2">
      <c r="A19" s="3" t="s">
        <v>977</v>
      </c>
      <c r="B19" s="3">
        <v>1676</v>
      </c>
      <c r="C19" s="56" t="s">
        <v>28</v>
      </c>
      <c r="D19" s="9">
        <v>86</v>
      </c>
      <c r="E19" s="9"/>
      <c r="F19" s="9">
        <v>28</v>
      </c>
      <c r="G19" s="9" t="s">
        <v>957</v>
      </c>
      <c r="H19" s="9" t="s">
        <v>1166</v>
      </c>
      <c r="I19" s="9"/>
      <c r="J19" s="9"/>
      <c r="K19" s="9"/>
      <c r="L19" s="9" t="s">
        <v>1328</v>
      </c>
      <c r="M19" s="80"/>
      <c r="N19">
        <f>9+4</f>
        <v>13</v>
      </c>
      <c r="P19">
        <v>0</v>
      </c>
      <c r="R19">
        <v>0</v>
      </c>
    </row>
    <row r="20" spans="1:22" x14ac:dyDescent="0.2">
      <c r="A20" s="3" t="s">
        <v>978</v>
      </c>
      <c r="B20" s="3">
        <v>1541</v>
      </c>
      <c r="C20" s="56" t="s">
        <v>28</v>
      </c>
      <c r="D20" s="9">
        <v>106.5</v>
      </c>
      <c r="E20" s="9"/>
      <c r="F20" s="9">
        <v>34.6</v>
      </c>
      <c r="G20" s="9"/>
      <c r="H20" s="9" t="s">
        <v>1166</v>
      </c>
      <c r="I20" s="9"/>
      <c r="J20" s="9"/>
      <c r="K20" s="9"/>
      <c r="L20" s="9" t="s">
        <v>1328</v>
      </c>
      <c r="M20" s="80"/>
      <c r="N20">
        <f>4+9</f>
        <v>13</v>
      </c>
      <c r="P20">
        <v>0</v>
      </c>
      <c r="R20">
        <f>1+12</f>
        <v>13</v>
      </c>
    </row>
    <row r="21" spans="1:22" x14ac:dyDescent="0.2">
      <c r="A21" s="3" t="s">
        <v>979</v>
      </c>
      <c r="B21" s="3">
        <v>1672</v>
      </c>
      <c r="C21" s="56" t="s">
        <v>28</v>
      </c>
      <c r="D21" s="9">
        <v>94</v>
      </c>
      <c r="E21" s="9"/>
      <c r="F21" s="9">
        <v>29.5</v>
      </c>
      <c r="G21" s="9" t="s">
        <v>957</v>
      </c>
      <c r="H21" s="9" t="s">
        <v>1166</v>
      </c>
      <c r="I21" s="9"/>
      <c r="J21" s="9"/>
      <c r="K21" s="9"/>
      <c r="L21" s="9" t="s">
        <v>1839</v>
      </c>
      <c r="M21" s="80"/>
      <c r="N21">
        <f>6+12</f>
        <v>18</v>
      </c>
      <c r="P21">
        <v>0</v>
      </c>
      <c r="R21">
        <f>0+10+13</f>
        <v>23</v>
      </c>
    </row>
    <row r="22" spans="1:22" x14ac:dyDescent="0.2">
      <c r="A22" s="3" t="s">
        <v>980</v>
      </c>
      <c r="B22" s="3">
        <v>1678</v>
      </c>
      <c r="C22" s="56" t="s">
        <v>28</v>
      </c>
      <c r="D22" s="9">
        <v>97.5</v>
      </c>
      <c r="E22" s="9"/>
      <c r="F22" s="9">
        <v>30.7</v>
      </c>
      <c r="G22" s="9" t="s">
        <v>957</v>
      </c>
      <c r="H22" s="9" t="s">
        <v>1166</v>
      </c>
      <c r="I22" s="9"/>
      <c r="J22" s="9"/>
      <c r="K22" s="9"/>
      <c r="L22" s="9" t="s">
        <v>1328</v>
      </c>
      <c r="M22" s="80"/>
      <c r="N22">
        <f>10+4</f>
        <v>14</v>
      </c>
      <c r="P22">
        <v>0</v>
      </c>
      <c r="R22">
        <f>1+1+3+23</f>
        <v>28</v>
      </c>
    </row>
    <row r="23" spans="1:22" x14ac:dyDescent="0.2">
      <c r="A23" s="3" t="s">
        <v>981</v>
      </c>
      <c r="B23" s="3">
        <v>1661</v>
      </c>
      <c r="C23" s="56" t="s">
        <v>28</v>
      </c>
      <c r="D23" s="9">
        <v>83</v>
      </c>
      <c r="E23" s="9"/>
      <c r="F23" s="9">
        <v>26.2</v>
      </c>
      <c r="G23" s="9" t="s">
        <v>957</v>
      </c>
      <c r="H23" s="9" t="s">
        <v>1166</v>
      </c>
      <c r="I23" s="9"/>
      <c r="J23" s="9"/>
      <c r="K23" s="9"/>
      <c r="L23" s="9" t="s">
        <v>1842</v>
      </c>
      <c r="M23" s="80"/>
      <c r="N23">
        <f>10+7</f>
        <v>17</v>
      </c>
      <c r="P23">
        <v>0</v>
      </c>
      <c r="R23">
        <v>0</v>
      </c>
    </row>
    <row r="24" spans="1:22" x14ac:dyDescent="0.2">
      <c r="A24" s="3" t="s">
        <v>982</v>
      </c>
      <c r="B24" s="3">
        <v>1679</v>
      </c>
      <c r="C24" s="56" t="s">
        <v>28</v>
      </c>
      <c r="D24" s="9">
        <v>103.5</v>
      </c>
      <c r="E24" s="9"/>
      <c r="F24" s="9">
        <v>27.9</v>
      </c>
      <c r="G24" s="9" t="s">
        <v>957</v>
      </c>
      <c r="H24" s="9" t="s">
        <v>1166</v>
      </c>
      <c r="I24" s="9"/>
      <c r="J24" s="9"/>
      <c r="K24" s="9"/>
      <c r="L24" s="9" t="s">
        <v>1843</v>
      </c>
      <c r="M24" s="80"/>
      <c r="N24">
        <f>20+26</f>
        <v>46</v>
      </c>
      <c r="P24">
        <v>0</v>
      </c>
      <c r="R24">
        <f>1+1</f>
        <v>2</v>
      </c>
    </row>
    <row r="25" spans="1:22" x14ac:dyDescent="0.2">
      <c r="A25" s="3" t="s">
        <v>983</v>
      </c>
      <c r="B25" s="3">
        <v>1664</v>
      </c>
      <c r="C25" s="56" t="s">
        <v>28</v>
      </c>
      <c r="D25" s="9"/>
      <c r="E25" s="83" t="s">
        <v>984</v>
      </c>
      <c r="F25" s="9">
        <v>32</v>
      </c>
      <c r="G25" s="9" t="s">
        <v>957</v>
      </c>
      <c r="H25" s="9" t="s">
        <v>1166</v>
      </c>
      <c r="I25" s="9"/>
      <c r="J25" s="9"/>
      <c r="K25" s="9"/>
      <c r="L25" s="9" t="s">
        <v>1328</v>
      </c>
      <c r="M25" s="80"/>
      <c r="N25">
        <v>4</v>
      </c>
      <c r="P25">
        <v>0</v>
      </c>
      <c r="R25">
        <v>1</v>
      </c>
    </row>
    <row r="26" spans="1:22" x14ac:dyDescent="0.2">
      <c r="A26" s="3" t="s">
        <v>985</v>
      </c>
      <c r="B26" s="3">
        <v>1615</v>
      </c>
      <c r="C26" s="56" t="s">
        <v>28</v>
      </c>
      <c r="D26" s="9">
        <v>93</v>
      </c>
      <c r="E26" s="9"/>
      <c r="F26" s="9">
        <v>29.6</v>
      </c>
      <c r="G26" s="9" t="s">
        <v>957</v>
      </c>
      <c r="H26" s="9" t="s">
        <v>1166</v>
      </c>
      <c r="I26" s="9"/>
      <c r="J26" s="9"/>
      <c r="K26" s="9"/>
      <c r="L26" s="9" t="s">
        <v>1845</v>
      </c>
      <c r="M26" s="80"/>
      <c r="N26">
        <f>15+3</f>
        <v>18</v>
      </c>
      <c r="P26">
        <v>0</v>
      </c>
      <c r="R26">
        <v>0</v>
      </c>
    </row>
    <row r="27" spans="1:22" x14ac:dyDescent="0.2">
      <c r="A27" s="3" t="s">
        <v>986</v>
      </c>
      <c r="B27" s="3">
        <v>1540</v>
      </c>
      <c r="C27" s="56" t="s">
        <v>28</v>
      </c>
      <c r="D27" s="9">
        <v>61.5</v>
      </c>
      <c r="E27" s="9"/>
      <c r="F27" s="9">
        <v>29.1</v>
      </c>
      <c r="G27" s="9" t="s">
        <v>957</v>
      </c>
      <c r="H27" s="9" t="s">
        <v>1166</v>
      </c>
      <c r="I27" s="9"/>
      <c r="J27" s="9"/>
      <c r="K27" s="9"/>
      <c r="L27" s="9" t="s">
        <v>1846</v>
      </c>
      <c r="M27" s="80"/>
      <c r="N27">
        <f>27+5</f>
        <v>32</v>
      </c>
      <c r="P27">
        <v>0</v>
      </c>
      <c r="R27">
        <v>1</v>
      </c>
    </row>
    <row r="28" spans="1:22" x14ac:dyDescent="0.2">
      <c r="A28" s="3" t="s">
        <v>987</v>
      </c>
      <c r="B28" s="3">
        <v>1663</v>
      </c>
      <c r="C28" s="56" t="s">
        <v>28</v>
      </c>
      <c r="D28" s="9">
        <v>90.5</v>
      </c>
      <c r="E28" s="9"/>
      <c r="F28" s="9">
        <v>28.7</v>
      </c>
      <c r="G28" s="9" t="s">
        <v>957</v>
      </c>
      <c r="H28" s="9" t="s">
        <v>1166</v>
      </c>
      <c r="I28" s="9"/>
      <c r="J28" s="9"/>
      <c r="K28" s="9"/>
      <c r="L28" s="9" t="s">
        <v>1317</v>
      </c>
      <c r="M28" s="80"/>
      <c r="N28">
        <f>15+3</f>
        <v>18</v>
      </c>
      <c r="P28">
        <v>1</v>
      </c>
      <c r="R28">
        <v>1</v>
      </c>
    </row>
    <row r="29" spans="1:22" x14ac:dyDescent="0.2">
      <c r="A29" s="3" t="s">
        <v>988</v>
      </c>
      <c r="B29" s="3">
        <v>1614</v>
      </c>
      <c r="C29" s="56" t="s">
        <v>28</v>
      </c>
      <c r="D29" s="9">
        <v>94</v>
      </c>
      <c r="E29" s="9"/>
      <c r="F29" s="9">
        <v>30.3</v>
      </c>
      <c r="G29" s="9" t="s">
        <v>957</v>
      </c>
      <c r="H29" s="9" t="s">
        <v>1166</v>
      </c>
      <c r="I29" s="9"/>
      <c r="J29" s="9"/>
      <c r="K29" s="9"/>
      <c r="L29" s="9" t="s">
        <v>1844</v>
      </c>
      <c r="M29" s="80"/>
      <c r="N29">
        <v>27</v>
      </c>
      <c r="P29">
        <v>0</v>
      </c>
      <c r="R29">
        <v>0</v>
      </c>
      <c r="T29" t="s">
        <v>1875</v>
      </c>
    </row>
    <row r="30" spans="1:22" ht="17" x14ac:dyDescent="0.2">
      <c r="A30" s="3" t="s">
        <v>989</v>
      </c>
      <c r="B30" s="3">
        <v>1613</v>
      </c>
      <c r="C30" s="56" t="s">
        <v>28</v>
      </c>
      <c r="D30" s="9">
        <v>97.5</v>
      </c>
      <c r="E30" s="9"/>
      <c r="F30" s="9">
        <v>32.1</v>
      </c>
      <c r="G30" s="9" t="s">
        <v>957</v>
      </c>
      <c r="H30" s="9" t="s">
        <v>1166</v>
      </c>
      <c r="I30" s="9"/>
      <c r="J30" s="9"/>
      <c r="K30" s="9"/>
      <c r="L30" s="9" t="s">
        <v>1847</v>
      </c>
      <c r="M30" s="80" t="s">
        <v>1874</v>
      </c>
      <c r="N30">
        <f>SUM(N15:N29)</f>
        <v>371</v>
      </c>
      <c r="P30">
        <f>SUM(P15:P29)</f>
        <v>7</v>
      </c>
      <c r="R30">
        <f>SUM(R15:R29)</f>
        <v>80</v>
      </c>
      <c r="T30">
        <f>N30+P30+R30</f>
        <v>458</v>
      </c>
      <c r="V30">
        <f>573-458</f>
        <v>115</v>
      </c>
    </row>
    <row r="31" spans="1:22" x14ac:dyDescent="0.2">
      <c r="A31" s="3" t="s">
        <v>990</v>
      </c>
      <c r="B31" s="3">
        <v>1611</v>
      </c>
      <c r="C31" s="56" t="s">
        <v>28</v>
      </c>
      <c r="D31" s="9">
        <v>101.5</v>
      </c>
      <c r="E31" s="9"/>
      <c r="F31" s="9">
        <v>37.4</v>
      </c>
      <c r="G31" s="9" t="s">
        <v>957</v>
      </c>
      <c r="H31" s="9" t="s">
        <v>1166</v>
      </c>
      <c r="I31" s="9"/>
      <c r="J31" s="9"/>
      <c r="K31" s="9"/>
      <c r="L31" s="9" t="s">
        <v>1328</v>
      </c>
      <c r="M31" s="80"/>
      <c r="O31">
        <f>SUM(N30:P30)</f>
        <v>378</v>
      </c>
    </row>
    <row r="32" spans="1:22" x14ac:dyDescent="0.2">
      <c r="A32" s="3" t="s">
        <v>991</v>
      </c>
      <c r="B32" s="3">
        <v>1610</v>
      </c>
      <c r="C32" s="56" t="s">
        <v>28</v>
      </c>
      <c r="D32" s="9">
        <v>97.5</v>
      </c>
      <c r="E32" s="9"/>
      <c r="F32" s="9">
        <v>33.1</v>
      </c>
      <c r="G32" s="9" t="s">
        <v>957</v>
      </c>
      <c r="H32" s="9" t="s">
        <v>1166</v>
      </c>
      <c r="I32" s="9"/>
      <c r="J32" s="9"/>
      <c r="K32" s="9"/>
      <c r="L32" s="9" t="s">
        <v>1319</v>
      </c>
      <c r="M32" s="80"/>
    </row>
    <row r="33" spans="1:20" x14ac:dyDescent="0.2">
      <c r="A33" s="3" t="s">
        <v>992</v>
      </c>
      <c r="B33" s="3">
        <v>1609</v>
      </c>
      <c r="C33" s="56" t="s">
        <v>28</v>
      </c>
      <c r="D33" s="9">
        <v>88</v>
      </c>
      <c r="E33" s="9"/>
      <c r="F33" s="9">
        <v>28.4</v>
      </c>
      <c r="G33" s="9" t="s">
        <v>957</v>
      </c>
      <c r="H33" s="9" t="s">
        <v>1166</v>
      </c>
      <c r="I33" s="9"/>
      <c r="J33" s="9"/>
      <c r="K33" s="9"/>
      <c r="L33" s="9" t="s">
        <v>1844</v>
      </c>
      <c r="M33" s="80"/>
      <c r="N33" s="17" t="s">
        <v>294</v>
      </c>
      <c r="O33" s="15"/>
    </row>
    <row r="34" spans="1:20" x14ac:dyDescent="0.2">
      <c r="A34" s="3" t="s">
        <v>993</v>
      </c>
      <c r="B34" s="3" t="s">
        <v>994</v>
      </c>
      <c r="C34" s="56" t="s">
        <v>28</v>
      </c>
      <c r="D34" s="9">
        <v>102</v>
      </c>
      <c r="E34" s="9"/>
      <c r="F34" s="9">
        <v>32.9</v>
      </c>
      <c r="G34" s="9" t="s">
        <v>957</v>
      </c>
      <c r="H34" s="9" t="s">
        <v>1166</v>
      </c>
      <c r="I34" s="9"/>
      <c r="J34" s="9"/>
      <c r="K34" s="9"/>
      <c r="L34" s="9" t="s">
        <v>1848</v>
      </c>
      <c r="M34" s="80"/>
      <c r="N34" s="17" t="s">
        <v>227</v>
      </c>
      <c r="O34" s="17"/>
      <c r="P34" s="15" t="s">
        <v>228</v>
      </c>
      <c r="Q34" s="24"/>
      <c r="R34" s="24" t="s">
        <v>229</v>
      </c>
      <c r="T34" s="24" t="s">
        <v>190</v>
      </c>
    </row>
    <row r="35" spans="1:20" x14ac:dyDescent="0.2">
      <c r="A35" s="3" t="s">
        <v>995</v>
      </c>
      <c r="B35" s="3">
        <v>1612</v>
      </c>
      <c r="C35" s="56" t="s">
        <v>28</v>
      </c>
      <c r="D35" s="9">
        <v>91.5</v>
      </c>
      <c r="E35" s="9"/>
      <c r="F35" s="9">
        <v>30.5</v>
      </c>
      <c r="G35" s="9" t="s">
        <v>957</v>
      </c>
      <c r="H35" s="9" t="s">
        <v>1166</v>
      </c>
      <c r="I35" s="9"/>
      <c r="J35" s="9"/>
      <c r="K35" s="9"/>
      <c r="L35" s="9" t="s">
        <v>1849</v>
      </c>
      <c r="M35" s="80"/>
      <c r="N35" s="138">
        <v>1305</v>
      </c>
      <c r="O35" s="17"/>
      <c r="P35" s="139">
        <v>1374</v>
      </c>
      <c r="Q35" s="24"/>
      <c r="R35" s="140">
        <v>1327</v>
      </c>
      <c r="T35" s="24"/>
    </row>
    <row r="36" spans="1:20" x14ac:dyDescent="0.2">
      <c r="A36" s="3" t="s">
        <v>1162</v>
      </c>
      <c r="B36" s="3"/>
      <c r="C36" s="56"/>
      <c r="D36" s="9"/>
      <c r="E36" s="9"/>
      <c r="F36" s="9"/>
      <c r="G36" s="9"/>
      <c r="H36" s="9"/>
      <c r="I36" s="9"/>
      <c r="J36" s="9"/>
      <c r="K36" s="9"/>
      <c r="L36" s="9"/>
      <c r="N36" s="138">
        <v>1306</v>
      </c>
      <c r="O36" s="17"/>
      <c r="P36" s="15"/>
      <c r="Q36" s="24"/>
      <c r="R36" s="140">
        <v>1329</v>
      </c>
      <c r="T36" s="24"/>
    </row>
    <row r="37" spans="1:20" x14ac:dyDescent="0.2">
      <c r="A37" s="3" t="s">
        <v>1163</v>
      </c>
      <c r="B37" s="3"/>
      <c r="C37" s="56"/>
      <c r="D37" s="9"/>
      <c r="E37" s="9"/>
      <c r="F37" s="9"/>
      <c r="G37" s="9"/>
      <c r="H37" s="9"/>
      <c r="I37" s="9"/>
      <c r="J37" s="9"/>
      <c r="K37" s="9"/>
      <c r="L37" s="9"/>
      <c r="N37" s="138">
        <v>1307</v>
      </c>
      <c r="O37" s="17"/>
      <c r="P37" s="15"/>
      <c r="Q37" s="24"/>
      <c r="R37" s="140">
        <v>1384</v>
      </c>
      <c r="T37" s="24"/>
    </row>
    <row r="38" spans="1:20" x14ac:dyDescent="0.2">
      <c r="A38" s="3" t="s">
        <v>1164</v>
      </c>
      <c r="B38" s="3"/>
      <c r="C38" s="56"/>
      <c r="D38" s="9"/>
      <c r="E38" s="9"/>
      <c r="F38" s="9"/>
      <c r="G38" s="9"/>
      <c r="H38" s="9"/>
      <c r="I38" s="9"/>
      <c r="J38" s="9"/>
      <c r="K38" s="9"/>
      <c r="L38" s="9"/>
      <c r="M38" s="96"/>
      <c r="N38" s="138">
        <v>1308</v>
      </c>
      <c r="O38" s="17"/>
      <c r="P38" s="15"/>
      <c r="Q38" s="24"/>
      <c r="R38" s="140">
        <v>1385</v>
      </c>
      <c r="T38" s="24"/>
    </row>
    <row r="39" spans="1:20" x14ac:dyDescent="0.2">
      <c r="A39" s="3" t="s">
        <v>1165</v>
      </c>
      <c r="B39" s="3"/>
      <c r="C39" s="56"/>
      <c r="D39" s="9"/>
      <c r="E39" s="9"/>
      <c r="F39" s="9"/>
      <c r="G39" s="9"/>
      <c r="H39" s="9"/>
      <c r="I39" s="9"/>
      <c r="J39" s="9"/>
      <c r="K39" s="9"/>
      <c r="L39" s="9"/>
      <c r="M39" s="96"/>
      <c r="N39" s="138">
        <v>1309</v>
      </c>
      <c r="O39" s="17"/>
      <c r="P39" s="15"/>
      <c r="Q39" s="24"/>
      <c r="R39" s="140">
        <v>1314</v>
      </c>
      <c r="T39" s="24"/>
    </row>
    <row r="40" spans="1:20" x14ac:dyDescent="0.2">
      <c r="A40" s="94" t="s">
        <v>1850</v>
      </c>
      <c r="B40" s="94"/>
      <c r="C40" s="95" t="s">
        <v>1851</v>
      </c>
      <c r="D40" s="10"/>
      <c r="E40" s="10"/>
      <c r="F40" s="10"/>
      <c r="G40" s="10"/>
      <c r="H40" s="10"/>
      <c r="I40" s="10"/>
      <c r="J40" s="10"/>
      <c r="K40" s="10"/>
      <c r="L40" s="10"/>
      <c r="M40" s="9"/>
      <c r="N40" s="138">
        <v>1318</v>
      </c>
      <c r="O40" s="17"/>
      <c r="P40" s="15"/>
      <c r="Q40" s="24"/>
      <c r="R40" s="140">
        <v>1315</v>
      </c>
      <c r="T40" s="24"/>
    </row>
    <row r="41" spans="1:20" x14ac:dyDescent="0.2">
      <c r="A41" s="94">
        <v>1328</v>
      </c>
      <c r="B41" s="94"/>
      <c r="C41" s="95">
        <v>1</v>
      </c>
      <c r="D41" s="10"/>
      <c r="E41" s="10"/>
      <c r="F41" s="10">
        <v>11</v>
      </c>
      <c r="G41" s="10"/>
      <c r="H41" s="10" t="s">
        <v>1166</v>
      </c>
      <c r="I41" s="10"/>
      <c r="J41" s="10"/>
      <c r="K41" s="10"/>
      <c r="L41" s="10"/>
      <c r="M41" s="9"/>
      <c r="N41" s="138">
        <v>1321</v>
      </c>
      <c r="O41" s="17"/>
      <c r="P41" s="15"/>
      <c r="Q41" s="24"/>
      <c r="R41" s="140">
        <v>1324</v>
      </c>
      <c r="T41" s="24"/>
    </row>
    <row r="42" spans="1:20" x14ac:dyDescent="0.2">
      <c r="A42" s="94">
        <v>4490</v>
      </c>
      <c r="B42" s="94"/>
      <c r="C42" s="95">
        <v>2</v>
      </c>
      <c r="D42" s="10"/>
      <c r="E42" s="10"/>
      <c r="F42" s="10">
        <v>8.3000000000000007</v>
      </c>
      <c r="G42" s="10"/>
      <c r="H42" s="10"/>
      <c r="I42" s="10"/>
      <c r="J42" s="10"/>
      <c r="K42" s="10"/>
      <c r="L42" s="10"/>
      <c r="M42" s="9"/>
      <c r="N42" s="138">
        <v>1322</v>
      </c>
      <c r="O42" s="17"/>
      <c r="P42" s="15"/>
      <c r="Q42" s="24"/>
      <c r="R42" s="140">
        <v>1329</v>
      </c>
      <c r="T42" s="24"/>
    </row>
    <row r="43" spans="1:20" x14ac:dyDescent="0.2">
      <c r="A43" s="94">
        <v>4484</v>
      </c>
      <c r="B43" s="94"/>
      <c r="C43" s="95">
        <v>3</v>
      </c>
      <c r="D43" s="10"/>
      <c r="E43" s="10"/>
      <c r="F43" s="10">
        <v>5.5</v>
      </c>
      <c r="G43" s="10"/>
      <c r="H43" s="10"/>
      <c r="I43" s="10"/>
      <c r="J43" s="10"/>
      <c r="K43" s="10"/>
      <c r="L43" s="10"/>
      <c r="N43" s="138">
        <v>1325</v>
      </c>
      <c r="O43" s="17"/>
      <c r="P43" s="15"/>
      <c r="Q43" s="24"/>
      <c r="R43" s="140">
        <v>1331</v>
      </c>
      <c r="T43" s="24"/>
    </row>
    <row r="44" spans="1:20" x14ac:dyDescent="0.2">
      <c r="A44" s="94">
        <v>4489</v>
      </c>
      <c r="B44" s="94"/>
      <c r="C44" s="95">
        <v>4</v>
      </c>
      <c r="D44" s="10"/>
      <c r="E44" s="10"/>
      <c r="F44" s="14">
        <v>6</v>
      </c>
      <c r="G44" s="14"/>
      <c r="H44" s="10"/>
      <c r="I44" s="10"/>
      <c r="J44" s="10"/>
      <c r="K44" s="10"/>
      <c r="L44" s="10"/>
      <c r="N44" s="138">
        <v>1326</v>
      </c>
      <c r="O44" s="17"/>
      <c r="P44" s="15"/>
      <c r="Q44" s="24"/>
      <c r="R44" s="140">
        <v>1337</v>
      </c>
      <c r="T44" s="24"/>
    </row>
    <row r="45" spans="1:20" x14ac:dyDescent="0.2">
      <c r="A45" s="94">
        <v>4357</v>
      </c>
      <c r="B45" s="94"/>
      <c r="C45" s="95">
        <v>5</v>
      </c>
      <c r="D45" s="10"/>
      <c r="E45" s="10"/>
      <c r="F45" s="14">
        <v>5.25</v>
      </c>
      <c r="G45" s="10"/>
      <c r="H45" s="10"/>
      <c r="I45" s="10"/>
      <c r="J45" s="10"/>
      <c r="K45" s="10"/>
      <c r="L45" s="10"/>
      <c r="N45" s="138">
        <v>1328</v>
      </c>
      <c r="O45" s="17"/>
      <c r="P45" s="15"/>
      <c r="Q45" s="24"/>
      <c r="R45" s="140">
        <v>1447</v>
      </c>
      <c r="T45" s="24"/>
    </row>
    <row r="46" spans="1:20" x14ac:dyDescent="0.2">
      <c r="A46" s="94">
        <v>1355</v>
      </c>
      <c r="B46" s="94"/>
      <c r="C46" s="95">
        <v>6</v>
      </c>
      <c r="D46" s="10"/>
      <c r="E46" s="10"/>
      <c r="F46" s="14">
        <v>8</v>
      </c>
      <c r="G46" s="10"/>
      <c r="H46" s="10"/>
      <c r="I46" s="10"/>
      <c r="J46" s="10"/>
      <c r="K46" s="10"/>
      <c r="L46" s="10"/>
      <c r="N46" s="138">
        <v>1336</v>
      </c>
      <c r="O46" s="17"/>
      <c r="P46" s="15"/>
      <c r="Q46" s="24"/>
      <c r="R46" s="140">
        <v>1340</v>
      </c>
      <c r="T46" s="24"/>
    </row>
    <row r="47" spans="1:20" x14ac:dyDescent="0.2">
      <c r="A47" s="94">
        <v>1350</v>
      </c>
      <c r="B47" s="94"/>
      <c r="C47" s="95">
        <v>7</v>
      </c>
      <c r="D47" s="10"/>
      <c r="E47" s="10"/>
      <c r="F47" s="14">
        <v>8</v>
      </c>
      <c r="G47" s="10"/>
      <c r="H47" s="10"/>
      <c r="I47" s="10"/>
      <c r="J47" s="10"/>
      <c r="K47" s="10"/>
      <c r="L47" s="10"/>
      <c r="N47" s="138">
        <v>1359</v>
      </c>
      <c r="O47" s="17"/>
      <c r="P47" s="15"/>
      <c r="Q47" s="24"/>
      <c r="R47" s="140">
        <v>1206</v>
      </c>
      <c r="T47" s="24"/>
    </row>
    <row r="48" spans="1:20" x14ac:dyDescent="0.2">
      <c r="A48" s="94">
        <v>4488</v>
      </c>
      <c r="B48" s="94"/>
      <c r="C48" s="95">
        <v>8</v>
      </c>
      <c r="D48" s="10"/>
      <c r="E48" s="10"/>
      <c r="F48" s="14">
        <v>8.5</v>
      </c>
      <c r="G48" s="10"/>
      <c r="H48" s="10"/>
      <c r="I48" s="10"/>
      <c r="J48" s="10"/>
      <c r="K48" s="10"/>
      <c r="L48" s="10"/>
      <c r="N48" s="138">
        <v>1361</v>
      </c>
      <c r="O48" s="17"/>
      <c r="P48" s="15"/>
      <c r="Q48" s="24"/>
      <c r="R48" s="24"/>
      <c r="T48" s="24"/>
    </row>
    <row r="49" spans="1:20" x14ac:dyDescent="0.2">
      <c r="A49" s="94">
        <v>1380</v>
      </c>
      <c r="B49" s="94"/>
      <c r="C49" s="95">
        <v>9</v>
      </c>
      <c r="D49" s="10"/>
      <c r="E49" s="10"/>
      <c r="F49" s="14">
        <v>7.5</v>
      </c>
      <c r="G49" s="10"/>
      <c r="H49" s="10"/>
      <c r="I49" s="10"/>
      <c r="J49" s="10"/>
      <c r="K49" s="10"/>
      <c r="L49" s="10"/>
      <c r="N49" s="138">
        <v>1362</v>
      </c>
      <c r="O49" s="17"/>
      <c r="P49" s="15"/>
      <c r="Q49" s="24"/>
      <c r="R49" s="24"/>
      <c r="T49" s="24"/>
    </row>
    <row r="50" spans="1:20" x14ac:dyDescent="0.2">
      <c r="A50" s="94">
        <v>4405</v>
      </c>
      <c r="B50" s="94"/>
      <c r="C50" s="95">
        <v>10</v>
      </c>
      <c r="D50" s="10"/>
      <c r="E50" s="10"/>
      <c r="F50" s="14">
        <v>8</v>
      </c>
      <c r="G50" s="10"/>
      <c r="H50" s="10"/>
      <c r="I50" s="10"/>
      <c r="J50" s="10"/>
      <c r="K50" s="10"/>
      <c r="L50" s="10"/>
      <c r="N50" s="138">
        <v>1354</v>
      </c>
      <c r="O50" s="17"/>
      <c r="P50" s="15"/>
      <c r="Q50" s="24"/>
      <c r="R50" s="24"/>
      <c r="T50" s="24"/>
    </row>
    <row r="51" spans="1:20" x14ac:dyDescent="0.2">
      <c r="A51" s="94">
        <v>4401</v>
      </c>
      <c r="B51" s="94"/>
      <c r="C51" s="95">
        <v>11</v>
      </c>
      <c r="D51" s="10"/>
      <c r="E51" s="10"/>
      <c r="F51" s="14">
        <v>7.5</v>
      </c>
      <c r="G51" s="10"/>
      <c r="H51" s="10"/>
      <c r="I51" s="10"/>
      <c r="J51" s="10"/>
      <c r="K51" s="10"/>
      <c r="L51" s="10"/>
      <c r="N51" s="138">
        <v>1355</v>
      </c>
      <c r="O51" s="17"/>
      <c r="P51" s="15"/>
      <c r="Q51" s="24"/>
      <c r="R51" s="24"/>
      <c r="T51" s="24"/>
    </row>
    <row r="52" spans="1:20" x14ac:dyDescent="0.2">
      <c r="A52" s="94">
        <v>4402</v>
      </c>
      <c r="B52" s="94"/>
      <c r="C52" s="95">
        <v>12</v>
      </c>
      <c r="D52" s="10"/>
      <c r="E52" s="10"/>
      <c r="F52" s="14">
        <v>7.5</v>
      </c>
      <c r="G52" s="10"/>
      <c r="H52" s="10"/>
      <c r="I52" s="10"/>
      <c r="J52" s="10"/>
      <c r="K52" s="10"/>
      <c r="L52" s="10"/>
      <c r="N52" s="138">
        <v>1356</v>
      </c>
      <c r="O52" s="17"/>
      <c r="P52" s="15"/>
      <c r="Q52" s="24"/>
      <c r="R52" s="24"/>
      <c r="T52" s="24"/>
    </row>
    <row r="53" spans="1:20" x14ac:dyDescent="0.2">
      <c r="A53" s="94">
        <v>4500</v>
      </c>
      <c r="B53" s="94"/>
      <c r="C53" s="95">
        <v>13</v>
      </c>
      <c r="D53" s="10"/>
      <c r="E53" s="10"/>
      <c r="F53" s="14">
        <v>7.5</v>
      </c>
      <c r="G53" s="10"/>
      <c r="H53" s="10"/>
      <c r="I53" s="10"/>
      <c r="J53" s="10"/>
      <c r="K53" s="10"/>
      <c r="L53" s="10"/>
      <c r="N53" s="138">
        <v>1357</v>
      </c>
      <c r="O53" s="17"/>
      <c r="P53" s="15"/>
      <c r="Q53" s="24"/>
      <c r="R53" s="24"/>
      <c r="T53" s="24"/>
    </row>
    <row r="54" spans="1:20" x14ac:dyDescent="0.2">
      <c r="A54" s="94">
        <v>4487</v>
      </c>
      <c r="B54" s="94"/>
      <c r="C54" s="95">
        <v>14</v>
      </c>
      <c r="D54" s="10"/>
      <c r="E54" s="10"/>
      <c r="F54" s="14">
        <v>8</v>
      </c>
      <c r="G54" s="10"/>
      <c r="H54" s="10"/>
      <c r="I54" s="10"/>
      <c r="J54" s="10"/>
      <c r="K54" s="10"/>
      <c r="L54" s="10"/>
      <c r="N54" s="138">
        <v>1366</v>
      </c>
      <c r="O54" s="17"/>
      <c r="P54" s="15"/>
      <c r="Q54" s="24"/>
      <c r="R54" s="24"/>
      <c r="T54" s="24"/>
    </row>
    <row r="55" spans="1:20" x14ac:dyDescent="0.2">
      <c r="A55" s="94">
        <v>4483</v>
      </c>
      <c r="B55" s="94"/>
      <c r="C55" s="95">
        <v>15</v>
      </c>
      <c r="D55" s="10"/>
      <c r="E55" s="10"/>
      <c r="F55" s="14">
        <v>5.5</v>
      </c>
      <c r="G55" s="10"/>
      <c r="H55" s="10"/>
      <c r="I55" s="10"/>
      <c r="J55" s="10"/>
      <c r="K55" s="10"/>
      <c r="L55" s="10"/>
      <c r="N55" s="138">
        <v>1368</v>
      </c>
      <c r="O55" s="17"/>
      <c r="P55" s="15"/>
      <c r="Q55" s="24"/>
      <c r="R55" s="24"/>
      <c r="T55" s="24"/>
    </row>
    <row r="56" spans="1:20" x14ac:dyDescent="0.2">
      <c r="A56" s="94">
        <v>4482</v>
      </c>
      <c r="B56" s="94"/>
      <c r="C56" s="95">
        <v>16</v>
      </c>
      <c r="D56" s="10"/>
      <c r="E56" s="10"/>
      <c r="F56" s="14">
        <v>5.5</v>
      </c>
      <c r="G56" s="10"/>
      <c r="H56" s="10"/>
      <c r="I56" s="10"/>
      <c r="J56" s="10"/>
      <c r="K56" s="10"/>
      <c r="L56" s="10"/>
      <c r="N56" s="138">
        <v>1369</v>
      </c>
      <c r="O56" s="17"/>
      <c r="P56" s="15"/>
      <c r="Q56" s="24"/>
      <c r="R56" s="24"/>
      <c r="T56" s="24"/>
    </row>
    <row r="57" spans="1:20" x14ac:dyDescent="0.2">
      <c r="A57" s="94">
        <v>4481</v>
      </c>
      <c r="B57" s="94"/>
      <c r="C57" s="95">
        <v>17</v>
      </c>
      <c r="D57" s="10"/>
      <c r="E57" s="10"/>
      <c r="F57" s="14">
        <v>9.5</v>
      </c>
      <c r="G57" s="10"/>
      <c r="H57" s="10"/>
      <c r="I57" s="10"/>
      <c r="J57" s="10"/>
      <c r="K57" s="10"/>
      <c r="L57" s="10"/>
      <c r="N57" s="138">
        <v>1371</v>
      </c>
      <c r="O57" s="17"/>
      <c r="P57" s="15"/>
      <c r="Q57" s="24"/>
      <c r="R57" s="24"/>
      <c r="T57" s="24"/>
    </row>
    <row r="58" spans="1:20" x14ac:dyDescent="0.2">
      <c r="A58" s="94">
        <v>4404</v>
      </c>
      <c r="B58" s="94"/>
      <c r="C58" s="95">
        <v>18</v>
      </c>
      <c r="D58" s="10"/>
      <c r="E58" s="10"/>
      <c r="F58" s="14">
        <v>8</v>
      </c>
      <c r="G58" s="10"/>
      <c r="H58" s="10"/>
      <c r="I58" s="10"/>
      <c r="J58" s="10"/>
      <c r="K58" s="10"/>
      <c r="L58" s="10"/>
      <c r="N58" s="138">
        <v>1373</v>
      </c>
      <c r="O58" s="17"/>
      <c r="P58" s="15"/>
      <c r="Q58" s="24"/>
      <c r="R58" s="24"/>
      <c r="T58" s="24"/>
    </row>
    <row r="59" spans="1:20" x14ac:dyDescent="0.2">
      <c r="A59" s="94">
        <v>4495</v>
      </c>
      <c r="B59" s="94"/>
      <c r="C59" s="95">
        <v>19</v>
      </c>
      <c r="D59" s="10"/>
      <c r="E59" s="10"/>
      <c r="F59" s="14">
        <v>6</v>
      </c>
      <c r="G59" s="10"/>
      <c r="H59" s="10"/>
      <c r="I59" s="10"/>
      <c r="J59" s="10"/>
      <c r="K59" s="10"/>
      <c r="L59" s="10"/>
      <c r="N59" s="138">
        <v>1375</v>
      </c>
      <c r="O59" s="17"/>
      <c r="P59" s="15"/>
      <c r="Q59" s="24"/>
      <c r="R59" s="24"/>
      <c r="T59" s="24"/>
    </row>
    <row r="60" spans="1:20" x14ac:dyDescent="0.2">
      <c r="A60" s="94">
        <v>4496</v>
      </c>
      <c r="B60" s="94"/>
      <c r="C60" s="95">
        <v>20</v>
      </c>
      <c r="D60" s="10"/>
      <c r="E60" s="10"/>
      <c r="F60" s="14">
        <v>6</v>
      </c>
      <c r="G60" s="10"/>
      <c r="H60" s="10"/>
      <c r="I60" s="10"/>
      <c r="J60" s="10"/>
      <c r="K60" s="10"/>
      <c r="L60" s="10"/>
      <c r="N60" s="138">
        <v>1376</v>
      </c>
      <c r="O60" s="17"/>
      <c r="P60" s="15"/>
      <c r="Q60" s="24"/>
      <c r="R60" s="24"/>
      <c r="T60" s="24"/>
    </row>
    <row r="61" spans="1:20" x14ac:dyDescent="0.2">
      <c r="A61" s="94">
        <v>4486</v>
      </c>
      <c r="B61" s="94"/>
      <c r="C61" s="95">
        <v>21</v>
      </c>
      <c r="D61" s="10"/>
      <c r="E61" s="10"/>
      <c r="F61" s="14">
        <v>7.7</v>
      </c>
      <c r="G61" s="10"/>
      <c r="H61" s="10"/>
      <c r="I61" s="10"/>
      <c r="J61" s="10"/>
      <c r="K61" s="10"/>
      <c r="L61" s="10"/>
      <c r="N61" s="138">
        <v>1377</v>
      </c>
      <c r="O61" s="17"/>
      <c r="P61" s="15"/>
      <c r="Q61" s="24"/>
      <c r="R61" s="24"/>
      <c r="T61" s="24"/>
    </row>
    <row r="62" spans="1:20" x14ac:dyDescent="0.2">
      <c r="A62" s="94">
        <v>1372</v>
      </c>
      <c r="B62" s="94"/>
      <c r="C62" s="95">
        <v>22</v>
      </c>
      <c r="D62" s="10"/>
      <c r="E62" s="10"/>
      <c r="F62" s="14">
        <v>6</v>
      </c>
      <c r="G62" s="10"/>
      <c r="H62" s="10"/>
      <c r="I62" s="10"/>
      <c r="J62" s="10"/>
      <c r="K62" s="10"/>
      <c r="L62" s="10"/>
      <c r="N62" s="138">
        <v>1378</v>
      </c>
      <c r="O62" s="17"/>
      <c r="P62" s="15"/>
      <c r="Q62" s="24"/>
      <c r="R62" s="24"/>
      <c r="T62" s="24"/>
    </row>
    <row r="63" spans="1:20" x14ac:dyDescent="0.2">
      <c r="A63" s="94">
        <v>4491</v>
      </c>
      <c r="B63" s="94"/>
      <c r="C63" s="95">
        <v>23</v>
      </c>
      <c r="D63" s="10"/>
      <c r="E63" s="10"/>
      <c r="F63" s="14">
        <v>7</v>
      </c>
      <c r="G63" s="10"/>
      <c r="H63" s="10"/>
      <c r="I63" s="10"/>
      <c r="J63" s="10"/>
      <c r="K63" s="10"/>
      <c r="L63" s="10"/>
      <c r="N63" s="138">
        <v>1379</v>
      </c>
      <c r="O63" s="17"/>
      <c r="P63" s="15"/>
      <c r="Q63" s="24"/>
      <c r="R63" s="24"/>
      <c r="T63" s="24"/>
    </row>
    <row r="64" spans="1:20" x14ac:dyDescent="0.2">
      <c r="A64" s="94">
        <v>4403</v>
      </c>
      <c r="B64" s="94"/>
      <c r="C64" s="95">
        <v>24</v>
      </c>
      <c r="D64" s="10"/>
      <c r="E64" s="10"/>
      <c r="F64" s="14">
        <v>6.5</v>
      </c>
      <c r="G64" s="10"/>
      <c r="H64" s="10"/>
      <c r="I64" s="10"/>
      <c r="J64" s="10"/>
      <c r="K64" s="10"/>
      <c r="L64" s="10"/>
      <c r="N64" s="138">
        <v>1381</v>
      </c>
      <c r="O64" s="17"/>
      <c r="P64" s="15"/>
      <c r="Q64" s="24"/>
      <c r="R64" s="24"/>
      <c r="T64" s="24"/>
    </row>
    <row r="65" spans="1:23" x14ac:dyDescent="0.2">
      <c r="A65" s="94">
        <v>1458</v>
      </c>
      <c r="B65" s="94"/>
      <c r="C65" s="95">
        <v>25</v>
      </c>
      <c r="D65" s="10"/>
      <c r="E65" s="10"/>
      <c r="F65" s="14">
        <v>8.5</v>
      </c>
      <c r="G65" s="10"/>
      <c r="H65" s="10"/>
      <c r="I65" s="10"/>
      <c r="J65" s="10"/>
      <c r="K65" s="10"/>
      <c r="L65" s="10"/>
      <c r="N65" s="138">
        <v>1388</v>
      </c>
      <c r="O65" s="17"/>
      <c r="P65" s="15"/>
      <c r="Q65" s="24"/>
      <c r="R65" s="24"/>
      <c r="T65" s="24"/>
    </row>
    <row r="66" spans="1:23" x14ac:dyDescent="0.2">
      <c r="A66" s="94">
        <v>1446</v>
      </c>
      <c r="B66" s="94"/>
      <c r="C66" s="95">
        <v>26</v>
      </c>
      <c r="D66" s="10"/>
      <c r="E66" s="10"/>
      <c r="F66" s="14">
        <v>4.5</v>
      </c>
      <c r="G66" s="10"/>
      <c r="H66" s="10"/>
      <c r="I66" s="10"/>
      <c r="J66" s="10"/>
      <c r="K66" s="10"/>
      <c r="L66" s="10"/>
      <c r="N66" s="17" t="s">
        <v>1045</v>
      </c>
      <c r="O66" s="17"/>
      <c r="P66" s="15"/>
      <c r="Q66" s="24"/>
      <c r="R66" s="24"/>
      <c r="T66" s="24"/>
    </row>
    <row r="67" spans="1:23" x14ac:dyDescent="0.2">
      <c r="A67" s="94">
        <v>1444</v>
      </c>
      <c r="B67" s="94"/>
      <c r="C67" s="95">
        <v>27</v>
      </c>
      <c r="D67" s="10"/>
      <c r="E67" s="10"/>
      <c r="F67" s="14">
        <v>5.5</v>
      </c>
      <c r="G67" s="10"/>
      <c r="H67" s="10"/>
      <c r="I67" s="10"/>
      <c r="J67" s="10"/>
      <c r="K67" s="10"/>
      <c r="L67" s="10"/>
      <c r="N67" s="17" t="s">
        <v>1048</v>
      </c>
      <c r="O67" s="17"/>
      <c r="P67" s="15"/>
      <c r="Q67" s="24"/>
      <c r="R67" s="24"/>
      <c r="T67" s="24"/>
    </row>
    <row r="68" spans="1:23" x14ac:dyDescent="0.2">
      <c r="A68" s="94">
        <v>4485</v>
      </c>
      <c r="B68" s="94"/>
      <c r="C68" s="95">
        <v>28</v>
      </c>
      <c r="D68" s="10"/>
      <c r="E68" s="10"/>
      <c r="F68" s="14">
        <v>5.5</v>
      </c>
      <c r="G68" s="10"/>
      <c r="H68" s="10"/>
      <c r="I68" s="10"/>
      <c r="J68" s="10"/>
      <c r="K68" s="10"/>
      <c r="L68" s="10"/>
      <c r="N68" s="17">
        <v>4784</v>
      </c>
      <c r="O68" s="17"/>
      <c r="P68" s="15"/>
      <c r="Q68" s="24"/>
      <c r="R68" s="24"/>
      <c r="T68" s="24"/>
    </row>
    <row r="69" spans="1:23" x14ac:dyDescent="0.2">
      <c r="A69" s="94">
        <v>4499</v>
      </c>
      <c r="B69" s="94"/>
      <c r="C69" s="95">
        <v>29</v>
      </c>
      <c r="D69" s="10"/>
      <c r="E69" s="10"/>
      <c r="F69" s="14">
        <v>8</v>
      </c>
      <c r="G69" s="10"/>
      <c r="H69" s="10"/>
      <c r="I69" s="10"/>
      <c r="J69" s="10"/>
      <c r="K69" s="10"/>
      <c r="L69" s="10"/>
      <c r="N69" s="138">
        <v>1320</v>
      </c>
      <c r="O69" s="17"/>
      <c r="P69" s="15"/>
      <c r="Q69" s="24"/>
      <c r="R69" s="24"/>
      <c r="T69" s="24"/>
    </row>
    <row r="70" spans="1:23" x14ac:dyDescent="0.2">
      <c r="A70" s="94">
        <v>1450</v>
      </c>
      <c r="B70" s="94"/>
      <c r="C70" s="95">
        <v>30</v>
      </c>
      <c r="D70" s="10"/>
      <c r="E70" s="10"/>
      <c r="F70" s="14">
        <v>7</v>
      </c>
      <c r="G70" s="10"/>
      <c r="H70" s="10"/>
      <c r="I70" s="10"/>
      <c r="J70" s="10"/>
      <c r="K70" s="10"/>
      <c r="L70" s="10"/>
      <c r="N70" s="17" t="s">
        <v>1009</v>
      </c>
      <c r="O70" s="17"/>
      <c r="P70" s="15"/>
      <c r="Q70" s="24"/>
      <c r="R70" s="24"/>
      <c r="T70" s="24"/>
    </row>
    <row r="71" spans="1:23" x14ac:dyDescent="0.2">
      <c r="A71" s="40">
        <v>4498</v>
      </c>
      <c r="C71" s="95">
        <v>31</v>
      </c>
      <c r="F71" s="14">
        <v>6</v>
      </c>
      <c r="N71" s="138">
        <v>1389</v>
      </c>
      <c r="O71" s="17"/>
      <c r="P71" s="15"/>
      <c r="Q71" s="24"/>
      <c r="R71" s="24"/>
      <c r="T71" s="24"/>
    </row>
    <row r="72" spans="1:23" x14ac:dyDescent="0.2">
      <c r="A72" s="40">
        <v>4492</v>
      </c>
      <c r="C72" s="95">
        <v>32</v>
      </c>
      <c r="F72" s="14">
        <v>6</v>
      </c>
      <c r="N72" s="138">
        <v>1392</v>
      </c>
      <c r="O72" s="17"/>
      <c r="P72" s="15"/>
      <c r="Q72" s="24"/>
      <c r="R72" s="24"/>
      <c r="T72" s="24"/>
    </row>
    <row r="73" spans="1:23" x14ac:dyDescent="0.2">
      <c r="A73" s="40">
        <v>4497</v>
      </c>
      <c r="C73" s="95">
        <v>33</v>
      </c>
      <c r="F73" s="14">
        <v>5.5</v>
      </c>
      <c r="N73" s="138">
        <v>1395</v>
      </c>
      <c r="O73" s="17"/>
      <c r="P73" s="15"/>
      <c r="Q73" s="24"/>
      <c r="R73" s="24"/>
      <c r="T73" s="24"/>
    </row>
    <row r="74" spans="1:23" x14ac:dyDescent="0.2">
      <c r="A74" s="40">
        <v>4493</v>
      </c>
      <c r="C74" s="95">
        <v>34</v>
      </c>
      <c r="F74" s="14">
        <v>7.5</v>
      </c>
      <c r="N74" s="138">
        <v>1396</v>
      </c>
      <c r="O74" s="17"/>
      <c r="P74" s="15"/>
      <c r="Q74" s="24"/>
      <c r="R74" s="24"/>
      <c r="T74" s="24"/>
    </row>
    <row r="75" spans="1:23" x14ac:dyDescent="0.2">
      <c r="A75" s="40">
        <v>4494</v>
      </c>
      <c r="C75" s="95">
        <v>35</v>
      </c>
      <c r="F75" s="14">
        <v>8.25</v>
      </c>
      <c r="N75" s="138">
        <v>1397</v>
      </c>
      <c r="O75" s="17"/>
      <c r="P75" s="15"/>
      <c r="Q75" s="24"/>
      <c r="R75" s="24"/>
      <c r="T75" s="24"/>
    </row>
    <row r="76" spans="1:23" x14ac:dyDescent="0.2">
      <c r="A76" s="40">
        <v>1212</v>
      </c>
      <c r="C76" s="95">
        <v>36</v>
      </c>
      <c r="F76" s="14">
        <v>6.5</v>
      </c>
      <c r="N76" s="138">
        <v>1398</v>
      </c>
      <c r="O76" s="17"/>
      <c r="P76" s="15"/>
      <c r="Q76" s="24"/>
      <c r="R76" s="24"/>
      <c r="T76" s="24"/>
    </row>
    <row r="77" spans="1:23" x14ac:dyDescent="0.2">
      <c r="A77" s="40">
        <v>4479</v>
      </c>
      <c r="C77" s="95">
        <v>37</v>
      </c>
      <c r="F77" s="14">
        <v>7</v>
      </c>
      <c r="N77" s="138">
        <v>1401</v>
      </c>
      <c r="O77" s="17"/>
      <c r="P77" s="15"/>
      <c r="Q77" s="24"/>
      <c r="R77" s="24"/>
      <c r="T77" s="24"/>
      <c r="W77" s="26"/>
    </row>
    <row r="78" spans="1:23" x14ac:dyDescent="0.2">
      <c r="A78" s="40">
        <v>4480</v>
      </c>
      <c r="C78" s="95">
        <v>38</v>
      </c>
      <c r="F78" s="14">
        <v>7.5</v>
      </c>
      <c r="N78" s="138">
        <v>1402</v>
      </c>
      <c r="O78" s="17"/>
      <c r="P78" s="15"/>
      <c r="Q78" s="24"/>
      <c r="R78" s="24"/>
      <c r="T78" s="24"/>
      <c r="W78" s="30"/>
    </row>
    <row r="79" spans="1:23" x14ac:dyDescent="0.2">
      <c r="A79" s="40">
        <v>4406</v>
      </c>
      <c r="C79" s="95">
        <v>39</v>
      </c>
      <c r="F79" s="14">
        <v>7</v>
      </c>
      <c r="N79" s="138">
        <v>1404</v>
      </c>
      <c r="O79" s="17"/>
      <c r="P79" s="15"/>
      <c r="Q79" s="24"/>
      <c r="R79" s="24"/>
      <c r="T79" s="24"/>
      <c r="W79" s="28"/>
    </row>
    <row r="80" spans="1:23" x14ac:dyDescent="0.2">
      <c r="A80" s="40">
        <v>4478</v>
      </c>
      <c r="C80" s="95">
        <v>40</v>
      </c>
      <c r="F80" s="14">
        <v>9</v>
      </c>
      <c r="N80" s="138">
        <v>1405</v>
      </c>
      <c r="O80" s="17"/>
      <c r="P80" s="15"/>
      <c r="Q80" s="24"/>
      <c r="R80" s="24"/>
      <c r="T80" s="24"/>
      <c r="W80" s="30"/>
    </row>
    <row r="81" spans="1:23" x14ac:dyDescent="0.2">
      <c r="A81" s="40">
        <v>1422</v>
      </c>
      <c r="C81" s="95">
        <v>41</v>
      </c>
      <c r="F81" s="14">
        <v>6.5</v>
      </c>
      <c r="N81" s="138">
        <v>1403</v>
      </c>
      <c r="O81" s="17"/>
      <c r="P81" s="15"/>
      <c r="Q81" s="24"/>
      <c r="R81" s="24"/>
      <c r="T81" s="24"/>
      <c r="W81" s="33"/>
    </row>
    <row r="82" spans="1:23" x14ac:dyDescent="0.2">
      <c r="A82" s="40">
        <v>1433</v>
      </c>
      <c r="C82" s="95">
        <v>42</v>
      </c>
      <c r="F82" s="14">
        <v>7.5</v>
      </c>
      <c r="N82" s="138">
        <v>1406</v>
      </c>
      <c r="O82" s="17"/>
      <c r="P82" s="15"/>
      <c r="Q82" s="24"/>
      <c r="R82" s="24"/>
      <c r="T82" s="24"/>
      <c r="W82" s="36"/>
    </row>
    <row r="83" spans="1:23" x14ac:dyDescent="0.2">
      <c r="A83" s="40">
        <v>1435</v>
      </c>
      <c r="C83" s="95">
        <v>43</v>
      </c>
      <c r="F83" s="14">
        <v>8</v>
      </c>
      <c r="N83" s="138">
        <v>1407</v>
      </c>
      <c r="O83" s="17"/>
      <c r="P83" s="15"/>
      <c r="Q83" s="24"/>
      <c r="R83" s="24"/>
      <c r="T83" s="24"/>
    </row>
    <row r="84" spans="1:23" x14ac:dyDescent="0.2">
      <c r="A84" s="40">
        <v>1434</v>
      </c>
      <c r="C84" s="95">
        <v>44</v>
      </c>
      <c r="F84" s="14">
        <v>8</v>
      </c>
      <c r="N84" s="138">
        <v>1408</v>
      </c>
      <c r="O84" s="17"/>
      <c r="P84" s="15"/>
      <c r="Q84" s="24"/>
      <c r="R84" s="24"/>
      <c r="T84" s="24"/>
    </row>
    <row r="85" spans="1:23" x14ac:dyDescent="0.2">
      <c r="A85" s="40">
        <v>1426</v>
      </c>
      <c r="C85" s="95">
        <v>45</v>
      </c>
      <c r="F85" s="14">
        <v>7</v>
      </c>
      <c r="N85" s="138">
        <v>1409</v>
      </c>
      <c r="O85" s="17"/>
      <c r="P85" s="15"/>
      <c r="Q85" s="24"/>
      <c r="R85" s="24"/>
      <c r="T85" s="24"/>
    </row>
    <row r="86" spans="1:23" x14ac:dyDescent="0.2">
      <c r="A86" s="40"/>
      <c r="N86" s="138">
        <v>1410</v>
      </c>
      <c r="O86" s="17"/>
      <c r="P86" s="15"/>
      <c r="Q86" s="24"/>
      <c r="R86" s="24"/>
      <c r="T86" s="24"/>
    </row>
    <row r="87" spans="1:23" x14ac:dyDescent="0.2">
      <c r="A87" s="40"/>
      <c r="N87" s="138">
        <v>1411</v>
      </c>
      <c r="O87" s="17"/>
      <c r="P87" s="15"/>
      <c r="Q87" s="24"/>
      <c r="R87" s="24"/>
      <c r="T87" s="24"/>
    </row>
    <row r="88" spans="1:23" x14ac:dyDescent="0.2">
      <c r="A88" s="40"/>
      <c r="N88" s="138">
        <v>1412</v>
      </c>
      <c r="O88" s="17"/>
      <c r="P88" s="15"/>
      <c r="Q88" s="24"/>
      <c r="R88" s="24"/>
      <c r="T88" s="24"/>
    </row>
    <row r="89" spans="1:23" x14ac:dyDescent="0.2">
      <c r="A89" s="40"/>
      <c r="N89" s="138">
        <v>1413</v>
      </c>
      <c r="O89" s="17"/>
      <c r="P89" s="15"/>
      <c r="Q89" s="24"/>
      <c r="R89" s="24"/>
      <c r="T89" s="24"/>
    </row>
    <row r="90" spans="1:23" x14ac:dyDescent="0.2">
      <c r="A90" s="40"/>
      <c r="N90" s="138">
        <v>1414</v>
      </c>
      <c r="O90" s="17"/>
      <c r="P90" s="15"/>
      <c r="Q90" s="24"/>
      <c r="R90" s="24"/>
      <c r="T90" s="24"/>
    </row>
    <row r="91" spans="1:23" x14ac:dyDescent="0.2">
      <c r="A91" s="40"/>
      <c r="N91" s="17">
        <v>4798</v>
      </c>
      <c r="O91" s="17"/>
      <c r="P91" s="15"/>
      <c r="Q91" s="24"/>
      <c r="R91" s="24"/>
      <c r="T91" s="24"/>
    </row>
    <row r="92" spans="1:23" x14ac:dyDescent="0.2">
      <c r="A92" s="40" t="s">
        <v>996</v>
      </c>
      <c r="N92" s="17" t="s">
        <v>1036</v>
      </c>
      <c r="O92" s="17"/>
      <c r="P92" s="15"/>
      <c r="Q92" s="24"/>
      <c r="R92" s="24"/>
      <c r="T92" s="24"/>
    </row>
    <row r="93" spans="1:23" x14ac:dyDescent="0.2">
      <c r="A93" s="52" t="s">
        <v>953</v>
      </c>
      <c r="B93" s="52">
        <v>1553</v>
      </c>
      <c r="C93" s="82">
        <v>2</v>
      </c>
      <c r="D93" s="9"/>
      <c r="E93" s="82">
        <v>6.7</v>
      </c>
      <c r="F93" s="9"/>
      <c r="G93" s="9"/>
      <c r="H93" s="82" t="s">
        <v>954</v>
      </c>
      <c r="I93" s="9"/>
      <c r="J93" s="9"/>
      <c r="K93" s="9"/>
      <c r="L93" s="9"/>
      <c r="N93" s="17" t="s">
        <v>1037</v>
      </c>
      <c r="O93" s="17"/>
      <c r="P93" s="15"/>
      <c r="Q93" s="24"/>
      <c r="R93" s="24"/>
      <c r="T93" s="24"/>
    </row>
    <row r="94" spans="1:23" x14ac:dyDescent="0.2">
      <c r="A94" s="3" t="s">
        <v>969</v>
      </c>
      <c r="B94" s="3">
        <v>1619</v>
      </c>
      <c r="C94" s="56" t="s">
        <v>34</v>
      </c>
      <c r="D94" s="9"/>
      <c r="E94" s="56">
        <v>5.6</v>
      </c>
      <c r="F94" s="9"/>
      <c r="G94" s="9"/>
      <c r="H94" s="9" t="s">
        <v>954</v>
      </c>
      <c r="I94" s="9"/>
      <c r="J94" s="9"/>
      <c r="K94" s="9"/>
      <c r="L94" s="9"/>
      <c r="N94" s="17">
        <v>4874</v>
      </c>
      <c r="O94" s="17"/>
      <c r="P94" s="15"/>
      <c r="Q94" s="24"/>
      <c r="R94" s="24"/>
      <c r="T94" s="24"/>
    </row>
    <row r="95" spans="1:23" x14ac:dyDescent="0.2">
      <c r="A95" s="3" t="s">
        <v>970</v>
      </c>
      <c r="B95" s="3">
        <v>1618</v>
      </c>
      <c r="C95" s="56" t="s">
        <v>34</v>
      </c>
      <c r="D95" s="9"/>
      <c r="E95" s="56">
        <v>4.9000000000000004</v>
      </c>
      <c r="F95" s="9"/>
      <c r="G95" s="9"/>
      <c r="H95" s="9" t="s">
        <v>971</v>
      </c>
      <c r="I95" s="9"/>
      <c r="J95" s="9"/>
      <c r="K95" s="9"/>
      <c r="L95" s="9"/>
      <c r="N95" s="138">
        <v>1456</v>
      </c>
      <c r="O95" s="17"/>
      <c r="P95" s="15"/>
      <c r="Q95" s="24"/>
      <c r="R95" s="24"/>
      <c r="T95" s="24"/>
    </row>
    <row r="96" spans="1:23" x14ac:dyDescent="0.2">
      <c r="A96" s="3" t="s">
        <v>972</v>
      </c>
      <c r="B96" s="3">
        <v>1620</v>
      </c>
      <c r="C96" s="56" t="s">
        <v>34</v>
      </c>
      <c r="D96" s="9"/>
      <c r="E96" s="56">
        <v>7.8</v>
      </c>
      <c r="F96" s="9"/>
      <c r="G96" s="9"/>
      <c r="H96" s="9" t="s">
        <v>954</v>
      </c>
      <c r="I96" s="9"/>
      <c r="J96" s="9"/>
      <c r="K96" s="9"/>
      <c r="L96" s="9"/>
      <c r="N96" s="138">
        <v>1457</v>
      </c>
      <c r="O96" s="17"/>
      <c r="P96" s="15"/>
      <c r="Q96" s="24"/>
      <c r="R96" s="24"/>
      <c r="T96" s="24"/>
    </row>
    <row r="97" spans="1:20" x14ac:dyDescent="0.2">
      <c r="A97" s="3" t="s">
        <v>973</v>
      </c>
      <c r="B97" s="3">
        <v>1608</v>
      </c>
      <c r="C97" s="56" t="s">
        <v>34</v>
      </c>
      <c r="D97" s="9"/>
      <c r="E97" s="56">
        <v>8.3000000000000007</v>
      </c>
      <c r="F97" s="9"/>
      <c r="G97" s="9"/>
      <c r="H97" s="9" t="s">
        <v>954</v>
      </c>
      <c r="I97" s="9"/>
      <c r="J97" s="9"/>
      <c r="K97" s="9"/>
      <c r="L97" s="9"/>
      <c r="N97" s="138">
        <v>1464</v>
      </c>
      <c r="O97" s="17"/>
      <c r="P97" s="15"/>
      <c r="Q97" s="24"/>
      <c r="R97" s="24"/>
      <c r="T97" s="24"/>
    </row>
    <row r="98" spans="1:20" x14ac:dyDescent="0.2">
      <c r="N98" s="17" t="s">
        <v>1032</v>
      </c>
      <c r="O98" s="17"/>
      <c r="P98" s="15"/>
      <c r="Q98" s="24"/>
      <c r="R98" s="24"/>
      <c r="T98" s="24"/>
    </row>
    <row r="99" spans="1:20" x14ac:dyDescent="0.2">
      <c r="N99" s="138">
        <v>1310</v>
      </c>
      <c r="O99" s="17"/>
      <c r="P99" s="15"/>
      <c r="Q99" s="24"/>
      <c r="R99" s="24"/>
      <c r="T99" s="24"/>
    </row>
    <row r="100" spans="1:20" x14ac:dyDescent="0.2">
      <c r="A100" s="9" t="s">
        <v>1006</v>
      </c>
      <c r="B100" s="20" t="s">
        <v>187</v>
      </c>
      <c r="C100" s="87" t="s">
        <v>188</v>
      </c>
      <c r="D100" s="87" t="s">
        <v>189</v>
      </c>
      <c r="E100" s="87" t="s">
        <v>190</v>
      </c>
      <c r="F100" s="9"/>
      <c r="G100" s="20" t="s">
        <v>187</v>
      </c>
      <c r="H100" s="87" t="s">
        <v>188</v>
      </c>
      <c r="I100" s="87" t="s">
        <v>189</v>
      </c>
      <c r="J100" s="87" t="s">
        <v>190</v>
      </c>
      <c r="N100" s="138">
        <v>1311</v>
      </c>
      <c r="O100" s="17"/>
      <c r="P100" s="15"/>
      <c r="Q100" s="24"/>
      <c r="R100" s="24"/>
      <c r="T100" s="24"/>
    </row>
    <row r="101" spans="1:20" x14ac:dyDescent="0.2">
      <c r="A101" s="9" t="s">
        <v>1007</v>
      </c>
      <c r="B101" s="9"/>
      <c r="C101" s="9"/>
      <c r="D101" s="9"/>
      <c r="E101" s="9" t="s">
        <v>1166</v>
      </c>
      <c r="F101" s="9" t="s">
        <v>1037</v>
      </c>
      <c r="G101" s="9">
        <v>4793</v>
      </c>
      <c r="H101" s="9" t="s">
        <v>1166</v>
      </c>
      <c r="I101" s="9"/>
      <c r="J101" s="9"/>
      <c r="N101" s="138">
        <v>1312</v>
      </c>
      <c r="O101" s="17"/>
      <c r="P101" s="15"/>
      <c r="Q101" s="24"/>
      <c r="R101" s="24"/>
      <c r="T101" s="24"/>
    </row>
    <row r="102" spans="1:20" x14ac:dyDescent="0.2">
      <c r="A102" s="9" t="s">
        <v>1008</v>
      </c>
      <c r="B102" s="9">
        <v>4776</v>
      </c>
      <c r="C102" s="9" t="s">
        <v>1166</v>
      </c>
      <c r="D102" s="9"/>
      <c r="E102" s="9"/>
      <c r="F102" s="9" t="s">
        <v>1038</v>
      </c>
      <c r="G102" s="9">
        <v>4794</v>
      </c>
      <c r="H102" s="9" t="s">
        <v>1166</v>
      </c>
      <c r="I102" s="9"/>
      <c r="J102" s="9"/>
      <c r="N102" s="138">
        <v>1313</v>
      </c>
      <c r="O102" s="17"/>
      <c r="P102" s="15"/>
      <c r="Q102" s="24"/>
      <c r="R102" s="24"/>
      <c r="T102" s="24"/>
    </row>
    <row r="103" spans="1:20" x14ac:dyDescent="0.2">
      <c r="A103" s="9" t="s">
        <v>1009</v>
      </c>
      <c r="B103" s="9">
        <v>4787</v>
      </c>
      <c r="C103" s="9" t="s">
        <v>1166</v>
      </c>
      <c r="D103" s="9"/>
      <c r="E103" s="9"/>
      <c r="F103" s="9" t="s">
        <v>1039</v>
      </c>
      <c r="G103" s="9"/>
      <c r="H103" s="9"/>
      <c r="I103" s="9" t="s">
        <v>1166</v>
      </c>
      <c r="J103" s="9"/>
      <c r="N103" s="138">
        <v>1317</v>
      </c>
      <c r="O103" s="17"/>
      <c r="P103" s="15"/>
      <c r="Q103" s="24"/>
      <c r="R103" s="24"/>
      <c r="T103" s="24"/>
    </row>
    <row r="104" spans="1:20" x14ac:dyDescent="0.2">
      <c r="A104" s="9" t="s">
        <v>1010</v>
      </c>
      <c r="B104" s="9"/>
      <c r="C104" s="9"/>
      <c r="D104" s="9"/>
      <c r="E104" s="9" t="s">
        <v>1166</v>
      </c>
      <c r="F104" s="9" t="s">
        <v>1040</v>
      </c>
      <c r="G104" s="9"/>
      <c r="H104" s="9"/>
      <c r="I104" s="9"/>
      <c r="J104" s="9" t="s">
        <v>1166</v>
      </c>
      <c r="N104" s="138">
        <v>1318</v>
      </c>
      <c r="O104" s="17"/>
      <c r="P104" s="15"/>
      <c r="Q104" s="24"/>
      <c r="R104" s="24"/>
      <c r="T104" s="24"/>
    </row>
    <row r="105" spans="1:20" x14ac:dyDescent="0.2">
      <c r="A105" s="9" t="s">
        <v>1011</v>
      </c>
      <c r="B105" s="9"/>
      <c r="C105" s="9"/>
      <c r="D105" s="9" t="s">
        <v>1166</v>
      </c>
      <c r="E105" s="9"/>
      <c r="F105" s="9" t="s">
        <v>1041</v>
      </c>
      <c r="G105" s="9">
        <v>4787</v>
      </c>
      <c r="H105" s="9" t="s">
        <v>1166</v>
      </c>
      <c r="I105" s="9"/>
      <c r="J105" s="9"/>
      <c r="N105" s="138">
        <v>1319</v>
      </c>
      <c r="O105" s="17"/>
      <c r="P105" s="15"/>
      <c r="Q105" s="24"/>
      <c r="R105" s="24"/>
      <c r="T105" s="24"/>
    </row>
    <row r="106" spans="1:20" x14ac:dyDescent="0.2">
      <c r="A106" s="9" t="s">
        <v>1012</v>
      </c>
      <c r="B106" s="9">
        <v>4773</v>
      </c>
      <c r="C106" s="9" t="s">
        <v>1166</v>
      </c>
      <c r="D106" s="9"/>
      <c r="E106" s="9"/>
      <c r="F106" s="9" t="s">
        <v>1042</v>
      </c>
      <c r="G106" s="9">
        <v>4774</v>
      </c>
      <c r="H106" s="9" t="s">
        <v>1166</v>
      </c>
      <c r="I106" s="9"/>
      <c r="J106" s="9"/>
      <c r="K106" t="s">
        <v>1873</v>
      </c>
      <c r="N106" s="138">
        <v>1338</v>
      </c>
      <c r="O106" s="17"/>
      <c r="P106" s="15"/>
      <c r="Q106" s="24"/>
      <c r="R106" s="24"/>
      <c r="T106" s="24"/>
    </row>
    <row r="107" spans="1:20" x14ac:dyDescent="0.2">
      <c r="A107" s="9" t="s">
        <v>1013</v>
      </c>
      <c r="B107" s="9">
        <v>4788</v>
      </c>
      <c r="C107" s="9" t="s">
        <v>1166</v>
      </c>
      <c r="D107" s="9"/>
      <c r="E107" s="9"/>
      <c r="F107" s="9" t="s">
        <v>1043</v>
      </c>
      <c r="G107" s="9">
        <v>4784</v>
      </c>
      <c r="H107" s="9" t="s">
        <v>1166</v>
      </c>
      <c r="I107" s="9"/>
      <c r="J107" s="9"/>
      <c r="K107" t="s">
        <v>1873</v>
      </c>
      <c r="N107" s="138">
        <v>1339</v>
      </c>
      <c r="O107" s="17"/>
      <c r="P107" s="15"/>
      <c r="Q107" s="24"/>
      <c r="R107" s="24"/>
      <c r="T107" s="24"/>
    </row>
    <row r="108" spans="1:20" x14ac:dyDescent="0.2">
      <c r="A108" s="9" t="s">
        <v>1014</v>
      </c>
      <c r="B108" s="9">
        <v>4789</v>
      </c>
      <c r="C108" s="9" t="s">
        <v>1166</v>
      </c>
      <c r="D108" s="9"/>
      <c r="E108" s="9"/>
      <c r="F108" s="9" t="s">
        <v>1044</v>
      </c>
      <c r="G108" s="9">
        <v>4775</v>
      </c>
      <c r="H108" s="9" t="s">
        <v>1166</v>
      </c>
      <c r="I108" s="9"/>
      <c r="J108" s="9"/>
      <c r="N108" s="138">
        <v>1330</v>
      </c>
      <c r="O108" s="17"/>
      <c r="P108" s="15"/>
      <c r="Q108" s="24"/>
      <c r="R108" s="24"/>
      <c r="T108" s="24"/>
    </row>
    <row r="109" spans="1:20" x14ac:dyDescent="0.2">
      <c r="A109" s="9" t="s">
        <v>1015</v>
      </c>
      <c r="B109" s="9"/>
      <c r="C109" s="9"/>
      <c r="D109" s="9" t="s">
        <v>1166</v>
      </c>
      <c r="E109" s="9"/>
      <c r="F109" s="9" t="s">
        <v>1045</v>
      </c>
      <c r="G109" s="9">
        <v>4786</v>
      </c>
      <c r="H109" s="9" t="s">
        <v>1166</v>
      </c>
      <c r="I109" s="9"/>
      <c r="J109" s="9"/>
      <c r="K109" t="s">
        <v>1873</v>
      </c>
      <c r="N109" s="138">
        <v>1332</v>
      </c>
      <c r="O109" s="17"/>
      <c r="P109" s="15"/>
      <c r="Q109" s="24"/>
      <c r="R109" s="24"/>
      <c r="T109" s="24"/>
    </row>
    <row r="110" spans="1:20" x14ac:dyDescent="0.2">
      <c r="A110" s="9" t="s">
        <v>1016</v>
      </c>
      <c r="B110" s="9">
        <v>4790</v>
      </c>
      <c r="C110" s="9" t="s">
        <v>1166</v>
      </c>
      <c r="D110" s="9"/>
      <c r="E110" s="9"/>
      <c r="F110" s="9" t="s">
        <v>1046</v>
      </c>
      <c r="G110" s="9">
        <v>4783</v>
      </c>
      <c r="H110" s="9" t="s">
        <v>1166</v>
      </c>
      <c r="I110" s="9"/>
      <c r="J110" s="9"/>
      <c r="K110" t="s">
        <v>1873</v>
      </c>
      <c r="N110" s="138">
        <v>1333</v>
      </c>
      <c r="O110" s="17"/>
      <c r="P110" s="15"/>
      <c r="Q110" s="24"/>
      <c r="R110" s="24"/>
      <c r="T110" s="24"/>
    </row>
    <row r="111" spans="1:20" x14ac:dyDescent="0.2">
      <c r="A111" s="9" t="s">
        <v>1017</v>
      </c>
      <c r="B111" s="9"/>
      <c r="C111" s="9"/>
      <c r="D111" s="9"/>
      <c r="E111" s="9" t="s">
        <v>1166</v>
      </c>
      <c r="F111" s="9" t="s">
        <v>1047</v>
      </c>
      <c r="G111" s="9"/>
      <c r="H111" s="9"/>
      <c r="I111" s="9"/>
      <c r="J111" s="9" t="s">
        <v>1166</v>
      </c>
      <c r="N111" s="138">
        <v>1334</v>
      </c>
      <c r="O111" s="17"/>
      <c r="P111" s="15"/>
      <c r="Q111" s="24"/>
      <c r="R111" s="24"/>
      <c r="T111" s="24"/>
    </row>
    <row r="112" spans="1:20" x14ac:dyDescent="0.2">
      <c r="A112" s="9" t="s">
        <v>1018</v>
      </c>
      <c r="B112" s="9">
        <v>4782</v>
      </c>
      <c r="C112" s="9" t="s">
        <v>1166</v>
      </c>
      <c r="D112" s="9"/>
      <c r="E112" s="9"/>
      <c r="F112" s="9" t="s">
        <v>1048</v>
      </c>
      <c r="G112" s="9">
        <v>4785</v>
      </c>
      <c r="H112" s="9" t="s">
        <v>1166</v>
      </c>
      <c r="I112" s="9"/>
      <c r="J112" s="9"/>
      <c r="K112" t="s">
        <v>1873</v>
      </c>
      <c r="N112" s="138">
        <v>1338</v>
      </c>
      <c r="O112" s="17"/>
      <c r="P112" s="15"/>
      <c r="Q112" s="24"/>
      <c r="R112" s="24"/>
      <c r="T112" s="24"/>
    </row>
    <row r="113" spans="1:20" x14ac:dyDescent="0.2">
      <c r="A113" s="9" t="s">
        <v>1019</v>
      </c>
      <c r="B113" s="9"/>
      <c r="C113" s="9"/>
      <c r="D113" s="9" t="s">
        <v>1166</v>
      </c>
      <c r="E113" s="9"/>
      <c r="F113" s="9" t="s">
        <v>1049</v>
      </c>
      <c r="G113" s="9"/>
      <c r="H113" s="9"/>
      <c r="I113" s="9" t="s">
        <v>1166</v>
      </c>
      <c r="J113" s="9"/>
      <c r="N113" s="138">
        <v>1341</v>
      </c>
      <c r="O113" s="17"/>
      <c r="P113" s="15"/>
      <c r="Q113" s="24"/>
      <c r="R113" s="24"/>
      <c r="T113" s="24"/>
    </row>
    <row r="114" spans="1:20" x14ac:dyDescent="0.2">
      <c r="A114" s="9" t="s">
        <v>1020</v>
      </c>
      <c r="B114" s="9"/>
      <c r="C114" s="9"/>
      <c r="D114" s="9"/>
      <c r="E114" s="9" t="s">
        <v>1166</v>
      </c>
      <c r="F114" s="9" t="s">
        <v>1050</v>
      </c>
      <c r="G114" s="9">
        <v>4777</v>
      </c>
      <c r="H114" s="9" t="s">
        <v>1166</v>
      </c>
      <c r="I114" s="9"/>
      <c r="J114" s="9"/>
      <c r="N114" s="138">
        <v>1342</v>
      </c>
      <c r="O114" s="17"/>
      <c r="P114" s="15"/>
      <c r="Q114" s="24"/>
      <c r="R114" s="24"/>
      <c r="T114" s="24"/>
    </row>
    <row r="115" spans="1:20" x14ac:dyDescent="0.2">
      <c r="A115" s="9" t="s">
        <v>1021</v>
      </c>
      <c r="B115" s="9">
        <v>4792</v>
      </c>
      <c r="C115" s="9" t="s">
        <v>1166</v>
      </c>
      <c r="D115" s="9"/>
      <c r="E115" s="9"/>
      <c r="F115" s="9" t="s">
        <v>1051</v>
      </c>
      <c r="G115" s="9">
        <v>4779</v>
      </c>
      <c r="H115" s="9" t="s">
        <v>1166</v>
      </c>
      <c r="I115" s="9"/>
      <c r="J115" s="9"/>
      <c r="N115" s="138">
        <v>1343</v>
      </c>
      <c r="O115" s="17"/>
      <c r="P115" s="15"/>
      <c r="Q115" s="24"/>
      <c r="R115" s="24"/>
      <c r="T115" s="24"/>
    </row>
    <row r="116" spans="1:20" x14ac:dyDescent="0.2">
      <c r="A116" s="9" t="s">
        <v>1022</v>
      </c>
      <c r="B116" s="9"/>
      <c r="C116" s="9"/>
      <c r="D116" s="9"/>
      <c r="E116" s="9" t="s">
        <v>1166</v>
      </c>
      <c r="F116" s="9" t="s">
        <v>1052</v>
      </c>
      <c r="G116" s="9">
        <v>4778</v>
      </c>
      <c r="H116" s="9" t="s">
        <v>1166</v>
      </c>
      <c r="I116" s="9"/>
      <c r="J116" s="9"/>
      <c r="N116" s="138">
        <v>1344</v>
      </c>
      <c r="O116" s="17"/>
      <c r="P116" s="15"/>
      <c r="Q116" s="24"/>
      <c r="R116" s="24"/>
      <c r="T116" s="24"/>
    </row>
    <row r="117" spans="1:20" x14ac:dyDescent="0.2">
      <c r="A117" s="9" t="s">
        <v>1023</v>
      </c>
      <c r="B117" s="9"/>
      <c r="C117" s="9"/>
      <c r="D117" s="9" t="s">
        <v>1166</v>
      </c>
      <c r="E117" s="9"/>
      <c r="F117" s="9" t="s">
        <v>1053</v>
      </c>
      <c r="G117" s="9"/>
      <c r="H117" s="9"/>
      <c r="I117" s="9"/>
      <c r="J117" s="9" t="s">
        <v>1166</v>
      </c>
      <c r="N117" s="138">
        <v>1345</v>
      </c>
      <c r="O117" s="17"/>
      <c r="P117" s="15"/>
      <c r="Q117" s="24"/>
      <c r="R117" s="24"/>
      <c r="T117" s="24"/>
    </row>
    <row r="118" spans="1:20" x14ac:dyDescent="0.2">
      <c r="A118" s="9" t="s">
        <v>1024</v>
      </c>
      <c r="B118" s="9">
        <v>4791</v>
      </c>
      <c r="C118" s="9" t="s">
        <v>1166</v>
      </c>
      <c r="D118" s="9"/>
      <c r="E118" s="9"/>
      <c r="F118" s="9" t="s">
        <v>1054</v>
      </c>
      <c r="G118" s="9"/>
      <c r="H118" s="9"/>
      <c r="I118" s="9" t="s">
        <v>1166</v>
      </c>
      <c r="J118" s="9"/>
      <c r="N118" s="138">
        <v>1346</v>
      </c>
      <c r="O118" s="17"/>
      <c r="P118" s="15"/>
      <c r="Q118" s="24"/>
      <c r="R118" s="24"/>
      <c r="T118" s="24"/>
    </row>
    <row r="119" spans="1:20" x14ac:dyDescent="0.2">
      <c r="A119" s="9" t="s">
        <v>1025</v>
      </c>
      <c r="B119" s="9"/>
      <c r="C119" s="9"/>
      <c r="D119" s="9" t="s">
        <v>1166</v>
      </c>
      <c r="E119" s="9"/>
      <c r="F119" s="9" t="s">
        <v>1055</v>
      </c>
      <c r="G119" s="9"/>
      <c r="H119" s="9"/>
      <c r="I119" s="9"/>
      <c r="J119" s="9" t="s">
        <v>1166</v>
      </c>
      <c r="N119" s="138">
        <v>1349</v>
      </c>
      <c r="O119" s="17"/>
      <c r="P119" s="15"/>
      <c r="Q119" s="24"/>
      <c r="R119" s="24"/>
      <c r="T119" s="24"/>
    </row>
    <row r="120" spans="1:20" x14ac:dyDescent="0.2">
      <c r="A120" s="9" t="s">
        <v>1026</v>
      </c>
      <c r="B120" s="9"/>
      <c r="C120" s="9"/>
      <c r="D120" s="9" t="s">
        <v>1166</v>
      </c>
      <c r="E120" s="9"/>
      <c r="F120" s="9" t="s">
        <v>1056</v>
      </c>
      <c r="G120" s="9"/>
      <c r="H120" s="9"/>
      <c r="I120" s="9"/>
      <c r="J120" s="9" t="s">
        <v>1166</v>
      </c>
      <c r="N120" s="138">
        <v>1363</v>
      </c>
      <c r="O120" s="17"/>
      <c r="P120" s="15"/>
      <c r="Q120" s="24"/>
      <c r="R120" s="24"/>
      <c r="T120" s="24"/>
    </row>
    <row r="121" spans="1:20" x14ac:dyDescent="0.2">
      <c r="A121" s="9" t="s">
        <v>1027</v>
      </c>
      <c r="B121" s="9">
        <v>4800</v>
      </c>
      <c r="C121" s="9" t="s">
        <v>1166</v>
      </c>
      <c r="D121" s="9"/>
      <c r="E121" s="9"/>
      <c r="F121" s="9" t="s">
        <v>1057</v>
      </c>
      <c r="G121" s="9"/>
      <c r="H121" s="9"/>
      <c r="I121" s="9"/>
      <c r="J121" s="9" t="s">
        <v>1166</v>
      </c>
      <c r="N121" s="138">
        <v>1364</v>
      </c>
      <c r="O121" s="17"/>
      <c r="P121" s="15"/>
      <c r="Q121" s="24"/>
      <c r="R121" s="24"/>
      <c r="T121" s="24"/>
    </row>
    <row r="122" spans="1:20" x14ac:dyDescent="0.2">
      <c r="A122" s="9" t="s">
        <v>1028</v>
      </c>
      <c r="B122" s="9">
        <v>4798</v>
      </c>
      <c r="C122" s="9" t="s">
        <v>1166</v>
      </c>
      <c r="D122" s="9"/>
      <c r="E122" s="9"/>
      <c r="F122" s="9" t="s">
        <v>1058</v>
      </c>
      <c r="G122" s="9"/>
      <c r="H122" s="9"/>
      <c r="I122" s="9"/>
      <c r="J122" s="9" t="s">
        <v>1166</v>
      </c>
      <c r="N122" s="138">
        <v>1350</v>
      </c>
      <c r="O122" s="17"/>
      <c r="P122" s="15"/>
      <c r="Q122" s="24"/>
      <c r="R122" s="24"/>
      <c r="T122" s="24"/>
    </row>
    <row r="123" spans="1:20" x14ac:dyDescent="0.2">
      <c r="A123" s="9" t="s">
        <v>1029</v>
      </c>
      <c r="B123" s="9"/>
      <c r="C123" s="9"/>
      <c r="D123" s="9"/>
      <c r="E123" s="9" t="s">
        <v>1166</v>
      </c>
      <c r="F123" s="9" t="s">
        <v>1059</v>
      </c>
      <c r="G123" s="9"/>
      <c r="H123" s="9"/>
      <c r="I123" s="9"/>
      <c r="J123" s="9" t="s">
        <v>1166</v>
      </c>
      <c r="N123" s="138">
        <v>1351</v>
      </c>
      <c r="O123" s="17"/>
      <c r="P123" s="15"/>
      <c r="Q123" s="24"/>
      <c r="R123" s="24"/>
      <c r="T123" s="24"/>
    </row>
    <row r="124" spans="1:20" x14ac:dyDescent="0.2">
      <c r="A124" s="9" t="s">
        <v>1030</v>
      </c>
      <c r="B124" s="9">
        <v>4799</v>
      </c>
      <c r="C124" s="9" t="s">
        <v>1166</v>
      </c>
      <c r="D124" s="9"/>
      <c r="E124" s="9"/>
      <c r="F124" s="9" t="s">
        <v>1060</v>
      </c>
      <c r="G124" s="9"/>
      <c r="H124" s="9"/>
      <c r="I124" s="9"/>
      <c r="J124" s="9" t="s">
        <v>1166</v>
      </c>
      <c r="N124" s="138">
        <v>1416</v>
      </c>
      <c r="O124" s="17"/>
      <c r="P124" s="15"/>
      <c r="Q124" s="24"/>
      <c r="R124" s="24"/>
      <c r="T124" s="24"/>
    </row>
    <row r="125" spans="1:20" x14ac:dyDescent="0.2">
      <c r="A125" s="9" t="s">
        <v>1031</v>
      </c>
      <c r="B125" s="9">
        <v>4797</v>
      </c>
      <c r="C125" s="9" t="s">
        <v>1166</v>
      </c>
      <c r="D125" s="9"/>
      <c r="E125" s="9"/>
      <c r="N125" s="138">
        <v>1417</v>
      </c>
      <c r="O125" s="17"/>
      <c r="P125" s="15"/>
      <c r="Q125" s="24"/>
      <c r="R125" s="24"/>
      <c r="T125" s="24"/>
    </row>
    <row r="126" spans="1:20" x14ac:dyDescent="0.2">
      <c r="A126" s="9" t="s">
        <v>1032</v>
      </c>
      <c r="B126" s="9">
        <v>4780</v>
      </c>
      <c r="C126" s="9" t="s">
        <v>1166</v>
      </c>
      <c r="D126" s="9"/>
      <c r="E126" s="9"/>
      <c r="F126" t="s">
        <v>746</v>
      </c>
      <c r="N126" s="138">
        <v>1418</v>
      </c>
      <c r="O126" s="17"/>
      <c r="P126" s="15"/>
      <c r="Q126" s="24"/>
      <c r="R126" s="24"/>
      <c r="T126" s="24"/>
    </row>
    <row r="127" spans="1:20" x14ac:dyDescent="0.2">
      <c r="A127" s="9" t="s">
        <v>1033</v>
      </c>
      <c r="B127" s="9"/>
      <c r="C127" s="9"/>
      <c r="D127" s="9" t="s">
        <v>1166</v>
      </c>
      <c r="E127" s="9"/>
      <c r="F127" t="s">
        <v>1852</v>
      </c>
      <c r="N127" s="138">
        <v>1423</v>
      </c>
      <c r="O127" s="17"/>
      <c r="P127" s="15"/>
      <c r="Q127" s="24"/>
      <c r="R127" s="24"/>
      <c r="T127" s="24"/>
    </row>
    <row r="128" spans="1:20" x14ac:dyDescent="0.2">
      <c r="A128" s="9" t="s">
        <v>1034</v>
      </c>
      <c r="B128" s="9"/>
      <c r="C128" s="9"/>
      <c r="D128" s="9" t="s">
        <v>1166</v>
      </c>
      <c r="E128" s="9"/>
      <c r="F128" t="s">
        <v>1853</v>
      </c>
      <c r="N128" s="138">
        <v>1422</v>
      </c>
      <c r="O128" s="17"/>
      <c r="P128" s="15"/>
      <c r="Q128" s="24"/>
      <c r="R128" s="24"/>
      <c r="T128" s="24"/>
    </row>
    <row r="129" spans="1:20" x14ac:dyDescent="0.2">
      <c r="A129" s="9" t="s">
        <v>1035</v>
      </c>
      <c r="B129" s="9">
        <v>4795</v>
      </c>
      <c r="C129" s="9" t="s">
        <v>1166</v>
      </c>
      <c r="D129" s="9"/>
      <c r="E129" s="9"/>
      <c r="F129" t="s">
        <v>1854</v>
      </c>
      <c r="N129" s="138">
        <v>1214</v>
      </c>
      <c r="O129" s="17"/>
      <c r="P129" s="15"/>
      <c r="Q129" s="24"/>
      <c r="R129" s="24"/>
      <c r="T129" s="24"/>
    </row>
    <row r="130" spans="1:20" x14ac:dyDescent="0.2">
      <c r="A130" s="9" t="s">
        <v>1036</v>
      </c>
      <c r="B130" s="9">
        <v>4796</v>
      </c>
      <c r="C130" s="9" t="s">
        <v>1166</v>
      </c>
      <c r="D130" s="9"/>
      <c r="E130" s="9"/>
      <c r="F130" t="s">
        <v>1855</v>
      </c>
      <c r="N130" s="138">
        <v>1432</v>
      </c>
      <c r="O130" s="17"/>
      <c r="P130" s="15"/>
      <c r="Q130" s="24"/>
      <c r="R130" s="24"/>
      <c r="T130" s="24"/>
    </row>
    <row r="131" spans="1:20" x14ac:dyDescent="0.2">
      <c r="F131" t="s">
        <v>1856</v>
      </c>
      <c r="N131" s="138">
        <v>1425</v>
      </c>
      <c r="O131" s="17"/>
      <c r="P131" s="15"/>
      <c r="Q131" s="24"/>
      <c r="R131" s="24"/>
      <c r="T131" s="24"/>
    </row>
    <row r="132" spans="1:20" x14ac:dyDescent="0.2">
      <c r="F132" t="s">
        <v>1857</v>
      </c>
      <c r="N132" s="138">
        <v>1429</v>
      </c>
      <c r="O132" s="17"/>
      <c r="P132" s="15"/>
      <c r="Q132" s="24"/>
      <c r="R132" s="24"/>
      <c r="T132" s="24"/>
    </row>
    <row r="133" spans="1:20" x14ac:dyDescent="0.2">
      <c r="F133" t="s">
        <v>1858</v>
      </c>
      <c r="N133" s="138">
        <v>1430</v>
      </c>
      <c r="O133" s="17"/>
      <c r="P133" s="15"/>
      <c r="Q133" s="24"/>
      <c r="R133" s="24"/>
      <c r="T133" s="24"/>
    </row>
    <row r="134" spans="1:20" x14ac:dyDescent="0.2">
      <c r="F134" t="s">
        <v>1859</v>
      </c>
      <c r="N134" s="138">
        <v>1431</v>
      </c>
      <c r="O134" s="17"/>
      <c r="P134" s="15"/>
      <c r="Q134" s="24"/>
      <c r="R134" s="24"/>
      <c r="T134" s="24"/>
    </row>
    <row r="135" spans="1:20" x14ac:dyDescent="0.2">
      <c r="F135" t="s">
        <v>1860</v>
      </c>
      <c r="N135" s="138">
        <v>1426</v>
      </c>
      <c r="O135" s="17"/>
      <c r="P135" s="15"/>
      <c r="Q135" s="24"/>
      <c r="R135" s="24"/>
      <c r="T135" s="24"/>
    </row>
    <row r="136" spans="1:20" x14ac:dyDescent="0.2">
      <c r="F136" t="s">
        <v>1861</v>
      </c>
      <c r="N136" s="138">
        <v>1427</v>
      </c>
      <c r="O136" s="17"/>
      <c r="P136" s="15"/>
      <c r="Q136" s="24"/>
      <c r="R136" s="24"/>
      <c r="T136" s="24"/>
    </row>
    <row r="137" spans="1:20" x14ac:dyDescent="0.2">
      <c r="F137" t="s">
        <v>1862</v>
      </c>
      <c r="N137" s="138">
        <v>1435</v>
      </c>
      <c r="O137" s="17"/>
      <c r="P137" s="15"/>
      <c r="Q137" s="24"/>
      <c r="R137" s="24"/>
      <c r="T137" s="24"/>
    </row>
    <row r="138" spans="1:20" x14ac:dyDescent="0.2">
      <c r="F138" t="s">
        <v>1863</v>
      </c>
      <c r="N138" s="138">
        <v>1436</v>
      </c>
      <c r="O138" s="17"/>
      <c r="P138" s="15"/>
      <c r="Q138" s="24"/>
      <c r="R138" s="24"/>
      <c r="T138" s="24"/>
    </row>
    <row r="139" spans="1:20" x14ac:dyDescent="0.2">
      <c r="F139" t="s">
        <v>1864</v>
      </c>
      <c r="N139" s="138">
        <v>1428</v>
      </c>
      <c r="O139" s="17"/>
      <c r="P139" s="15"/>
      <c r="Q139" s="24"/>
      <c r="R139" s="24"/>
      <c r="T139" s="24"/>
    </row>
    <row r="140" spans="1:20" x14ac:dyDescent="0.2">
      <c r="F140" t="s">
        <v>1865</v>
      </c>
      <c r="N140" s="138">
        <v>1439</v>
      </c>
      <c r="O140" s="17"/>
      <c r="P140" s="15"/>
      <c r="Q140" s="24"/>
      <c r="R140" s="24"/>
      <c r="T140" s="24"/>
    </row>
    <row r="141" spans="1:20" x14ac:dyDescent="0.2">
      <c r="F141" t="s">
        <v>1866</v>
      </c>
      <c r="N141" s="138">
        <v>1440</v>
      </c>
      <c r="O141" s="17"/>
      <c r="P141" s="15"/>
      <c r="Q141" s="24"/>
      <c r="R141" s="24"/>
      <c r="T141" s="24"/>
    </row>
    <row r="142" spans="1:20" x14ac:dyDescent="0.2">
      <c r="F142" t="s">
        <v>1867</v>
      </c>
      <c r="N142" s="138">
        <v>1441</v>
      </c>
      <c r="O142" s="17"/>
      <c r="P142" s="15"/>
      <c r="Q142" s="24"/>
      <c r="R142" s="24"/>
      <c r="T142" s="24"/>
    </row>
    <row r="143" spans="1:20" x14ac:dyDescent="0.2">
      <c r="F143" t="s">
        <v>1868</v>
      </c>
      <c r="N143" s="138">
        <v>1442</v>
      </c>
      <c r="O143" s="17"/>
      <c r="P143" s="15"/>
      <c r="Q143" s="24"/>
      <c r="R143" s="24"/>
      <c r="T143" s="24"/>
    </row>
    <row r="144" spans="1:20" x14ac:dyDescent="0.2">
      <c r="F144" t="s">
        <v>1869</v>
      </c>
      <c r="N144" s="138">
        <v>1443</v>
      </c>
      <c r="O144" s="17"/>
      <c r="P144" s="15"/>
      <c r="Q144" s="24"/>
      <c r="R144" s="24"/>
      <c r="T144" s="24"/>
    </row>
    <row r="145" spans="6:20" x14ac:dyDescent="0.2">
      <c r="F145" t="s">
        <v>1870</v>
      </c>
      <c r="N145" s="138">
        <v>1444</v>
      </c>
      <c r="O145" s="17"/>
      <c r="P145" s="15"/>
      <c r="Q145" s="24"/>
      <c r="R145" s="24"/>
      <c r="T145" s="24"/>
    </row>
    <row r="146" spans="6:20" x14ac:dyDescent="0.2">
      <c r="F146" t="s">
        <v>1871</v>
      </c>
      <c r="N146" s="138">
        <v>1445</v>
      </c>
      <c r="O146" s="17"/>
      <c r="P146" s="15"/>
      <c r="Q146" s="24"/>
      <c r="R146" s="24"/>
      <c r="T146" s="24"/>
    </row>
    <row r="147" spans="6:20" x14ac:dyDescent="0.2">
      <c r="F147" t="s">
        <v>1872</v>
      </c>
      <c r="N147" s="138">
        <v>1448</v>
      </c>
      <c r="O147" s="17"/>
      <c r="P147" s="15"/>
      <c r="Q147" s="24"/>
      <c r="R147" s="24"/>
      <c r="T147" s="24"/>
    </row>
    <row r="148" spans="6:20" x14ac:dyDescent="0.2">
      <c r="N148" s="138">
        <v>1449</v>
      </c>
      <c r="O148" s="17"/>
      <c r="P148" s="15"/>
      <c r="Q148" s="24"/>
      <c r="R148" s="24"/>
      <c r="T148" s="24"/>
    </row>
    <row r="149" spans="6:20" x14ac:dyDescent="0.2">
      <c r="N149" s="138">
        <v>1450</v>
      </c>
      <c r="O149" s="17"/>
      <c r="P149" s="15"/>
      <c r="Q149" s="24"/>
      <c r="R149" s="24"/>
      <c r="T149" s="24"/>
    </row>
    <row r="150" spans="6:20" x14ac:dyDescent="0.2">
      <c r="N150" s="138">
        <v>1438</v>
      </c>
      <c r="O150" s="17"/>
      <c r="P150" s="15"/>
      <c r="Q150" s="24"/>
      <c r="R150" s="24"/>
      <c r="T150" s="24"/>
    </row>
    <row r="151" spans="6:20" x14ac:dyDescent="0.2">
      <c r="N151" s="138">
        <v>1446</v>
      </c>
      <c r="O151" s="17"/>
      <c r="P151" s="15"/>
      <c r="Q151" s="24"/>
      <c r="R151" s="24"/>
      <c r="T151" s="24"/>
    </row>
    <row r="152" spans="6:20" x14ac:dyDescent="0.2">
      <c r="N152" s="138">
        <v>1453</v>
      </c>
      <c r="O152" s="17"/>
      <c r="P152" s="15"/>
      <c r="Q152" s="24"/>
      <c r="R152" s="24"/>
      <c r="T152" s="24"/>
    </row>
    <row r="153" spans="6:20" x14ac:dyDescent="0.2">
      <c r="N153" s="138">
        <v>1454</v>
      </c>
      <c r="O153" s="17"/>
      <c r="P153" s="15"/>
      <c r="Q153" s="24"/>
      <c r="R153" s="24"/>
      <c r="T153" s="24"/>
    </row>
    <row r="154" spans="6:20" x14ac:dyDescent="0.2">
      <c r="N154" s="138">
        <v>1456</v>
      </c>
      <c r="O154" s="17"/>
      <c r="P154" s="15"/>
      <c r="Q154" s="24"/>
      <c r="R154" s="24"/>
      <c r="T154" s="24"/>
    </row>
    <row r="155" spans="6:20" x14ac:dyDescent="0.2">
      <c r="N155" s="138">
        <v>1459</v>
      </c>
      <c r="O155" s="17"/>
      <c r="P155" s="15"/>
      <c r="Q155" s="24"/>
      <c r="R155" s="24"/>
      <c r="T155" s="24"/>
    </row>
    <row r="156" spans="6:20" x14ac:dyDescent="0.2">
      <c r="N156" s="138">
        <v>1460</v>
      </c>
      <c r="O156" s="17"/>
      <c r="P156" s="15"/>
      <c r="Q156" s="24"/>
      <c r="R156" s="24"/>
      <c r="T156" s="24"/>
    </row>
    <row r="157" spans="6:20" x14ac:dyDescent="0.2">
      <c r="N157" s="138">
        <v>1489</v>
      </c>
      <c r="O157" s="17"/>
      <c r="P157" s="15"/>
      <c r="Q157" s="24"/>
      <c r="R157" s="24"/>
      <c r="T157" s="24"/>
    </row>
    <row r="158" spans="6:20" x14ac:dyDescent="0.2">
      <c r="N158" s="138">
        <v>1202</v>
      </c>
      <c r="O158" s="17"/>
      <c r="P158" s="15"/>
      <c r="Q158" s="24"/>
      <c r="R158" s="24"/>
      <c r="T158" s="24"/>
    </row>
    <row r="159" spans="6:20" x14ac:dyDescent="0.2">
      <c r="N159" s="17">
        <v>4490</v>
      </c>
      <c r="O159" s="17"/>
      <c r="P159" s="15"/>
      <c r="Q159" s="24"/>
      <c r="R159" s="24"/>
      <c r="T159" s="24"/>
    </row>
    <row r="160" spans="6:20" x14ac:dyDescent="0.2">
      <c r="N160" s="138">
        <v>1203</v>
      </c>
      <c r="O160" s="17"/>
      <c r="P160" s="15"/>
      <c r="Q160" s="24"/>
      <c r="R160" s="24"/>
      <c r="T160" s="24"/>
    </row>
    <row r="161" spans="14:21" x14ac:dyDescent="0.2">
      <c r="N161" s="138">
        <v>1204</v>
      </c>
      <c r="O161" s="17"/>
      <c r="P161" s="15"/>
      <c r="Q161" s="24"/>
      <c r="R161" s="24"/>
      <c r="T161" s="24"/>
    </row>
    <row r="162" spans="14:21" x14ac:dyDescent="0.2">
      <c r="N162" s="138">
        <v>1215</v>
      </c>
      <c r="O162" s="17"/>
      <c r="P162" s="15"/>
      <c r="Q162" s="24"/>
      <c r="R162" s="24"/>
      <c r="T162" s="24"/>
    </row>
    <row r="163" spans="14:21" x14ac:dyDescent="0.2">
      <c r="N163" s="17">
        <v>4481</v>
      </c>
      <c r="O163" s="17"/>
      <c r="P163" s="15"/>
      <c r="Q163" s="24"/>
      <c r="R163" s="24"/>
      <c r="T163" s="24"/>
    </row>
    <row r="164" spans="14:21" x14ac:dyDescent="0.2">
      <c r="N164" s="17">
        <v>4482</v>
      </c>
      <c r="O164" s="17"/>
      <c r="P164" s="15"/>
      <c r="Q164" s="24"/>
      <c r="R164" s="24"/>
      <c r="T164" s="24"/>
    </row>
    <row r="165" spans="14:21" x14ac:dyDescent="0.2">
      <c r="N165" s="138">
        <v>1207</v>
      </c>
      <c r="O165" s="17"/>
      <c r="P165" s="15"/>
      <c r="Q165" s="24"/>
      <c r="R165" s="24"/>
      <c r="T165" s="24"/>
    </row>
    <row r="166" spans="14:21" x14ac:dyDescent="0.2">
      <c r="N166" s="138">
        <v>1208</v>
      </c>
      <c r="O166" s="17"/>
      <c r="P166" s="15"/>
      <c r="Q166" s="24"/>
      <c r="R166" s="24"/>
      <c r="T166" s="24"/>
    </row>
    <row r="167" spans="14:21" x14ac:dyDescent="0.2">
      <c r="N167" s="138">
        <v>1209</v>
      </c>
      <c r="O167" s="17"/>
      <c r="P167" s="15"/>
      <c r="Q167" s="24"/>
      <c r="R167" s="24"/>
      <c r="T167" s="24"/>
    </row>
    <row r="174" spans="14:21" ht="29" x14ac:dyDescent="0.2">
      <c r="N174" s="37" t="s">
        <v>12</v>
      </c>
      <c r="O174" s="39" t="s">
        <v>195</v>
      </c>
      <c r="P174" s="39" t="s">
        <v>196</v>
      </c>
      <c r="Q174" s="39" t="s">
        <v>198</v>
      </c>
      <c r="R174" s="39" t="s">
        <v>197</v>
      </c>
      <c r="S174" s="39" t="s">
        <v>200</v>
      </c>
      <c r="T174" s="39" t="s">
        <v>199</v>
      </c>
      <c r="U174" s="39" t="s">
        <v>201</v>
      </c>
    </row>
    <row r="175" spans="14:21" x14ac:dyDescent="0.2">
      <c r="N175" s="7" t="s">
        <v>202</v>
      </c>
      <c r="O175" s="20">
        <v>0</v>
      </c>
      <c r="P175" s="20">
        <v>0</v>
      </c>
      <c r="Q175" s="20">
        <v>0</v>
      </c>
      <c r="R175" s="20">
        <v>0</v>
      </c>
      <c r="S175" s="20">
        <v>0</v>
      </c>
      <c r="T175" s="20">
        <v>0</v>
      </c>
      <c r="U175" s="20" t="s">
        <v>1885</v>
      </c>
    </row>
    <row r="176" spans="14:21" x14ac:dyDescent="0.2">
      <c r="N176" s="7" t="s">
        <v>203</v>
      </c>
      <c r="O176" s="20">
        <v>0</v>
      </c>
      <c r="P176" s="20">
        <v>0</v>
      </c>
      <c r="Q176" s="20">
        <v>0</v>
      </c>
      <c r="R176" s="20">
        <v>6</v>
      </c>
      <c r="S176" s="20">
        <v>0</v>
      </c>
      <c r="T176" s="20">
        <v>0</v>
      </c>
      <c r="U176" s="20" t="s">
        <v>1886</v>
      </c>
    </row>
    <row r="177" spans="14:21" x14ac:dyDescent="0.2">
      <c r="N177" s="7" t="s">
        <v>204</v>
      </c>
      <c r="O177" s="20">
        <v>0</v>
      </c>
      <c r="P177" s="20">
        <v>0</v>
      </c>
      <c r="Q177" s="20">
        <v>0</v>
      </c>
      <c r="R177" s="20">
        <v>8</v>
      </c>
      <c r="S177" s="20">
        <v>0</v>
      </c>
      <c r="T177" s="20">
        <v>0</v>
      </c>
      <c r="U177" s="20" t="s">
        <v>1887</v>
      </c>
    </row>
    <row r="178" spans="14:21" x14ac:dyDescent="0.2">
      <c r="N178" s="7" t="s">
        <v>205</v>
      </c>
      <c r="O178" s="20">
        <v>0</v>
      </c>
      <c r="P178" s="20">
        <v>0</v>
      </c>
      <c r="Q178" s="20">
        <v>0</v>
      </c>
      <c r="R178" s="20">
        <v>3</v>
      </c>
      <c r="S178" s="20">
        <v>0</v>
      </c>
      <c r="T178" s="20">
        <v>0</v>
      </c>
      <c r="U178" s="20" t="s">
        <v>1888</v>
      </c>
    </row>
    <row r="179" spans="14:21" x14ac:dyDescent="0.2">
      <c r="N179" s="7" t="s">
        <v>206</v>
      </c>
      <c r="O179" s="20">
        <v>1</v>
      </c>
      <c r="P179" s="20">
        <v>0</v>
      </c>
      <c r="Q179" s="20">
        <v>0</v>
      </c>
      <c r="R179" s="20">
        <v>0</v>
      </c>
      <c r="S179" s="20">
        <v>0</v>
      </c>
      <c r="T179" s="20">
        <v>0</v>
      </c>
      <c r="U179" s="20" t="s">
        <v>1889</v>
      </c>
    </row>
    <row r="180" spans="14:21" x14ac:dyDescent="0.2">
      <c r="N180" s="7" t="s">
        <v>207</v>
      </c>
      <c r="O180" s="20">
        <v>0</v>
      </c>
      <c r="P180" s="20">
        <v>0</v>
      </c>
      <c r="Q180" s="20">
        <v>0</v>
      </c>
      <c r="R180" s="20">
        <v>0</v>
      </c>
      <c r="S180" s="20">
        <v>0</v>
      </c>
      <c r="T180" s="20">
        <v>1</v>
      </c>
      <c r="U180" s="20" t="s">
        <v>1890</v>
      </c>
    </row>
    <row r="181" spans="14:21" x14ac:dyDescent="0.2">
      <c r="N181" s="7" t="s">
        <v>208</v>
      </c>
      <c r="O181" s="20">
        <v>0</v>
      </c>
      <c r="P181" s="20">
        <v>0</v>
      </c>
      <c r="Q181" s="20">
        <v>0</v>
      </c>
      <c r="R181" s="20">
        <v>0</v>
      </c>
      <c r="S181" s="20">
        <v>0</v>
      </c>
      <c r="T181" s="20">
        <v>0</v>
      </c>
      <c r="U181" s="20" t="s">
        <v>1891</v>
      </c>
    </row>
    <row r="182" spans="14:21" x14ac:dyDescent="0.2">
      <c r="N182" s="7" t="s">
        <v>209</v>
      </c>
      <c r="O182" s="20">
        <v>2</v>
      </c>
      <c r="P182" s="20">
        <v>0</v>
      </c>
      <c r="Q182" s="20">
        <v>0</v>
      </c>
      <c r="R182" s="20">
        <v>1</v>
      </c>
      <c r="S182" s="20">
        <v>0</v>
      </c>
      <c r="T182" s="20">
        <v>0</v>
      </c>
      <c r="U182" s="20" t="s">
        <v>1892</v>
      </c>
    </row>
    <row r="183" spans="14:21" x14ac:dyDescent="0.2">
      <c r="N183" s="7" t="s">
        <v>210</v>
      </c>
      <c r="O183" s="20">
        <v>0</v>
      </c>
      <c r="P183" s="20">
        <v>0</v>
      </c>
      <c r="Q183" s="20">
        <v>0</v>
      </c>
      <c r="R183" s="20">
        <v>0</v>
      </c>
      <c r="S183" s="20">
        <v>0</v>
      </c>
      <c r="T183" s="20">
        <v>0</v>
      </c>
      <c r="U183" s="20" t="s">
        <v>1893</v>
      </c>
    </row>
    <row r="184" spans="14:21" x14ac:dyDescent="0.2">
      <c r="N184" s="7" t="s">
        <v>211</v>
      </c>
      <c r="O184" s="20">
        <v>1</v>
      </c>
      <c r="P184" s="20">
        <v>0</v>
      </c>
      <c r="Q184" s="20">
        <v>0</v>
      </c>
      <c r="R184" s="20">
        <v>0</v>
      </c>
      <c r="S184" s="20">
        <v>0</v>
      </c>
      <c r="T184" s="20">
        <v>0</v>
      </c>
      <c r="U184" s="20" t="s">
        <v>1894</v>
      </c>
    </row>
    <row r="185" spans="14:21" x14ac:dyDescent="0.2">
      <c r="N185" s="7" t="s">
        <v>212</v>
      </c>
      <c r="O185" s="20">
        <v>0</v>
      </c>
      <c r="P185" s="20">
        <v>0</v>
      </c>
      <c r="Q185" s="20">
        <v>0</v>
      </c>
      <c r="R185" s="20">
        <v>0</v>
      </c>
      <c r="S185" s="20">
        <v>0</v>
      </c>
      <c r="T185" s="20">
        <v>1</v>
      </c>
      <c r="U185" s="20" t="s">
        <v>1895</v>
      </c>
    </row>
    <row r="186" spans="14:21" x14ac:dyDescent="0.2">
      <c r="N186" s="7" t="s">
        <v>213</v>
      </c>
      <c r="O186" s="20">
        <v>0</v>
      </c>
      <c r="P186" s="20">
        <v>0</v>
      </c>
      <c r="Q186" s="20">
        <v>0</v>
      </c>
      <c r="R186" s="20">
        <v>0</v>
      </c>
      <c r="S186" s="20">
        <v>0</v>
      </c>
      <c r="T186" s="20">
        <v>0</v>
      </c>
      <c r="U186" s="20" t="s">
        <v>1896</v>
      </c>
    </row>
    <row r="187" spans="14:21" x14ac:dyDescent="0.2">
      <c r="N187" s="7" t="s">
        <v>214</v>
      </c>
      <c r="O187" s="20">
        <v>0</v>
      </c>
      <c r="P187" s="20">
        <v>0</v>
      </c>
      <c r="Q187" s="20">
        <v>0</v>
      </c>
      <c r="R187" s="20">
        <v>0</v>
      </c>
      <c r="S187" s="20">
        <v>0</v>
      </c>
      <c r="T187" s="20">
        <v>0</v>
      </c>
      <c r="U187" s="20" t="s">
        <v>1897</v>
      </c>
    </row>
    <row r="188" spans="14:21" x14ac:dyDescent="0.2">
      <c r="N188" s="7" t="s">
        <v>215</v>
      </c>
      <c r="O188" s="20">
        <v>0</v>
      </c>
      <c r="P188" s="20">
        <v>0</v>
      </c>
      <c r="Q188" s="20">
        <v>0</v>
      </c>
      <c r="R188" s="20">
        <v>0</v>
      </c>
      <c r="S188" s="20">
        <v>0</v>
      </c>
      <c r="T188" s="20">
        <v>0</v>
      </c>
      <c r="U188" s="20" t="s">
        <v>1898</v>
      </c>
    </row>
    <row r="189" spans="14:21" x14ac:dyDescent="0.2">
      <c r="N189" s="7" t="s">
        <v>216</v>
      </c>
      <c r="O189" s="20">
        <v>1</v>
      </c>
      <c r="P189" s="20">
        <v>0</v>
      </c>
      <c r="Q189" s="20">
        <v>0</v>
      </c>
      <c r="R189" s="20">
        <v>1</v>
      </c>
      <c r="S189" s="20">
        <v>0</v>
      </c>
      <c r="T189" s="20">
        <v>0</v>
      </c>
      <c r="U189" s="20" t="s">
        <v>1899</v>
      </c>
    </row>
    <row r="190" spans="14:21" x14ac:dyDescent="0.2">
      <c r="N190" s="7" t="s">
        <v>217</v>
      </c>
      <c r="O190" s="20">
        <v>0</v>
      </c>
      <c r="P190" s="20">
        <v>0</v>
      </c>
      <c r="Q190" s="20">
        <v>0</v>
      </c>
      <c r="R190" s="20">
        <v>0</v>
      </c>
      <c r="S190" s="20">
        <v>0</v>
      </c>
      <c r="T190" s="20">
        <v>0</v>
      </c>
      <c r="U190" s="20" t="s">
        <v>1900</v>
      </c>
    </row>
    <row r="191" spans="14:21" x14ac:dyDescent="0.2">
      <c r="N191" s="7" t="s">
        <v>218</v>
      </c>
      <c r="O191" s="20">
        <v>0</v>
      </c>
      <c r="P191" s="20">
        <v>0</v>
      </c>
      <c r="Q191" s="20">
        <v>0</v>
      </c>
      <c r="R191" s="20">
        <v>0</v>
      </c>
      <c r="S191" s="20">
        <v>0</v>
      </c>
      <c r="T191" s="20">
        <v>0</v>
      </c>
      <c r="U191" s="20" t="s">
        <v>1901</v>
      </c>
    </row>
    <row r="192" spans="14:21" x14ac:dyDescent="0.2">
      <c r="N192" s="7" t="s">
        <v>219</v>
      </c>
      <c r="O192" s="20">
        <v>1</v>
      </c>
      <c r="P192" s="20">
        <v>0</v>
      </c>
      <c r="Q192" s="20">
        <v>0</v>
      </c>
      <c r="R192" s="20">
        <v>0</v>
      </c>
      <c r="S192" s="20">
        <v>0</v>
      </c>
      <c r="T192" s="20">
        <v>1</v>
      </c>
      <c r="U192" s="20" t="s">
        <v>1902</v>
      </c>
    </row>
    <row r="193" spans="14:22" x14ac:dyDescent="0.2">
      <c r="N193" s="7" t="s">
        <v>220</v>
      </c>
      <c r="O193" s="20">
        <v>0</v>
      </c>
      <c r="P193" s="20">
        <v>0</v>
      </c>
      <c r="Q193" s="20">
        <v>0</v>
      </c>
      <c r="R193" s="20">
        <v>0</v>
      </c>
      <c r="S193" s="20">
        <v>0</v>
      </c>
      <c r="T193" s="20">
        <v>0</v>
      </c>
      <c r="U193" s="20" t="s">
        <v>1903</v>
      </c>
    </row>
    <row r="194" spans="14:22" x14ac:dyDescent="0.2">
      <c r="N194" s="7" t="s">
        <v>221</v>
      </c>
      <c r="O194" s="20">
        <v>0</v>
      </c>
      <c r="P194" s="20">
        <v>0</v>
      </c>
      <c r="Q194" s="20">
        <v>0</v>
      </c>
      <c r="R194" s="20">
        <v>0</v>
      </c>
      <c r="S194" s="20">
        <v>0</v>
      </c>
      <c r="T194" s="20">
        <v>0</v>
      </c>
      <c r="U194" s="20" t="s">
        <v>1904</v>
      </c>
    </row>
    <row r="195" spans="14:22" x14ac:dyDescent="0.2">
      <c r="N195" s="7" t="s">
        <v>222</v>
      </c>
      <c r="O195" s="20">
        <v>0</v>
      </c>
      <c r="P195" s="20">
        <v>0</v>
      </c>
      <c r="Q195" s="20">
        <v>0</v>
      </c>
      <c r="R195" s="20">
        <v>1</v>
      </c>
      <c r="S195" s="20">
        <v>0</v>
      </c>
      <c r="T195" s="20">
        <v>0</v>
      </c>
      <c r="U195" s="20" t="s">
        <v>1905</v>
      </c>
    </row>
    <row r="196" spans="14:22" x14ac:dyDescent="0.2">
      <c r="N196" s="7" t="s">
        <v>223</v>
      </c>
      <c r="O196" s="20">
        <v>0</v>
      </c>
      <c r="P196" s="20">
        <v>0</v>
      </c>
      <c r="Q196" s="20">
        <v>0</v>
      </c>
      <c r="R196" s="20">
        <v>3</v>
      </c>
      <c r="S196" s="20">
        <v>0</v>
      </c>
      <c r="T196" s="20">
        <v>0</v>
      </c>
      <c r="U196" s="20" t="s">
        <v>1906</v>
      </c>
    </row>
    <row r="197" spans="14:22" x14ac:dyDescent="0.2">
      <c r="N197" s="7" t="s">
        <v>224</v>
      </c>
      <c r="O197" s="20">
        <v>0</v>
      </c>
      <c r="P197" s="20">
        <v>0</v>
      </c>
      <c r="Q197" s="20">
        <v>0</v>
      </c>
      <c r="R197" s="20">
        <v>4</v>
      </c>
      <c r="S197" s="20">
        <v>0</v>
      </c>
      <c r="T197" s="20">
        <v>1</v>
      </c>
      <c r="U197" s="20" t="s">
        <v>1907</v>
      </c>
    </row>
    <row r="198" spans="14:22" x14ac:dyDescent="0.2">
      <c r="N198" s="7" t="s">
        <v>225</v>
      </c>
      <c r="O198" s="20">
        <v>0</v>
      </c>
      <c r="P198" s="20">
        <v>0</v>
      </c>
      <c r="Q198" s="20">
        <v>0</v>
      </c>
      <c r="R198" s="20">
        <v>0</v>
      </c>
      <c r="S198" s="20">
        <v>0</v>
      </c>
      <c r="T198" s="20">
        <v>0</v>
      </c>
      <c r="U198" s="20" t="s">
        <v>1900</v>
      </c>
    </row>
    <row r="204" spans="14:22" x14ac:dyDescent="0.2">
      <c r="N204" s="17" t="s">
        <v>226</v>
      </c>
      <c r="O204" s="15"/>
      <c r="R204" s="25" t="s">
        <v>998</v>
      </c>
    </row>
    <row r="205" spans="14:22" x14ac:dyDescent="0.2">
      <c r="N205" s="25"/>
      <c r="O205" s="26"/>
      <c r="P205" s="25"/>
      <c r="Q205" s="33"/>
      <c r="R205" s="34"/>
      <c r="S205" s="26"/>
      <c r="T205" s="25"/>
      <c r="U205" s="26"/>
      <c r="V205" s="25"/>
    </row>
    <row r="206" spans="14:22" x14ac:dyDescent="0.2">
      <c r="N206" s="29"/>
      <c r="O206" s="30"/>
      <c r="P206" s="29"/>
      <c r="Q206" s="30"/>
      <c r="R206" s="29"/>
      <c r="S206" s="30"/>
      <c r="T206" s="29"/>
      <c r="U206" s="30"/>
      <c r="V206" s="29"/>
    </row>
    <row r="207" spans="14:22" x14ac:dyDescent="0.2">
      <c r="N207" s="25" t="s">
        <v>1880</v>
      </c>
      <c r="O207" s="32"/>
      <c r="P207" s="34" t="s">
        <v>1881</v>
      </c>
      <c r="Q207" s="33"/>
      <c r="R207" s="34" t="s">
        <v>1882</v>
      </c>
      <c r="S207" s="33"/>
      <c r="T207" s="34" t="s">
        <v>1883</v>
      </c>
      <c r="U207" s="33"/>
      <c r="V207" s="34" t="s">
        <v>1884</v>
      </c>
    </row>
    <row r="208" spans="14:22" x14ac:dyDescent="0.2">
      <c r="N208" s="29">
        <v>1413</v>
      </c>
      <c r="O208" s="30"/>
      <c r="P208" s="29"/>
      <c r="Q208" s="30"/>
      <c r="R208" s="29"/>
      <c r="S208" s="30"/>
      <c r="T208" s="29"/>
      <c r="U208" s="30"/>
      <c r="V208" s="29"/>
    </row>
    <row r="209" spans="14:22" x14ac:dyDescent="0.2">
      <c r="N209" s="25"/>
      <c r="O209" s="32"/>
      <c r="P209" s="34"/>
      <c r="Q209" s="33"/>
      <c r="R209" s="27"/>
      <c r="S209" s="33"/>
      <c r="T209" s="34"/>
      <c r="U209" s="33"/>
      <c r="V209" s="34"/>
    </row>
    <row r="210" spans="14:22" x14ac:dyDescent="0.2">
      <c r="N210" s="29"/>
      <c r="O210" s="30"/>
      <c r="P210" s="29"/>
      <c r="Q210" s="30"/>
      <c r="R210" s="35"/>
      <c r="S210" s="30"/>
      <c r="T210" s="29"/>
      <c r="U210" s="30"/>
      <c r="V210" s="29"/>
    </row>
    <row r="211" spans="14:22" x14ac:dyDescent="0.2">
      <c r="N211">
        <f>7+13+5+4+5</f>
        <v>34</v>
      </c>
      <c r="O211">
        <f>34*3</f>
        <v>102</v>
      </c>
    </row>
    <row r="212" spans="14:22" x14ac:dyDescent="0.2">
      <c r="N212" t="s">
        <v>1876</v>
      </c>
    </row>
    <row r="213" spans="14:22" x14ac:dyDescent="0.2">
      <c r="N213" t="s">
        <v>1877</v>
      </c>
      <c r="P213" t="s">
        <v>1878</v>
      </c>
    </row>
    <row r="214" spans="14:22" x14ac:dyDescent="0.2">
      <c r="N214">
        <v>152</v>
      </c>
    </row>
    <row r="215" spans="14:22" x14ac:dyDescent="0.2">
      <c r="N215">
        <v>32</v>
      </c>
      <c r="P215">
        <v>1</v>
      </c>
    </row>
    <row r="216" spans="14:22" x14ac:dyDescent="0.2">
      <c r="N216">
        <v>28</v>
      </c>
      <c r="P216">
        <v>3</v>
      </c>
    </row>
    <row r="217" spans="14:22" x14ac:dyDescent="0.2">
      <c r="N217">
        <v>11</v>
      </c>
      <c r="P217">
        <v>2</v>
      </c>
    </row>
    <row r="218" spans="14:22" x14ac:dyDescent="0.2">
      <c r="N218">
        <v>7</v>
      </c>
    </row>
    <row r="219" spans="14:22" x14ac:dyDescent="0.2">
      <c r="N219">
        <v>7</v>
      </c>
    </row>
    <row r="220" spans="14:22" x14ac:dyDescent="0.2">
      <c r="Q220">
        <f>SUM(N214:N219,P215:P217)</f>
        <v>243</v>
      </c>
      <c r="R220" t="s">
        <v>1879</v>
      </c>
    </row>
    <row r="221" spans="14:22" x14ac:dyDescent="0.2">
      <c r="N221">
        <f>SUM(N214:P219)</f>
        <v>243</v>
      </c>
    </row>
    <row r="225" spans="14:14" x14ac:dyDescent="0.2">
      <c r="N225">
        <f>378+N221</f>
        <v>621</v>
      </c>
    </row>
  </sheetData>
  <phoneticPr fontId="6" type="noConversion"/>
  <printOptions headings="1"/>
  <pageMargins left="0.7" right="0.7" top="0.75" bottom="0.75" header="0.3" footer="0.3"/>
  <pageSetup orientation="landscape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M239"/>
  <sheetViews>
    <sheetView topLeftCell="A52" zoomScaleNormal="100" workbookViewId="0">
      <selection activeCell="AF30" sqref="AF30"/>
    </sheetView>
  </sheetViews>
  <sheetFormatPr baseColWidth="10" defaultColWidth="11" defaultRowHeight="16" x14ac:dyDescent="0.2"/>
  <cols>
    <col min="1" max="2" width="11" style="2"/>
    <col min="3" max="3" width="6.33203125" style="2" customWidth="1"/>
    <col min="4" max="4" width="7.33203125" style="2" customWidth="1"/>
    <col min="5" max="5" width="11" style="2"/>
    <col min="6" max="6" width="8" style="2" customWidth="1"/>
    <col min="7" max="7" width="6.83203125" style="2" customWidth="1"/>
    <col min="8" max="8" width="7.33203125" style="2" customWidth="1"/>
    <col min="9" max="9" width="5.6640625" style="2" customWidth="1"/>
    <col min="10" max="10" width="7.1640625" style="2" customWidth="1"/>
    <col min="11" max="13" width="11" style="2"/>
    <col min="14" max="14" width="5.6640625" style="2" customWidth="1"/>
    <col min="15" max="15" width="5.5" style="2" customWidth="1"/>
    <col min="16" max="16" width="7.5" style="2" customWidth="1"/>
    <col min="17" max="17" width="6.83203125" style="2" customWidth="1"/>
    <col min="18" max="18" width="6.5" style="2" customWidth="1"/>
    <col min="19" max="19" width="5.33203125" style="2" customWidth="1"/>
    <col min="20" max="20" width="5.5" style="2" customWidth="1"/>
    <col min="21" max="21" width="7" style="2" customWidth="1"/>
    <col min="22" max="22" width="6" style="2" customWidth="1"/>
    <col min="23" max="23" width="5.83203125" style="2" customWidth="1"/>
    <col min="24" max="24" width="5.33203125" style="2" customWidth="1"/>
    <col min="25" max="25" width="8.1640625" style="2" customWidth="1"/>
    <col min="26" max="26" width="7.6640625" style="2" customWidth="1"/>
    <col min="27" max="27" width="7.33203125" style="2" customWidth="1"/>
    <col min="28" max="28" width="7.83203125" style="2" customWidth="1"/>
    <col min="29" max="16384" width="11" style="2"/>
  </cols>
  <sheetData>
    <row r="1" spans="1:37" ht="29" x14ac:dyDescent="0.2">
      <c r="A1" s="1" t="s">
        <v>0</v>
      </c>
      <c r="B1" s="1"/>
      <c r="F1" s="2" t="s">
        <v>10</v>
      </c>
      <c r="G1" s="2" t="s">
        <v>1094</v>
      </c>
      <c r="N1" s="1" t="s">
        <v>0</v>
      </c>
      <c r="O1" s="1"/>
      <c r="S1" s="2" t="s">
        <v>10</v>
      </c>
      <c r="T1" s="2" t="s">
        <v>1094</v>
      </c>
      <c r="AD1" s="122" t="s">
        <v>12</v>
      </c>
      <c r="AE1" s="39" t="s">
        <v>195</v>
      </c>
      <c r="AF1" s="39" t="s">
        <v>196</v>
      </c>
      <c r="AG1" s="39" t="s">
        <v>198</v>
      </c>
      <c r="AH1" s="39" t="s">
        <v>197</v>
      </c>
      <c r="AI1" s="39" t="s">
        <v>200</v>
      </c>
      <c r="AJ1" s="39" t="s">
        <v>199</v>
      </c>
      <c r="AK1" s="39" t="s">
        <v>201</v>
      </c>
    </row>
    <row r="2" spans="1:37" x14ac:dyDescent="0.2">
      <c r="A2" s="1" t="s">
        <v>3</v>
      </c>
      <c r="B2" s="1"/>
      <c r="D2" s="81"/>
      <c r="F2" s="2" t="s">
        <v>4</v>
      </c>
      <c r="G2" s="2" t="s">
        <v>1095</v>
      </c>
      <c r="N2" s="1" t="s">
        <v>3</v>
      </c>
      <c r="O2" s="1"/>
      <c r="Q2" s="81"/>
      <c r="S2" s="2" t="s">
        <v>4</v>
      </c>
      <c r="T2" s="2" t="s">
        <v>1095</v>
      </c>
      <c r="AD2" s="123" t="s">
        <v>202</v>
      </c>
      <c r="AE2" s="20">
        <v>0</v>
      </c>
      <c r="AF2" s="20">
        <v>0</v>
      </c>
      <c r="AG2" s="20">
        <v>0</v>
      </c>
      <c r="AH2" s="20">
        <v>2</v>
      </c>
      <c r="AI2" s="20">
        <v>0</v>
      </c>
      <c r="AJ2" s="20">
        <v>0</v>
      </c>
      <c r="AK2" s="20" t="s">
        <v>1929</v>
      </c>
    </row>
    <row r="3" spans="1:37" x14ac:dyDescent="0.2">
      <c r="A3" s="1" t="s">
        <v>6</v>
      </c>
      <c r="B3" s="1"/>
      <c r="F3" s="2" t="s">
        <v>7</v>
      </c>
      <c r="G3" s="2" t="s">
        <v>1096</v>
      </c>
      <c r="N3" s="1" t="s">
        <v>6</v>
      </c>
      <c r="O3" s="1"/>
      <c r="S3" s="2" t="s">
        <v>7</v>
      </c>
      <c r="T3" s="2" t="s">
        <v>1096</v>
      </c>
      <c r="AD3" s="123" t="s">
        <v>203</v>
      </c>
      <c r="AE3" s="20">
        <v>3</v>
      </c>
      <c r="AF3" s="20">
        <v>0</v>
      </c>
      <c r="AG3" s="20">
        <v>0</v>
      </c>
      <c r="AH3" s="20">
        <v>6</v>
      </c>
      <c r="AI3" s="20">
        <v>0</v>
      </c>
      <c r="AJ3" s="20">
        <v>0</v>
      </c>
      <c r="AK3" s="20" t="s">
        <v>1930</v>
      </c>
    </row>
    <row r="4" spans="1:37" x14ac:dyDescent="0.2">
      <c r="A4" s="1" t="s">
        <v>9</v>
      </c>
      <c r="B4" s="1"/>
      <c r="D4" s="2" t="s">
        <v>1097</v>
      </c>
      <c r="F4" s="2" t="s">
        <v>14</v>
      </c>
      <c r="G4" s="2" t="s">
        <v>1098</v>
      </c>
      <c r="N4" s="1" t="s">
        <v>9</v>
      </c>
      <c r="O4" s="1"/>
      <c r="Q4" s="2" t="s">
        <v>1097</v>
      </c>
      <c r="S4" s="2" t="s">
        <v>14</v>
      </c>
      <c r="T4" s="2" t="s">
        <v>1098</v>
      </c>
      <c r="AD4" s="123" t="s">
        <v>204</v>
      </c>
      <c r="AE4" s="20">
        <v>0</v>
      </c>
      <c r="AF4" s="20">
        <v>0</v>
      </c>
      <c r="AG4" s="20">
        <v>0</v>
      </c>
      <c r="AH4" s="20">
        <v>0</v>
      </c>
      <c r="AI4" s="20">
        <v>0</v>
      </c>
      <c r="AJ4" s="20">
        <v>0</v>
      </c>
      <c r="AK4" s="20" t="s">
        <v>1931</v>
      </c>
    </row>
    <row r="5" spans="1:37" x14ac:dyDescent="0.2">
      <c r="A5" s="1" t="s">
        <v>12</v>
      </c>
      <c r="B5" s="1"/>
      <c r="C5" s="2" t="s">
        <v>1099</v>
      </c>
      <c r="AD5" s="123" t="s">
        <v>205</v>
      </c>
      <c r="AE5" s="20">
        <v>0</v>
      </c>
      <c r="AF5" s="20">
        <v>0</v>
      </c>
      <c r="AG5" s="20">
        <v>0</v>
      </c>
      <c r="AH5" s="20">
        <v>2</v>
      </c>
      <c r="AI5" s="20">
        <v>0</v>
      </c>
      <c r="AJ5" s="20">
        <v>0</v>
      </c>
      <c r="AK5" s="20" t="s">
        <v>1932</v>
      </c>
    </row>
    <row r="6" spans="1:37" ht="37" x14ac:dyDescent="0.2">
      <c r="A6" s="124" t="s">
        <v>16</v>
      </c>
      <c r="B6" s="125" t="s">
        <v>1061</v>
      </c>
      <c r="C6" s="125" t="s">
        <v>17</v>
      </c>
      <c r="D6" s="125" t="s">
        <v>755</v>
      </c>
      <c r="E6" s="125" t="s">
        <v>1102</v>
      </c>
      <c r="F6" s="125" t="s">
        <v>1101</v>
      </c>
      <c r="G6" s="126" t="s">
        <v>21</v>
      </c>
      <c r="H6" s="126" t="s">
        <v>22</v>
      </c>
      <c r="I6" s="126" t="s">
        <v>23</v>
      </c>
      <c r="J6" s="126" t="s">
        <v>24</v>
      </c>
      <c r="K6" s="126" t="s">
        <v>25</v>
      </c>
      <c r="L6" s="2" t="s">
        <v>1062</v>
      </c>
      <c r="N6" s="1" t="s">
        <v>1919</v>
      </c>
      <c r="AD6" s="123" t="s">
        <v>206</v>
      </c>
      <c r="AE6" s="20">
        <v>0</v>
      </c>
      <c r="AF6" s="20">
        <v>0</v>
      </c>
      <c r="AG6" s="20">
        <v>2</v>
      </c>
      <c r="AH6" s="20">
        <v>0</v>
      </c>
      <c r="AI6" s="20">
        <v>0</v>
      </c>
      <c r="AJ6" s="20">
        <v>0</v>
      </c>
      <c r="AK6" s="20" t="s">
        <v>1933</v>
      </c>
    </row>
    <row r="7" spans="1:37" ht="24" customHeight="1" x14ac:dyDescent="0.2">
      <c r="A7" s="127" t="s">
        <v>1063</v>
      </c>
      <c r="B7" s="127">
        <v>1643</v>
      </c>
      <c r="C7" s="75" t="s">
        <v>28</v>
      </c>
      <c r="D7" s="75">
        <v>98</v>
      </c>
      <c r="E7" s="75">
        <v>31.1</v>
      </c>
      <c r="F7" s="75" t="s">
        <v>29</v>
      </c>
      <c r="G7" s="121" t="s">
        <v>1166</v>
      </c>
      <c r="H7" s="75"/>
      <c r="I7" s="75"/>
      <c r="J7" s="75"/>
      <c r="K7" s="75" t="s">
        <v>1908</v>
      </c>
      <c r="N7" s="124" t="s">
        <v>1877</v>
      </c>
      <c r="O7" s="126"/>
      <c r="P7" s="126" t="s">
        <v>1878</v>
      </c>
      <c r="Q7" s="126"/>
      <c r="R7" s="126" t="s">
        <v>1920</v>
      </c>
      <c r="S7" s="128"/>
      <c r="T7" s="126"/>
      <c r="U7" s="126" t="s">
        <v>1923</v>
      </c>
      <c r="V7" s="126"/>
      <c r="W7" s="126"/>
      <c r="X7" s="128"/>
      <c r="Y7" s="126"/>
      <c r="Z7" s="126"/>
      <c r="AA7" s="126"/>
      <c r="AB7" s="126"/>
      <c r="AD7" s="123" t="s">
        <v>207</v>
      </c>
      <c r="AE7" s="20">
        <v>0</v>
      </c>
      <c r="AF7" s="20">
        <v>0</v>
      </c>
      <c r="AG7" s="20">
        <v>0</v>
      </c>
      <c r="AH7" s="20">
        <v>0</v>
      </c>
      <c r="AI7" s="20">
        <v>0</v>
      </c>
      <c r="AJ7" s="20">
        <v>0</v>
      </c>
      <c r="AK7" s="20" t="s">
        <v>1934</v>
      </c>
    </row>
    <row r="8" spans="1:37" x14ac:dyDescent="0.2">
      <c r="A8" s="127" t="s">
        <v>1065</v>
      </c>
      <c r="B8" s="127">
        <v>1558</v>
      </c>
      <c r="C8" s="75" t="s">
        <v>28</v>
      </c>
      <c r="D8" s="75">
        <v>95.5</v>
      </c>
      <c r="E8" s="75">
        <v>29.6</v>
      </c>
      <c r="F8" s="75" t="s">
        <v>29</v>
      </c>
      <c r="G8" s="121" t="s">
        <v>1166</v>
      </c>
      <c r="H8" s="75"/>
      <c r="I8" s="75"/>
      <c r="J8" s="75"/>
      <c r="K8" s="75"/>
      <c r="N8" s="129">
        <v>90</v>
      </c>
      <c r="O8" s="75"/>
      <c r="P8" s="75">
        <v>10</v>
      </c>
      <c r="Q8" s="75"/>
      <c r="R8" s="75">
        <v>40</v>
      </c>
      <c r="S8" s="127"/>
      <c r="T8" s="75"/>
      <c r="U8" s="75"/>
      <c r="V8" s="75"/>
      <c r="W8" s="75"/>
      <c r="X8" s="127"/>
      <c r="Y8" s="75"/>
      <c r="Z8" s="75"/>
      <c r="AA8" s="75"/>
      <c r="AB8" s="75"/>
      <c r="AD8" s="123" t="s">
        <v>208</v>
      </c>
      <c r="AE8" s="20">
        <v>2</v>
      </c>
      <c r="AF8" s="20">
        <v>0</v>
      </c>
      <c r="AG8" s="20">
        <v>4</v>
      </c>
      <c r="AH8" s="20">
        <v>0</v>
      </c>
      <c r="AI8" s="20">
        <v>0</v>
      </c>
      <c r="AJ8" s="20">
        <v>0</v>
      </c>
      <c r="AK8" s="20" t="s">
        <v>1935</v>
      </c>
    </row>
    <row r="9" spans="1:37" x14ac:dyDescent="0.2">
      <c r="A9" s="127" t="s">
        <v>242</v>
      </c>
      <c r="B9" s="127">
        <v>1645</v>
      </c>
      <c r="C9" s="75" t="s">
        <v>28</v>
      </c>
      <c r="D9" s="75">
        <v>110</v>
      </c>
      <c r="E9" s="75">
        <v>34.6</v>
      </c>
      <c r="F9" s="75" t="s">
        <v>29</v>
      </c>
      <c r="G9" s="121" t="s">
        <v>1166</v>
      </c>
      <c r="H9" s="75"/>
      <c r="I9" s="75"/>
      <c r="J9" s="75"/>
      <c r="K9" s="75" t="s">
        <v>1909</v>
      </c>
      <c r="N9" s="129">
        <v>81</v>
      </c>
      <c r="O9" s="75"/>
      <c r="P9" s="75">
        <v>7</v>
      </c>
      <c r="Q9" s="75"/>
      <c r="R9" s="75">
        <v>24</v>
      </c>
      <c r="S9" s="127"/>
      <c r="T9" s="75"/>
      <c r="U9" s="75"/>
      <c r="V9" s="75"/>
      <c r="W9" s="75"/>
      <c r="X9" s="127"/>
      <c r="Y9" s="75"/>
      <c r="Z9" s="75"/>
      <c r="AA9" s="75"/>
      <c r="AB9" s="75"/>
      <c r="AD9" s="123" t="s">
        <v>209</v>
      </c>
      <c r="AE9" s="20">
        <v>2</v>
      </c>
      <c r="AF9" s="20">
        <v>0</v>
      </c>
      <c r="AG9" s="20">
        <v>1</v>
      </c>
      <c r="AH9" s="20">
        <v>0</v>
      </c>
      <c r="AI9" s="20">
        <v>0</v>
      </c>
      <c r="AJ9" s="20">
        <v>0</v>
      </c>
      <c r="AK9" s="20" t="s">
        <v>1936</v>
      </c>
    </row>
    <row r="10" spans="1:37" x14ac:dyDescent="0.2">
      <c r="A10" s="127" t="s">
        <v>1066</v>
      </c>
      <c r="B10" s="127">
        <v>771</v>
      </c>
      <c r="C10" s="75" t="s">
        <v>28</v>
      </c>
      <c r="D10" s="75">
        <v>82.5</v>
      </c>
      <c r="E10" s="75">
        <v>26.1</v>
      </c>
      <c r="F10" s="75" t="s">
        <v>29</v>
      </c>
      <c r="G10" s="121" t="s">
        <v>1166</v>
      </c>
      <c r="H10" s="75"/>
      <c r="I10" s="75"/>
      <c r="J10" s="75"/>
      <c r="K10" s="75" t="s">
        <v>1910</v>
      </c>
      <c r="N10" s="129">
        <v>73</v>
      </c>
      <c r="O10" s="75"/>
      <c r="P10" s="75">
        <v>4</v>
      </c>
      <c r="Q10" s="75"/>
      <c r="R10" s="75">
        <v>7</v>
      </c>
      <c r="S10" s="127"/>
      <c r="T10" s="75"/>
      <c r="U10" s="75"/>
      <c r="V10" s="75"/>
      <c r="W10" s="75"/>
      <c r="X10" s="127"/>
      <c r="Y10" s="75"/>
      <c r="Z10" s="75"/>
      <c r="AA10" s="75"/>
      <c r="AB10" s="75"/>
      <c r="AD10" s="123" t="s">
        <v>210</v>
      </c>
      <c r="AE10" s="20">
        <v>1</v>
      </c>
      <c r="AF10" s="20">
        <v>0</v>
      </c>
      <c r="AG10" s="20">
        <v>0</v>
      </c>
      <c r="AH10" s="20">
        <v>1</v>
      </c>
      <c r="AI10" s="20">
        <v>0</v>
      </c>
      <c r="AJ10" s="20">
        <v>0</v>
      </c>
      <c r="AK10" s="20" t="s">
        <v>1937</v>
      </c>
    </row>
    <row r="11" spans="1:37" x14ac:dyDescent="0.2">
      <c r="A11" s="127" t="s">
        <v>1067</v>
      </c>
      <c r="B11" s="127">
        <v>1567</v>
      </c>
      <c r="C11" s="75" t="s">
        <v>28</v>
      </c>
      <c r="D11" s="75">
        <v>132.69999999999999</v>
      </c>
      <c r="E11" s="75">
        <v>39.6</v>
      </c>
      <c r="F11" s="75" t="s">
        <v>29</v>
      </c>
      <c r="G11" s="121" t="s">
        <v>1166</v>
      </c>
      <c r="H11" s="75"/>
      <c r="I11" s="75"/>
      <c r="J11" s="75"/>
      <c r="K11" s="75" t="s">
        <v>1911</v>
      </c>
      <c r="N11" s="129">
        <v>88</v>
      </c>
      <c r="O11" s="75"/>
      <c r="P11" s="75">
        <v>3</v>
      </c>
      <c r="Q11" s="75"/>
      <c r="R11" s="75">
        <v>4</v>
      </c>
      <c r="S11" s="127"/>
      <c r="T11" s="75"/>
      <c r="U11" s="75"/>
      <c r="V11" s="75"/>
      <c r="W11" s="75"/>
      <c r="X11" s="127"/>
      <c r="Y11" s="75"/>
      <c r="Z11" s="75"/>
      <c r="AA11" s="75"/>
      <c r="AB11" s="75"/>
      <c r="AD11" s="123" t="s">
        <v>211</v>
      </c>
      <c r="AE11" s="20">
        <v>0</v>
      </c>
      <c r="AF11" s="20">
        <v>0</v>
      </c>
      <c r="AG11" s="20">
        <v>0</v>
      </c>
      <c r="AH11" s="20">
        <v>2</v>
      </c>
      <c r="AI11" s="20">
        <v>0</v>
      </c>
      <c r="AJ11" s="20">
        <v>0</v>
      </c>
      <c r="AK11" s="20" t="s">
        <v>1938</v>
      </c>
    </row>
    <row r="12" spans="1:37" x14ac:dyDescent="0.2">
      <c r="A12" s="127" t="s">
        <v>1068</v>
      </c>
      <c r="B12" s="127">
        <v>765</v>
      </c>
      <c r="C12" s="75" t="s">
        <v>28</v>
      </c>
      <c r="D12" s="75">
        <v>55.5</v>
      </c>
      <c r="E12" s="75">
        <v>24</v>
      </c>
      <c r="F12" s="75" t="s">
        <v>29</v>
      </c>
      <c r="G12" s="121" t="s">
        <v>1166</v>
      </c>
      <c r="H12" s="75"/>
      <c r="I12" s="75"/>
      <c r="J12" s="75"/>
      <c r="K12" s="75"/>
      <c r="N12" s="129">
        <v>73</v>
      </c>
      <c r="O12" s="75"/>
      <c r="P12" s="75">
        <v>5</v>
      </c>
      <c r="Q12" s="75"/>
      <c r="R12" s="75">
        <v>2</v>
      </c>
      <c r="S12" s="127"/>
      <c r="T12" s="75"/>
      <c r="U12" s="75"/>
      <c r="V12" s="75"/>
      <c r="W12" s="75"/>
      <c r="X12" s="127"/>
      <c r="Y12" s="75"/>
      <c r="Z12" s="75"/>
      <c r="AA12" s="75"/>
      <c r="AB12" s="75"/>
      <c r="AD12" s="123" t="s">
        <v>212</v>
      </c>
      <c r="AE12" s="20">
        <v>0</v>
      </c>
      <c r="AF12" s="20">
        <v>0</v>
      </c>
      <c r="AG12" s="20">
        <v>0</v>
      </c>
      <c r="AH12" s="20">
        <v>0</v>
      </c>
      <c r="AI12" s="20">
        <v>0</v>
      </c>
      <c r="AJ12" s="20">
        <v>0</v>
      </c>
      <c r="AK12" s="20" t="s">
        <v>1939</v>
      </c>
    </row>
    <row r="13" spans="1:37" x14ac:dyDescent="0.2">
      <c r="A13" s="127" t="s">
        <v>1069</v>
      </c>
      <c r="B13" s="127">
        <v>1790</v>
      </c>
      <c r="C13" s="75" t="s">
        <v>28</v>
      </c>
      <c r="D13" s="75">
        <v>122.7</v>
      </c>
      <c r="E13" s="75">
        <v>35.6</v>
      </c>
      <c r="F13" s="75" t="s">
        <v>29</v>
      </c>
      <c r="G13" s="121" t="s">
        <v>1166</v>
      </c>
      <c r="H13" s="75"/>
      <c r="I13" s="75"/>
      <c r="J13" s="75"/>
      <c r="K13" s="75" t="s">
        <v>1318</v>
      </c>
      <c r="Q13" s="75"/>
      <c r="R13" s="75">
        <v>8</v>
      </c>
      <c r="S13" s="127"/>
      <c r="T13" s="75"/>
      <c r="U13" s="75"/>
      <c r="V13" s="75"/>
      <c r="W13" s="75"/>
      <c r="X13" s="127"/>
      <c r="Y13" s="75"/>
      <c r="Z13" s="75"/>
      <c r="AA13" s="75"/>
      <c r="AB13" s="75"/>
      <c r="AD13" s="123" t="s">
        <v>213</v>
      </c>
      <c r="AE13" s="20">
        <v>0</v>
      </c>
      <c r="AF13" s="20">
        <v>0</v>
      </c>
      <c r="AG13" s="20">
        <v>0</v>
      </c>
      <c r="AH13" s="20">
        <v>1</v>
      </c>
      <c r="AI13" s="20">
        <v>0</v>
      </c>
      <c r="AJ13" s="20">
        <v>0</v>
      </c>
      <c r="AK13" s="20" t="s">
        <v>1940</v>
      </c>
    </row>
    <row r="14" spans="1:37" x14ac:dyDescent="0.2">
      <c r="A14" s="127" t="s">
        <v>1070</v>
      </c>
      <c r="B14" s="127">
        <v>776</v>
      </c>
      <c r="C14" s="75" t="s">
        <v>28</v>
      </c>
      <c r="D14" s="75">
        <v>77</v>
      </c>
      <c r="E14" s="75">
        <v>24.2</v>
      </c>
      <c r="F14" s="75" t="s">
        <v>29</v>
      </c>
      <c r="G14" s="121" t="s">
        <v>1166</v>
      </c>
      <c r="H14" s="75"/>
      <c r="I14" s="75"/>
      <c r="J14" s="75"/>
      <c r="K14" s="75"/>
      <c r="M14" s="2" t="s">
        <v>1921</v>
      </c>
      <c r="N14" s="129">
        <f>SUM(N8:N12)</f>
        <v>405</v>
      </c>
      <c r="O14" s="75"/>
      <c r="P14" s="75">
        <f>SUM(P8:P12)</f>
        <v>29</v>
      </c>
      <c r="Q14" s="75"/>
      <c r="R14" s="75">
        <f>SUM(R8:R13)</f>
        <v>85</v>
      </c>
      <c r="S14" s="127"/>
      <c r="T14" s="75"/>
      <c r="U14" s="75"/>
      <c r="V14" s="75"/>
      <c r="W14" s="75"/>
      <c r="X14" s="127"/>
      <c r="Y14" s="75"/>
      <c r="Z14" s="75"/>
      <c r="AA14" s="75"/>
      <c r="AB14" s="75"/>
      <c r="AD14" s="123" t="s">
        <v>214</v>
      </c>
      <c r="AE14" s="20">
        <v>1</v>
      </c>
      <c r="AF14" s="20">
        <v>0</v>
      </c>
      <c r="AG14" s="20">
        <v>0</v>
      </c>
      <c r="AH14" s="20">
        <v>0</v>
      </c>
      <c r="AI14" s="20">
        <v>0</v>
      </c>
      <c r="AJ14" s="20">
        <v>0</v>
      </c>
      <c r="AK14" s="20" t="s">
        <v>1941</v>
      </c>
    </row>
    <row r="15" spans="1:37" x14ac:dyDescent="0.2">
      <c r="A15" s="127" t="s">
        <v>1071</v>
      </c>
      <c r="B15" s="127">
        <v>940</v>
      </c>
      <c r="C15" s="75" t="s">
        <v>28</v>
      </c>
      <c r="D15" s="75">
        <v>89</v>
      </c>
      <c r="E15" s="75">
        <v>29</v>
      </c>
      <c r="F15" s="75" t="s">
        <v>29</v>
      </c>
      <c r="G15" s="121" t="s">
        <v>1166</v>
      </c>
      <c r="H15" s="75"/>
      <c r="I15" s="75"/>
      <c r="J15" s="75"/>
      <c r="K15" s="75" t="s">
        <v>1912</v>
      </c>
      <c r="N15" s="129"/>
      <c r="O15" s="75"/>
      <c r="P15" s="75">
        <f>SUM(N14:P14)</f>
        <v>434</v>
      </c>
      <c r="Q15" s="75"/>
      <c r="R15" s="75">
        <f>SUM(N14:R14)</f>
        <v>519</v>
      </c>
      <c r="S15" s="127"/>
      <c r="T15" s="75"/>
      <c r="U15" s="75"/>
      <c r="V15" s="75"/>
      <c r="W15" s="75"/>
      <c r="X15" s="127"/>
      <c r="Y15" s="75"/>
      <c r="Z15" s="75"/>
      <c r="AA15" s="75"/>
      <c r="AB15" s="75"/>
      <c r="AD15" s="123" t="s">
        <v>215</v>
      </c>
      <c r="AE15" s="20">
        <v>1</v>
      </c>
      <c r="AF15" s="20">
        <v>0</v>
      </c>
      <c r="AG15" s="20">
        <v>1</v>
      </c>
      <c r="AH15" s="20">
        <v>0</v>
      </c>
      <c r="AI15" s="20">
        <v>0</v>
      </c>
      <c r="AJ15" s="20">
        <v>0</v>
      </c>
      <c r="AK15" s="20" t="s">
        <v>1942</v>
      </c>
    </row>
    <row r="16" spans="1:37" x14ac:dyDescent="0.2">
      <c r="A16" s="127" t="s">
        <v>1073</v>
      </c>
      <c r="B16" s="127" t="s">
        <v>1074</v>
      </c>
      <c r="C16" s="75" t="s">
        <v>28</v>
      </c>
      <c r="D16" s="75">
        <v>86</v>
      </c>
      <c r="E16" s="75">
        <v>24.7</v>
      </c>
      <c r="F16" s="75" t="s">
        <v>29</v>
      </c>
      <c r="G16" s="121" t="s">
        <v>1166</v>
      </c>
      <c r="H16" s="75"/>
      <c r="I16" s="75"/>
      <c r="J16" s="75"/>
      <c r="K16" s="75"/>
      <c r="N16" s="129"/>
      <c r="O16" s="75"/>
      <c r="P16" s="75"/>
      <c r="Q16" s="75"/>
      <c r="R16" s="75"/>
      <c r="S16" s="127"/>
      <c r="T16" s="75"/>
      <c r="U16" s="75"/>
      <c r="V16" s="75"/>
      <c r="W16" s="75"/>
      <c r="X16" s="127"/>
      <c r="Y16" s="75"/>
      <c r="Z16" s="75"/>
      <c r="AA16" s="75"/>
      <c r="AB16" s="75"/>
      <c r="AD16" s="123" t="s">
        <v>216</v>
      </c>
      <c r="AE16" s="20">
        <v>0</v>
      </c>
      <c r="AF16" s="20">
        <v>0</v>
      </c>
      <c r="AG16" s="20">
        <v>0</v>
      </c>
      <c r="AH16" s="20">
        <v>1</v>
      </c>
      <c r="AI16" s="20">
        <v>0</v>
      </c>
      <c r="AJ16" s="20">
        <v>0</v>
      </c>
      <c r="AK16" s="20" t="s">
        <v>1943</v>
      </c>
    </row>
    <row r="17" spans="1:39" x14ac:dyDescent="0.2">
      <c r="A17" s="127" t="s">
        <v>1075</v>
      </c>
      <c r="B17" s="127" t="s">
        <v>1076</v>
      </c>
      <c r="C17" s="75" t="s">
        <v>28</v>
      </c>
      <c r="D17" s="75">
        <v>57</v>
      </c>
      <c r="E17" s="75">
        <v>15.8</v>
      </c>
      <c r="F17" s="75" t="s">
        <v>29</v>
      </c>
      <c r="G17" s="121" t="s">
        <v>1166</v>
      </c>
      <c r="H17" s="75"/>
      <c r="I17" s="75"/>
      <c r="J17" s="75"/>
      <c r="K17" s="75"/>
      <c r="N17" s="129" t="s">
        <v>1922</v>
      </c>
      <c r="O17" s="75"/>
      <c r="P17" s="75"/>
      <c r="Q17" s="75"/>
      <c r="R17" s="75"/>
      <c r="S17" s="127"/>
      <c r="T17" s="75"/>
      <c r="U17" s="75"/>
      <c r="V17" s="75"/>
      <c r="W17" s="75"/>
      <c r="X17" s="127"/>
      <c r="Y17" s="75"/>
      <c r="Z17" s="75"/>
      <c r="AA17" s="75"/>
      <c r="AB17" s="75"/>
      <c r="AD17" s="123" t="s">
        <v>217</v>
      </c>
      <c r="AE17" s="20">
        <v>0</v>
      </c>
      <c r="AF17" s="20">
        <v>0</v>
      </c>
      <c r="AG17" s="20">
        <v>0</v>
      </c>
      <c r="AH17" s="20">
        <v>1</v>
      </c>
      <c r="AI17" s="20">
        <v>0</v>
      </c>
      <c r="AJ17" s="20">
        <v>0</v>
      </c>
      <c r="AK17" s="20" t="s">
        <v>1944</v>
      </c>
    </row>
    <row r="18" spans="1:39" x14ac:dyDescent="0.2">
      <c r="A18" s="127" t="s">
        <v>1077</v>
      </c>
      <c r="B18" s="127">
        <v>1659</v>
      </c>
      <c r="C18" s="75" t="s">
        <v>28</v>
      </c>
      <c r="D18" s="75">
        <v>111</v>
      </c>
      <c r="E18" s="75">
        <v>34.200000000000003</v>
      </c>
      <c r="F18" s="75" t="s">
        <v>29</v>
      </c>
      <c r="G18" s="121" t="s">
        <v>1166</v>
      </c>
      <c r="H18" s="75"/>
      <c r="I18" s="75"/>
      <c r="J18" s="75"/>
      <c r="K18" s="75"/>
      <c r="N18" s="141">
        <v>2655</v>
      </c>
      <c r="O18" s="75"/>
      <c r="P18" s="143">
        <v>2779</v>
      </c>
      <c r="Q18" s="75"/>
      <c r="R18" s="143">
        <v>2530</v>
      </c>
      <c r="S18" s="127"/>
      <c r="T18" s="143">
        <v>2324</v>
      </c>
      <c r="U18" s="75"/>
      <c r="V18" s="143">
        <v>2340</v>
      </c>
      <c r="W18" s="75"/>
      <c r="X18" s="145">
        <v>2820</v>
      </c>
      <c r="Y18" s="75"/>
      <c r="Z18" s="75"/>
      <c r="AA18" s="75"/>
      <c r="AB18" s="75"/>
      <c r="AD18" s="123" t="s">
        <v>218</v>
      </c>
      <c r="AE18" s="20">
        <v>3</v>
      </c>
      <c r="AF18" s="20">
        <v>0</v>
      </c>
      <c r="AG18" s="20">
        <v>1</v>
      </c>
      <c r="AH18" s="20">
        <v>0</v>
      </c>
      <c r="AI18" s="20">
        <v>0</v>
      </c>
      <c r="AJ18" s="20">
        <v>0</v>
      </c>
      <c r="AK18" s="20" t="s">
        <v>1945</v>
      </c>
    </row>
    <row r="19" spans="1:39" x14ac:dyDescent="0.2">
      <c r="A19" s="127" t="s">
        <v>1078</v>
      </c>
      <c r="B19" s="127">
        <v>834</v>
      </c>
      <c r="C19" s="75" t="s">
        <v>28</v>
      </c>
      <c r="D19" s="75">
        <v>73</v>
      </c>
      <c r="E19" s="75">
        <v>21.5</v>
      </c>
      <c r="F19" s="75" t="s">
        <v>29</v>
      </c>
      <c r="G19" s="121" t="s">
        <v>1166</v>
      </c>
      <c r="H19" s="75"/>
      <c r="I19" s="75"/>
      <c r="J19" s="75"/>
      <c r="K19" s="75"/>
      <c r="N19" s="141">
        <v>2966</v>
      </c>
      <c r="O19" s="75"/>
      <c r="P19" s="143">
        <v>2774</v>
      </c>
      <c r="Q19" s="75"/>
      <c r="R19" s="143">
        <v>2877</v>
      </c>
      <c r="S19" s="127"/>
      <c r="T19" s="143">
        <v>2600</v>
      </c>
      <c r="U19" s="75"/>
      <c r="V19" s="143">
        <v>2480</v>
      </c>
      <c r="W19" s="75"/>
      <c r="X19" s="145">
        <v>2326</v>
      </c>
      <c r="Y19" s="75"/>
      <c r="Z19" s="75"/>
      <c r="AA19" s="75"/>
      <c r="AB19" s="75"/>
      <c r="AD19" s="123" t="s">
        <v>219</v>
      </c>
      <c r="AE19" s="20">
        <v>0</v>
      </c>
      <c r="AF19" s="20">
        <v>0</v>
      </c>
      <c r="AG19" s="20">
        <v>0</v>
      </c>
      <c r="AH19" s="20">
        <v>1</v>
      </c>
      <c r="AI19" s="20">
        <v>0</v>
      </c>
      <c r="AJ19" s="20">
        <v>0</v>
      </c>
      <c r="AK19" s="20" t="s">
        <v>1946</v>
      </c>
    </row>
    <row r="20" spans="1:39" x14ac:dyDescent="0.2">
      <c r="A20" s="127" t="s">
        <v>1079</v>
      </c>
      <c r="B20" s="127">
        <v>764</v>
      </c>
      <c r="C20" s="75" t="s">
        <v>28</v>
      </c>
      <c r="D20" s="75">
        <v>123.5</v>
      </c>
      <c r="E20" s="75">
        <v>38.5</v>
      </c>
      <c r="F20" s="75" t="s">
        <v>29</v>
      </c>
      <c r="G20" s="121" t="s">
        <v>1166</v>
      </c>
      <c r="H20" s="75"/>
      <c r="I20" s="75"/>
      <c r="J20" s="75"/>
      <c r="K20" s="75" t="s">
        <v>1843</v>
      </c>
      <c r="N20" s="141">
        <v>2653</v>
      </c>
      <c r="O20" s="75"/>
      <c r="P20" s="143">
        <v>2900</v>
      </c>
      <c r="Q20" s="75"/>
      <c r="R20" s="143">
        <v>2504</v>
      </c>
      <c r="S20" s="127"/>
      <c r="T20" s="143">
        <v>2597</v>
      </c>
      <c r="U20" s="75"/>
      <c r="V20" s="75"/>
      <c r="W20" s="75"/>
      <c r="X20" s="145">
        <v>2831</v>
      </c>
      <c r="Y20" s="75"/>
      <c r="Z20" s="75"/>
      <c r="AA20" s="75"/>
      <c r="AB20" s="75"/>
      <c r="AD20" s="123" t="s">
        <v>220</v>
      </c>
      <c r="AE20" s="20">
        <v>0</v>
      </c>
      <c r="AF20" s="20">
        <v>0</v>
      </c>
      <c r="AG20" s="20">
        <v>0</v>
      </c>
      <c r="AH20" s="20">
        <v>0</v>
      </c>
      <c r="AI20" s="20">
        <v>0</v>
      </c>
      <c r="AJ20" s="20">
        <v>0</v>
      </c>
      <c r="AK20" s="20" t="s">
        <v>1947</v>
      </c>
    </row>
    <row r="21" spans="1:39" x14ac:dyDescent="0.2">
      <c r="A21" s="127" t="s">
        <v>1080</v>
      </c>
      <c r="B21" s="127">
        <v>1569</v>
      </c>
      <c r="C21" s="75" t="s">
        <v>28</v>
      </c>
      <c r="D21" s="75">
        <v>76</v>
      </c>
      <c r="E21" s="75">
        <v>23.9</v>
      </c>
      <c r="F21" s="75" t="s">
        <v>29</v>
      </c>
      <c r="G21" s="121" t="s">
        <v>1166</v>
      </c>
      <c r="H21" s="75"/>
      <c r="I21" s="75"/>
      <c r="J21" s="75"/>
      <c r="K21" s="75"/>
      <c r="N21" s="141">
        <v>361</v>
      </c>
      <c r="O21" s="75"/>
      <c r="P21" s="143">
        <v>2898</v>
      </c>
      <c r="Q21" s="75"/>
      <c r="R21" s="143">
        <v>2319</v>
      </c>
      <c r="S21" s="127"/>
      <c r="T21" s="143">
        <v>2598</v>
      </c>
      <c r="U21" s="75"/>
      <c r="V21" s="75"/>
      <c r="W21" s="75"/>
      <c r="X21" s="145">
        <v>2516</v>
      </c>
      <c r="Y21" s="75"/>
      <c r="Z21" s="75"/>
      <c r="AA21" s="75"/>
      <c r="AB21" s="75"/>
      <c r="AD21" s="123" t="s">
        <v>221</v>
      </c>
      <c r="AE21" s="20">
        <v>2</v>
      </c>
      <c r="AF21" s="20">
        <v>0</v>
      </c>
      <c r="AG21" s="20">
        <v>0</v>
      </c>
      <c r="AH21" s="20">
        <v>0</v>
      </c>
      <c r="AI21" s="20">
        <v>0</v>
      </c>
      <c r="AJ21" s="20">
        <v>0</v>
      </c>
      <c r="AK21" s="20" t="s">
        <v>1948</v>
      </c>
    </row>
    <row r="22" spans="1:39" x14ac:dyDescent="0.2">
      <c r="A22" s="127" t="s">
        <v>1081</v>
      </c>
      <c r="B22" s="127" t="s">
        <v>1082</v>
      </c>
      <c r="C22" s="75" t="s">
        <v>28</v>
      </c>
      <c r="D22" s="75">
        <v>116</v>
      </c>
      <c r="E22" s="75">
        <v>29.4</v>
      </c>
      <c r="F22" s="75" t="s">
        <v>29</v>
      </c>
      <c r="G22" s="121" t="s">
        <v>1166</v>
      </c>
      <c r="H22" s="75"/>
      <c r="I22" s="75"/>
      <c r="J22" s="75"/>
      <c r="K22" s="75" t="s">
        <v>1329</v>
      </c>
      <c r="N22" s="141">
        <v>2658</v>
      </c>
      <c r="O22" s="75"/>
      <c r="P22" s="143">
        <v>2824</v>
      </c>
      <c r="Q22" s="75"/>
      <c r="R22" s="143">
        <v>2872</v>
      </c>
      <c r="S22" s="127"/>
      <c r="T22" s="75"/>
      <c r="U22" s="75"/>
      <c r="V22" s="75"/>
      <c r="W22" s="75"/>
      <c r="X22" s="145">
        <v>2899</v>
      </c>
      <c r="Y22" s="75"/>
      <c r="Z22" s="75"/>
      <c r="AA22" s="75"/>
      <c r="AB22" s="75"/>
      <c r="AD22" s="123" t="s">
        <v>222</v>
      </c>
      <c r="AE22" s="20">
        <v>0</v>
      </c>
      <c r="AF22" s="20">
        <v>0</v>
      </c>
      <c r="AG22" s="20">
        <v>0</v>
      </c>
      <c r="AH22" s="20">
        <v>0</v>
      </c>
      <c r="AI22" s="20">
        <v>0</v>
      </c>
      <c r="AJ22" s="20">
        <v>0</v>
      </c>
      <c r="AK22" s="20" t="s">
        <v>1949</v>
      </c>
    </row>
    <row r="23" spans="1:39" x14ac:dyDescent="0.2">
      <c r="A23" s="127" t="s">
        <v>1083</v>
      </c>
      <c r="B23" s="127">
        <v>770</v>
      </c>
      <c r="C23" s="75" t="s">
        <v>28</v>
      </c>
      <c r="D23" s="75">
        <v>83</v>
      </c>
      <c r="E23" s="75">
        <v>26.1</v>
      </c>
      <c r="F23" s="75" t="s">
        <v>29</v>
      </c>
      <c r="G23" s="121" t="s">
        <v>1166</v>
      </c>
      <c r="H23" s="75"/>
      <c r="I23" s="75"/>
      <c r="J23" s="75"/>
      <c r="K23" s="75"/>
      <c r="N23" s="141">
        <v>2663</v>
      </c>
      <c r="O23" s="75"/>
      <c r="P23" s="143">
        <v>2752</v>
      </c>
      <c r="Q23" s="75"/>
      <c r="R23" s="143">
        <v>2412</v>
      </c>
      <c r="S23" s="127"/>
      <c r="T23" s="75"/>
      <c r="U23" s="75"/>
      <c r="V23" s="75"/>
      <c r="W23" s="75"/>
      <c r="X23" s="145">
        <v>626</v>
      </c>
      <c r="Y23" s="75"/>
      <c r="Z23" s="75"/>
      <c r="AA23" s="75"/>
      <c r="AB23" s="75"/>
      <c r="AD23" s="123" t="s">
        <v>223</v>
      </c>
      <c r="AE23" s="20">
        <v>0</v>
      </c>
      <c r="AF23" s="20">
        <v>0</v>
      </c>
      <c r="AG23" s="20">
        <v>0</v>
      </c>
      <c r="AH23" s="20">
        <v>3</v>
      </c>
      <c r="AI23" s="20">
        <v>0</v>
      </c>
      <c r="AJ23" s="20">
        <v>0</v>
      </c>
      <c r="AK23" s="20" t="s">
        <v>1950</v>
      </c>
    </row>
    <row r="24" spans="1:39" x14ac:dyDescent="0.2">
      <c r="A24" s="127" t="s">
        <v>1085</v>
      </c>
      <c r="B24" s="127">
        <v>1654</v>
      </c>
      <c r="C24" s="75" t="s">
        <v>28</v>
      </c>
      <c r="D24" s="75">
        <v>83</v>
      </c>
      <c r="E24" s="75">
        <v>26.7</v>
      </c>
      <c r="F24" s="75" t="s">
        <v>29</v>
      </c>
      <c r="G24" s="121" t="s">
        <v>1166</v>
      </c>
      <c r="H24" s="75"/>
      <c r="I24" s="75"/>
      <c r="J24" s="75"/>
      <c r="K24" s="75"/>
      <c r="N24" s="141">
        <v>2654</v>
      </c>
      <c r="O24" s="75"/>
      <c r="P24" s="143">
        <v>2825</v>
      </c>
      <c r="Q24" s="75"/>
      <c r="R24" s="143">
        <v>2544</v>
      </c>
      <c r="S24" s="127"/>
      <c r="T24" s="75"/>
      <c r="U24" s="75"/>
      <c r="V24" s="75"/>
      <c r="W24" s="75"/>
      <c r="X24" s="145">
        <v>2916</v>
      </c>
      <c r="Y24" s="75"/>
      <c r="Z24" s="75"/>
      <c r="AA24" s="75"/>
      <c r="AB24" s="75"/>
      <c r="AD24" s="123" t="s">
        <v>224</v>
      </c>
      <c r="AE24" s="20">
        <v>0</v>
      </c>
      <c r="AF24" s="20">
        <v>0</v>
      </c>
      <c r="AG24" s="20">
        <v>2</v>
      </c>
      <c r="AH24" s="20">
        <v>3</v>
      </c>
      <c r="AI24" s="20">
        <v>0</v>
      </c>
      <c r="AJ24" s="20">
        <v>0</v>
      </c>
      <c r="AK24" s="20" t="s">
        <v>1951</v>
      </c>
    </row>
    <row r="25" spans="1:39" x14ac:dyDescent="0.2">
      <c r="A25" s="127" t="s">
        <v>1086</v>
      </c>
      <c r="B25" s="127">
        <v>1655</v>
      </c>
      <c r="C25" s="75" t="s">
        <v>28</v>
      </c>
      <c r="D25" s="75">
        <v>95</v>
      </c>
      <c r="E25" s="75">
        <v>30</v>
      </c>
      <c r="F25" s="75" t="s">
        <v>29</v>
      </c>
      <c r="G25" s="121" t="s">
        <v>1166</v>
      </c>
      <c r="H25" s="75"/>
      <c r="I25" s="75"/>
      <c r="J25" s="75"/>
      <c r="K25" s="75"/>
      <c r="N25" s="141">
        <v>2910</v>
      </c>
      <c r="O25" s="75"/>
      <c r="P25" s="143">
        <v>2763</v>
      </c>
      <c r="Q25" s="75"/>
      <c r="R25" s="75"/>
      <c r="S25" s="127"/>
      <c r="T25" s="75"/>
      <c r="U25" s="75"/>
      <c r="V25" s="75"/>
      <c r="W25" s="75"/>
      <c r="X25" s="145">
        <v>2777</v>
      </c>
      <c r="Y25" s="75"/>
      <c r="Z25" s="75"/>
      <c r="AA25" s="75"/>
      <c r="AB25" s="75"/>
      <c r="AD25" s="123" t="s">
        <v>225</v>
      </c>
      <c r="AE25" s="20">
        <v>0</v>
      </c>
      <c r="AF25" s="20">
        <v>0</v>
      </c>
      <c r="AG25" s="20">
        <v>0</v>
      </c>
      <c r="AH25" s="20">
        <v>1</v>
      </c>
      <c r="AI25" s="20">
        <v>0</v>
      </c>
      <c r="AJ25" s="20">
        <v>0</v>
      </c>
      <c r="AK25" s="20" t="s">
        <v>1952</v>
      </c>
    </row>
    <row r="26" spans="1:39" x14ac:dyDescent="0.2">
      <c r="A26" s="127" t="s">
        <v>1087</v>
      </c>
      <c r="B26" s="127">
        <v>1657</v>
      </c>
      <c r="C26" s="75" t="s">
        <v>28</v>
      </c>
      <c r="D26" s="75">
        <v>93.5</v>
      </c>
      <c r="E26" s="75">
        <v>30.2</v>
      </c>
      <c r="F26" s="75" t="s">
        <v>29</v>
      </c>
      <c r="G26" s="121" t="s">
        <v>1166</v>
      </c>
      <c r="H26" s="75"/>
      <c r="I26" s="75"/>
      <c r="J26" s="75"/>
      <c r="K26" s="75" t="s">
        <v>1913</v>
      </c>
      <c r="N26" s="141">
        <v>2649</v>
      </c>
      <c r="O26" s="75"/>
      <c r="P26" s="143">
        <v>2745</v>
      </c>
      <c r="Q26" s="75"/>
      <c r="R26" s="75"/>
      <c r="S26" s="127"/>
      <c r="T26" s="75"/>
      <c r="U26" s="75"/>
      <c r="V26" s="75"/>
      <c r="W26" s="75"/>
      <c r="X26" s="124"/>
      <c r="Y26" s="75"/>
      <c r="Z26" s="75"/>
      <c r="AA26" s="75"/>
      <c r="AB26" s="75"/>
    </row>
    <row r="27" spans="1:39" x14ac:dyDescent="0.2">
      <c r="A27" s="127" t="s">
        <v>1088</v>
      </c>
      <c r="B27" s="127">
        <v>773</v>
      </c>
      <c r="C27" s="75" t="s">
        <v>28</v>
      </c>
      <c r="D27" s="75">
        <v>120</v>
      </c>
      <c r="E27" s="75">
        <v>34.200000000000003</v>
      </c>
      <c r="F27" s="75" t="s">
        <v>29</v>
      </c>
      <c r="G27" s="121" t="s">
        <v>1166</v>
      </c>
      <c r="H27" s="75"/>
      <c r="I27" s="75"/>
      <c r="J27" s="75"/>
      <c r="K27" s="75"/>
      <c r="N27" s="141">
        <v>2669</v>
      </c>
      <c r="O27" s="75"/>
      <c r="P27" s="143">
        <v>2771</v>
      </c>
      <c r="Q27" s="75"/>
      <c r="R27" s="75"/>
      <c r="S27" s="127"/>
      <c r="T27" s="75"/>
      <c r="U27" s="75"/>
      <c r="V27" s="75"/>
      <c r="W27" s="75"/>
      <c r="X27" s="127"/>
      <c r="Y27" s="75"/>
      <c r="Z27" s="75"/>
      <c r="AA27" s="75"/>
      <c r="AB27" s="75"/>
    </row>
    <row r="28" spans="1:39" x14ac:dyDescent="0.2">
      <c r="A28" s="127" t="s">
        <v>1089</v>
      </c>
      <c r="B28" s="127"/>
      <c r="C28" s="75" t="s">
        <v>28</v>
      </c>
      <c r="D28" s="75">
        <v>93.5</v>
      </c>
      <c r="E28" s="75">
        <v>28.6</v>
      </c>
      <c r="F28" s="75" t="s">
        <v>29</v>
      </c>
      <c r="G28" s="121" t="s">
        <v>1166</v>
      </c>
      <c r="H28" s="75"/>
      <c r="I28" s="75"/>
      <c r="J28" s="75"/>
      <c r="K28" s="75" t="s">
        <v>1848</v>
      </c>
      <c r="N28" s="141">
        <v>2748</v>
      </c>
      <c r="O28" s="75"/>
      <c r="P28" s="143">
        <v>2784</v>
      </c>
      <c r="Q28" s="75"/>
      <c r="R28" s="75"/>
      <c r="S28" s="127"/>
      <c r="T28" s="75"/>
      <c r="U28" s="75"/>
      <c r="V28" s="75"/>
      <c r="W28" s="75"/>
      <c r="X28" s="127"/>
      <c r="Y28" s="75"/>
      <c r="Z28" s="75"/>
      <c r="AA28" s="75"/>
      <c r="AB28" s="75"/>
    </row>
    <row r="29" spans="1:39" x14ac:dyDescent="0.2">
      <c r="A29" s="127" t="s">
        <v>1090</v>
      </c>
      <c r="B29" s="127">
        <v>775</v>
      </c>
      <c r="C29" s="75" t="s">
        <v>28</v>
      </c>
      <c r="D29" s="75">
        <v>79</v>
      </c>
      <c r="E29" s="75">
        <v>26.3</v>
      </c>
      <c r="F29" s="75" t="s">
        <v>29</v>
      </c>
      <c r="G29" s="121" t="s">
        <v>1166</v>
      </c>
      <c r="H29" s="75"/>
      <c r="I29" s="75"/>
      <c r="J29" s="75"/>
      <c r="K29" s="75"/>
      <c r="N29" s="141">
        <v>2924</v>
      </c>
      <c r="O29" s="75"/>
      <c r="P29" s="143">
        <v>2761</v>
      </c>
      <c r="Q29" s="75"/>
      <c r="R29" s="75"/>
      <c r="S29" s="127"/>
      <c r="T29" s="75"/>
      <c r="U29" s="75"/>
      <c r="V29" s="75"/>
      <c r="W29" s="75"/>
      <c r="X29" s="127"/>
      <c r="Y29" s="75"/>
      <c r="Z29" s="75"/>
      <c r="AA29" s="75"/>
      <c r="AB29" s="75"/>
    </row>
    <row r="30" spans="1:39" x14ac:dyDescent="0.2">
      <c r="A30" s="127" t="s">
        <v>1091</v>
      </c>
      <c r="B30" s="127">
        <v>1585</v>
      </c>
      <c r="C30" s="75" t="s">
        <v>28</v>
      </c>
      <c r="D30" s="75">
        <v>97.5</v>
      </c>
      <c r="E30" s="75">
        <v>26.2</v>
      </c>
      <c r="F30" s="75" t="s">
        <v>29</v>
      </c>
      <c r="G30" s="121" t="s">
        <v>1166</v>
      </c>
      <c r="H30" s="75"/>
      <c r="I30" s="75"/>
      <c r="J30" s="75"/>
      <c r="K30" s="75" t="s">
        <v>1319</v>
      </c>
      <c r="N30" s="142">
        <v>2624</v>
      </c>
      <c r="O30" s="126"/>
      <c r="P30" s="144">
        <v>2736</v>
      </c>
      <c r="Q30" s="126"/>
      <c r="R30" s="126"/>
      <c r="S30" s="124"/>
      <c r="T30" s="126"/>
      <c r="U30" s="126"/>
      <c r="V30" s="126"/>
      <c r="W30" s="126"/>
      <c r="X30" s="124"/>
      <c r="Y30" s="126"/>
      <c r="Z30" s="126"/>
      <c r="AA30" s="126"/>
      <c r="AB30" s="126"/>
      <c r="AD30" s="17" t="s">
        <v>226</v>
      </c>
      <c r="AE30" s="104"/>
      <c r="AF30" s="2">
        <f>51+126+55+43+46</f>
        <v>321</v>
      </c>
      <c r="AG30" s="2" t="s">
        <v>1924</v>
      </c>
      <c r="AH30" s="25" t="s">
        <v>192</v>
      </c>
    </row>
    <row r="31" spans="1:39" x14ac:dyDescent="0.2">
      <c r="A31" s="123" t="s">
        <v>1092</v>
      </c>
      <c r="B31" s="123"/>
      <c r="C31" s="75" t="s">
        <v>34</v>
      </c>
      <c r="D31" s="75">
        <v>12.5</v>
      </c>
      <c r="E31" s="75"/>
      <c r="F31" s="75" t="s">
        <v>82</v>
      </c>
      <c r="G31" s="121"/>
      <c r="H31" s="75"/>
      <c r="I31" s="75"/>
      <c r="J31" s="75" t="s">
        <v>1166</v>
      </c>
      <c r="K31" s="75"/>
      <c r="L31" s="131"/>
      <c r="N31" s="141">
        <v>2623</v>
      </c>
      <c r="O31" s="75"/>
      <c r="P31" s="143">
        <v>2819</v>
      </c>
      <c r="Q31" s="75"/>
      <c r="R31" s="75"/>
      <c r="S31" s="127"/>
      <c r="T31" s="75"/>
      <c r="U31" s="75"/>
      <c r="V31" s="75"/>
      <c r="W31" s="75"/>
      <c r="X31" s="127"/>
      <c r="Y31" s="75"/>
      <c r="Z31" s="75"/>
      <c r="AA31" s="75"/>
      <c r="AB31" s="75"/>
      <c r="AD31" s="25"/>
      <c r="AE31" s="26"/>
      <c r="AF31" s="25"/>
      <c r="AG31" s="132"/>
      <c r="AH31" s="133"/>
      <c r="AI31" s="26"/>
      <c r="AJ31" s="25"/>
      <c r="AK31" s="26"/>
      <c r="AL31" s="25"/>
      <c r="AM31" s="26"/>
    </row>
    <row r="32" spans="1:39" x14ac:dyDescent="0.2">
      <c r="A32" s="123" t="s">
        <v>1093</v>
      </c>
      <c r="B32" s="123"/>
      <c r="C32" s="75" t="s">
        <v>1064</v>
      </c>
      <c r="D32" s="75">
        <v>14</v>
      </c>
      <c r="E32" s="75"/>
      <c r="F32" s="75" t="s">
        <v>82</v>
      </c>
      <c r="G32" s="121"/>
      <c r="H32" s="75"/>
      <c r="I32" s="75"/>
      <c r="J32" s="75" t="s">
        <v>1166</v>
      </c>
      <c r="K32" s="75"/>
      <c r="L32" s="131"/>
      <c r="N32" s="141">
        <v>2678</v>
      </c>
      <c r="O32" s="75"/>
      <c r="P32" s="143">
        <v>2732</v>
      </c>
      <c r="Q32" s="75"/>
      <c r="R32" s="75"/>
      <c r="S32" s="127"/>
      <c r="T32" s="75"/>
      <c r="U32" s="75"/>
      <c r="V32" s="75"/>
      <c r="W32" s="75"/>
      <c r="X32" s="127"/>
      <c r="Y32" s="75"/>
      <c r="Z32" s="75"/>
      <c r="AA32" s="75"/>
      <c r="AB32" s="75"/>
      <c r="AD32" s="29"/>
      <c r="AE32" s="30"/>
      <c r="AF32" s="29"/>
      <c r="AG32" s="30"/>
      <c r="AH32" s="29"/>
      <c r="AI32" s="30"/>
      <c r="AJ32" s="29"/>
      <c r="AK32" s="30"/>
      <c r="AL32" s="29"/>
      <c r="AM32" s="30"/>
    </row>
    <row r="33" spans="1:39" x14ac:dyDescent="0.2">
      <c r="N33" s="141">
        <v>2607</v>
      </c>
      <c r="O33" s="75"/>
      <c r="P33" s="143">
        <v>2822</v>
      </c>
      <c r="Q33" s="75"/>
      <c r="R33" s="75"/>
      <c r="S33" s="127"/>
      <c r="T33" s="75"/>
      <c r="U33" s="75"/>
      <c r="V33" s="75"/>
      <c r="W33" s="75"/>
      <c r="X33" s="124"/>
      <c r="Y33" s="75"/>
      <c r="Z33" s="75"/>
      <c r="AA33" s="75"/>
      <c r="AB33" s="75"/>
      <c r="AD33" s="25" t="s">
        <v>1925</v>
      </c>
      <c r="AE33" s="134"/>
      <c r="AF33" s="133" t="s">
        <v>1926</v>
      </c>
      <c r="AG33" s="132"/>
      <c r="AH33" s="133" t="s">
        <v>1927</v>
      </c>
      <c r="AI33" s="132"/>
      <c r="AJ33" s="133" t="s">
        <v>1928</v>
      </c>
      <c r="AK33" s="132"/>
      <c r="AL33" s="133">
        <v>4573</v>
      </c>
      <c r="AM33" s="28"/>
    </row>
    <row r="34" spans="1:39" x14ac:dyDescent="0.2">
      <c r="A34" s="135" t="s">
        <v>1100</v>
      </c>
      <c r="N34" s="141">
        <v>2945</v>
      </c>
      <c r="O34" s="75"/>
      <c r="P34" s="143">
        <v>2785</v>
      </c>
      <c r="Q34" s="75"/>
      <c r="R34" s="75"/>
      <c r="S34" s="127"/>
      <c r="T34" s="75"/>
      <c r="U34" s="75"/>
      <c r="V34" s="75"/>
      <c r="W34" s="75"/>
      <c r="X34" s="127"/>
      <c r="Y34" s="75"/>
      <c r="Z34" s="75"/>
      <c r="AA34" s="75"/>
      <c r="AB34" s="75"/>
      <c r="AD34" s="29"/>
      <c r="AE34" s="30"/>
      <c r="AF34" s="29"/>
      <c r="AG34" s="30"/>
      <c r="AH34" s="29"/>
      <c r="AI34" s="30"/>
      <c r="AJ34" s="29"/>
      <c r="AK34" s="30"/>
      <c r="AL34" s="29"/>
      <c r="AM34" s="30"/>
    </row>
    <row r="35" spans="1:39" x14ac:dyDescent="0.2">
      <c r="A35" s="127" t="s">
        <v>1072</v>
      </c>
      <c r="B35" s="127">
        <v>935</v>
      </c>
      <c r="C35" s="75" t="s">
        <v>29</v>
      </c>
      <c r="E35" s="2">
        <v>23.1</v>
      </c>
      <c r="G35" s="2" t="s">
        <v>1166</v>
      </c>
      <c r="K35" s="2" t="s">
        <v>1915</v>
      </c>
      <c r="N35" s="141">
        <v>2613</v>
      </c>
      <c r="O35" s="75"/>
      <c r="P35" s="143">
        <v>2790</v>
      </c>
      <c r="Q35" s="75"/>
      <c r="R35" s="75"/>
      <c r="S35" s="127"/>
      <c r="T35" s="75"/>
      <c r="U35" s="75"/>
      <c r="V35" s="75"/>
      <c r="W35" s="75"/>
      <c r="X35" s="127"/>
      <c r="Y35" s="75"/>
      <c r="Z35" s="75"/>
      <c r="AA35" s="75"/>
      <c r="AB35" s="75"/>
      <c r="AD35" s="25"/>
      <c r="AE35" s="134"/>
      <c r="AF35" s="133"/>
      <c r="AG35" s="132"/>
      <c r="AH35" s="27"/>
      <c r="AI35" s="132"/>
      <c r="AJ35" s="133"/>
      <c r="AK35" s="132"/>
      <c r="AL35" s="133"/>
      <c r="AM35" s="132"/>
    </row>
    <row r="36" spans="1:39" x14ac:dyDescent="0.2">
      <c r="A36" s="127" t="s">
        <v>1084</v>
      </c>
      <c r="B36" s="127">
        <v>1799</v>
      </c>
      <c r="C36" s="75" t="s">
        <v>29</v>
      </c>
      <c r="E36" s="2">
        <v>32</v>
      </c>
      <c r="G36" s="2" t="s">
        <v>1166</v>
      </c>
      <c r="K36" s="2" t="s">
        <v>1914</v>
      </c>
      <c r="N36" s="141">
        <v>2639</v>
      </c>
      <c r="O36" s="75"/>
      <c r="P36" s="143">
        <v>2759</v>
      </c>
      <c r="Q36" s="75"/>
      <c r="R36" s="75"/>
      <c r="S36" s="127"/>
      <c r="T36" s="75"/>
      <c r="U36" s="75"/>
      <c r="V36" s="75"/>
      <c r="W36" s="75"/>
      <c r="X36" s="127"/>
      <c r="Y36" s="75"/>
      <c r="Z36" s="75"/>
      <c r="AA36" s="75"/>
      <c r="AB36" s="75"/>
      <c r="AD36" s="29"/>
      <c r="AE36" s="30"/>
      <c r="AF36" s="29"/>
      <c r="AG36" s="30"/>
      <c r="AH36" s="35"/>
      <c r="AI36" s="30"/>
      <c r="AJ36" s="29"/>
      <c r="AK36" s="30"/>
      <c r="AL36" s="29"/>
      <c r="AM36" s="136"/>
    </row>
    <row r="37" spans="1:39" x14ac:dyDescent="0.2">
      <c r="N37" s="141">
        <v>2965</v>
      </c>
      <c r="O37" s="75"/>
      <c r="P37" s="143">
        <v>2775</v>
      </c>
      <c r="Q37" s="75"/>
      <c r="R37" s="75"/>
      <c r="S37" s="127"/>
      <c r="T37" s="75"/>
      <c r="U37" s="75"/>
      <c r="V37" s="75"/>
      <c r="W37" s="75"/>
      <c r="X37" s="127"/>
      <c r="Y37" s="75"/>
      <c r="Z37" s="75"/>
      <c r="AA37" s="75"/>
      <c r="AB37" s="75"/>
    </row>
    <row r="38" spans="1:39" x14ac:dyDescent="0.2">
      <c r="A38" s="135" t="s">
        <v>1916</v>
      </c>
      <c r="N38" s="141">
        <v>2926</v>
      </c>
      <c r="O38" s="75"/>
      <c r="P38" s="143">
        <v>2968</v>
      </c>
      <c r="Q38" s="75"/>
      <c r="R38" s="75"/>
      <c r="S38" s="127"/>
      <c r="T38" s="75"/>
      <c r="U38" s="75"/>
      <c r="V38" s="75"/>
      <c r="W38" s="75"/>
      <c r="X38" s="127"/>
      <c r="Y38" s="75"/>
      <c r="Z38" s="75"/>
      <c r="AA38" s="75"/>
      <c r="AB38" s="75"/>
    </row>
    <row r="39" spans="1:39" x14ac:dyDescent="0.2">
      <c r="A39" s="135" t="s">
        <v>1103</v>
      </c>
      <c r="N39" s="141">
        <v>2606</v>
      </c>
      <c r="O39" s="75"/>
      <c r="P39" s="143">
        <v>2778</v>
      </c>
      <c r="Q39" s="75"/>
      <c r="R39" s="75"/>
      <c r="S39" s="127"/>
      <c r="T39" s="75"/>
      <c r="U39" s="75"/>
      <c r="V39" s="75"/>
      <c r="W39" s="75"/>
      <c r="X39" s="127"/>
      <c r="Y39" s="75"/>
      <c r="Z39" s="75"/>
      <c r="AA39" s="75"/>
      <c r="AB39" s="75"/>
    </row>
    <row r="40" spans="1:39" x14ac:dyDescent="0.2">
      <c r="A40" s="2">
        <v>2313</v>
      </c>
      <c r="B40" s="2">
        <v>1</v>
      </c>
      <c r="E40" s="2">
        <v>9.1</v>
      </c>
      <c r="F40" s="2" t="s">
        <v>68</v>
      </c>
      <c r="G40" s="2" t="s">
        <v>1166</v>
      </c>
      <c r="N40" s="141">
        <v>2933</v>
      </c>
      <c r="O40" s="75"/>
      <c r="P40" s="143">
        <v>2772</v>
      </c>
      <c r="Q40" s="75"/>
      <c r="R40" s="75"/>
      <c r="S40" s="127"/>
      <c r="T40" s="75"/>
      <c r="U40" s="75"/>
      <c r="V40" s="75"/>
      <c r="W40" s="75"/>
      <c r="X40" s="127"/>
      <c r="Y40" s="75"/>
      <c r="Z40" s="75"/>
      <c r="AA40" s="75"/>
      <c r="AB40" s="75"/>
    </row>
    <row r="41" spans="1:39" x14ac:dyDescent="0.2">
      <c r="A41" s="2">
        <v>2355</v>
      </c>
      <c r="B41" s="2">
        <v>2</v>
      </c>
      <c r="E41" s="2">
        <v>10.6</v>
      </c>
      <c r="F41" s="2" t="s">
        <v>68</v>
      </c>
      <c r="G41" s="2" t="s">
        <v>1166</v>
      </c>
      <c r="N41" s="141">
        <v>2632</v>
      </c>
      <c r="O41" s="75"/>
      <c r="P41" s="75"/>
      <c r="Q41" s="75"/>
      <c r="R41" s="75"/>
      <c r="S41" s="127"/>
      <c r="T41" s="75"/>
      <c r="U41" s="75"/>
      <c r="V41" s="75"/>
      <c r="W41" s="75"/>
      <c r="X41" s="127"/>
      <c r="Y41" s="75"/>
      <c r="Z41" s="75"/>
      <c r="AA41" s="75"/>
      <c r="AB41" s="75"/>
    </row>
    <row r="42" spans="1:39" x14ac:dyDescent="0.2">
      <c r="A42" s="2">
        <v>2334</v>
      </c>
      <c r="B42" s="2">
        <v>3</v>
      </c>
      <c r="E42" s="2">
        <v>11</v>
      </c>
      <c r="F42" s="2" t="s">
        <v>68</v>
      </c>
      <c r="G42" s="2" t="s">
        <v>1166</v>
      </c>
      <c r="N42" s="141">
        <v>2685</v>
      </c>
      <c r="O42" s="75"/>
      <c r="P42" s="75"/>
      <c r="Q42" s="75"/>
      <c r="R42" s="75"/>
      <c r="S42" s="127"/>
      <c r="T42" s="75"/>
      <c r="U42" s="75"/>
      <c r="V42" s="75"/>
      <c r="W42" s="75"/>
      <c r="X42" s="127"/>
      <c r="Y42" s="75"/>
      <c r="Z42" s="75"/>
      <c r="AA42" s="75"/>
      <c r="AB42" s="75"/>
    </row>
    <row r="43" spans="1:39" x14ac:dyDescent="0.2">
      <c r="A43" s="2">
        <v>2373</v>
      </c>
      <c r="B43" s="2">
        <v>4</v>
      </c>
      <c r="E43" s="2">
        <v>11.6</v>
      </c>
      <c r="F43" s="2" t="s">
        <v>68</v>
      </c>
      <c r="G43" s="2" t="s">
        <v>1166</v>
      </c>
      <c r="N43" s="141">
        <v>2946</v>
      </c>
      <c r="O43" s="75"/>
      <c r="P43" s="75"/>
      <c r="Q43" s="75"/>
      <c r="R43" s="75"/>
      <c r="S43" s="127"/>
      <c r="T43" s="75"/>
      <c r="U43" s="75"/>
      <c r="V43" s="75"/>
      <c r="W43" s="75"/>
      <c r="X43" s="127"/>
      <c r="Y43" s="75"/>
      <c r="Z43" s="75"/>
      <c r="AA43" s="75"/>
      <c r="AB43" s="75"/>
    </row>
    <row r="44" spans="1:39" x14ac:dyDescent="0.2">
      <c r="A44" s="2">
        <v>774</v>
      </c>
      <c r="B44" s="2">
        <v>5</v>
      </c>
      <c r="E44" s="2">
        <v>4.0999999999999996</v>
      </c>
      <c r="F44" s="2" t="s">
        <v>68</v>
      </c>
      <c r="G44" s="2" t="s">
        <v>1166</v>
      </c>
      <c r="N44" s="141">
        <v>2674</v>
      </c>
      <c r="O44" s="75"/>
      <c r="P44" s="75"/>
      <c r="Q44" s="75"/>
      <c r="R44" s="75"/>
      <c r="S44" s="127"/>
      <c r="T44" s="75"/>
      <c r="U44" s="75"/>
      <c r="V44" s="75"/>
      <c r="W44" s="75"/>
      <c r="X44" s="127"/>
      <c r="Y44" s="75"/>
      <c r="Z44" s="75"/>
      <c r="AA44" s="75"/>
      <c r="AB44" s="75"/>
    </row>
    <row r="45" spans="1:39" x14ac:dyDescent="0.2">
      <c r="A45" s="2">
        <v>2329</v>
      </c>
      <c r="B45" s="2">
        <v>6</v>
      </c>
      <c r="E45" s="2">
        <v>10.7</v>
      </c>
      <c r="F45" s="2" t="s">
        <v>68</v>
      </c>
      <c r="G45" s="2" t="s">
        <v>1166</v>
      </c>
      <c r="N45" s="141">
        <v>2670</v>
      </c>
      <c r="O45" s="75"/>
      <c r="P45" s="75"/>
      <c r="Q45" s="75"/>
      <c r="R45" s="75"/>
      <c r="S45" s="127"/>
      <c r="T45" s="75"/>
      <c r="U45" s="75"/>
      <c r="V45" s="75"/>
      <c r="W45" s="75"/>
      <c r="X45" s="127"/>
      <c r="Y45" s="75"/>
      <c r="Z45" s="75"/>
      <c r="AA45" s="75"/>
      <c r="AB45" s="75"/>
    </row>
    <row r="46" spans="1:39" x14ac:dyDescent="0.2">
      <c r="A46" s="2">
        <v>4599</v>
      </c>
      <c r="B46" s="2">
        <v>7</v>
      </c>
      <c r="E46" s="2">
        <v>5.6</v>
      </c>
      <c r="F46" s="2" t="s">
        <v>68</v>
      </c>
      <c r="G46" s="2" t="s">
        <v>1166</v>
      </c>
      <c r="N46" s="141">
        <v>2688</v>
      </c>
      <c r="O46" s="75"/>
      <c r="P46" s="75"/>
      <c r="Q46" s="75"/>
      <c r="R46" s="75"/>
      <c r="S46" s="127"/>
      <c r="T46" s="75"/>
      <c r="U46" s="75"/>
      <c r="V46" s="75"/>
      <c r="W46" s="75"/>
      <c r="X46" s="127"/>
      <c r="Y46" s="75"/>
      <c r="Z46" s="75"/>
      <c r="AA46" s="75"/>
      <c r="AB46" s="75"/>
    </row>
    <row r="47" spans="1:39" x14ac:dyDescent="0.2">
      <c r="A47" s="2">
        <v>4596</v>
      </c>
      <c r="B47" s="2">
        <v>8</v>
      </c>
      <c r="E47" s="2">
        <v>15</v>
      </c>
      <c r="F47" s="2" t="s">
        <v>68</v>
      </c>
      <c r="G47" s="2" t="s">
        <v>1166</v>
      </c>
      <c r="N47" s="141">
        <v>624</v>
      </c>
      <c r="O47" s="75"/>
      <c r="P47" s="75"/>
      <c r="Q47" s="75"/>
      <c r="R47" s="75"/>
      <c r="S47" s="127"/>
      <c r="T47" s="75"/>
      <c r="U47" s="75"/>
      <c r="V47" s="75"/>
      <c r="W47" s="75"/>
      <c r="X47" s="127"/>
      <c r="Y47" s="75"/>
      <c r="Z47" s="75"/>
      <c r="AA47" s="75"/>
      <c r="AB47" s="75"/>
    </row>
    <row r="48" spans="1:39" x14ac:dyDescent="0.2">
      <c r="A48" s="2">
        <v>2571</v>
      </c>
      <c r="B48" s="2">
        <v>9</v>
      </c>
      <c r="E48" s="2">
        <v>7.5</v>
      </c>
      <c r="F48" s="2" t="s">
        <v>68</v>
      </c>
      <c r="G48" s="2" t="s">
        <v>1166</v>
      </c>
      <c r="N48" s="141">
        <v>2679</v>
      </c>
      <c r="O48" s="75"/>
      <c r="P48" s="75"/>
      <c r="Q48" s="75"/>
      <c r="R48" s="75"/>
      <c r="S48" s="127"/>
      <c r="T48" s="75"/>
      <c r="U48" s="75"/>
      <c r="V48" s="75"/>
      <c r="W48" s="75"/>
      <c r="X48" s="127"/>
      <c r="Y48" s="75"/>
      <c r="Z48" s="75"/>
      <c r="AA48" s="75"/>
      <c r="AB48" s="75"/>
    </row>
    <row r="49" spans="1:28" x14ac:dyDescent="0.2">
      <c r="A49" s="2">
        <v>2564</v>
      </c>
      <c r="B49" s="2">
        <v>10</v>
      </c>
      <c r="E49" s="2">
        <v>7.6</v>
      </c>
      <c r="F49" s="2" t="s">
        <v>68</v>
      </c>
      <c r="G49" s="2" t="s">
        <v>1166</v>
      </c>
      <c r="N49" s="141">
        <v>2948</v>
      </c>
      <c r="O49" s="75"/>
      <c r="P49" s="75"/>
      <c r="Q49" s="75"/>
      <c r="R49" s="75"/>
      <c r="S49" s="127"/>
      <c r="T49" s="75"/>
      <c r="U49" s="75"/>
      <c r="V49" s="75"/>
      <c r="W49" s="75"/>
      <c r="X49" s="127"/>
      <c r="Y49" s="75"/>
      <c r="Z49" s="75"/>
      <c r="AA49" s="75"/>
      <c r="AB49" s="75"/>
    </row>
    <row r="50" spans="1:28" x14ac:dyDescent="0.2">
      <c r="A50" s="2">
        <v>4595</v>
      </c>
      <c r="B50" s="2">
        <v>11</v>
      </c>
      <c r="E50" s="2">
        <v>10.6</v>
      </c>
      <c r="F50" s="2" t="s">
        <v>68</v>
      </c>
      <c r="G50" s="2" t="s">
        <v>1166</v>
      </c>
      <c r="N50" s="141">
        <v>2683</v>
      </c>
      <c r="O50" s="75"/>
      <c r="P50" s="75"/>
      <c r="Q50" s="75"/>
      <c r="R50" s="75"/>
      <c r="S50" s="127"/>
      <c r="T50" s="75"/>
      <c r="U50" s="75"/>
      <c r="V50" s="75"/>
      <c r="W50" s="75"/>
      <c r="X50" s="127"/>
      <c r="Y50" s="75"/>
      <c r="Z50" s="75"/>
      <c r="AA50" s="75"/>
      <c r="AB50" s="75"/>
    </row>
    <row r="51" spans="1:28" x14ac:dyDescent="0.2">
      <c r="A51" s="2">
        <v>616</v>
      </c>
      <c r="B51" s="2">
        <v>12</v>
      </c>
      <c r="E51" s="2">
        <v>9.6</v>
      </c>
      <c r="F51" s="2" t="s">
        <v>68</v>
      </c>
      <c r="G51" s="2" t="s">
        <v>1166</v>
      </c>
      <c r="N51" s="141">
        <v>2927</v>
      </c>
      <c r="O51" s="75"/>
      <c r="P51" s="75"/>
      <c r="Q51" s="75"/>
      <c r="R51" s="75"/>
      <c r="S51" s="127"/>
      <c r="T51" s="75"/>
      <c r="U51" s="75"/>
      <c r="V51" s="75"/>
      <c r="W51" s="75"/>
      <c r="X51" s="127"/>
      <c r="Y51" s="75"/>
      <c r="Z51" s="75"/>
      <c r="AA51" s="75"/>
      <c r="AB51" s="75"/>
    </row>
    <row r="52" spans="1:28" x14ac:dyDescent="0.2">
      <c r="A52" s="2">
        <v>2301</v>
      </c>
      <c r="B52" s="2">
        <v>13</v>
      </c>
      <c r="E52" s="2">
        <v>9.5</v>
      </c>
      <c r="F52" s="2" t="s">
        <v>68</v>
      </c>
      <c r="G52" s="2" t="s">
        <v>1166</v>
      </c>
      <c r="N52" s="141">
        <v>2619</v>
      </c>
      <c r="O52" s="75"/>
      <c r="P52" s="75"/>
      <c r="Q52" s="75"/>
      <c r="R52" s="75"/>
      <c r="S52" s="127"/>
      <c r="T52" s="75"/>
      <c r="U52" s="75"/>
      <c r="V52" s="75"/>
      <c r="W52" s="75"/>
      <c r="X52" s="127"/>
      <c r="Y52" s="75"/>
      <c r="Z52" s="75"/>
      <c r="AA52" s="75"/>
      <c r="AB52" s="75"/>
    </row>
    <row r="53" spans="1:28" x14ac:dyDescent="0.2">
      <c r="A53" s="2">
        <v>2865</v>
      </c>
      <c r="B53" s="2">
        <v>14</v>
      </c>
      <c r="E53" s="2">
        <v>9.1999999999999993</v>
      </c>
      <c r="F53" s="2" t="s">
        <v>68</v>
      </c>
      <c r="G53" s="2" t="s">
        <v>1166</v>
      </c>
      <c r="N53" s="141">
        <v>2631</v>
      </c>
      <c r="O53" s="75"/>
      <c r="P53" s="75"/>
      <c r="Q53" s="75"/>
      <c r="R53" s="75"/>
      <c r="S53" s="127"/>
      <c r="T53" s="75"/>
      <c r="U53" s="75"/>
      <c r="V53" s="75"/>
      <c r="W53" s="75"/>
      <c r="X53" s="127"/>
      <c r="Y53" s="75"/>
      <c r="Z53" s="75"/>
      <c r="AA53" s="75"/>
      <c r="AB53" s="75"/>
    </row>
    <row r="54" spans="1:28" x14ac:dyDescent="0.2">
      <c r="A54" s="2">
        <v>2843</v>
      </c>
      <c r="B54" s="2">
        <v>15</v>
      </c>
      <c r="E54" s="2">
        <v>6.6</v>
      </c>
      <c r="F54" s="2" t="s">
        <v>68</v>
      </c>
      <c r="G54" s="2" t="s">
        <v>1166</v>
      </c>
      <c r="N54" s="141">
        <v>2684</v>
      </c>
      <c r="O54" s="75"/>
      <c r="P54" s="75"/>
      <c r="Q54" s="75"/>
      <c r="R54" s="75"/>
      <c r="S54" s="127"/>
      <c r="T54" s="75"/>
      <c r="U54" s="75"/>
      <c r="V54" s="75"/>
      <c r="W54" s="75"/>
      <c r="X54" s="127"/>
      <c r="Y54" s="75"/>
      <c r="Z54" s="75"/>
      <c r="AA54" s="75"/>
      <c r="AB54" s="75"/>
    </row>
    <row r="55" spans="1:28" x14ac:dyDescent="0.2">
      <c r="A55" s="2">
        <v>2883</v>
      </c>
      <c r="B55" s="2">
        <v>16</v>
      </c>
      <c r="E55" s="2">
        <v>11.1</v>
      </c>
      <c r="F55" s="2" t="s">
        <v>68</v>
      </c>
      <c r="G55" s="2" t="s">
        <v>1166</v>
      </c>
      <c r="N55" s="141">
        <v>2648</v>
      </c>
      <c r="O55" s="75"/>
      <c r="P55" s="75"/>
      <c r="Q55" s="75"/>
      <c r="R55" s="75"/>
      <c r="S55" s="127"/>
      <c r="T55" s="75"/>
      <c r="U55" s="75"/>
      <c r="V55" s="75"/>
      <c r="W55" s="75"/>
      <c r="X55" s="127"/>
      <c r="Y55" s="75"/>
      <c r="Z55" s="75"/>
      <c r="AA55" s="75"/>
      <c r="AB55" s="75"/>
    </row>
    <row r="56" spans="1:28" x14ac:dyDescent="0.2">
      <c r="A56" s="2">
        <v>2315</v>
      </c>
      <c r="B56" s="2">
        <v>17</v>
      </c>
      <c r="E56" s="2">
        <v>3.7</v>
      </c>
      <c r="F56" s="2" t="s">
        <v>68</v>
      </c>
      <c r="G56" s="2" t="s">
        <v>1166</v>
      </c>
      <c r="N56" s="141">
        <v>1580</v>
      </c>
      <c r="O56" s="75"/>
      <c r="P56" s="75"/>
      <c r="Q56" s="75"/>
      <c r="R56" s="75"/>
      <c r="S56" s="127"/>
      <c r="T56" s="75"/>
      <c r="U56" s="75"/>
      <c r="V56" s="75"/>
      <c r="W56" s="75"/>
      <c r="X56" s="127"/>
      <c r="Y56" s="75"/>
      <c r="Z56" s="75"/>
      <c r="AA56" s="75"/>
      <c r="AB56" s="75"/>
    </row>
    <row r="57" spans="1:28" x14ac:dyDescent="0.2">
      <c r="A57" s="2">
        <v>2527</v>
      </c>
      <c r="B57" s="2">
        <v>18</v>
      </c>
      <c r="E57" s="2">
        <v>7.1</v>
      </c>
      <c r="F57" s="2" t="s">
        <v>68</v>
      </c>
      <c r="G57" s="2" t="s">
        <v>1166</v>
      </c>
      <c r="N57" s="141">
        <v>2944</v>
      </c>
      <c r="O57" s="75"/>
      <c r="P57" s="75"/>
      <c r="Q57" s="75"/>
      <c r="R57" s="75"/>
      <c r="S57" s="127"/>
      <c r="T57" s="75"/>
      <c r="U57" s="75"/>
      <c r="V57" s="75"/>
      <c r="W57" s="75"/>
      <c r="X57" s="127"/>
      <c r="Y57" s="75"/>
      <c r="Z57" s="75"/>
      <c r="AA57" s="75"/>
      <c r="AB57" s="75"/>
    </row>
    <row r="58" spans="1:28" x14ac:dyDescent="0.2">
      <c r="A58" s="2">
        <v>2896</v>
      </c>
      <c r="B58" s="2">
        <v>19</v>
      </c>
      <c r="E58" s="2">
        <v>8.1</v>
      </c>
      <c r="F58" s="2" t="s">
        <v>68</v>
      </c>
      <c r="G58" s="2" t="s">
        <v>1166</v>
      </c>
      <c r="N58" s="129"/>
      <c r="O58" s="75"/>
      <c r="P58" s="75"/>
      <c r="Q58" s="75"/>
      <c r="R58" s="75"/>
      <c r="S58" s="127"/>
      <c r="T58" s="75"/>
      <c r="U58" s="75"/>
      <c r="V58" s="75"/>
      <c r="W58" s="75"/>
      <c r="X58" s="127"/>
      <c r="Y58" s="75"/>
      <c r="Z58" s="75"/>
      <c r="AA58" s="75"/>
      <c r="AB58" s="75"/>
    </row>
    <row r="59" spans="1:28" x14ac:dyDescent="0.2">
      <c r="A59" s="2">
        <v>2512</v>
      </c>
      <c r="B59" s="2">
        <v>20</v>
      </c>
      <c r="E59" s="2">
        <v>8.5</v>
      </c>
      <c r="F59" s="2" t="s">
        <v>68</v>
      </c>
      <c r="G59" s="2" t="s">
        <v>1166</v>
      </c>
      <c r="N59" s="130"/>
      <c r="O59" s="75"/>
      <c r="P59" s="75"/>
      <c r="Q59" s="75"/>
      <c r="R59" s="75"/>
      <c r="S59" s="127"/>
      <c r="T59" s="75"/>
      <c r="U59" s="75"/>
      <c r="V59" s="75"/>
      <c r="W59" s="75"/>
      <c r="X59" s="127"/>
      <c r="Y59" s="75"/>
      <c r="Z59" s="75"/>
      <c r="AA59" s="75"/>
      <c r="AB59" s="75"/>
    </row>
    <row r="60" spans="1:28" x14ac:dyDescent="0.2">
      <c r="A60" s="2">
        <v>2783</v>
      </c>
      <c r="B60" s="2">
        <v>21</v>
      </c>
      <c r="E60" s="2">
        <v>7.5</v>
      </c>
      <c r="F60" s="2" t="s">
        <v>68</v>
      </c>
      <c r="G60" s="2" t="s">
        <v>1166</v>
      </c>
      <c r="N60" s="130"/>
      <c r="O60" s="126"/>
      <c r="P60" s="126"/>
      <c r="Q60" s="126"/>
      <c r="R60" s="126"/>
      <c r="S60" s="124"/>
      <c r="T60" s="126"/>
      <c r="U60" s="126"/>
      <c r="V60" s="126"/>
      <c r="W60" s="126"/>
      <c r="X60" s="124"/>
      <c r="Y60" s="126"/>
      <c r="Z60" s="126"/>
      <c r="AA60" s="126"/>
      <c r="AB60" s="126"/>
    </row>
    <row r="61" spans="1:28" x14ac:dyDescent="0.2">
      <c r="A61" s="2">
        <v>2746</v>
      </c>
      <c r="B61" s="2">
        <v>22</v>
      </c>
      <c r="E61" s="2">
        <v>6.2</v>
      </c>
      <c r="F61" s="2" t="s">
        <v>68</v>
      </c>
      <c r="G61" s="2" t="s">
        <v>1166</v>
      </c>
      <c r="N61" s="129"/>
      <c r="O61" s="75"/>
      <c r="P61" s="75"/>
      <c r="Q61" s="75"/>
      <c r="R61" s="75"/>
      <c r="S61" s="127"/>
      <c r="T61" s="75"/>
      <c r="U61" s="75"/>
      <c r="V61" s="75"/>
      <c r="W61" s="75"/>
      <c r="X61" s="127"/>
      <c r="Y61" s="75"/>
      <c r="Z61" s="75"/>
      <c r="AA61" s="75"/>
      <c r="AB61" s="75"/>
    </row>
    <row r="62" spans="1:28" x14ac:dyDescent="0.2">
      <c r="A62" s="2">
        <v>2870</v>
      </c>
      <c r="B62" s="2">
        <v>23</v>
      </c>
      <c r="E62" s="2">
        <v>9.1999999999999993</v>
      </c>
      <c r="F62" s="2" t="s">
        <v>68</v>
      </c>
      <c r="G62" s="2" t="s">
        <v>1166</v>
      </c>
      <c r="N62" s="129"/>
      <c r="O62" s="75"/>
      <c r="P62" s="75"/>
      <c r="Q62" s="75"/>
      <c r="R62" s="75"/>
      <c r="S62" s="127"/>
      <c r="T62" s="75"/>
      <c r="U62" s="75"/>
      <c r="V62" s="75"/>
      <c r="W62" s="75"/>
      <c r="X62" s="127"/>
      <c r="Y62" s="75"/>
      <c r="Z62" s="75"/>
      <c r="AA62" s="75"/>
      <c r="AB62" s="75"/>
    </row>
    <row r="63" spans="1:28" x14ac:dyDescent="0.2">
      <c r="A63" s="2">
        <v>2829</v>
      </c>
      <c r="B63" s="2">
        <v>24</v>
      </c>
      <c r="E63" s="2">
        <v>6</v>
      </c>
      <c r="F63" s="2" t="s">
        <v>68</v>
      </c>
      <c r="G63" s="2" t="s">
        <v>1166</v>
      </c>
      <c r="N63" s="129"/>
      <c r="O63" s="75"/>
      <c r="P63" s="75"/>
      <c r="Q63" s="75"/>
      <c r="R63" s="75"/>
      <c r="S63" s="127"/>
      <c r="T63" s="75"/>
      <c r="U63" s="75"/>
      <c r="V63" s="75"/>
      <c r="W63" s="75"/>
      <c r="X63" s="127"/>
      <c r="Y63" s="75"/>
      <c r="Z63" s="75"/>
      <c r="AA63" s="75"/>
      <c r="AB63" s="75"/>
    </row>
    <row r="64" spans="1:28" x14ac:dyDescent="0.2">
      <c r="A64" s="2">
        <v>2999</v>
      </c>
      <c r="B64" s="2">
        <v>25</v>
      </c>
      <c r="E64" s="2">
        <v>9</v>
      </c>
      <c r="F64" s="2" t="s">
        <v>68</v>
      </c>
      <c r="G64" s="2" t="s">
        <v>1166</v>
      </c>
      <c r="N64" s="129"/>
      <c r="O64" s="75"/>
      <c r="P64" s="75"/>
      <c r="Q64" s="75"/>
      <c r="R64" s="75"/>
      <c r="S64" s="127"/>
      <c r="T64" s="75"/>
      <c r="U64" s="75"/>
      <c r="V64" s="75"/>
      <c r="W64" s="75"/>
      <c r="X64" s="127"/>
      <c r="Y64" s="75"/>
      <c r="Z64" s="75"/>
      <c r="AA64" s="75"/>
      <c r="AB64" s="75"/>
    </row>
    <row r="65" spans="1:28" x14ac:dyDescent="0.2">
      <c r="A65" s="2">
        <v>2638</v>
      </c>
      <c r="B65" s="2">
        <v>26</v>
      </c>
      <c r="E65" s="2">
        <v>7.6</v>
      </c>
      <c r="F65" s="2" t="s">
        <v>68</v>
      </c>
      <c r="G65" s="2" t="s">
        <v>1166</v>
      </c>
      <c r="N65" s="129"/>
      <c r="O65" s="75"/>
      <c r="P65" s="75"/>
      <c r="Q65" s="75"/>
      <c r="R65" s="75"/>
      <c r="S65" s="127"/>
      <c r="T65" s="75"/>
      <c r="U65" s="75"/>
      <c r="V65" s="75"/>
      <c r="W65" s="75"/>
      <c r="X65" s="127"/>
      <c r="Y65" s="75"/>
      <c r="Z65" s="75"/>
      <c r="AA65" s="75"/>
      <c r="AB65" s="75"/>
    </row>
    <row r="66" spans="1:28" x14ac:dyDescent="0.2">
      <c r="A66" s="2">
        <v>2680</v>
      </c>
      <c r="B66" s="2">
        <v>27</v>
      </c>
      <c r="E66" s="2">
        <v>7.9</v>
      </c>
      <c r="F66" s="2" t="s">
        <v>68</v>
      </c>
      <c r="G66" s="2" t="s">
        <v>1166</v>
      </c>
      <c r="N66" s="130"/>
      <c r="O66" s="75"/>
      <c r="P66" s="75"/>
      <c r="Q66" s="75"/>
      <c r="R66" s="75"/>
      <c r="S66" s="127"/>
      <c r="T66" s="75"/>
      <c r="U66" s="75"/>
      <c r="V66" s="75"/>
      <c r="W66" s="75"/>
      <c r="X66" s="127"/>
      <c r="Y66" s="75"/>
      <c r="Z66" s="75"/>
      <c r="AA66" s="75"/>
      <c r="AB66" s="75"/>
    </row>
    <row r="67" spans="1:28" x14ac:dyDescent="0.2">
      <c r="A67" s="2">
        <v>2690</v>
      </c>
      <c r="B67" s="2">
        <v>28</v>
      </c>
      <c r="E67" s="2">
        <v>5</v>
      </c>
      <c r="F67" s="2" t="s">
        <v>68</v>
      </c>
      <c r="G67" s="2" t="s">
        <v>1166</v>
      </c>
      <c r="N67" s="129"/>
      <c r="O67" s="75"/>
      <c r="P67" s="75"/>
      <c r="Q67" s="75"/>
      <c r="R67" s="75"/>
      <c r="S67" s="127"/>
      <c r="T67" s="75"/>
      <c r="U67" s="75"/>
      <c r="V67" s="75"/>
      <c r="W67" s="75"/>
      <c r="X67" s="127"/>
      <c r="Y67" s="75"/>
      <c r="Z67" s="75"/>
      <c r="AA67" s="75"/>
      <c r="AB67" s="75"/>
    </row>
    <row r="68" spans="1:28" x14ac:dyDescent="0.2">
      <c r="A68" s="2">
        <v>2666</v>
      </c>
      <c r="B68" s="2">
        <v>29</v>
      </c>
      <c r="E68" s="2">
        <v>8.5</v>
      </c>
      <c r="F68" s="2" t="s">
        <v>68</v>
      </c>
      <c r="G68" s="2" t="s">
        <v>1166</v>
      </c>
      <c r="N68" s="129"/>
      <c r="O68" s="75"/>
      <c r="P68" s="75"/>
      <c r="Q68" s="75"/>
      <c r="R68" s="75"/>
      <c r="S68" s="127"/>
      <c r="T68" s="75"/>
      <c r="U68" s="75"/>
      <c r="V68" s="75"/>
      <c r="W68" s="75"/>
      <c r="X68" s="127"/>
      <c r="Y68" s="75"/>
      <c r="Z68" s="75"/>
      <c r="AA68" s="75"/>
      <c r="AB68" s="75"/>
    </row>
    <row r="69" spans="1:28" x14ac:dyDescent="0.2">
      <c r="A69" s="2">
        <v>2660</v>
      </c>
      <c r="B69" s="2">
        <v>30</v>
      </c>
      <c r="E69" s="2">
        <v>5.8</v>
      </c>
      <c r="F69" s="2" t="s">
        <v>68</v>
      </c>
      <c r="G69" s="2" t="s">
        <v>1166</v>
      </c>
      <c r="N69" s="129"/>
      <c r="O69" s="75"/>
      <c r="P69" s="75"/>
      <c r="Q69" s="75"/>
      <c r="R69" s="75"/>
      <c r="S69" s="127"/>
      <c r="T69" s="75"/>
      <c r="U69" s="75"/>
      <c r="V69" s="75"/>
      <c r="W69" s="75"/>
      <c r="X69" s="127"/>
      <c r="Y69" s="75"/>
      <c r="Z69" s="75"/>
      <c r="AA69" s="75"/>
      <c r="AB69" s="75"/>
    </row>
    <row r="70" spans="1:28" x14ac:dyDescent="0.2">
      <c r="A70" s="2">
        <v>2661</v>
      </c>
      <c r="B70" s="2">
        <v>31</v>
      </c>
      <c r="E70" s="2">
        <v>11.1</v>
      </c>
      <c r="F70" s="2" t="s">
        <v>68</v>
      </c>
      <c r="G70" s="2" t="s">
        <v>1166</v>
      </c>
      <c r="N70" s="129"/>
      <c r="O70" s="75"/>
      <c r="P70" s="75"/>
      <c r="Q70" s="75"/>
      <c r="R70" s="75"/>
      <c r="S70" s="127"/>
      <c r="T70" s="75"/>
      <c r="U70" s="75"/>
      <c r="V70" s="75"/>
      <c r="W70" s="75"/>
      <c r="X70" s="127"/>
      <c r="Y70" s="75"/>
      <c r="Z70" s="75"/>
      <c r="AA70" s="75"/>
      <c r="AB70" s="75"/>
    </row>
    <row r="71" spans="1:28" x14ac:dyDescent="0.2">
      <c r="A71" s="2">
        <v>2962</v>
      </c>
      <c r="B71" s="2">
        <v>32</v>
      </c>
      <c r="E71" s="2">
        <v>8.9</v>
      </c>
      <c r="F71" s="2" t="s">
        <v>68</v>
      </c>
      <c r="G71" s="2" t="s">
        <v>1166</v>
      </c>
      <c r="N71" s="129"/>
      <c r="O71" s="75"/>
      <c r="P71" s="75"/>
      <c r="Q71" s="75"/>
      <c r="R71" s="75"/>
      <c r="S71" s="127"/>
      <c r="T71" s="75"/>
      <c r="U71" s="75"/>
      <c r="V71" s="75"/>
      <c r="W71" s="75"/>
      <c r="X71" s="127"/>
      <c r="Y71" s="75"/>
      <c r="Z71" s="75"/>
      <c r="AA71" s="75"/>
      <c r="AB71" s="75"/>
    </row>
    <row r="72" spans="1:28" x14ac:dyDescent="0.2">
      <c r="A72" s="2">
        <v>2958</v>
      </c>
      <c r="B72" s="2">
        <v>33</v>
      </c>
      <c r="E72" s="2">
        <v>6.2</v>
      </c>
      <c r="F72" s="2" t="s">
        <v>68</v>
      </c>
      <c r="G72" s="2" t="s">
        <v>1166</v>
      </c>
      <c r="N72" s="129"/>
      <c r="O72" s="75"/>
      <c r="P72" s="75"/>
      <c r="Q72" s="75"/>
      <c r="R72" s="75"/>
      <c r="S72" s="127"/>
      <c r="T72" s="75"/>
      <c r="U72" s="75"/>
      <c r="V72" s="75"/>
      <c r="W72" s="75"/>
      <c r="X72" s="127"/>
      <c r="Y72" s="75"/>
      <c r="Z72" s="75"/>
      <c r="AA72" s="75"/>
      <c r="AB72" s="75"/>
    </row>
    <row r="73" spans="1:28" x14ac:dyDescent="0.2">
      <c r="A73" s="2">
        <v>2805</v>
      </c>
      <c r="B73" s="2">
        <v>34</v>
      </c>
      <c r="E73" s="2">
        <v>11.3</v>
      </c>
      <c r="F73" s="2" t="s">
        <v>68</v>
      </c>
      <c r="G73" s="2" t="s">
        <v>1166</v>
      </c>
      <c r="N73" s="129"/>
      <c r="O73" s="75"/>
      <c r="P73" s="75"/>
      <c r="Q73" s="75"/>
      <c r="R73" s="75"/>
      <c r="S73" s="127"/>
      <c r="T73" s="75"/>
      <c r="U73" s="75"/>
      <c r="V73" s="75"/>
      <c r="W73" s="75"/>
      <c r="X73" s="127"/>
      <c r="Y73" s="75"/>
      <c r="Z73" s="75"/>
      <c r="AA73" s="75"/>
      <c r="AB73" s="75"/>
    </row>
    <row r="74" spans="1:28" x14ac:dyDescent="0.2">
      <c r="A74" s="2">
        <v>2707</v>
      </c>
      <c r="B74" s="2">
        <v>35</v>
      </c>
      <c r="E74" s="2">
        <v>8.5</v>
      </c>
      <c r="F74" s="2" t="s">
        <v>68</v>
      </c>
      <c r="G74" s="2" t="s">
        <v>1166</v>
      </c>
      <c r="N74" s="129"/>
      <c r="O74" s="75"/>
      <c r="P74" s="75"/>
      <c r="Q74" s="75"/>
      <c r="R74" s="75"/>
      <c r="S74" s="127"/>
      <c r="T74" s="75"/>
      <c r="U74" s="75"/>
      <c r="V74" s="75"/>
      <c r="W74" s="75"/>
      <c r="X74" s="127"/>
      <c r="Y74" s="75"/>
      <c r="Z74" s="75"/>
      <c r="AA74" s="75"/>
      <c r="AB74" s="75"/>
    </row>
    <row r="75" spans="1:28" x14ac:dyDescent="0.2">
      <c r="A75" s="2">
        <v>2955</v>
      </c>
      <c r="B75" s="2">
        <v>36</v>
      </c>
      <c r="E75" s="2">
        <v>7.2</v>
      </c>
      <c r="F75" s="2" t="s">
        <v>68</v>
      </c>
      <c r="G75" s="2" t="s">
        <v>1166</v>
      </c>
      <c r="N75" s="129"/>
      <c r="O75" s="75"/>
      <c r="P75" s="75"/>
      <c r="Q75" s="75"/>
      <c r="R75" s="75"/>
      <c r="S75" s="127"/>
      <c r="T75" s="75"/>
      <c r="U75" s="75"/>
      <c r="V75" s="75"/>
      <c r="W75" s="75"/>
      <c r="X75" s="127"/>
      <c r="Y75" s="75"/>
      <c r="Z75" s="75"/>
      <c r="AA75" s="75"/>
      <c r="AB75" s="75"/>
    </row>
    <row r="76" spans="1:28" x14ac:dyDescent="0.2">
      <c r="A76" s="2">
        <v>2794</v>
      </c>
      <c r="B76" s="2">
        <v>37</v>
      </c>
      <c r="E76" s="2">
        <v>7.1</v>
      </c>
      <c r="F76" s="2" t="s">
        <v>68</v>
      </c>
      <c r="G76" s="2" t="s">
        <v>1166</v>
      </c>
      <c r="N76" s="129"/>
      <c r="O76" s="75"/>
      <c r="P76" s="75"/>
      <c r="Q76" s="75"/>
      <c r="R76" s="75"/>
      <c r="S76" s="127"/>
      <c r="T76" s="75"/>
      <c r="U76" s="75"/>
      <c r="V76" s="75"/>
      <c r="W76" s="75"/>
      <c r="X76" s="127"/>
      <c r="Y76" s="75"/>
      <c r="Z76" s="75"/>
      <c r="AA76" s="75"/>
      <c r="AB76" s="75"/>
    </row>
    <row r="77" spans="1:28" x14ac:dyDescent="0.2">
      <c r="A77" s="2">
        <v>2792</v>
      </c>
      <c r="B77" s="2">
        <v>38</v>
      </c>
      <c r="E77" s="2">
        <v>5.4</v>
      </c>
      <c r="F77" s="2" t="s">
        <v>68</v>
      </c>
      <c r="G77" s="2" t="s">
        <v>1166</v>
      </c>
      <c r="N77" s="129"/>
      <c r="O77" s="75"/>
      <c r="P77" s="75"/>
      <c r="Q77" s="75"/>
      <c r="R77" s="75"/>
      <c r="S77" s="127"/>
      <c r="T77" s="75"/>
      <c r="U77" s="75"/>
      <c r="V77" s="75"/>
      <c r="W77" s="75"/>
      <c r="X77" s="127"/>
      <c r="Y77" s="75"/>
      <c r="Z77" s="75"/>
      <c r="AA77" s="75"/>
      <c r="AB77" s="75"/>
    </row>
    <row r="78" spans="1:28" x14ac:dyDescent="0.2">
      <c r="A78" s="2">
        <v>2796</v>
      </c>
      <c r="B78" s="2">
        <v>39</v>
      </c>
      <c r="E78" s="2">
        <v>14.8</v>
      </c>
      <c r="F78" s="2" t="s">
        <v>68</v>
      </c>
      <c r="G78" s="2" t="s">
        <v>1166</v>
      </c>
      <c r="I78" s="2" t="s">
        <v>1917</v>
      </c>
      <c r="N78" s="129"/>
      <c r="O78" s="75"/>
      <c r="P78" s="75"/>
      <c r="Q78" s="75"/>
      <c r="R78" s="75"/>
      <c r="S78" s="127"/>
      <c r="T78" s="75"/>
      <c r="U78" s="75"/>
      <c r="V78" s="75"/>
      <c r="W78" s="75"/>
      <c r="X78" s="127"/>
      <c r="Y78" s="75"/>
      <c r="Z78" s="75"/>
      <c r="AA78" s="75"/>
      <c r="AB78" s="75"/>
    </row>
    <row r="79" spans="1:28" x14ac:dyDescent="0.2">
      <c r="A79" s="2">
        <v>4589</v>
      </c>
      <c r="B79" s="2">
        <v>40</v>
      </c>
      <c r="E79" s="2">
        <v>14.3</v>
      </c>
      <c r="F79" s="2" t="s">
        <v>68</v>
      </c>
      <c r="G79" s="2" t="s">
        <v>1166</v>
      </c>
      <c r="N79" s="129"/>
      <c r="O79" s="75"/>
      <c r="P79" s="75"/>
      <c r="Q79" s="75"/>
      <c r="R79" s="75"/>
      <c r="S79" s="127"/>
      <c r="T79" s="75"/>
      <c r="U79" s="75"/>
      <c r="V79" s="75"/>
      <c r="W79" s="75"/>
      <c r="X79" s="127"/>
      <c r="Y79" s="75"/>
      <c r="Z79" s="75"/>
      <c r="AA79" s="75"/>
      <c r="AB79" s="75"/>
    </row>
    <row r="80" spans="1:28" x14ac:dyDescent="0.2">
      <c r="A80" s="2">
        <v>2913</v>
      </c>
      <c r="B80" s="2">
        <v>41</v>
      </c>
      <c r="E80" s="2">
        <v>8.3000000000000007</v>
      </c>
      <c r="F80" s="2" t="s">
        <v>68</v>
      </c>
      <c r="G80" s="2" t="s">
        <v>1166</v>
      </c>
      <c r="N80" s="129"/>
      <c r="O80" s="75"/>
      <c r="P80" s="75"/>
      <c r="Q80" s="75"/>
      <c r="R80" s="75"/>
      <c r="S80" s="127"/>
      <c r="T80" s="75"/>
      <c r="U80" s="75"/>
      <c r="V80" s="75"/>
      <c r="W80" s="75"/>
      <c r="X80" s="127"/>
      <c r="Y80" s="75"/>
      <c r="Z80" s="75"/>
      <c r="AA80" s="75"/>
      <c r="AB80" s="75"/>
    </row>
    <row r="81" spans="1:28" x14ac:dyDescent="0.2">
      <c r="A81" s="2">
        <v>2906</v>
      </c>
      <c r="B81" s="2">
        <v>42</v>
      </c>
      <c r="E81" s="2">
        <v>7.5</v>
      </c>
      <c r="F81" s="2" t="s">
        <v>68</v>
      </c>
      <c r="G81" s="2" t="s">
        <v>1166</v>
      </c>
      <c r="N81" s="129"/>
      <c r="O81" s="75"/>
      <c r="P81" s="75"/>
      <c r="Q81" s="75"/>
      <c r="R81" s="75"/>
      <c r="S81" s="127"/>
      <c r="T81" s="75"/>
      <c r="U81" s="75"/>
      <c r="V81" s="75"/>
      <c r="W81" s="75"/>
      <c r="X81" s="127"/>
      <c r="Y81" s="75"/>
      <c r="Z81" s="75"/>
      <c r="AA81" s="75"/>
      <c r="AB81" s="75"/>
    </row>
    <row r="82" spans="1:28" x14ac:dyDescent="0.2">
      <c r="N82" s="129"/>
      <c r="O82" s="75"/>
      <c r="P82" s="75"/>
      <c r="Q82" s="75"/>
      <c r="R82" s="75"/>
      <c r="S82" s="127"/>
      <c r="T82" s="75"/>
      <c r="U82" s="75"/>
      <c r="V82" s="75"/>
      <c r="W82" s="75"/>
      <c r="X82" s="127"/>
      <c r="Y82" s="75"/>
      <c r="Z82" s="75"/>
      <c r="AA82" s="75"/>
      <c r="AB82" s="75"/>
    </row>
    <row r="83" spans="1:28" x14ac:dyDescent="0.2">
      <c r="A83" s="75" t="s">
        <v>308</v>
      </c>
      <c r="B83" s="20" t="s">
        <v>187</v>
      </c>
      <c r="C83" s="87" t="s">
        <v>188</v>
      </c>
      <c r="D83" s="87" t="s">
        <v>189</v>
      </c>
      <c r="E83" s="87" t="s">
        <v>190</v>
      </c>
      <c r="F83" s="75" t="s">
        <v>308</v>
      </c>
      <c r="G83" s="20" t="s">
        <v>187</v>
      </c>
      <c r="H83" s="87" t="s">
        <v>188</v>
      </c>
      <c r="I83" s="87" t="s">
        <v>189</v>
      </c>
      <c r="J83" s="87" t="s">
        <v>190</v>
      </c>
      <c r="N83" s="129"/>
      <c r="O83" s="75"/>
      <c r="P83" s="75"/>
      <c r="Q83" s="75"/>
      <c r="R83" s="75"/>
      <c r="S83" s="127"/>
      <c r="T83" s="75"/>
      <c r="U83" s="75"/>
      <c r="V83" s="75"/>
      <c r="W83" s="75"/>
      <c r="X83" s="127"/>
      <c r="Y83" s="75"/>
      <c r="Z83" s="75"/>
      <c r="AA83" s="75"/>
      <c r="AB83" s="75"/>
    </row>
    <row r="84" spans="1:28" x14ac:dyDescent="0.2">
      <c r="A84" s="75" t="s">
        <v>309</v>
      </c>
      <c r="B84" s="75"/>
      <c r="C84" s="75"/>
      <c r="D84" s="75"/>
      <c r="E84" s="75" t="s">
        <v>1166</v>
      </c>
      <c r="F84" s="75" t="s">
        <v>338</v>
      </c>
      <c r="G84" s="75">
        <v>4545</v>
      </c>
      <c r="H84" s="75" t="s">
        <v>1166</v>
      </c>
      <c r="I84" s="75"/>
      <c r="J84" s="75"/>
      <c r="N84" s="129"/>
      <c r="O84" s="75"/>
      <c r="P84" s="75"/>
      <c r="Q84" s="75"/>
      <c r="R84" s="75"/>
      <c r="S84" s="127"/>
      <c r="T84" s="75"/>
      <c r="U84" s="75"/>
      <c r="V84" s="75"/>
      <c r="W84" s="75"/>
      <c r="X84" s="127"/>
      <c r="Y84" s="75"/>
      <c r="Z84" s="75"/>
      <c r="AA84" s="75"/>
      <c r="AB84" s="75"/>
    </row>
    <row r="85" spans="1:28" x14ac:dyDescent="0.2">
      <c r="A85" s="75" t="s">
        <v>310</v>
      </c>
      <c r="B85" s="75"/>
      <c r="C85" s="75" t="s">
        <v>1166</v>
      </c>
      <c r="D85" s="75"/>
      <c r="E85" s="75"/>
      <c r="F85" s="75" t="s">
        <v>339</v>
      </c>
      <c r="G85" s="75">
        <v>4546</v>
      </c>
      <c r="H85" s="75" t="s">
        <v>1166</v>
      </c>
      <c r="I85" s="75"/>
      <c r="J85" s="75"/>
      <c r="N85" s="129"/>
      <c r="O85" s="75"/>
      <c r="P85" s="75"/>
      <c r="Q85" s="75"/>
      <c r="R85" s="75"/>
      <c r="S85" s="127"/>
      <c r="T85" s="75"/>
      <c r="U85" s="75"/>
      <c r="V85" s="75"/>
      <c r="W85" s="75"/>
      <c r="X85" s="127"/>
      <c r="Y85" s="75"/>
      <c r="Z85" s="75"/>
      <c r="AA85" s="75"/>
      <c r="AB85" s="75"/>
    </row>
    <row r="86" spans="1:28" x14ac:dyDescent="0.2">
      <c r="A86" s="75" t="s">
        <v>311</v>
      </c>
      <c r="B86" s="75">
        <v>4976</v>
      </c>
      <c r="C86" s="75" t="s">
        <v>1166</v>
      </c>
      <c r="D86" s="75"/>
      <c r="E86" s="75"/>
      <c r="F86" s="75" t="s">
        <v>340</v>
      </c>
      <c r="G86" s="75">
        <v>4544</v>
      </c>
      <c r="H86" s="75" t="s">
        <v>1166</v>
      </c>
      <c r="I86" s="75"/>
      <c r="J86" s="75"/>
      <c r="N86" s="129"/>
      <c r="O86" s="75"/>
      <c r="P86" s="75"/>
      <c r="Q86" s="75"/>
      <c r="R86" s="75"/>
      <c r="S86" s="127"/>
      <c r="T86" s="75"/>
      <c r="U86" s="75"/>
      <c r="V86" s="75"/>
      <c r="W86" s="75"/>
      <c r="X86" s="127"/>
      <c r="Y86" s="75"/>
      <c r="Z86" s="75"/>
      <c r="AA86" s="75"/>
      <c r="AB86" s="75"/>
    </row>
    <row r="87" spans="1:28" x14ac:dyDescent="0.2">
      <c r="A87" s="75" t="s">
        <v>312</v>
      </c>
      <c r="B87" s="75">
        <v>4980</v>
      </c>
      <c r="C87" s="75" t="s">
        <v>1166</v>
      </c>
      <c r="D87" s="75"/>
      <c r="E87" s="75"/>
      <c r="F87" s="75" t="s">
        <v>341</v>
      </c>
      <c r="G87" s="75">
        <v>4552</v>
      </c>
      <c r="H87" s="75" t="s">
        <v>1166</v>
      </c>
      <c r="I87" s="75"/>
      <c r="J87" s="75"/>
      <c r="N87" s="129"/>
      <c r="O87" s="75"/>
      <c r="P87" s="75"/>
      <c r="Q87" s="75"/>
      <c r="R87" s="75"/>
      <c r="S87" s="127"/>
      <c r="T87" s="75"/>
      <c r="U87" s="75"/>
      <c r="V87" s="75"/>
      <c r="W87" s="75"/>
      <c r="X87" s="127"/>
      <c r="Y87" s="75"/>
      <c r="Z87" s="75"/>
      <c r="AA87" s="75"/>
      <c r="AB87" s="75"/>
    </row>
    <row r="88" spans="1:28" x14ac:dyDescent="0.2">
      <c r="A88" s="75" t="s">
        <v>313</v>
      </c>
      <c r="B88" s="75"/>
      <c r="C88" s="75"/>
      <c r="D88" s="75" t="s">
        <v>1918</v>
      </c>
      <c r="E88" s="75"/>
      <c r="F88" s="75" t="s">
        <v>342</v>
      </c>
      <c r="G88" s="75">
        <v>4548</v>
      </c>
      <c r="H88" s="75" t="s">
        <v>1166</v>
      </c>
      <c r="I88" s="75"/>
      <c r="J88" s="75"/>
      <c r="N88" s="129"/>
      <c r="O88" s="75"/>
      <c r="P88" s="75"/>
      <c r="Q88" s="75"/>
      <c r="R88" s="75"/>
      <c r="S88" s="127"/>
      <c r="T88" s="75"/>
      <c r="U88" s="75"/>
      <c r="V88" s="75"/>
      <c r="W88" s="75"/>
      <c r="X88" s="127"/>
      <c r="Y88" s="75"/>
      <c r="Z88" s="75"/>
      <c r="AA88" s="75"/>
      <c r="AB88" s="75"/>
    </row>
    <row r="89" spans="1:28" x14ac:dyDescent="0.2">
      <c r="A89" s="75" t="s">
        <v>314</v>
      </c>
      <c r="B89" s="75">
        <v>4994</v>
      </c>
      <c r="C89" s="75" t="s">
        <v>1166</v>
      </c>
      <c r="D89" s="75"/>
      <c r="E89" s="75"/>
      <c r="F89" s="75" t="s">
        <v>343</v>
      </c>
      <c r="G89" s="75">
        <v>4547</v>
      </c>
      <c r="H89" s="75" t="s">
        <v>1166</v>
      </c>
      <c r="I89" s="75"/>
      <c r="J89" s="75"/>
      <c r="N89" s="129"/>
      <c r="O89" s="75"/>
      <c r="P89" s="75"/>
      <c r="Q89" s="75"/>
      <c r="R89" s="75"/>
      <c r="S89" s="127"/>
      <c r="T89" s="75"/>
      <c r="U89" s="75"/>
      <c r="V89" s="75"/>
      <c r="W89" s="75"/>
      <c r="X89" s="127"/>
      <c r="Y89" s="75"/>
      <c r="Z89" s="75"/>
      <c r="AA89" s="75"/>
      <c r="AB89" s="75"/>
    </row>
    <row r="90" spans="1:28" x14ac:dyDescent="0.2">
      <c r="A90" s="75" t="s">
        <v>315</v>
      </c>
      <c r="B90" s="75"/>
      <c r="C90" s="75"/>
      <c r="D90" s="75"/>
      <c r="E90" s="75" t="s">
        <v>1166</v>
      </c>
      <c r="F90" s="75" t="s">
        <v>344</v>
      </c>
      <c r="G90" s="75"/>
      <c r="H90" s="75"/>
      <c r="I90" s="75"/>
      <c r="J90" s="75" t="s">
        <v>1166</v>
      </c>
      <c r="O90" s="75"/>
      <c r="P90" s="75"/>
      <c r="Q90" s="75"/>
      <c r="R90" s="75"/>
      <c r="S90" s="124"/>
      <c r="T90" s="126"/>
      <c r="U90" s="126"/>
      <c r="V90" s="126"/>
      <c r="W90" s="126"/>
      <c r="X90" s="124"/>
      <c r="Y90" s="126"/>
      <c r="Z90" s="126"/>
      <c r="AA90" s="126"/>
      <c r="AB90" s="126"/>
    </row>
    <row r="91" spans="1:28" x14ac:dyDescent="0.2">
      <c r="A91" s="75" t="s">
        <v>316</v>
      </c>
      <c r="B91" s="75">
        <v>4996</v>
      </c>
      <c r="C91" s="75" t="s">
        <v>1166</v>
      </c>
      <c r="D91" s="75"/>
      <c r="E91" s="75"/>
      <c r="F91" s="75" t="s">
        <v>345</v>
      </c>
      <c r="G91" s="75">
        <v>4508</v>
      </c>
      <c r="H91" s="75" t="s">
        <v>1166</v>
      </c>
      <c r="I91" s="75"/>
      <c r="J91" s="75"/>
      <c r="N91" s="129"/>
      <c r="O91" s="75"/>
      <c r="P91" s="75"/>
      <c r="Q91" s="75"/>
      <c r="R91" s="75"/>
      <c r="S91" s="127"/>
      <c r="T91" s="75"/>
      <c r="U91" s="75"/>
      <c r="V91" s="75"/>
      <c r="W91" s="75"/>
      <c r="X91" s="127"/>
      <c r="Y91" s="75"/>
      <c r="Z91" s="75"/>
      <c r="AA91" s="75"/>
      <c r="AB91" s="75"/>
    </row>
    <row r="92" spans="1:28" x14ac:dyDescent="0.2">
      <c r="A92" s="75" t="s">
        <v>317</v>
      </c>
      <c r="B92" s="75"/>
      <c r="C92" s="75"/>
      <c r="D92" s="75"/>
      <c r="E92" s="75" t="s">
        <v>1166</v>
      </c>
      <c r="F92" s="75" t="s">
        <v>346</v>
      </c>
      <c r="G92" s="75">
        <v>4503</v>
      </c>
      <c r="H92" s="75" t="s">
        <v>1166</v>
      </c>
      <c r="I92" s="75"/>
      <c r="J92" s="75"/>
      <c r="N92" s="129"/>
      <c r="O92" s="75"/>
      <c r="P92" s="75"/>
      <c r="Q92" s="75"/>
      <c r="R92" s="75"/>
      <c r="S92" s="127"/>
      <c r="T92" s="75"/>
      <c r="U92" s="75"/>
      <c r="V92" s="75"/>
      <c r="W92" s="75"/>
      <c r="X92" s="127"/>
      <c r="Y92" s="75"/>
      <c r="Z92" s="75"/>
      <c r="AA92" s="75"/>
      <c r="AB92" s="75"/>
    </row>
    <row r="93" spans="1:28" x14ac:dyDescent="0.2">
      <c r="A93" s="75" t="s">
        <v>318</v>
      </c>
      <c r="B93" s="75">
        <v>4998</v>
      </c>
      <c r="C93" s="75" t="s">
        <v>1166</v>
      </c>
      <c r="D93" s="75"/>
      <c r="E93" s="75"/>
      <c r="F93" s="75" t="s">
        <v>347</v>
      </c>
      <c r="G93" s="75">
        <v>4502</v>
      </c>
      <c r="H93" s="75" t="s">
        <v>1166</v>
      </c>
      <c r="I93" s="75"/>
      <c r="J93" s="75"/>
      <c r="N93" s="129"/>
      <c r="O93" s="75"/>
      <c r="P93" s="75"/>
      <c r="Q93" s="75"/>
      <c r="R93" s="75"/>
      <c r="S93" s="127"/>
      <c r="T93" s="75"/>
      <c r="U93" s="75"/>
      <c r="V93" s="75"/>
      <c r="W93" s="75"/>
      <c r="X93" s="127"/>
      <c r="Y93" s="75"/>
      <c r="Z93" s="75"/>
      <c r="AA93" s="75"/>
      <c r="AB93" s="75"/>
    </row>
    <row r="94" spans="1:28" x14ac:dyDescent="0.2">
      <c r="A94" s="75" t="s">
        <v>319</v>
      </c>
      <c r="B94" s="75"/>
      <c r="C94" s="75"/>
      <c r="D94" s="75"/>
      <c r="E94" s="75" t="s">
        <v>1166</v>
      </c>
      <c r="F94" s="75" t="s">
        <v>348</v>
      </c>
      <c r="G94" s="75">
        <v>4505</v>
      </c>
      <c r="H94" s="75" t="s">
        <v>1166</v>
      </c>
      <c r="I94" s="75"/>
      <c r="J94" s="75"/>
      <c r="N94" s="129"/>
      <c r="O94" s="75"/>
      <c r="P94" s="75"/>
      <c r="Q94" s="75"/>
      <c r="R94" s="75"/>
      <c r="S94" s="127"/>
      <c r="T94" s="75"/>
      <c r="U94" s="75"/>
      <c r="V94" s="75"/>
      <c r="W94" s="75"/>
      <c r="X94" s="127"/>
      <c r="Y94" s="75"/>
      <c r="Z94" s="75"/>
      <c r="AA94" s="75"/>
      <c r="AB94" s="75"/>
    </row>
    <row r="95" spans="1:28" x14ac:dyDescent="0.2">
      <c r="A95" s="75" t="s">
        <v>320</v>
      </c>
      <c r="B95" s="75"/>
      <c r="C95" s="75"/>
      <c r="D95" s="75"/>
      <c r="E95" s="75" t="s">
        <v>1166</v>
      </c>
      <c r="F95" s="75" t="s">
        <v>349</v>
      </c>
      <c r="G95" s="75">
        <v>4506</v>
      </c>
      <c r="H95" s="75" t="s">
        <v>1166</v>
      </c>
      <c r="I95" s="75"/>
      <c r="J95" s="75"/>
      <c r="N95" s="129"/>
      <c r="O95" s="75"/>
      <c r="P95" s="75"/>
      <c r="Q95" s="75"/>
      <c r="R95" s="75"/>
      <c r="S95" s="127"/>
      <c r="T95" s="75"/>
      <c r="U95" s="75"/>
      <c r="V95" s="75"/>
      <c r="W95" s="75"/>
      <c r="X95" s="127"/>
      <c r="Y95" s="75"/>
      <c r="Z95" s="75"/>
      <c r="AA95" s="75"/>
      <c r="AB95" s="75"/>
    </row>
    <row r="96" spans="1:28" x14ac:dyDescent="0.2">
      <c r="A96" s="75" t="s">
        <v>321</v>
      </c>
      <c r="B96" s="75"/>
      <c r="C96" s="75"/>
      <c r="D96" s="75" t="s">
        <v>1918</v>
      </c>
      <c r="E96" s="75"/>
      <c r="F96" s="75" t="s">
        <v>350</v>
      </c>
      <c r="G96" s="75">
        <v>4504</v>
      </c>
      <c r="H96" s="75" t="s">
        <v>1166</v>
      </c>
      <c r="I96" s="75"/>
      <c r="J96" s="75"/>
      <c r="N96" s="129"/>
      <c r="O96" s="75"/>
      <c r="P96" s="75"/>
      <c r="Q96" s="75"/>
      <c r="R96" s="75"/>
      <c r="S96" s="127"/>
      <c r="T96" s="75"/>
      <c r="U96" s="75"/>
      <c r="V96" s="75"/>
      <c r="W96" s="75"/>
      <c r="X96" s="127"/>
      <c r="Y96" s="75"/>
      <c r="Z96" s="75"/>
      <c r="AA96" s="75"/>
      <c r="AB96" s="75"/>
    </row>
    <row r="97" spans="1:28" x14ac:dyDescent="0.2">
      <c r="A97" s="75" t="s">
        <v>322</v>
      </c>
      <c r="B97" s="75">
        <v>4977</v>
      </c>
      <c r="C97" s="75" t="s">
        <v>1166</v>
      </c>
      <c r="D97" s="75"/>
      <c r="E97" s="75"/>
      <c r="F97" s="75" t="s">
        <v>351</v>
      </c>
      <c r="G97" s="75">
        <v>4501</v>
      </c>
      <c r="H97" s="75" t="s">
        <v>1166</v>
      </c>
      <c r="I97" s="75"/>
      <c r="J97" s="75"/>
      <c r="N97" s="129"/>
      <c r="O97" s="75"/>
      <c r="P97" s="75"/>
      <c r="Q97" s="75"/>
      <c r="R97" s="75"/>
      <c r="S97" s="127"/>
      <c r="T97" s="75"/>
      <c r="U97" s="75"/>
      <c r="V97" s="75"/>
      <c r="W97" s="75"/>
      <c r="X97" s="127"/>
      <c r="Y97" s="75"/>
      <c r="Z97" s="75"/>
      <c r="AA97" s="75"/>
      <c r="AB97" s="75"/>
    </row>
    <row r="98" spans="1:28" x14ac:dyDescent="0.2">
      <c r="A98" s="75" t="s">
        <v>323</v>
      </c>
      <c r="B98" s="75">
        <v>4984</v>
      </c>
      <c r="C98" s="75" t="s">
        <v>1166</v>
      </c>
      <c r="D98" s="75"/>
      <c r="E98" s="75"/>
      <c r="F98" s="75" t="s">
        <v>352</v>
      </c>
      <c r="G98" s="75">
        <v>4507</v>
      </c>
      <c r="H98" s="75" t="s">
        <v>1166</v>
      </c>
      <c r="I98" s="75"/>
      <c r="J98" s="75"/>
      <c r="N98" s="129"/>
      <c r="O98" s="75"/>
      <c r="P98" s="75"/>
      <c r="Q98" s="75"/>
      <c r="R98" s="75"/>
      <c r="S98" s="127"/>
      <c r="T98" s="75"/>
      <c r="U98" s="75"/>
      <c r="V98" s="75"/>
      <c r="W98" s="75"/>
      <c r="X98" s="127"/>
      <c r="Y98" s="75"/>
      <c r="Z98" s="75"/>
      <c r="AA98" s="75"/>
      <c r="AB98" s="75"/>
    </row>
    <row r="99" spans="1:28" x14ac:dyDescent="0.2">
      <c r="A99" s="75" t="s">
        <v>324</v>
      </c>
      <c r="B99" s="75">
        <v>4983</v>
      </c>
      <c r="C99" s="75" t="s">
        <v>1166</v>
      </c>
      <c r="D99" s="75"/>
      <c r="E99" s="75"/>
      <c r="F99" s="75" t="s">
        <v>353</v>
      </c>
      <c r="G99" s="75"/>
      <c r="H99" s="75"/>
      <c r="I99" s="75" t="s">
        <v>1166</v>
      </c>
      <c r="J99" s="75"/>
      <c r="N99" s="129"/>
      <c r="O99" s="75"/>
      <c r="P99" s="75"/>
      <c r="Q99" s="75"/>
      <c r="R99" s="75"/>
      <c r="S99" s="127"/>
      <c r="T99" s="75"/>
      <c r="U99" s="75"/>
      <c r="V99" s="75"/>
      <c r="W99" s="75"/>
      <c r="X99" s="127"/>
      <c r="Y99" s="75"/>
      <c r="Z99" s="75"/>
      <c r="AA99" s="75"/>
      <c r="AB99" s="75"/>
    </row>
    <row r="100" spans="1:28" x14ac:dyDescent="0.2">
      <c r="A100" s="75" t="s">
        <v>325</v>
      </c>
      <c r="B100" s="75"/>
      <c r="C100" s="75"/>
      <c r="D100" s="75"/>
      <c r="E100" s="75" t="s">
        <v>1166</v>
      </c>
      <c r="F100" s="75" t="s">
        <v>354</v>
      </c>
      <c r="G100" s="75"/>
      <c r="H100" s="75"/>
      <c r="I100" s="75"/>
      <c r="J100" s="75" t="s">
        <v>1166</v>
      </c>
      <c r="N100" s="129"/>
      <c r="O100" s="75"/>
      <c r="P100" s="75"/>
      <c r="Q100" s="75"/>
      <c r="R100" s="75"/>
      <c r="S100" s="127"/>
      <c r="T100" s="75"/>
      <c r="U100" s="75"/>
      <c r="V100" s="75"/>
      <c r="W100" s="75"/>
      <c r="X100" s="127"/>
      <c r="Y100" s="75"/>
      <c r="Z100" s="75"/>
      <c r="AA100" s="75"/>
      <c r="AB100" s="75"/>
    </row>
    <row r="101" spans="1:28" x14ac:dyDescent="0.2">
      <c r="A101" s="75" t="s">
        <v>326</v>
      </c>
      <c r="B101" s="75">
        <v>5000</v>
      </c>
      <c r="C101" s="75" t="s">
        <v>1166</v>
      </c>
      <c r="D101" s="75"/>
      <c r="E101" s="75"/>
      <c r="F101" s="75" t="s">
        <v>355</v>
      </c>
      <c r="G101" s="75"/>
      <c r="H101" s="75"/>
      <c r="I101" s="75"/>
      <c r="J101" s="75" t="s">
        <v>1166</v>
      </c>
      <c r="N101" s="129"/>
      <c r="O101" s="75"/>
      <c r="P101" s="75"/>
      <c r="Q101" s="75"/>
      <c r="R101" s="75"/>
      <c r="S101" s="127"/>
      <c r="T101" s="75"/>
      <c r="U101" s="75"/>
      <c r="V101" s="75"/>
      <c r="W101" s="75"/>
      <c r="X101" s="127"/>
      <c r="Y101" s="75"/>
      <c r="Z101" s="75"/>
      <c r="AA101" s="75"/>
      <c r="AB101" s="75"/>
    </row>
    <row r="102" spans="1:28" x14ac:dyDescent="0.2">
      <c r="A102" s="75" t="s">
        <v>327</v>
      </c>
      <c r="B102" s="75">
        <v>4538</v>
      </c>
      <c r="C102" s="75" t="s">
        <v>1166</v>
      </c>
      <c r="D102" s="75"/>
      <c r="E102" s="75"/>
      <c r="F102" s="75" t="s">
        <v>356</v>
      </c>
      <c r="G102" s="75"/>
      <c r="H102" s="75"/>
      <c r="I102" s="75"/>
      <c r="J102" s="75" t="s">
        <v>1166</v>
      </c>
      <c r="N102" s="129"/>
      <c r="O102" s="75"/>
      <c r="P102" s="75"/>
      <c r="Q102" s="75"/>
      <c r="R102" s="75"/>
      <c r="S102" s="127"/>
      <c r="T102" s="75"/>
      <c r="U102" s="75"/>
      <c r="V102" s="75"/>
      <c r="W102" s="75"/>
      <c r="X102" s="127"/>
      <c r="Y102" s="75"/>
      <c r="Z102" s="75"/>
      <c r="AA102" s="75"/>
      <c r="AB102" s="75"/>
    </row>
    <row r="103" spans="1:28" x14ac:dyDescent="0.2">
      <c r="A103" s="75" t="s">
        <v>328</v>
      </c>
      <c r="B103" s="75">
        <v>4539</v>
      </c>
      <c r="C103" s="75" t="s">
        <v>1166</v>
      </c>
      <c r="D103" s="75"/>
      <c r="E103" s="75"/>
      <c r="F103" s="75" t="s">
        <v>357</v>
      </c>
      <c r="G103" s="75">
        <v>4560</v>
      </c>
      <c r="H103" s="75" t="s">
        <v>1166</v>
      </c>
      <c r="I103" s="75"/>
      <c r="J103" s="75"/>
      <c r="N103" s="129"/>
      <c r="O103" s="75"/>
      <c r="P103" s="75"/>
      <c r="Q103" s="75"/>
      <c r="R103" s="75"/>
      <c r="S103" s="127"/>
      <c r="T103" s="75"/>
      <c r="U103" s="75"/>
      <c r="V103" s="75"/>
      <c r="W103" s="75"/>
      <c r="X103" s="127"/>
      <c r="Y103" s="75"/>
      <c r="Z103" s="75"/>
      <c r="AA103" s="75"/>
      <c r="AB103" s="75"/>
    </row>
    <row r="104" spans="1:28" x14ac:dyDescent="0.2">
      <c r="A104" s="75" t="s">
        <v>329</v>
      </c>
      <c r="B104" s="75">
        <v>4540</v>
      </c>
      <c r="C104" s="75" t="s">
        <v>1166</v>
      </c>
      <c r="D104" s="75"/>
      <c r="E104" s="75"/>
      <c r="F104" s="75" t="s">
        <v>358</v>
      </c>
      <c r="G104" s="75"/>
      <c r="H104" s="75"/>
      <c r="I104" s="75"/>
      <c r="J104" s="75" t="s">
        <v>1166</v>
      </c>
      <c r="N104" s="129"/>
      <c r="O104" s="75"/>
      <c r="P104" s="75"/>
      <c r="Q104" s="75"/>
      <c r="R104" s="75"/>
      <c r="S104" s="127"/>
      <c r="T104" s="75"/>
      <c r="U104" s="75"/>
      <c r="V104" s="75"/>
      <c r="W104" s="75"/>
      <c r="X104" s="127"/>
      <c r="Y104" s="75"/>
      <c r="Z104" s="75"/>
      <c r="AA104" s="75"/>
      <c r="AB104" s="75"/>
    </row>
    <row r="105" spans="1:28" x14ac:dyDescent="0.2">
      <c r="A105" s="75" t="s">
        <v>330</v>
      </c>
      <c r="B105" s="75">
        <v>4537</v>
      </c>
      <c r="C105" s="75" t="s">
        <v>1166</v>
      </c>
      <c r="D105" s="75"/>
      <c r="E105" s="75"/>
      <c r="F105" s="75" t="s">
        <v>359</v>
      </c>
      <c r="G105" s="75">
        <v>4509</v>
      </c>
      <c r="H105" s="75" t="s">
        <v>1166</v>
      </c>
      <c r="I105" s="75"/>
      <c r="J105" s="75"/>
      <c r="N105" s="129"/>
      <c r="O105" s="75"/>
      <c r="P105" s="75"/>
      <c r="Q105" s="75"/>
      <c r="R105" s="75"/>
      <c r="S105" s="127"/>
      <c r="T105" s="75"/>
      <c r="U105" s="75"/>
      <c r="V105" s="75"/>
      <c r="W105" s="75"/>
      <c r="X105" s="127"/>
      <c r="Y105" s="75"/>
      <c r="Z105" s="75"/>
      <c r="AA105" s="75"/>
      <c r="AB105" s="75"/>
    </row>
    <row r="106" spans="1:28" x14ac:dyDescent="0.2">
      <c r="A106" s="75" t="s">
        <v>331</v>
      </c>
      <c r="B106" s="75"/>
      <c r="C106" s="75"/>
      <c r="D106" s="75"/>
      <c r="E106" s="75" t="s">
        <v>1166</v>
      </c>
      <c r="F106" s="75" t="s">
        <v>360</v>
      </c>
      <c r="G106" s="75">
        <v>4510</v>
      </c>
      <c r="H106" s="75" t="s">
        <v>1166</v>
      </c>
      <c r="I106" s="75"/>
      <c r="J106" s="75"/>
      <c r="N106" s="129"/>
      <c r="O106" s="75"/>
      <c r="P106" s="75"/>
      <c r="Q106" s="75"/>
      <c r="R106" s="75"/>
      <c r="S106" s="127"/>
      <c r="T106" s="75"/>
      <c r="U106" s="75"/>
      <c r="V106" s="75"/>
      <c r="W106" s="75"/>
      <c r="X106" s="127"/>
      <c r="Y106" s="75"/>
      <c r="Z106" s="75"/>
      <c r="AA106" s="75"/>
      <c r="AB106" s="75"/>
    </row>
    <row r="107" spans="1:28" x14ac:dyDescent="0.2">
      <c r="A107" s="75" t="s">
        <v>332</v>
      </c>
      <c r="B107" s="75"/>
      <c r="C107" s="75"/>
      <c r="D107" s="75"/>
      <c r="E107" s="75" t="s">
        <v>1166</v>
      </c>
      <c r="F107" s="75" t="s">
        <v>361</v>
      </c>
      <c r="G107" s="75">
        <v>4511</v>
      </c>
      <c r="H107" s="75" t="s">
        <v>1166</v>
      </c>
      <c r="I107" s="75"/>
      <c r="J107" s="75"/>
      <c r="N107" s="129"/>
      <c r="O107" s="75"/>
      <c r="P107" s="75"/>
      <c r="Q107" s="75"/>
      <c r="R107" s="75"/>
      <c r="S107" s="127"/>
      <c r="T107" s="75"/>
      <c r="U107" s="75"/>
      <c r="V107" s="75"/>
      <c r="W107" s="75"/>
      <c r="X107" s="127"/>
      <c r="Y107" s="75"/>
      <c r="Z107" s="75"/>
      <c r="AA107" s="75"/>
      <c r="AB107" s="75"/>
    </row>
    <row r="108" spans="1:28" x14ac:dyDescent="0.2">
      <c r="A108" s="75" t="s">
        <v>333</v>
      </c>
      <c r="B108" s="75">
        <v>4536</v>
      </c>
      <c r="C108" s="75" t="s">
        <v>1166</v>
      </c>
      <c r="D108" s="75"/>
      <c r="E108" s="75"/>
      <c r="F108" s="75" t="s">
        <v>362</v>
      </c>
      <c r="G108" s="75"/>
      <c r="H108" s="75"/>
      <c r="I108" s="75"/>
      <c r="J108" s="75" t="s">
        <v>1166</v>
      </c>
      <c r="N108" s="129"/>
      <c r="O108" s="75"/>
      <c r="P108" s="75"/>
      <c r="Q108" s="75"/>
      <c r="R108" s="75"/>
      <c r="S108" s="127"/>
      <c r="T108" s="75"/>
      <c r="U108" s="75"/>
      <c r="V108" s="75"/>
      <c r="W108" s="75"/>
      <c r="X108" s="127"/>
      <c r="Y108" s="75"/>
      <c r="Z108" s="75"/>
      <c r="AA108" s="75"/>
      <c r="AB108" s="75"/>
    </row>
    <row r="109" spans="1:28" x14ac:dyDescent="0.2">
      <c r="A109" s="75" t="s">
        <v>334</v>
      </c>
      <c r="B109" s="75">
        <v>4541</v>
      </c>
      <c r="C109" s="75" t="s">
        <v>1166</v>
      </c>
      <c r="D109" s="75"/>
      <c r="E109" s="75"/>
      <c r="F109" s="75" t="s">
        <v>363</v>
      </c>
      <c r="G109" s="75"/>
      <c r="H109" s="75"/>
      <c r="I109" s="75"/>
      <c r="J109" s="75" t="s">
        <v>1166</v>
      </c>
      <c r="N109" s="129"/>
      <c r="O109" s="75"/>
      <c r="P109" s="75"/>
      <c r="Q109" s="75"/>
      <c r="R109" s="75"/>
      <c r="S109" s="127"/>
      <c r="T109" s="75"/>
      <c r="U109" s="75"/>
      <c r="V109" s="75"/>
      <c r="W109" s="75"/>
      <c r="X109" s="127"/>
      <c r="Y109" s="75"/>
      <c r="Z109" s="75"/>
      <c r="AA109" s="75"/>
      <c r="AB109" s="75"/>
    </row>
    <row r="110" spans="1:28" x14ac:dyDescent="0.2">
      <c r="A110" s="75" t="s">
        <v>335</v>
      </c>
      <c r="B110" s="75">
        <v>4542</v>
      </c>
      <c r="C110" s="75" t="s">
        <v>1166</v>
      </c>
      <c r="D110" s="75"/>
      <c r="E110" s="75"/>
      <c r="F110" s="75" t="s">
        <v>364</v>
      </c>
      <c r="G110" s="75"/>
      <c r="H110" s="75"/>
      <c r="I110" s="75"/>
      <c r="J110" s="75" t="s">
        <v>1166</v>
      </c>
      <c r="N110" s="129"/>
      <c r="O110" s="75"/>
      <c r="P110" s="75"/>
      <c r="Q110" s="75"/>
      <c r="R110" s="75"/>
      <c r="S110" s="127"/>
      <c r="T110" s="75"/>
      <c r="U110" s="75"/>
      <c r="V110" s="75"/>
      <c r="W110" s="75"/>
      <c r="X110" s="127"/>
      <c r="Y110" s="75"/>
      <c r="Z110" s="75"/>
      <c r="AA110" s="75"/>
      <c r="AB110" s="75"/>
    </row>
    <row r="111" spans="1:28" x14ac:dyDescent="0.2">
      <c r="A111" s="75" t="s">
        <v>336</v>
      </c>
      <c r="B111" s="75">
        <v>4543</v>
      </c>
      <c r="C111" s="75" t="s">
        <v>1166</v>
      </c>
      <c r="D111" s="75"/>
      <c r="E111" s="75"/>
      <c r="F111" s="75" t="s">
        <v>365</v>
      </c>
      <c r="G111" s="75">
        <v>4571</v>
      </c>
      <c r="H111" s="75" t="s">
        <v>1166</v>
      </c>
      <c r="I111" s="75"/>
      <c r="J111" s="75"/>
      <c r="N111" s="129"/>
      <c r="O111" s="75"/>
      <c r="P111" s="75"/>
      <c r="Q111" s="75"/>
      <c r="R111" s="75"/>
      <c r="S111" s="127"/>
      <c r="T111" s="75"/>
      <c r="U111" s="75"/>
      <c r="V111" s="75"/>
      <c r="W111" s="75"/>
      <c r="X111" s="127"/>
      <c r="Y111" s="75"/>
      <c r="Z111" s="75"/>
      <c r="AA111" s="75"/>
      <c r="AB111" s="75"/>
    </row>
    <row r="112" spans="1:28" x14ac:dyDescent="0.2">
      <c r="A112" s="75" t="s">
        <v>337</v>
      </c>
      <c r="B112" s="75"/>
      <c r="C112" s="75"/>
      <c r="D112" s="75"/>
      <c r="E112" s="75" t="s">
        <v>1166</v>
      </c>
      <c r="F112" s="75" t="s">
        <v>366</v>
      </c>
      <c r="G112" s="75">
        <v>4563</v>
      </c>
      <c r="H112" s="75" t="s">
        <v>1166</v>
      </c>
      <c r="I112" s="75"/>
      <c r="J112" s="75"/>
      <c r="N112" s="129"/>
      <c r="O112" s="75"/>
      <c r="P112" s="75"/>
      <c r="Q112" s="75"/>
      <c r="R112" s="75"/>
      <c r="S112" s="127"/>
      <c r="T112" s="75"/>
      <c r="U112" s="75"/>
      <c r="V112" s="75"/>
      <c r="W112" s="75"/>
      <c r="X112" s="127"/>
      <c r="Y112" s="75"/>
      <c r="Z112" s="75"/>
      <c r="AA112" s="75"/>
      <c r="AB112" s="75"/>
    </row>
    <row r="113" spans="1:28" x14ac:dyDescent="0.2">
      <c r="A113" s="75" t="s">
        <v>308</v>
      </c>
      <c r="B113" s="20" t="s">
        <v>187</v>
      </c>
      <c r="C113" s="87" t="s">
        <v>188</v>
      </c>
      <c r="D113" s="87" t="s">
        <v>189</v>
      </c>
      <c r="E113" s="87" t="s">
        <v>190</v>
      </c>
      <c r="F113" s="51" t="s">
        <v>1104</v>
      </c>
      <c r="N113" s="129"/>
      <c r="O113" s="75"/>
      <c r="P113" s="75"/>
      <c r="Q113" s="75"/>
      <c r="R113" s="75"/>
      <c r="S113" s="127"/>
      <c r="T113" s="75"/>
      <c r="U113" s="75"/>
      <c r="V113" s="75"/>
      <c r="W113" s="75"/>
      <c r="X113" s="127"/>
      <c r="Y113" s="75"/>
      <c r="Z113" s="75"/>
      <c r="AA113" s="75"/>
      <c r="AB113" s="75"/>
    </row>
    <row r="114" spans="1:28" x14ac:dyDescent="0.2">
      <c r="A114" s="75" t="s">
        <v>367</v>
      </c>
      <c r="B114" s="75">
        <v>4565</v>
      </c>
      <c r="C114" s="75" t="s">
        <v>1166</v>
      </c>
      <c r="D114" s="75"/>
      <c r="E114" s="75"/>
      <c r="F114" s="137" t="s">
        <v>1465</v>
      </c>
      <c r="H114" s="2" t="s">
        <v>1486</v>
      </c>
      <c r="N114" s="129"/>
      <c r="O114" s="75"/>
      <c r="P114" s="75"/>
      <c r="Q114" s="75"/>
      <c r="R114" s="75"/>
      <c r="S114" s="127"/>
      <c r="T114" s="75"/>
      <c r="U114" s="75"/>
      <c r="V114" s="75"/>
      <c r="W114" s="75"/>
      <c r="X114" s="127"/>
      <c r="Y114" s="75"/>
      <c r="Z114" s="75"/>
      <c r="AA114" s="75"/>
      <c r="AB114" s="75"/>
    </row>
    <row r="115" spans="1:28" x14ac:dyDescent="0.2">
      <c r="A115" s="75" t="s">
        <v>368</v>
      </c>
      <c r="B115" s="75">
        <v>4562</v>
      </c>
      <c r="C115" s="75" t="s">
        <v>1166</v>
      </c>
      <c r="D115" s="75"/>
      <c r="E115" s="75"/>
      <c r="F115" s="137" t="s">
        <v>1471</v>
      </c>
      <c r="H115" s="137" t="s">
        <v>1492</v>
      </c>
      <c r="N115" s="129"/>
      <c r="O115" s="75"/>
      <c r="P115" s="75"/>
      <c r="Q115" s="75"/>
      <c r="R115" s="75"/>
      <c r="S115" s="127"/>
      <c r="T115" s="75"/>
      <c r="U115" s="75"/>
      <c r="V115" s="75"/>
      <c r="W115" s="75"/>
      <c r="X115" s="127"/>
      <c r="Y115" s="75"/>
      <c r="Z115" s="75"/>
      <c r="AA115" s="75"/>
      <c r="AB115" s="75"/>
    </row>
    <row r="116" spans="1:28" x14ac:dyDescent="0.2">
      <c r="A116" s="75" t="s">
        <v>369</v>
      </c>
      <c r="B116" s="75">
        <v>4561</v>
      </c>
      <c r="C116" s="75" t="s">
        <v>1166</v>
      </c>
      <c r="D116" s="75"/>
      <c r="E116" s="75"/>
      <c r="F116" s="137" t="s">
        <v>1477</v>
      </c>
      <c r="H116" s="2" t="s">
        <v>1498</v>
      </c>
      <c r="N116" s="129"/>
      <c r="O116" s="75"/>
      <c r="P116" s="75"/>
      <c r="Q116" s="75"/>
      <c r="R116" s="75"/>
      <c r="S116" s="127"/>
      <c r="T116" s="75"/>
      <c r="U116" s="75"/>
      <c r="V116" s="75"/>
      <c r="W116" s="75"/>
      <c r="X116" s="127"/>
      <c r="Y116" s="75"/>
      <c r="Z116" s="75"/>
      <c r="AA116" s="75"/>
      <c r="AB116" s="75"/>
    </row>
    <row r="117" spans="1:28" x14ac:dyDescent="0.2">
      <c r="A117" s="75" t="s">
        <v>370</v>
      </c>
      <c r="B117" s="75"/>
      <c r="C117" s="75"/>
      <c r="D117" s="75"/>
      <c r="E117" s="75" t="s">
        <v>1166</v>
      </c>
      <c r="F117" s="137" t="s">
        <v>1483</v>
      </c>
      <c r="H117" s="137" t="s">
        <v>1504</v>
      </c>
      <c r="N117" s="129"/>
      <c r="O117" s="75"/>
      <c r="P117" s="75"/>
      <c r="Q117" s="75"/>
      <c r="R117" s="75"/>
      <c r="S117" s="127"/>
      <c r="T117" s="75"/>
      <c r="U117" s="75"/>
      <c r="V117" s="75"/>
      <c r="W117" s="75"/>
      <c r="X117" s="127"/>
      <c r="Y117" s="75"/>
      <c r="Z117" s="75"/>
      <c r="AA117" s="75"/>
      <c r="AB117" s="75"/>
    </row>
    <row r="118" spans="1:28" x14ac:dyDescent="0.2">
      <c r="A118" s="75" t="s">
        <v>371</v>
      </c>
      <c r="B118" s="75">
        <v>4564</v>
      </c>
      <c r="C118" s="75" t="s">
        <v>1166</v>
      </c>
      <c r="D118" s="75"/>
      <c r="E118" s="75"/>
      <c r="F118" s="137" t="s">
        <v>1489</v>
      </c>
      <c r="H118" s="2" t="s">
        <v>1510</v>
      </c>
      <c r="N118" s="129"/>
      <c r="O118" s="75"/>
      <c r="P118" s="75"/>
      <c r="Q118" s="75"/>
      <c r="R118" s="75"/>
      <c r="S118" s="127"/>
      <c r="T118" s="75"/>
      <c r="U118" s="75"/>
      <c r="V118" s="75"/>
      <c r="W118" s="75"/>
      <c r="X118" s="127"/>
      <c r="Y118" s="75"/>
      <c r="Z118" s="75"/>
      <c r="AA118" s="75"/>
      <c r="AB118" s="75"/>
    </row>
    <row r="119" spans="1:28" x14ac:dyDescent="0.2">
      <c r="A119" s="75" t="s">
        <v>372</v>
      </c>
      <c r="B119" s="75"/>
      <c r="C119" s="75"/>
      <c r="D119" s="75"/>
      <c r="E119" s="75" t="s">
        <v>1166</v>
      </c>
      <c r="F119" s="137" t="s">
        <v>1495</v>
      </c>
      <c r="H119" s="137" t="s">
        <v>1516</v>
      </c>
      <c r="N119" s="129"/>
      <c r="O119" s="75"/>
      <c r="P119" s="75"/>
      <c r="Q119" s="75"/>
      <c r="R119" s="75"/>
      <c r="S119" s="127"/>
      <c r="T119" s="75"/>
      <c r="U119" s="75"/>
      <c r="V119" s="75"/>
      <c r="W119" s="75"/>
      <c r="X119" s="127"/>
      <c r="Y119" s="75"/>
      <c r="Z119" s="75"/>
      <c r="AA119" s="75"/>
      <c r="AB119" s="75"/>
    </row>
    <row r="120" spans="1:28" x14ac:dyDescent="0.2">
      <c r="A120" s="75" t="s">
        <v>373</v>
      </c>
      <c r="B120" s="75"/>
      <c r="C120" s="75"/>
      <c r="D120" s="75"/>
      <c r="E120" s="75" t="s">
        <v>1166</v>
      </c>
      <c r="F120" s="137" t="s">
        <v>1501</v>
      </c>
      <c r="H120" s="2" t="s">
        <v>1522</v>
      </c>
      <c r="N120" s="130"/>
      <c r="O120" s="126"/>
      <c r="P120" s="126"/>
      <c r="Q120" s="126"/>
      <c r="R120" s="126"/>
      <c r="S120" s="124"/>
      <c r="T120" s="126"/>
      <c r="U120" s="126"/>
      <c r="V120" s="126"/>
      <c r="W120" s="126"/>
      <c r="X120" s="124"/>
      <c r="Y120" s="126"/>
      <c r="Z120" s="126"/>
      <c r="AA120" s="126"/>
      <c r="AB120" s="126"/>
    </row>
    <row r="121" spans="1:28" x14ac:dyDescent="0.2">
      <c r="A121" s="75" t="s">
        <v>374</v>
      </c>
      <c r="B121" s="75"/>
      <c r="C121" s="75"/>
      <c r="D121" s="75"/>
      <c r="E121" s="75" t="s">
        <v>1166</v>
      </c>
      <c r="F121" s="137" t="s">
        <v>1507</v>
      </c>
      <c r="H121" s="137" t="s">
        <v>1528</v>
      </c>
      <c r="N121" s="129"/>
      <c r="O121" s="75"/>
      <c r="P121" s="75"/>
      <c r="Q121" s="75"/>
      <c r="R121" s="75"/>
      <c r="S121" s="127"/>
      <c r="T121" s="75"/>
      <c r="U121" s="75"/>
      <c r="V121" s="75"/>
      <c r="W121" s="75"/>
      <c r="X121" s="127"/>
      <c r="Y121" s="75"/>
      <c r="Z121" s="75"/>
      <c r="AA121" s="75"/>
      <c r="AB121" s="75"/>
    </row>
    <row r="122" spans="1:28" x14ac:dyDescent="0.2">
      <c r="A122" s="75" t="s">
        <v>375</v>
      </c>
      <c r="B122" s="75">
        <v>4586</v>
      </c>
      <c r="C122" s="75" t="s">
        <v>1166</v>
      </c>
      <c r="D122" s="75"/>
      <c r="E122" s="75"/>
      <c r="F122" s="137" t="s">
        <v>1513</v>
      </c>
      <c r="H122" s="2" t="s">
        <v>1534</v>
      </c>
      <c r="N122" s="129"/>
      <c r="O122" s="75"/>
      <c r="P122" s="75"/>
      <c r="Q122" s="75"/>
      <c r="R122" s="75"/>
      <c r="S122" s="127"/>
      <c r="T122" s="75"/>
      <c r="U122" s="75"/>
      <c r="V122" s="75"/>
      <c r="W122" s="75"/>
      <c r="X122" s="127"/>
      <c r="Y122" s="75"/>
      <c r="Z122" s="75"/>
      <c r="AA122" s="75"/>
      <c r="AB122" s="75"/>
    </row>
    <row r="123" spans="1:28" x14ac:dyDescent="0.2">
      <c r="A123" s="75" t="s">
        <v>376</v>
      </c>
      <c r="B123" s="75"/>
      <c r="C123" s="75"/>
      <c r="D123" s="75"/>
      <c r="E123" s="75" t="s">
        <v>1166</v>
      </c>
      <c r="F123" s="137" t="s">
        <v>1519</v>
      </c>
      <c r="H123" s="137" t="s">
        <v>1540</v>
      </c>
      <c r="N123" s="129"/>
      <c r="O123" s="75"/>
      <c r="P123" s="75"/>
      <c r="Q123" s="75"/>
      <c r="R123" s="75"/>
      <c r="S123" s="127"/>
      <c r="T123" s="75"/>
      <c r="U123" s="75"/>
      <c r="V123" s="75"/>
      <c r="W123" s="75"/>
      <c r="X123" s="127"/>
      <c r="Y123" s="75"/>
      <c r="Z123" s="75"/>
      <c r="AA123" s="75"/>
      <c r="AB123" s="75"/>
    </row>
    <row r="124" spans="1:28" x14ac:dyDescent="0.2">
      <c r="A124" s="75" t="s">
        <v>377</v>
      </c>
      <c r="B124" s="75"/>
      <c r="C124" s="75"/>
      <c r="D124" s="75" t="s">
        <v>1918</v>
      </c>
      <c r="E124" s="75"/>
      <c r="F124" s="137" t="s">
        <v>1525</v>
      </c>
      <c r="H124" s="2" t="s">
        <v>1546</v>
      </c>
      <c r="N124" s="129"/>
      <c r="O124" s="75"/>
      <c r="P124" s="75"/>
      <c r="Q124" s="75"/>
      <c r="R124" s="75"/>
      <c r="S124" s="127"/>
      <c r="T124" s="75"/>
      <c r="U124" s="75"/>
      <c r="V124" s="75"/>
      <c r="W124" s="75"/>
      <c r="X124" s="127"/>
      <c r="Y124" s="75"/>
      <c r="Z124" s="75"/>
      <c r="AA124" s="75"/>
      <c r="AB124" s="75"/>
    </row>
    <row r="125" spans="1:28" x14ac:dyDescent="0.2">
      <c r="A125" s="75" t="s">
        <v>378</v>
      </c>
      <c r="B125" s="75"/>
      <c r="C125" s="75"/>
      <c r="D125" s="75" t="s">
        <v>1918</v>
      </c>
      <c r="E125" s="75"/>
      <c r="F125" s="137" t="s">
        <v>1531</v>
      </c>
      <c r="H125" s="137" t="s">
        <v>1552</v>
      </c>
      <c r="N125" s="129"/>
      <c r="O125" s="75"/>
      <c r="P125" s="75"/>
      <c r="Q125" s="75"/>
      <c r="R125" s="75"/>
      <c r="S125" s="127"/>
      <c r="T125" s="75"/>
      <c r="U125" s="75"/>
      <c r="V125" s="75"/>
      <c r="W125" s="75"/>
      <c r="X125" s="127"/>
      <c r="Y125" s="75"/>
      <c r="Z125" s="75"/>
      <c r="AA125" s="75"/>
      <c r="AB125" s="75"/>
    </row>
    <row r="126" spans="1:28" x14ac:dyDescent="0.2">
      <c r="A126" s="75" t="s">
        <v>379</v>
      </c>
      <c r="B126" s="75">
        <v>4588</v>
      </c>
      <c r="C126" s="75" t="s">
        <v>1166</v>
      </c>
      <c r="D126" s="75"/>
      <c r="E126" s="75"/>
      <c r="F126" s="137" t="s">
        <v>1537</v>
      </c>
      <c r="H126" s="2" t="s">
        <v>1558</v>
      </c>
      <c r="N126" s="129"/>
      <c r="O126" s="75"/>
      <c r="P126" s="75"/>
      <c r="Q126" s="75"/>
      <c r="R126" s="75"/>
      <c r="S126" s="127"/>
      <c r="T126" s="75"/>
      <c r="U126" s="75"/>
      <c r="V126" s="75"/>
      <c r="W126" s="75"/>
      <c r="X126" s="127"/>
      <c r="Y126" s="75"/>
      <c r="Z126" s="75"/>
      <c r="AA126" s="75"/>
      <c r="AB126" s="75"/>
    </row>
    <row r="127" spans="1:28" x14ac:dyDescent="0.2">
      <c r="A127" s="75" t="s">
        <v>380</v>
      </c>
      <c r="B127" s="75"/>
      <c r="C127" s="75"/>
      <c r="D127" s="75"/>
      <c r="E127" s="75" t="s">
        <v>1166</v>
      </c>
      <c r="F127" s="137" t="s">
        <v>1543</v>
      </c>
      <c r="H127" s="137" t="s">
        <v>1563</v>
      </c>
      <c r="N127" s="129"/>
      <c r="O127" s="75"/>
      <c r="P127" s="75"/>
      <c r="Q127" s="75"/>
      <c r="R127" s="75"/>
      <c r="S127" s="127"/>
      <c r="T127" s="75"/>
      <c r="U127" s="75"/>
      <c r="V127" s="75"/>
      <c r="W127" s="75"/>
      <c r="X127" s="127"/>
      <c r="Y127" s="75"/>
      <c r="Z127" s="75"/>
      <c r="AA127" s="75"/>
      <c r="AB127" s="75"/>
    </row>
    <row r="128" spans="1:28" x14ac:dyDescent="0.2">
      <c r="A128" s="75" t="s">
        <v>381</v>
      </c>
      <c r="B128" s="75">
        <v>4585</v>
      </c>
      <c r="C128" s="75" t="s">
        <v>1166</v>
      </c>
      <c r="D128" s="75"/>
      <c r="E128" s="75"/>
      <c r="F128" s="137" t="s">
        <v>1549</v>
      </c>
      <c r="H128" s="2" t="s">
        <v>1568</v>
      </c>
      <c r="N128" s="129"/>
      <c r="O128" s="75"/>
      <c r="P128" s="75"/>
      <c r="Q128" s="75"/>
      <c r="R128" s="75"/>
      <c r="S128" s="127"/>
      <c r="T128" s="75"/>
      <c r="U128" s="75"/>
      <c r="V128" s="75"/>
      <c r="W128" s="75"/>
      <c r="X128" s="127"/>
      <c r="Y128" s="75"/>
      <c r="Z128" s="75"/>
      <c r="AA128" s="75"/>
      <c r="AB128" s="75"/>
    </row>
    <row r="129" spans="1:28" x14ac:dyDescent="0.2">
      <c r="A129" s="75" t="s">
        <v>382</v>
      </c>
      <c r="B129" s="75"/>
      <c r="C129" s="75"/>
      <c r="D129" s="75"/>
      <c r="E129" s="75" t="s">
        <v>1166</v>
      </c>
      <c r="F129" s="137" t="s">
        <v>1555</v>
      </c>
      <c r="H129" s="137" t="s">
        <v>1573</v>
      </c>
      <c r="N129" s="129"/>
      <c r="O129" s="75"/>
      <c r="P129" s="75"/>
      <c r="Q129" s="75"/>
      <c r="R129" s="75"/>
      <c r="S129" s="127"/>
      <c r="T129" s="75"/>
      <c r="U129" s="75"/>
      <c r="V129" s="75"/>
      <c r="W129" s="75"/>
      <c r="X129" s="127"/>
      <c r="Y129" s="75"/>
      <c r="Z129" s="75"/>
      <c r="AA129" s="75"/>
      <c r="AB129" s="75"/>
    </row>
    <row r="130" spans="1:28" x14ac:dyDescent="0.2">
      <c r="A130" s="75" t="s">
        <v>383</v>
      </c>
      <c r="B130" s="75">
        <v>4575</v>
      </c>
      <c r="C130" s="75" t="s">
        <v>1166</v>
      </c>
      <c r="D130" s="75"/>
      <c r="E130" s="75"/>
      <c r="F130" s="137" t="s">
        <v>1560</v>
      </c>
      <c r="H130" s="2" t="s">
        <v>1578</v>
      </c>
      <c r="N130" s="129"/>
      <c r="O130" s="75"/>
      <c r="P130" s="75"/>
      <c r="Q130" s="75"/>
      <c r="R130" s="75"/>
      <c r="S130" s="127"/>
      <c r="T130" s="75"/>
      <c r="U130" s="75"/>
      <c r="V130" s="75"/>
      <c r="W130" s="75"/>
      <c r="X130" s="127"/>
      <c r="Y130" s="75"/>
      <c r="Z130" s="75"/>
      <c r="AA130" s="75"/>
      <c r="AB130" s="75"/>
    </row>
    <row r="131" spans="1:28" x14ac:dyDescent="0.2">
      <c r="A131" s="75" t="s">
        <v>384</v>
      </c>
      <c r="B131" s="75">
        <v>4597</v>
      </c>
      <c r="C131" s="75" t="s">
        <v>1166</v>
      </c>
      <c r="D131" s="75"/>
      <c r="E131" s="75"/>
      <c r="F131" s="137" t="s">
        <v>1565</v>
      </c>
      <c r="H131" s="137" t="s">
        <v>1583</v>
      </c>
      <c r="N131" s="129"/>
      <c r="O131" s="75"/>
      <c r="P131" s="75"/>
      <c r="Q131" s="75"/>
      <c r="R131" s="75"/>
      <c r="S131" s="127"/>
      <c r="T131" s="75"/>
      <c r="U131" s="75"/>
      <c r="V131" s="75"/>
      <c r="W131" s="75"/>
      <c r="X131" s="127"/>
      <c r="Y131" s="75"/>
      <c r="Z131" s="75"/>
      <c r="AA131" s="75"/>
      <c r="AB131" s="75"/>
    </row>
    <row r="132" spans="1:28" x14ac:dyDescent="0.2">
      <c r="A132" s="75" t="s">
        <v>385</v>
      </c>
      <c r="B132" s="75"/>
      <c r="C132" s="75"/>
      <c r="D132" s="75" t="s">
        <v>1918</v>
      </c>
      <c r="E132" s="75"/>
      <c r="F132" s="137" t="s">
        <v>1570</v>
      </c>
      <c r="H132" s="2" t="s">
        <v>1469</v>
      </c>
      <c r="N132" s="129"/>
      <c r="O132" s="75"/>
      <c r="P132" s="75"/>
      <c r="Q132" s="75"/>
      <c r="R132" s="75"/>
      <c r="S132" s="127"/>
      <c r="T132" s="75"/>
      <c r="U132" s="75"/>
      <c r="V132" s="75"/>
      <c r="W132" s="75"/>
      <c r="X132" s="127"/>
      <c r="Y132" s="75"/>
      <c r="Z132" s="75"/>
      <c r="AA132" s="75"/>
      <c r="AB132" s="75"/>
    </row>
    <row r="133" spans="1:28" x14ac:dyDescent="0.2">
      <c r="A133" s="75" t="s">
        <v>386</v>
      </c>
      <c r="B133" s="75">
        <v>4590</v>
      </c>
      <c r="C133" s="75" t="s">
        <v>1166</v>
      </c>
      <c r="D133" s="75"/>
      <c r="E133" s="75"/>
      <c r="F133" s="137" t="s">
        <v>1575</v>
      </c>
      <c r="H133" s="137" t="s">
        <v>1475</v>
      </c>
      <c r="N133" s="129"/>
      <c r="O133" s="75"/>
      <c r="P133" s="75"/>
      <c r="Q133" s="75"/>
      <c r="R133" s="75"/>
      <c r="S133" s="127"/>
      <c r="T133" s="75"/>
      <c r="U133" s="75"/>
      <c r="V133" s="75"/>
      <c r="W133" s="75"/>
      <c r="X133" s="127"/>
      <c r="Y133" s="75"/>
      <c r="Z133" s="75"/>
      <c r="AA133" s="75"/>
      <c r="AB133" s="75"/>
    </row>
    <row r="134" spans="1:28" x14ac:dyDescent="0.2">
      <c r="A134" s="75" t="s">
        <v>387</v>
      </c>
      <c r="B134" s="75">
        <v>4587</v>
      </c>
      <c r="C134" s="75" t="s">
        <v>1166</v>
      </c>
      <c r="D134" s="75"/>
      <c r="E134" s="75"/>
      <c r="F134" s="137" t="s">
        <v>1580</v>
      </c>
      <c r="H134" s="2" t="s">
        <v>1481</v>
      </c>
      <c r="N134" s="129"/>
      <c r="O134" s="75"/>
      <c r="P134" s="75"/>
      <c r="Q134" s="75"/>
      <c r="R134" s="75"/>
      <c r="S134" s="127"/>
      <c r="T134" s="75"/>
      <c r="U134" s="75"/>
      <c r="V134" s="75"/>
      <c r="W134" s="75"/>
      <c r="X134" s="127"/>
      <c r="Y134" s="75"/>
      <c r="Z134" s="75"/>
      <c r="AA134" s="75"/>
      <c r="AB134" s="75"/>
    </row>
    <row r="135" spans="1:28" x14ac:dyDescent="0.2">
      <c r="F135" s="137" t="s">
        <v>1466</v>
      </c>
      <c r="H135" s="137" t="s">
        <v>1487</v>
      </c>
      <c r="N135" s="129"/>
      <c r="O135" s="75"/>
      <c r="P135" s="75"/>
      <c r="Q135" s="75"/>
      <c r="R135" s="75"/>
      <c r="S135" s="127"/>
      <c r="T135" s="75"/>
      <c r="U135" s="75"/>
      <c r="V135" s="75"/>
      <c r="W135" s="75"/>
      <c r="X135" s="127"/>
      <c r="Y135" s="75"/>
      <c r="Z135" s="75"/>
      <c r="AA135" s="75"/>
      <c r="AB135" s="75"/>
    </row>
    <row r="136" spans="1:28" x14ac:dyDescent="0.2">
      <c r="F136" s="137" t="s">
        <v>1472</v>
      </c>
      <c r="H136" s="2" t="s">
        <v>1493</v>
      </c>
      <c r="N136" s="129"/>
      <c r="O136" s="75"/>
      <c r="P136" s="75"/>
      <c r="Q136" s="75"/>
      <c r="R136" s="75"/>
      <c r="S136" s="127"/>
      <c r="T136" s="75"/>
      <c r="U136" s="75"/>
      <c r="V136" s="75"/>
      <c r="W136" s="75"/>
      <c r="X136" s="127"/>
      <c r="Y136" s="75"/>
      <c r="Z136" s="75"/>
      <c r="AA136" s="75"/>
      <c r="AB136" s="75"/>
    </row>
    <row r="137" spans="1:28" x14ac:dyDescent="0.2">
      <c r="F137" s="137" t="s">
        <v>1478</v>
      </c>
      <c r="H137" s="137" t="s">
        <v>1499</v>
      </c>
      <c r="N137" s="129"/>
      <c r="O137" s="75"/>
      <c r="P137" s="75"/>
      <c r="Q137" s="75"/>
      <c r="R137" s="75"/>
      <c r="S137" s="127"/>
      <c r="T137" s="75"/>
      <c r="U137" s="75"/>
      <c r="V137" s="75"/>
      <c r="W137" s="75"/>
      <c r="X137" s="127"/>
      <c r="Y137" s="75"/>
      <c r="Z137" s="75"/>
      <c r="AA137" s="75"/>
      <c r="AB137" s="75"/>
    </row>
    <row r="138" spans="1:28" x14ac:dyDescent="0.2">
      <c r="F138" s="137" t="s">
        <v>1484</v>
      </c>
      <c r="H138" s="2" t="s">
        <v>1505</v>
      </c>
      <c r="N138" s="129"/>
      <c r="O138" s="75"/>
      <c r="P138" s="75"/>
      <c r="Q138" s="75"/>
      <c r="R138" s="75"/>
      <c r="S138" s="127"/>
      <c r="T138" s="75"/>
      <c r="U138" s="75"/>
      <c r="V138" s="75"/>
      <c r="W138" s="75"/>
      <c r="X138" s="127"/>
      <c r="Y138" s="75"/>
      <c r="Z138" s="75"/>
      <c r="AA138" s="75"/>
      <c r="AB138" s="75"/>
    </row>
    <row r="139" spans="1:28" x14ac:dyDescent="0.2">
      <c r="F139" s="137" t="s">
        <v>1490</v>
      </c>
      <c r="H139" s="137" t="s">
        <v>1511</v>
      </c>
      <c r="N139" s="129"/>
      <c r="O139" s="75"/>
      <c r="P139" s="75"/>
      <c r="Q139" s="75"/>
      <c r="R139" s="75"/>
      <c r="S139" s="127"/>
      <c r="T139" s="75"/>
      <c r="U139" s="75"/>
      <c r="V139" s="75"/>
      <c r="W139" s="75"/>
      <c r="X139" s="127"/>
      <c r="Y139" s="75"/>
      <c r="Z139" s="75"/>
      <c r="AA139" s="75"/>
      <c r="AB139" s="75"/>
    </row>
    <row r="140" spans="1:28" x14ac:dyDescent="0.2">
      <c r="F140" s="137" t="s">
        <v>1496</v>
      </c>
      <c r="H140" s="2" t="s">
        <v>1517</v>
      </c>
      <c r="N140" s="129"/>
      <c r="O140" s="75"/>
      <c r="P140" s="75"/>
      <c r="Q140" s="75"/>
      <c r="R140" s="75"/>
      <c r="S140" s="127"/>
      <c r="T140" s="75"/>
      <c r="U140" s="75"/>
      <c r="V140" s="75"/>
      <c r="W140" s="75"/>
      <c r="X140" s="127"/>
      <c r="Y140" s="75"/>
      <c r="Z140" s="75"/>
      <c r="AA140" s="75"/>
      <c r="AB140" s="75"/>
    </row>
    <row r="141" spans="1:28" x14ac:dyDescent="0.2">
      <c r="F141" s="137" t="s">
        <v>1502</v>
      </c>
      <c r="H141" s="137" t="s">
        <v>1523</v>
      </c>
      <c r="N141" s="129"/>
      <c r="O141" s="75"/>
      <c r="P141" s="75"/>
      <c r="Q141" s="75"/>
      <c r="R141" s="75"/>
      <c r="S141" s="127"/>
      <c r="T141" s="75"/>
      <c r="U141" s="75"/>
      <c r="V141" s="75"/>
      <c r="W141" s="75"/>
      <c r="X141" s="127"/>
      <c r="Y141" s="75"/>
      <c r="Z141" s="75"/>
      <c r="AA141" s="75"/>
      <c r="AB141" s="75"/>
    </row>
    <row r="142" spans="1:28" x14ac:dyDescent="0.2">
      <c r="F142" s="137" t="s">
        <v>1508</v>
      </c>
      <c r="H142" s="2" t="s">
        <v>1529</v>
      </c>
      <c r="N142" s="129"/>
      <c r="O142" s="75"/>
      <c r="P142" s="75"/>
      <c r="Q142" s="75"/>
      <c r="R142" s="75"/>
      <c r="S142" s="127"/>
      <c r="T142" s="75"/>
      <c r="U142" s="75"/>
      <c r="V142" s="75"/>
      <c r="W142" s="75"/>
      <c r="X142" s="127"/>
      <c r="Y142" s="75"/>
      <c r="Z142" s="75"/>
      <c r="AA142" s="75"/>
      <c r="AB142" s="75"/>
    </row>
    <row r="143" spans="1:28" x14ac:dyDescent="0.2">
      <c r="F143" s="137" t="s">
        <v>1514</v>
      </c>
      <c r="H143" s="137" t="s">
        <v>1535</v>
      </c>
      <c r="N143" s="129"/>
      <c r="O143" s="75"/>
      <c r="P143" s="75"/>
      <c r="Q143" s="75"/>
      <c r="R143" s="75"/>
      <c r="S143" s="127"/>
      <c r="T143" s="75"/>
      <c r="U143" s="75"/>
      <c r="V143" s="75"/>
      <c r="W143" s="75"/>
      <c r="X143" s="127"/>
      <c r="Y143" s="75"/>
      <c r="Z143" s="75"/>
      <c r="AA143" s="75"/>
      <c r="AB143" s="75"/>
    </row>
    <row r="144" spans="1:28" x14ac:dyDescent="0.2">
      <c r="F144" s="137" t="s">
        <v>1520</v>
      </c>
      <c r="H144" s="2" t="s">
        <v>1541</v>
      </c>
      <c r="N144" s="129"/>
      <c r="O144" s="75"/>
      <c r="P144" s="75"/>
      <c r="Q144" s="75"/>
      <c r="R144" s="75"/>
      <c r="S144" s="127"/>
      <c r="T144" s="75"/>
      <c r="U144" s="75"/>
      <c r="V144" s="75"/>
      <c r="W144" s="75"/>
      <c r="X144" s="127"/>
      <c r="Y144" s="75"/>
      <c r="Z144" s="75"/>
      <c r="AA144" s="75"/>
      <c r="AB144" s="75"/>
    </row>
    <row r="145" spans="6:28" x14ac:dyDescent="0.2">
      <c r="F145" s="137" t="s">
        <v>1526</v>
      </c>
      <c r="H145" s="137" t="s">
        <v>1547</v>
      </c>
      <c r="N145" s="129"/>
      <c r="O145" s="75"/>
      <c r="P145" s="75"/>
      <c r="Q145" s="75"/>
      <c r="R145" s="75"/>
      <c r="S145" s="127"/>
      <c r="T145" s="75"/>
      <c r="U145" s="75"/>
      <c r="V145" s="75"/>
      <c r="W145" s="75"/>
      <c r="X145" s="127"/>
      <c r="Y145" s="75"/>
      <c r="Z145" s="75"/>
      <c r="AA145" s="75"/>
      <c r="AB145" s="75"/>
    </row>
    <row r="146" spans="6:28" x14ac:dyDescent="0.2">
      <c r="F146" s="137" t="s">
        <v>1532</v>
      </c>
      <c r="H146" s="2" t="s">
        <v>1553</v>
      </c>
      <c r="N146" s="129"/>
      <c r="O146" s="75"/>
      <c r="P146" s="75"/>
      <c r="Q146" s="75"/>
      <c r="R146" s="75"/>
      <c r="S146" s="127"/>
      <c r="T146" s="75"/>
      <c r="U146" s="75"/>
      <c r="V146" s="75"/>
      <c r="W146" s="75"/>
      <c r="X146" s="127"/>
      <c r="Y146" s="75"/>
      <c r="Z146" s="75"/>
      <c r="AA146" s="75"/>
      <c r="AB146" s="75"/>
    </row>
    <row r="147" spans="6:28" x14ac:dyDescent="0.2">
      <c r="F147" s="137" t="s">
        <v>1538</v>
      </c>
      <c r="H147" s="2" t="s">
        <v>1559</v>
      </c>
      <c r="N147" s="129"/>
      <c r="O147" s="75"/>
      <c r="P147" s="75"/>
      <c r="Q147" s="75"/>
      <c r="R147" s="75"/>
      <c r="S147" s="127"/>
      <c r="T147" s="75"/>
      <c r="U147" s="75"/>
      <c r="V147" s="75"/>
      <c r="W147" s="75"/>
      <c r="X147" s="127"/>
      <c r="Y147" s="75"/>
      <c r="Z147" s="75"/>
      <c r="AA147" s="75"/>
      <c r="AB147" s="75"/>
    </row>
    <row r="148" spans="6:28" x14ac:dyDescent="0.2">
      <c r="F148" s="137" t="s">
        <v>1544</v>
      </c>
      <c r="H148" s="137" t="s">
        <v>1564</v>
      </c>
      <c r="N148" s="129"/>
      <c r="O148" s="75"/>
      <c r="P148" s="75"/>
      <c r="Q148" s="75"/>
      <c r="R148" s="75"/>
      <c r="S148" s="127"/>
      <c r="T148" s="75"/>
      <c r="U148" s="75"/>
      <c r="V148" s="75"/>
      <c r="W148" s="75"/>
      <c r="X148" s="127"/>
      <c r="Y148" s="75"/>
      <c r="Z148" s="75"/>
      <c r="AA148" s="75"/>
      <c r="AB148" s="75"/>
    </row>
    <row r="149" spans="6:28" x14ac:dyDescent="0.2">
      <c r="F149" s="137" t="s">
        <v>1550</v>
      </c>
      <c r="H149" s="2" t="s">
        <v>1569</v>
      </c>
      <c r="N149" s="129"/>
      <c r="O149" s="75"/>
      <c r="P149" s="75"/>
      <c r="Q149" s="75"/>
      <c r="R149" s="75"/>
      <c r="S149" s="127"/>
      <c r="T149" s="75"/>
      <c r="U149" s="75"/>
      <c r="V149" s="75"/>
      <c r="W149" s="75"/>
      <c r="X149" s="127"/>
      <c r="Y149" s="75"/>
      <c r="Z149" s="75"/>
      <c r="AA149" s="75"/>
      <c r="AB149" s="75"/>
    </row>
    <row r="150" spans="6:28" x14ac:dyDescent="0.2">
      <c r="F150" s="137" t="s">
        <v>1556</v>
      </c>
      <c r="H150" s="137" t="s">
        <v>1574</v>
      </c>
      <c r="N150" s="130"/>
      <c r="O150" s="126"/>
      <c r="P150" s="126"/>
      <c r="Q150" s="126"/>
      <c r="R150" s="126"/>
      <c r="S150" s="124"/>
      <c r="T150" s="126"/>
      <c r="U150" s="126"/>
      <c r="V150" s="126"/>
      <c r="W150" s="126"/>
      <c r="X150" s="124"/>
      <c r="Y150" s="126"/>
      <c r="Z150" s="126"/>
      <c r="AA150" s="126"/>
      <c r="AB150" s="126"/>
    </row>
    <row r="151" spans="6:28" x14ac:dyDescent="0.2">
      <c r="F151" s="137" t="s">
        <v>1561</v>
      </c>
      <c r="H151" s="2" t="s">
        <v>1579</v>
      </c>
      <c r="N151" s="129"/>
      <c r="O151" s="75"/>
      <c r="P151" s="75"/>
      <c r="Q151" s="75"/>
      <c r="R151" s="75"/>
      <c r="S151" s="127"/>
      <c r="T151" s="75"/>
      <c r="U151" s="75"/>
      <c r="V151" s="75"/>
      <c r="W151" s="75"/>
      <c r="X151" s="127"/>
      <c r="Y151" s="75"/>
      <c r="Z151" s="75"/>
      <c r="AA151" s="75"/>
      <c r="AB151" s="75"/>
    </row>
    <row r="152" spans="6:28" x14ac:dyDescent="0.2">
      <c r="F152" s="137" t="s">
        <v>1566</v>
      </c>
      <c r="H152" s="137" t="s">
        <v>1584</v>
      </c>
      <c r="N152" s="129"/>
      <c r="O152" s="75"/>
      <c r="P152" s="75"/>
      <c r="Q152" s="75"/>
      <c r="R152" s="75"/>
      <c r="S152" s="127"/>
      <c r="T152" s="75"/>
      <c r="U152" s="75"/>
      <c r="V152" s="75"/>
      <c r="W152" s="75"/>
      <c r="X152" s="127"/>
      <c r="Y152" s="75"/>
      <c r="Z152" s="75"/>
      <c r="AA152" s="75"/>
      <c r="AB152" s="75"/>
    </row>
    <row r="153" spans="6:28" x14ac:dyDescent="0.2">
      <c r="F153" s="137" t="s">
        <v>1571</v>
      </c>
      <c r="N153" s="129"/>
      <c r="O153" s="75"/>
      <c r="P153" s="75"/>
      <c r="Q153" s="75"/>
      <c r="R153" s="75"/>
      <c r="S153" s="127"/>
      <c r="T153" s="75"/>
      <c r="U153" s="75"/>
      <c r="V153" s="75"/>
      <c r="W153" s="75"/>
      <c r="X153" s="127"/>
      <c r="Y153" s="75"/>
      <c r="Z153" s="75"/>
      <c r="AA153" s="75"/>
      <c r="AB153" s="75"/>
    </row>
    <row r="154" spans="6:28" x14ac:dyDescent="0.2">
      <c r="F154" s="137" t="s">
        <v>1576</v>
      </c>
      <c r="N154" s="129"/>
      <c r="O154" s="75"/>
      <c r="P154" s="75"/>
      <c r="Q154" s="75"/>
      <c r="R154" s="75"/>
      <c r="S154" s="127"/>
      <c r="T154" s="75"/>
      <c r="U154" s="75"/>
      <c r="V154" s="75"/>
      <c r="W154" s="75"/>
      <c r="X154" s="127"/>
      <c r="Y154" s="75"/>
      <c r="Z154" s="75"/>
      <c r="AA154" s="75"/>
      <c r="AB154" s="75"/>
    </row>
    <row r="155" spans="6:28" x14ac:dyDescent="0.2">
      <c r="F155" s="137" t="s">
        <v>1581</v>
      </c>
      <c r="N155" s="129"/>
      <c r="O155" s="75"/>
      <c r="P155" s="75"/>
      <c r="Q155" s="75"/>
      <c r="R155" s="75"/>
      <c r="S155" s="127"/>
      <c r="T155" s="75"/>
      <c r="U155" s="75"/>
      <c r="V155" s="75"/>
      <c r="W155" s="75"/>
      <c r="X155" s="127"/>
      <c r="Y155" s="75"/>
      <c r="Z155" s="75"/>
      <c r="AA155" s="75"/>
      <c r="AB155" s="75"/>
    </row>
    <row r="156" spans="6:28" x14ac:dyDescent="0.2">
      <c r="F156" s="137" t="s">
        <v>1467</v>
      </c>
      <c r="N156" s="129"/>
      <c r="O156" s="75"/>
      <c r="P156" s="75"/>
      <c r="Q156" s="75"/>
      <c r="R156" s="75"/>
      <c r="S156" s="127"/>
      <c r="T156" s="75"/>
      <c r="U156" s="75"/>
      <c r="V156" s="75"/>
      <c r="W156" s="75"/>
      <c r="X156" s="127"/>
      <c r="Y156" s="75"/>
      <c r="Z156" s="75"/>
      <c r="AA156" s="75"/>
      <c r="AB156" s="75"/>
    </row>
    <row r="157" spans="6:28" x14ac:dyDescent="0.2">
      <c r="F157" s="137" t="s">
        <v>1473</v>
      </c>
      <c r="N157" s="129"/>
      <c r="O157" s="75"/>
      <c r="P157" s="75"/>
      <c r="Q157" s="75"/>
      <c r="R157" s="75"/>
      <c r="S157" s="127"/>
      <c r="T157" s="75"/>
      <c r="U157" s="75"/>
      <c r="V157" s="75"/>
      <c r="W157" s="75"/>
      <c r="X157" s="127"/>
      <c r="Y157" s="75"/>
      <c r="Z157" s="75"/>
      <c r="AA157" s="75"/>
      <c r="AB157" s="75"/>
    </row>
    <row r="158" spans="6:28" x14ac:dyDescent="0.2">
      <c r="F158" s="137" t="s">
        <v>1479</v>
      </c>
      <c r="N158" s="129"/>
      <c r="O158" s="75"/>
      <c r="P158" s="75"/>
      <c r="Q158" s="75"/>
      <c r="R158" s="75"/>
      <c r="S158" s="127"/>
      <c r="T158" s="75"/>
      <c r="U158" s="75"/>
      <c r="V158" s="75"/>
      <c r="W158" s="75"/>
      <c r="X158" s="127"/>
      <c r="Y158" s="75"/>
      <c r="Z158" s="75"/>
      <c r="AA158" s="75"/>
      <c r="AB158" s="75"/>
    </row>
    <row r="159" spans="6:28" x14ac:dyDescent="0.2">
      <c r="F159" s="137" t="s">
        <v>1485</v>
      </c>
      <c r="N159" s="129"/>
      <c r="O159" s="75"/>
      <c r="P159" s="75"/>
      <c r="Q159" s="75"/>
      <c r="R159" s="75"/>
      <c r="S159" s="127"/>
      <c r="T159" s="75"/>
      <c r="U159" s="75"/>
      <c r="V159" s="75"/>
      <c r="W159" s="75"/>
      <c r="X159" s="127"/>
      <c r="Y159" s="75"/>
      <c r="Z159" s="75"/>
      <c r="AA159" s="75"/>
      <c r="AB159" s="75"/>
    </row>
    <row r="160" spans="6:28" x14ac:dyDescent="0.2">
      <c r="F160" s="137" t="s">
        <v>1491</v>
      </c>
      <c r="N160" s="129"/>
      <c r="O160" s="75"/>
      <c r="P160" s="75"/>
      <c r="Q160" s="75"/>
      <c r="R160" s="75"/>
      <c r="S160" s="127"/>
      <c r="T160" s="75"/>
      <c r="U160" s="75"/>
      <c r="V160" s="75"/>
      <c r="W160" s="75"/>
      <c r="X160" s="127"/>
      <c r="Y160" s="75"/>
      <c r="Z160" s="75"/>
      <c r="AA160" s="75"/>
      <c r="AB160" s="75"/>
    </row>
    <row r="161" spans="6:28" x14ac:dyDescent="0.2">
      <c r="F161" s="137" t="s">
        <v>1497</v>
      </c>
      <c r="N161" s="129"/>
      <c r="O161" s="75"/>
      <c r="P161" s="75"/>
      <c r="Q161" s="75"/>
      <c r="R161" s="75"/>
      <c r="S161" s="127"/>
      <c r="T161" s="75"/>
      <c r="U161" s="75"/>
      <c r="V161" s="75"/>
      <c r="W161" s="75"/>
      <c r="X161" s="127"/>
      <c r="Y161" s="75"/>
      <c r="Z161" s="75"/>
      <c r="AA161" s="75"/>
      <c r="AB161" s="75"/>
    </row>
    <row r="162" spans="6:28" x14ac:dyDescent="0.2">
      <c r="F162" s="137" t="s">
        <v>1503</v>
      </c>
      <c r="N162" s="129"/>
      <c r="O162" s="75"/>
      <c r="P162" s="75"/>
      <c r="Q162" s="75"/>
      <c r="R162" s="75"/>
      <c r="S162" s="127"/>
      <c r="T162" s="75"/>
      <c r="U162" s="75"/>
      <c r="V162" s="75"/>
      <c r="W162" s="75"/>
      <c r="X162" s="127"/>
      <c r="Y162" s="75"/>
      <c r="Z162" s="75"/>
      <c r="AA162" s="75"/>
      <c r="AB162" s="75"/>
    </row>
    <row r="163" spans="6:28" x14ac:dyDescent="0.2">
      <c r="F163" s="137" t="s">
        <v>1509</v>
      </c>
      <c r="N163" s="129"/>
      <c r="O163" s="75"/>
      <c r="P163" s="75"/>
      <c r="Q163" s="75"/>
      <c r="R163" s="75"/>
      <c r="S163" s="127"/>
      <c r="T163" s="75"/>
      <c r="U163" s="75"/>
      <c r="V163" s="75"/>
      <c r="W163" s="75"/>
      <c r="X163" s="127"/>
      <c r="Y163" s="75"/>
      <c r="Z163" s="75"/>
      <c r="AA163" s="75"/>
      <c r="AB163" s="75"/>
    </row>
    <row r="164" spans="6:28" x14ac:dyDescent="0.2">
      <c r="F164" s="137" t="s">
        <v>1515</v>
      </c>
      <c r="N164" s="129"/>
      <c r="O164" s="75"/>
      <c r="P164" s="75"/>
      <c r="Q164" s="75"/>
      <c r="R164" s="75"/>
      <c r="S164" s="127"/>
      <c r="T164" s="75"/>
      <c r="U164" s="75"/>
      <c r="V164" s="75"/>
      <c r="W164" s="75"/>
      <c r="X164" s="127"/>
      <c r="Y164" s="75"/>
      <c r="Z164" s="75"/>
      <c r="AA164" s="75"/>
      <c r="AB164" s="75"/>
    </row>
    <row r="165" spans="6:28" x14ac:dyDescent="0.2">
      <c r="F165" s="137" t="s">
        <v>1521</v>
      </c>
      <c r="N165" s="129"/>
      <c r="O165" s="75"/>
      <c r="P165" s="75"/>
      <c r="Q165" s="75"/>
      <c r="R165" s="75"/>
      <c r="S165" s="127"/>
      <c r="T165" s="75"/>
      <c r="U165" s="75"/>
      <c r="V165" s="75"/>
      <c r="W165" s="75"/>
      <c r="X165" s="127"/>
      <c r="Y165" s="75"/>
      <c r="Z165" s="75"/>
      <c r="AA165" s="75"/>
      <c r="AB165" s="75"/>
    </row>
    <row r="166" spans="6:28" x14ac:dyDescent="0.2">
      <c r="F166" s="137" t="s">
        <v>1527</v>
      </c>
      <c r="N166" s="129"/>
      <c r="O166" s="75"/>
      <c r="P166" s="75"/>
      <c r="Q166" s="75"/>
      <c r="R166" s="75"/>
      <c r="S166" s="127"/>
      <c r="T166" s="75"/>
      <c r="U166" s="75"/>
      <c r="V166" s="75"/>
      <c r="W166" s="75"/>
      <c r="X166" s="127"/>
      <c r="Y166" s="75"/>
      <c r="Z166" s="75"/>
      <c r="AA166" s="75"/>
      <c r="AB166" s="75"/>
    </row>
    <row r="167" spans="6:28" x14ac:dyDescent="0.2">
      <c r="F167" s="137" t="s">
        <v>1533</v>
      </c>
      <c r="N167" s="129"/>
      <c r="O167" s="75"/>
      <c r="P167" s="75"/>
      <c r="Q167" s="75"/>
      <c r="R167" s="75"/>
      <c r="S167" s="127"/>
      <c r="T167" s="75"/>
      <c r="U167" s="75"/>
      <c r="V167" s="75"/>
      <c r="W167" s="75"/>
      <c r="X167" s="127"/>
      <c r="Y167" s="75"/>
      <c r="Z167" s="75"/>
      <c r="AA167" s="75"/>
      <c r="AB167" s="75"/>
    </row>
    <row r="168" spans="6:28" x14ac:dyDescent="0.2">
      <c r="F168" s="137" t="s">
        <v>1539</v>
      </c>
      <c r="N168" s="129"/>
      <c r="O168" s="75"/>
      <c r="P168" s="75"/>
      <c r="Q168" s="75"/>
      <c r="R168" s="75"/>
      <c r="S168" s="127"/>
      <c r="T168" s="75"/>
      <c r="U168" s="75"/>
      <c r="V168" s="75"/>
      <c r="W168" s="75"/>
      <c r="X168" s="127"/>
      <c r="Y168" s="75"/>
      <c r="Z168" s="75"/>
      <c r="AA168" s="75"/>
      <c r="AB168" s="75"/>
    </row>
    <row r="169" spans="6:28" x14ac:dyDescent="0.2">
      <c r="F169" s="137" t="s">
        <v>1545</v>
      </c>
      <c r="N169" s="129"/>
      <c r="O169" s="75"/>
      <c r="P169" s="75"/>
      <c r="Q169" s="75"/>
      <c r="R169" s="75"/>
      <c r="S169" s="127"/>
      <c r="T169" s="75"/>
      <c r="U169" s="75"/>
      <c r="V169" s="75"/>
      <c r="W169" s="75"/>
      <c r="X169" s="127"/>
      <c r="Y169" s="75"/>
      <c r="Z169" s="75"/>
      <c r="AA169" s="75"/>
      <c r="AB169" s="75"/>
    </row>
    <row r="170" spans="6:28" x14ac:dyDescent="0.2">
      <c r="F170" s="137" t="s">
        <v>1551</v>
      </c>
      <c r="N170" s="129"/>
      <c r="O170" s="75"/>
      <c r="P170" s="75"/>
      <c r="Q170" s="75"/>
      <c r="R170" s="75"/>
      <c r="S170" s="127"/>
      <c r="T170" s="75"/>
      <c r="U170" s="75"/>
      <c r="V170" s="75"/>
      <c r="W170" s="75"/>
      <c r="X170" s="127"/>
      <c r="Y170" s="75"/>
      <c r="Z170" s="75"/>
      <c r="AA170" s="75"/>
      <c r="AB170" s="75"/>
    </row>
    <row r="171" spans="6:28" x14ac:dyDescent="0.2">
      <c r="F171" s="137" t="s">
        <v>1557</v>
      </c>
      <c r="N171" s="129"/>
      <c r="O171" s="75"/>
      <c r="P171" s="75"/>
      <c r="Q171" s="75"/>
      <c r="R171" s="75"/>
      <c r="S171" s="127"/>
      <c r="T171" s="75"/>
      <c r="U171" s="75"/>
      <c r="V171" s="75"/>
      <c r="W171" s="75"/>
      <c r="X171" s="127"/>
      <c r="Y171" s="75"/>
      <c r="Z171" s="75"/>
      <c r="AA171" s="75"/>
      <c r="AB171" s="75"/>
    </row>
    <row r="172" spans="6:28" x14ac:dyDescent="0.2">
      <c r="F172" s="137" t="s">
        <v>1562</v>
      </c>
      <c r="N172" s="129"/>
      <c r="O172" s="75"/>
      <c r="P172" s="75"/>
      <c r="Q172" s="75"/>
      <c r="R172" s="75"/>
      <c r="S172" s="127"/>
      <c r="T172" s="75"/>
      <c r="U172" s="75"/>
      <c r="V172" s="75"/>
      <c r="W172" s="75"/>
      <c r="X172" s="127"/>
      <c r="Y172" s="75"/>
      <c r="Z172" s="75"/>
      <c r="AA172" s="75"/>
      <c r="AB172" s="75"/>
    </row>
    <row r="173" spans="6:28" x14ac:dyDescent="0.2">
      <c r="F173" s="137" t="s">
        <v>1567</v>
      </c>
      <c r="N173" s="129"/>
      <c r="O173" s="75"/>
      <c r="P173" s="75"/>
      <c r="Q173" s="75"/>
      <c r="R173" s="75"/>
      <c r="S173" s="127"/>
      <c r="T173" s="75"/>
      <c r="U173" s="75"/>
      <c r="V173" s="75"/>
      <c r="W173" s="75"/>
      <c r="X173" s="127"/>
      <c r="Y173" s="75"/>
      <c r="Z173" s="75"/>
      <c r="AA173" s="75"/>
      <c r="AB173" s="75"/>
    </row>
    <row r="174" spans="6:28" x14ac:dyDescent="0.2">
      <c r="F174" s="137" t="s">
        <v>1572</v>
      </c>
      <c r="N174" s="129"/>
      <c r="O174" s="75"/>
      <c r="P174" s="75"/>
      <c r="Q174" s="75"/>
      <c r="R174" s="75"/>
      <c r="S174" s="127"/>
      <c r="T174" s="75"/>
      <c r="U174" s="75"/>
      <c r="V174" s="75"/>
      <c r="W174" s="75"/>
      <c r="X174" s="127"/>
      <c r="Y174" s="75"/>
      <c r="Z174" s="75"/>
      <c r="AA174" s="75"/>
      <c r="AB174" s="75"/>
    </row>
    <row r="175" spans="6:28" x14ac:dyDescent="0.2">
      <c r="F175" s="137" t="s">
        <v>1577</v>
      </c>
      <c r="N175" s="129"/>
      <c r="O175" s="75"/>
      <c r="P175" s="75"/>
      <c r="Q175" s="75"/>
      <c r="R175" s="75"/>
      <c r="S175" s="127"/>
      <c r="T175" s="75"/>
      <c r="U175" s="75"/>
      <c r="V175" s="75"/>
      <c r="W175" s="75"/>
      <c r="X175" s="127"/>
      <c r="Y175" s="75"/>
      <c r="Z175" s="75"/>
      <c r="AA175" s="75"/>
      <c r="AB175" s="75"/>
    </row>
    <row r="176" spans="6:28" x14ac:dyDescent="0.2">
      <c r="F176" s="137" t="s">
        <v>1582</v>
      </c>
      <c r="N176" s="129"/>
      <c r="O176" s="75"/>
      <c r="P176" s="75"/>
      <c r="Q176" s="75"/>
      <c r="R176" s="75"/>
      <c r="S176" s="127"/>
      <c r="T176" s="75"/>
      <c r="U176" s="75"/>
      <c r="V176" s="75"/>
      <c r="W176" s="75"/>
      <c r="X176" s="127"/>
      <c r="Y176" s="75"/>
      <c r="Z176" s="75"/>
      <c r="AA176" s="75"/>
      <c r="AB176" s="75"/>
    </row>
    <row r="177" spans="6:28" x14ac:dyDescent="0.2">
      <c r="F177" s="137" t="s">
        <v>1468</v>
      </c>
      <c r="N177" s="129"/>
      <c r="O177" s="75"/>
      <c r="P177" s="75"/>
      <c r="Q177" s="75"/>
      <c r="R177" s="75"/>
      <c r="S177" s="127"/>
      <c r="T177" s="75"/>
      <c r="U177" s="75"/>
      <c r="V177" s="75"/>
      <c r="W177" s="75"/>
      <c r="X177" s="127"/>
      <c r="Y177" s="75"/>
      <c r="Z177" s="75"/>
      <c r="AA177" s="75"/>
      <c r="AB177" s="75"/>
    </row>
    <row r="178" spans="6:28" x14ac:dyDescent="0.2">
      <c r="F178" s="137" t="s">
        <v>1474</v>
      </c>
      <c r="N178" s="129"/>
      <c r="O178" s="75"/>
      <c r="P178" s="75"/>
      <c r="Q178" s="75"/>
      <c r="R178" s="75"/>
      <c r="S178" s="127"/>
      <c r="T178" s="75"/>
      <c r="U178" s="75"/>
      <c r="V178" s="75"/>
      <c r="W178" s="75"/>
      <c r="X178" s="127"/>
      <c r="Y178" s="75"/>
      <c r="Z178" s="75"/>
      <c r="AA178" s="75"/>
      <c r="AB178" s="75"/>
    </row>
    <row r="179" spans="6:28" x14ac:dyDescent="0.2">
      <c r="F179" s="137" t="s">
        <v>1480</v>
      </c>
      <c r="N179" s="129"/>
      <c r="O179" s="75"/>
      <c r="P179" s="75"/>
      <c r="Q179" s="75"/>
      <c r="R179" s="75"/>
      <c r="S179" s="127"/>
      <c r="T179" s="75"/>
      <c r="U179" s="75"/>
      <c r="V179" s="75"/>
      <c r="W179" s="75"/>
      <c r="X179" s="127"/>
      <c r="Y179" s="75"/>
      <c r="Z179" s="75"/>
      <c r="AA179" s="75"/>
      <c r="AB179" s="75"/>
    </row>
    <row r="180" spans="6:28" x14ac:dyDescent="0.2">
      <c r="N180" s="130"/>
      <c r="O180" s="126"/>
      <c r="P180" s="126"/>
      <c r="Q180" s="126"/>
      <c r="R180" s="126"/>
      <c r="S180" s="124"/>
      <c r="T180" s="126"/>
      <c r="U180" s="126"/>
      <c r="V180" s="126"/>
      <c r="W180" s="126"/>
      <c r="X180" s="124"/>
      <c r="Y180" s="126"/>
      <c r="Z180" s="126"/>
      <c r="AA180" s="126"/>
      <c r="AB180" s="126"/>
    </row>
    <row r="181" spans="6:28" x14ac:dyDescent="0.2">
      <c r="N181" s="129"/>
      <c r="O181" s="75"/>
      <c r="P181" s="75"/>
      <c r="Q181" s="75"/>
      <c r="R181" s="75"/>
      <c r="S181" s="127"/>
      <c r="T181" s="75"/>
      <c r="U181" s="75"/>
      <c r="V181" s="75"/>
      <c r="W181" s="75"/>
      <c r="X181" s="127"/>
      <c r="Y181" s="75"/>
      <c r="Z181" s="75"/>
      <c r="AA181" s="75"/>
      <c r="AB181" s="75"/>
    </row>
    <row r="182" spans="6:28" x14ac:dyDescent="0.2">
      <c r="N182" s="129"/>
      <c r="O182" s="75"/>
      <c r="P182" s="75"/>
      <c r="Q182" s="75"/>
      <c r="R182" s="75"/>
      <c r="S182" s="127"/>
      <c r="T182" s="75"/>
      <c r="U182" s="75"/>
      <c r="V182" s="75"/>
      <c r="W182" s="75"/>
      <c r="X182" s="127"/>
      <c r="Y182" s="75"/>
      <c r="Z182" s="75"/>
      <c r="AA182" s="75"/>
      <c r="AB182" s="75"/>
    </row>
    <row r="183" spans="6:28" x14ac:dyDescent="0.2">
      <c r="N183" s="129"/>
      <c r="O183" s="75"/>
      <c r="P183" s="75"/>
      <c r="Q183" s="75"/>
      <c r="R183" s="75"/>
      <c r="S183" s="127"/>
      <c r="T183" s="75"/>
      <c r="U183" s="75"/>
      <c r="V183" s="75"/>
      <c r="W183" s="75"/>
      <c r="X183" s="127"/>
      <c r="Y183" s="75"/>
      <c r="Z183" s="75"/>
      <c r="AA183" s="75"/>
      <c r="AB183" s="75"/>
    </row>
    <row r="184" spans="6:28" x14ac:dyDescent="0.2">
      <c r="N184" s="129"/>
      <c r="O184" s="75"/>
      <c r="P184" s="75"/>
      <c r="Q184" s="75"/>
      <c r="R184" s="75"/>
      <c r="S184" s="127"/>
      <c r="T184" s="75"/>
      <c r="U184" s="75"/>
      <c r="V184" s="75"/>
      <c r="W184" s="75"/>
      <c r="X184" s="127"/>
      <c r="Y184" s="75"/>
      <c r="Z184" s="75"/>
      <c r="AA184" s="75"/>
      <c r="AB184" s="75"/>
    </row>
    <row r="185" spans="6:28" x14ac:dyDescent="0.2">
      <c r="N185" s="129"/>
      <c r="O185" s="75"/>
      <c r="P185" s="75"/>
      <c r="Q185" s="75"/>
      <c r="R185" s="75"/>
      <c r="S185" s="127"/>
      <c r="T185" s="75"/>
      <c r="U185" s="75"/>
      <c r="V185" s="75"/>
      <c r="W185" s="75"/>
      <c r="X185" s="127"/>
      <c r="Y185" s="75"/>
      <c r="Z185" s="75"/>
      <c r="AA185" s="75"/>
      <c r="AB185" s="75"/>
    </row>
    <row r="186" spans="6:28" x14ac:dyDescent="0.2">
      <c r="N186" s="129"/>
      <c r="O186" s="75"/>
      <c r="P186" s="75"/>
      <c r="Q186" s="75"/>
      <c r="R186" s="75"/>
      <c r="S186" s="127"/>
      <c r="T186" s="75"/>
      <c r="U186" s="75"/>
      <c r="V186" s="75"/>
      <c r="W186" s="75"/>
      <c r="X186" s="127"/>
      <c r="Y186" s="75"/>
      <c r="Z186" s="75"/>
      <c r="AA186" s="75"/>
      <c r="AB186" s="75"/>
    </row>
    <row r="187" spans="6:28" x14ac:dyDescent="0.2">
      <c r="N187" s="129"/>
      <c r="O187" s="75"/>
      <c r="P187" s="75"/>
      <c r="Q187" s="75"/>
      <c r="R187" s="75"/>
      <c r="S187" s="127"/>
      <c r="T187" s="75"/>
      <c r="U187" s="75"/>
      <c r="V187" s="75"/>
      <c r="W187" s="75"/>
      <c r="X187" s="127"/>
      <c r="Y187" s="75"/>
      <c r="Z187" s="75"/>
      <c r="AA187" s="75"/>
      <c r="AB187" s="75"/>
    </row>
    <row r="188" spans="6:28" x14ac:dyDescent="0.2">
      <c r="N188" s="129"/>
      <c r="O188" s="75"/>
      <c r="P188" s="75"/>
      <c r="Q188" s="75"/>
      <c r="R188" s="75"/>
      <c r="S188" s="127"/>
      <c r="T188" s="75"/>
      <c r="U188" s="75"/>
      <c r="V188" s="75"/>
      <c r="W188" s="75"/>
      <c r="X188" s="127"/>
      <c r="Y188" s="75"/>
      <c r="Z188" s="75"/>
      <c r="AA188" s="75"/>
      <c r="AB188" s="75"/>
    </row>
    <row r="189" spans="6:28" x14ac:dyDescent="0.2">
      <c r="N189" s="129"/>
      <c r="O189" s="75"/>
      <c r="P189" s="75"/>
      <c r="Q189" s="75"/>
      <c r="R189" s="75"/>
      <c r="S189" s="127"/>
      <c r="T189" s="75"/>
      <c r="U189" s="75"/>
      <c r="V189" s="75"/>
      <c r="W189" s="75"/>
      <c r="X189" s="127"/>
      <c r="Y189" s="75"/>
      <c r="Z189" s="75"/>
      <c r="AA189" s="75"/>
      <c r="AB189" s="75"/>
    </row>
    <row r="190" spans="6:28" x14ac:dyDescent="0.2">
      <c r="N190" s="129"/>
      <c r="O190" s="75"/>
      <c r="P190" s="75"/>
      <c r="Q190" s="75"/>
      <c r="R190" s="75"/>
      <c r="S190" s="127"/>
      <c r="T190" s="75"/>
      <c r="U190" s="75"/>
      <c r="V190" s="75"/>
      <c r="W190" s="75"/>
      <c r="X190" s="127"/>
      <c r="Y190" s="75"/>
      <c r="Z190" s="75"/>
      <c r="AA190" s="75"/>
      <c r="AB190" s="75"/>
    </row>
    <row r="191" spans="6:28" x14ac:dyDescent="0.2">
      <c r="N191" s="129"/>
      <c r="O191" s="75"/>
      <c r="P191" s="75"/>
      <c r="Q191" s="75"/>
      <c r="R191" s="75"/>
      <c r="S191" s="127"/>
      <c r="T191" s="75"/>
      <c r="U191" s="75"/>
      <c r="V191" s="75"/>
      <c r="W191" s="75"/>
      <c r="X191" s="127"/>
      <c r="Y191" s="75"/>
      <c r="Z191" s="75"/>
      <c r="AA191" s="75"/>
      <c r="AB191" s="75"/>
    </row>
    <row r="192" spans="6:28" x14ac:dyDescent="0.2">
      <c r="N192" s="129"/>
      <c r="O192" s="75"/>
      <c r="P192" s="75"/>
      <c r="Q192" s="75"/>
      <c r="R192" s="75"/>
      <c r="S192" s="127"/>
      <c r="T192" s="75"/>
      <c r="U192" s="75"/>
      <c r="V192" s="75"/>
      <c r="W192" s="75"/>
      <c r="X192" s="127"/>
      <c r="Y192" s="75"/>
      <c r="Z192" s="75"/>
      <c r="AA192" s="75"/>
      <c r="AB192" s="75"/>
    </row>
    <row r="193" spans="14:28" x14ac:dyDescent="0.2">
      <c r="N193" s="129"/>
      <c r="O193" s="75"/>
      <c r="P193" s="75"/>
      <c r="Q193" s="75"/>
      <c r="R193" s="75"/>
      <c r="S193" s="127"/>
      <c r="T193" s="75"/>
      <c r="U193" s="75"/>
      <c r="V193" s="75"/>
      <c r="W193" s="75"/>
      <c r="X193" s="127"/>
      <c r="Y193" s="75"/>
      <c r="Z193" s="75"/>
      <c r="AA193" s="75"/>
      <c r="AB193" s="75"/>
    </row>
    <row r="194" spans="14:28" x14ac:dyDescent="0.2">
      <c r="N194" s="129"/>
      <c r="O194" s="75"/>
      <c r="P194" s="75"/>
      <c r="Q194" s="75"/>
      <c r="R194" s="75"/>
      <c r="S194" s="127"/>
      <c r="T194" s="75"/>
      <c r="U194" s="75"/>
      <c r="V194" s="75"/>
      <c r="W194" s="75"/>
      <c r="X194" s="127"/>
      <c r="Y194" s="75"/>
      <c r="Z194" s="75"/>
      <c r="AA194" s="75"/>
      <c r="AB194" s="75"/>
    </row>
    <row r="195" spans="14:28" x14ac:dyDescent="0.2">
      <c r="N195" s="129"/>
      <c r="O195" s="75"/>
      <c r="P195" s="75"/>
      <c r="Q195" s="75"/>
      <c r="R195" s="75"/>
      <c r="S195" s="127"/>
      <c r="T195" s="75"/>
      <c r="U195" s="75"/>
      <c r="V195" s="75"/>
      <c r="W195" s="75"/>
      <c r="X195" s="127"/>
      <c r="Y195" s="75"/>
      <c r="Z195" s="75"/>
      <c r="AA195" s="75"/>
      <c r="AB195" s="75"/>
    </row>
    <row r="196" spans="14:28" x14ac:dyDescent="0.2">
      <c r="N196" s="129"/>
      <c r="O196" s="75"/>
      <c r="P196" s="75"/>
      <c r="Q196" s="75"/>
      <c r="R196" s="75"/>
      <c r="S196" s="127"/>
      <c r="T196" s="75"/>
      <c r="U196" s="75"/>
      <c r="V196" s="75"/>
      <c r="W196" s="75"/>
      <c r="X196" s="127"/>
      <c r="Y196" s="75"/>
      <c r="Z196" s="75"/>
      <c r="AA196" s="75"/>
      <c r="AB196" s="75"/>
    </row>
    <row r="197" spans="14:28" x14ac:dyDescent="0.2">
      <c r="N197" s="129"/>
      <c r="O197" s="75"/>
      <c r="P197" s="75"/>
      <c r="Q197" s="75"/>
      <c r="R197" s="75"/>
      <c r="S197" s="127"/>
      <c r="T197" s="75"/>
      <c r="U197" s="75"/>
      <c r="V197" s="75"/>
      <c r="W197" s="75"/>
      <c r="X197" s="127"/>
      <c r="Y197" s="75"/>
      <c r="Z197" s="75"/>
      <c r="AA197" s="75"/>
      <c r="AB197" s="75"/>
    </row>
    <row r="198" spans="14:28" x14ac:dyDescent="0.2">
      <c r="N198" s="129"/>
      <c r="O198" s="75"/>
      <c r="P198" s="75"/>
      <c r="Q198" s="75"/>
      <c r="R198" s="75"/>
      <c r="S198" s="127"/>
      <c r="T198" s="75"/>
      <c r="U198" s="75"/>
      <c r="V198" s="75"/>
      <c r="W198" s="75"/>
      <c r="X198" s="127"/>
      <c r="Y198" s="75"/>
      <c r="Z198" s="75"/>
      <c r="AA198" s="75"/>
      <c r="AB198" s="75"/>
    </row>
    <row r="199" spans="14:28" x14ac:dyDescent="0.2">
      <c r="N199" s="129"/>
      <c r="O199" s="75"/>
      <c r="P199" s="75"/>
      <c r="Q199" s="75"/>
      <c r="R199" s="75"/>
      <c r="S199" s="127"/>
      <c r="T199" s="75"/>
      <c r="U199" s="75"/>
      <c r="V199" s="75"/>
      <c r="W199" s="75"/>
      <c r="X199" s="127"/>
      <c r="Y199" s="75"/>
      <c r="Z199" s="75"/>
      <c r="AA199" s="75"/>
      <c r="AB199" s="75"/>
    </row>
    <row r="200" spans="14:28" x14ac:dyDescent="0.2">
      <c r="N200" s="129"/>
      <c r="O200" s="75"/>
      <c r="P200" s="75"/>
      <c r="Q200" s="75"/>
      <c r="R200" s="75"/>
      <c r="S200" s="127"/>
      <c r="T200" s="75"/>
      <c r="U200" s="75"/>
      <c r="V200" s="75"/>
      <c r="W200" s="75"/>
      <c r="X200" s="127"/>
      <c r="Y200" s="75"/>
      <c r="Z200" s="75"/>
      <c r="AA200" s="75"/>
      <c r="AB200" s="75"/>
    </row>
    <row r="201" spans="14:28" x14ac:dyDescent="0.2">
      <c r="N201" s="129"/>
      <c r="O201" s="75"/>
      <c r="P201" s="75"/>
      <c r="Q201" s="75"/>
      <c r="R201" s="75"/>
      <c r="S201" s="127"/>
      <c r="T201" s="75"/>
      <c r="U201" s="75"/>
      <c r="V201" s="75"/>
      <c r="W201" s="75"/>
      <c r="X201" s="127"/>
      <c r="Y201" s="75"/>
      <c r="Z201" s="75"/>
      <c r="AA201" s="75"/>
      <c r="AB201" s="75"/>
    </row>
    <row r="202" spans="14:28" x14ac:dyDescent="0.2">
      <c r="N202" s="129"/>
      <c r="O202" s="75"/>
      <c r="P202" s="75"/>
      <c r="Q202" s="75"/>
      <c r="R202" s="75"/>
      <c r="S202" s="127"/>
      <c r="T202" s="75"/>
      <c r="U202" s="75"/>
      <c r="V202" s="75"/>
      <c r="W202" s="75"/>
      <c r="X202" s="127"/>
      <c r="Y202" s="75"/>
      <c r="Z202" s="75"/>
      <c r="AA202" s="75"/>
      <c r="AB202" s="75"/>
    </row>
    <row r="203" spans="14:28" x14ac:dyDescent="0.2">
      <c r="N203" s="129"/>
      <c r="O203" s="75"/>
      <c r="P203" s="75"/>
      <c r="Q203" s="75"/>
      <c r="R203" s="75"/>
      <c r="S203" s="127"/>
      <c r="T203" s="75"/>
      <c r="U203" s="75"/>
      <c r="V203" s="75"/>
      <c r="W203" s="75"/>
      <c r="X203" s="127"/>
      <c r="Y203" s="75"/>
      <c r="Z203" s="75"/>
      <c r="AA203" s="75"/>
      <c r="AB203" s="75"/>
    </row>
    <row r="204" spans="14:28" x14ac:dyDescent="0.2">
      <c r="N204" s="129"/>
      <c r="O204" s="75"/>
      <c r="P204" s="75"/>
      <c r="Q204" s="75"/>
      <c r="R204" s="75"/>
      <c r="S204" s="127"/>
      <c r="T204" s="75"/>
      <c r="U204" s="75"/>
      <c r="V204" s="75"/>
      <c r="W204" s="75"/>
      <c r="X204" s="127"/>
      <c r="Y204" s="75"/>
      <c r="Z204" s="75"/>
      <c r="AA204" s="75"/>
      <c r="AB204" s="75"/>
    </row>
    <row r="205" spans="14:28" x14ac:dyDescent="0.2">
      <c r="N205" s="129"/>
      <c r="O205" s="75"/>
      <c r="P205" s="75"/>
      <c r="Q205" s="75"/>
      <c r="R205" s="75"/>
      <c r="S205" s="127"/>
      <c r="T205" s="75"/>
      <c r="U205" s="75"/>
      <c r="V205" s="75"/>
      <c r="W205" s="75"/>
      <c r="X205" s="127"/>
      <c r="Y205" s="75"/>
      <c r="Z205" s="75"/>
      <c r="AA205" s="75"/>
      <c r="AB205" s="75"/>
    </row>
    <row r="206" spans="14:28" x14ac:dyDescent="0.2">
      <c r="N206" s="129"/>
      <c r="O206" s="75"/>
      <c r="P206" s="75"/>
      <c r="Q206" s="75"/>
      <c r="R206" s="75"/>
      <c r="S206" s="127"/>
      <c r="T206" s="75"/>
      <c r="U206" s="75"/>
      <c r="V206" s="75"/>
      <c r="W206" s="75"/>
      <c r="X206" s="127"/>
      <c r="Y206" s="75"/>
      <c r="Z206" s="75"/>
      <c r="AA206" s="75"/>
      <c r="AB206" s="75"/>
    </row>
    <row r="207" spans="14:28" x14ac:dyDescent="0.2">
      <c r="N207" s="129"/>
      <c r="O207" s="75"/>
      <c r="P207" s="75"/>
      <c r="Q207" s="75"/>
      <c r="R207" s="75"/>
      <c r="S207" s="127"/>
      <c r="T207" s="75"/>
      <c r="U207" s="75"/>
      <c r="V207" s="75"/>
      <c r="W207" s="75"/>
      <c r="X207" s="127"/>
      <c r="Y207" s="75"/>
      <c r="Z207" s="75"/>
      <c r="AA207" s="75"/>
      <c r="AB207" s="75"/>
    </row>
    <row r="208" spans="14:28" x14ac:dyDescent="0.2">
      <c r="N208" s="129"/>
      <c r="O208" s="75"/>
      <c r="P208" s="75"/>
      <c r="Q208" s="75"/>
      <c r="R208" s="75"/>
      <c r="S208" s="127"/>
      <c r="T208" s="75"/>
      <c r="U208" s="75"/>
      <c r="V208" s="75"/>
      <c r="W208" s="75"/>
      <c r="X208" s="127"/>
      <c r="Y208" s="75"/>
      <c r="Z208" s="75"/>
      <c r="AA208" s="75"/>
      <c r="AB208" s="75"/>
    </row>
    <row r="209" spans="14:28" x14ac:dyDescent="0.2">
      <c r="N209" s="129"/>
      <c r="O209" s="75"/>
      <c r="P209" s="75"/>
      <c r="Q209" s="75"/>
      <c r="R209" s="75"/>
      <c r="S209" s="127"/>
      <c r="T209" s="75"/>
      <c r="U209" s="75"/>
      <c r="V209" s="75"/>
      <c r="W209" s="75"/>
      <c r="X209" s="127"/>
      <c r="Y209" s="75"/>
      <c r="Z209" s="75"/>
      <c r="AA209" s="75"/>
      <c r="AB209" s="75"/>
    </row>
    <row r="210" spans="14:28" x14ac:dyDescent="0.2">
      <c r="N210" s="130"/>
      <c r="O210" s="126"/>
      <c r="P210" s="126"/>
      <c r="Q210" s="126"/>
      <c r="R210" s="126"/>
      <c r="S210" s="124"/>
      <c r="T210" s="126"/>
      <c r="U210" s="126"/>
      <c r="V210" s="126"/>
      <c r="W210" s="126"/>
      <c r="X210" s="124"/>
      <c r="Y210" s="126"/>
      <c r="Z210" s="126"/>
      <c r="AA210" s="126"/>
      <c r="AB210" s="126"/>
    </row>
    <row r="211" spans="14:28" x14ac:dyDescent="0.2">
      <c r="N211" s="129"/>
      <c r="O211" s="75"/>
      <c r="P211" s="75"/>
      <c r="Q211" s="75"/>
      <c r="R211" s="75"/>
      <c r="S211" s="127"/>
      <c r="T211" s="75"/>
      <c r="U211" s="75"/>
      <c r="V211" s="75"/>
      <c r="W211" s="75"/>
      <c r="X211" s="127"/>
      <c r="Y211" s="75"/>
      <c r="Z211" s="75"/>
      <c r="AA211" s="75"/>
      <c r="AB211" s="75"/>
    </row>
    <row r="212" spans="14:28" x14ac:dyDescent="0.2">
      <c r="N212" s="129"/>
      <c r="O212" s="75"/>
      <c r="P212" s="75"/>
      <c r="Q212" s="75"/>
      <c r="R212" s="75"/>
      <c r="S212" s="127"/>
      <c r="T212" s="75"/>
      <c r="U212" s="75"/>
      <c r="V212" s="75"/>
      <c r="W212" s="75"/>
      <c r="X212" s="127"/>
      <c r="Y212" s="75"/>
      <c r="Z212" s="75"/>
      <c r="AA212" s="75"/>
      <c r="AB212" s="75"/>
    </row>
    <row r="213" spans="14:28" x14ac:dyDescent="0.2">
      <c r="N213" s="129"/>
      <c r="O213" s="75"/>
      <c r="P213" s="75"/>
      <c r="Q213" s="75"/>
      <c r="R213" s="75"/>
      <c r="S213" s="127"/>
      <c r="T213" s="75"/>
      <c r="U213" s="75"/>
      <c r="V213" s="75"/>
      <c r="W213" s="75"/>
      <c r="X213" s="127"/>
      <c r="Y213" s="75"/>
      <c r="Z213" s="75"/>
      <c r="AA213" s="75"/>
      <c r="AB213" s="75"/>
    </row>
    <row r="214" spans="14:28" x14ac:dyDescent="0.2">
      <c r="N214" s="129"/>
      <c r="O214" s="75"/>
      <c r="P214" s="75"/>
      <c r="Q214" s="75"/>
      <c r="R214" s="75"/>
      <c r="S214" s="127"/>
      <c r="T214" s="75"/>
      <c r="U214" s="75"/>
      <c r="V214" s="75"/>
      <c r="W214" s="75"/>
      <c r="X214" s="127"/>
      <c r="Y214" s="75"/>
      <c r="Z214" s="75"/>
      <c r="AA214" s="75"/>
      <c r="AB214" s="75"/>
    </row>
    <row r="215" spans="14:28" x14ac:dyDescent="0.2">
      <c r="N215" s="129"/>
      <c r="O215" s="75"/>
      <c r="P215" s="75"/>
      <c r="Q215" s="75"/>
      <c r="R215" s="75"/>
      <c r="S215" s="127"/>
      <c r="T215" s="75"/>
      <c r="U215" s="75"/>
      <c r="V215" s="75"/>
      <c r="W215" s="75"/>
      <c r="X215" s="127"/>
      <c r="Y215" s="75"/>
      <c r="Z215" s="75"/>
      <c r="AA215" s="75"/>
      <c r="AB215" s="75"/>
    </row>
    <row r="216" spans="14:28" x14ac:dyDescent="0.2">
      <c r="N216" s="129"/>
      <c r="O216" s="75"/>
      <c r="P216" s="75"/>
      <c r="Q216" s="75"/>
      <c r="R216" s="75"/>
      <c r="S216" s="127"/>
      <c r="T216" s="75"/>
      <c r="U216" s="75"/>
      <c r="V216" s="75"/>
      <c r="W216" s="75"/>
      <c r="X216" s="127"/>
      <c r="Y216" s="75"/>
      <c r="Z216" s="75"/>
      <c r="AA216" s="75"/>
      <c r="AB216" s="75"/>
    </row>
    <row r="217" spans="14:28" x14ac:dyDescent="0.2">
      <c r="N217" s="129"/>
      <c r="O217" s="75"/>
      <c r="P217" s="75"/>
      <c r="Q217" s="75"/>
      <c r="R217" s="75"/>
      <c r="S217" s="127"/>
      <c r="T217" s="75"/>
      <c r="U217" s="75"/>
      <c r="V217" s="75"/>
      <c r="W217" s="75"/>
      <c r="X217" s="127"/>
      <c r="Y217" s="75"/>
      <c r="Z217" s="75"/>
      <c r="AA217" s="75"/>
      <c r="AB217" s="75"/>
    </row>
    <row r="218" spans="14:28" x14ac:dyDescent="0.2">
      <c r="N218" s="129"/>
      <c r="O218" s="75"/>
      <c r="P218" s="75"/>
      <c r="Q218" s="75"/>
      <c r="R218" s="75"/>
      <c r="S218" s="127"/>
      <c r="T218" s="75"/>
      <c r="U218" s="75"/>
      <c r="V218" s="75"/>
      <c r="W218" s="75"/>
      <c r="X218" s="127"/>
      <c r="Y218" s="75"/>
      <c r="Z218" s="75"/>
      <c r="AA218" s="75"/>
      <c r="AB218" s="75"/>
    </row>
    <row r="219" spans="14:28" x14ac:dyDescent="0.2">
      <c r="N219" s="129"/>
      <c r="O219" s="75"/>
      <c r="P219" s="75"/>
      <c r="Q219" s="75"/>
      <c r="R219" s="75"/>
      <c r="S219" s="127"/>
      <c r="T219" s="75"/>
      <c r="U219" s="75"/>
      <c r="V219" s="75"/>
      <c r="W219" s="75"/>
      <c r="X219" s="127"/>
      <c r="Y219" s="75"/>
      <c r="Z219" s="75"/>
      <c r="AA219" s="75"/>
      <c r="AB219" s="75"/>
    </row>
    <row r="220" spans="14:28" x14ac:dyDescent="0.2">
      <c r="N220" s="129"/>
      <c r="O220" s="75"/>
      <c r="P220" s="75"/>
      <c r="Q220" s="75"/>
      <c r="R220" s="75"/>
      <c r="S220" s="127"/>
      <c r="T220" s="75"/>
      <c r="U220" s="75"/>
      <c r="V220" s="75"/>
      <c r="W220" s="75"/>
      <c r="X220" s="127"/>
      <c r="Y220" s="75"/>
      <c r="Z220" s="75"/>
      <c r="AA220" s="75"/>
      <c r="AB220" s="75"/>
    </row>
    <row r="221" spans="14:28" x14ac:dyDescent="0.2">
      <c r="N221" s="129"/>
      <c r="O221" s="75"/>
      <c r="P221" s="75"/>
      <c r="Q221" s="75"/>
      <c r="R221" s="75"/>
      <c r="S221" s="127"/>
      <c r="T221" s="75"/>
      <c r="U221" s="75"/>
      <c r="V221" s="75"/>
      <c r="W221" s="75"/>
      <c r="X221" s="127"/>
      <c r="Y221" s="75"/>
      <c r="Z221" s="75"/>
      <c r="AA221" s="75"/>
      <c r="AB221" s="75"/>
    </row>
    <row r="222" spans="14:28" x14ac:dyDescent="0.2">
      <c r="N222" s="129"/>
      <c r="O222" s="75"/>
      <c r="P222" s="75"/>
      <c r="Q222" s="75"/>
      <c r="R222" s="75"/>
      <c r="S222" s="127"/>
      <c r="T222" s="75"/>
      <c r="U222" s="75"/>
      <c r="V222" s="75"/>
      <c r="W222" s="75"/>
      <c r="X222" s="127"/>
      <c r="Y222" s="75"/>
      <c r="Z222" s="75"/>
      <c r="AA222" s="75"/>
      <c r="AB222" s="75"/>
    </row>
    <row r="223" spans="14:28" x14ac:dyDescent="0.2">
      <c r="N223" s="129"/>
      <c r="O223" s="75"/>
      <c r="P223" s="75"/>
      <c r="Q223" s="75"/>
      <c r="R223" s="75"/>
      <c r="S223" s="127"/>
      <c r="T223" s="75"/>
      <c r="U223" s="75"/>
      <c r="V223" s="75"/>
      <c r="W223" s="75"/>
      <c r="X223" s="127"/>
      <c r="Y223" s="75"/>
      <c r="Z223" s="75"/>
      <c r="AA223" s="75"/>
      <c r="AB223" s="75"/>
    </row>
    <row r="224" spans="14:28" x14ac:dyDescent="0.2">
      <c r="N224" s="129"/>
      <c r="O224" s="75"/>
      <c r="P224" s="75"/>
      <c r="Q224" s="75"/>
      <c r="R224" s="75"/>
      <c r="S224" s="127"/>
      <c r="T224" s="75"/>
      <c r="U224" s="75"/>
      <c r="V224" s="75"/>
      <c r="W224" s="75"/>
      <c r="X224" s="127"/>
      <c r="Y224" s="75"/>
      <c r="Z224" s="75"/>
      <c r="AA224" s="75"/>
      <c r="AB224" s="75"/>
    </row>
    <row r="225" spans="14:28" x14ac:dyDescent="0.2">
      <c r="N225" s="129"/>
      <c r="O225" s="75"/>
      <c r="P225" s="75"/>
      <c r="Q225" s="75"/>
      <c r="R225" s="75"/>
      <c r="S225" s="127"/>
      <c r="T225" s="75"/>
      <c r="U225" s="75"/>
      <c r="V225" s="75"/>
      <c r="W225" s="75"/>
      <c r="X225" s="75"/>
      <c r="Y225" s="75"/>
      <c r="Z225" s="75"/>
      <c r="AA225" s="75"/>
      <c r="AB225" s="75"/>
    </row>
    <row r="226" spans="14:28" x14ac:dyDescent="0.2">
      <c r="N226" s="129"/>
      <c r="O226" s="75"/>
      <c r="P226" s="75"/>
      <c r="Q226" s="75"/>
      <c r="R226" s="75"/>
      <c r="S226" s="127"/>
      <c r="T226" s="75"/>
      <c r="U226" s="75"/>
      <c r="V226" s="75"/>
      <c r="W226" s="75"/>
      <c r="X226" s="75"/>
      <c r="Y226" s="75"/>
      <c r="Z226" s="75"/>
      <c r="AA226" s="75"/>
      <c r="AB226" s="75"/>
    </row>
    <row r="227" spans="14:28" x14ac:dyDescent="0.2">
      <c r="N227" s="129"/>
      <c r="O227" s="75"/>
      <c r="P227" s="75"/>
      <c r="Q227" s="75"/>
      <c r="R227" s="75"/>
      <c r="S227" s="127"/>
      <c r="T227" s="75"/>
      <c r="U227" s="75"/>
      <c r="V227" s="75"/>
      <c r="W227" s="75"/>
      <c r="X227" s="75"/>
      <c r="Y227" s="75"/>
      <c r="Z227" s="75"/>
      <c r="AA227" s="75"/>
      <c r="AB227" s="75"/>
    </row>
    <row r="228" spans="14:28" x14ac:dyDescent="0.2">
      <c r="N228" s="129"/>
      <c r="O228" s="75"/>
      <c r="P228" s="75"/>
      <c r="Q228" s="75"/>
      <c r="R228" s="75"/>
      <c r="S228" s="127"/>
      <c r="T228" s="75"/>
      <c r="U228" s="75"/>
      <c r="V228" s="75"/>
      <c r="W228" s="75"/>
      <c r="X228" s="75"/>
      <c r="Y228" s="75"/>
      <c r="Z228" s="75"/>
      <c r="AA228" s="75"/>
      <c r="AB228" s="75"/>
    </row>
    <row r="229" spans="14:28" x14ac:dyDescent="0.2">
      <c r="N229" s="129"/>
      <c r="O229" s="75"/>
      <c r="P229" s="75"/>
      <c r="Q229" s="75"/>
      <c r="R229" s="75"/>
      <c r="S229" s="127"/>
      <c r="T229" s="75"/>
      <c r="U229" s="75"/>
      <c r="V229" s="75"/>
      <c r="W229" s="75"/>
      <c r="X229" s="75"/>
      <c r="Y229" s="75"/>
      <c r="Z229" s="75"/>
      <c r="AA229" s="75"/>
      <c r="AB229" s="75"/>
    </row>
    <row r="230" spans="14:28" x14ac:dyDescent="0.2">
      <c r="N230" s="129"/>
      <c r="O230" s="75"/>
      <c r="P230" s="75"/>
      <c r="Q230" s="75"/>
      <c r="R230" s="75"/>
      <c r="S230" s="127"/>
      <c r="T230" s="75"/>
      <c r="U230" s="75"/>
      <c r="V230" s="75"/>
      <c r="W230" s="75"/>
      <c r="X230" s="75"/>
      <c r="Y230" s="75"/>
      <c r="Z230" s="75"/>
      <c r="AA230" s="75"/>
      <c r="AB230" s="75"/>
    </row>
    <row r="231" spans="14:28" x14ac:dyDescent="0.2">
      <c r="N231" s="129"/>
      <c r="O231" s="75"/>
      <c r="P231" s="75"/>
      <c r="Q231" s="75"/>
      <c r="R231" s="75"/>
      <c r="S231" s="127"/>
      <c r="T231" s="75"/>
      <c r="U231" s="75"/>
      <c r="V231" s="75"/>
      <c r="W231" s="75"/>
      <c r="X231" s="75"/>
      <c r="Y231" s="75"/>
      <c r="Z231" s="75"/>
      <c r="AA231" s="75"/>
      <c r="AB231" s="75"/>
    </row>
    <row r="232" spans="14:28" x14ac:dyDescent="0.2">
      <c r="N232" s="129"/>
      <c r="O232" s="75"/>
      <c r="P232" s="75"/>
      <c r="Q232" s="75"/>
      <c r="R232" s="75"/>
      <c r="S232" s="127"/>
      <c r="T232" s="75"/>
      <c r="U232" s="75"/>
      <c r="V232" s="75"/>
      <c r="W232" s="75"/>
      <c r="X232" s="75"/>
      <c r="Y232" s="75"/>
      <c r="Z232" s="75"/>
      <c r="AA232" s="75"/>
      <c r="AB232" s="75"/>
    </row>
    <row r="233" spans="14:28" x14ac:dyDescent="0.2">
      <c r="N233" s="129"/>
      <c r="O233" s="75"/>
      <c r="P233" s="75"/>
      <c r="Q233" s="75"/>
      <c r="R233" s="75"/>
      <c r="S233" s="127"/>
      <c r="T233" s="75"/>
      <c r="U233" s="75"/>
      <c r="V233" s="75"/>
      <c r="W233" s="75"/>
      <c r="X233" s="75"/>
      <c r="Y233" s="75"/>
      <c r="Z233" s="75"/>
      <c r="AA233" s="75"/>
      <c r="AB233" s="75"/>
    </row>
    <row r="234" spans="14:28" x14ac:dyDescent="0.2">
      <c r="N234" s="129"/>
      <c r="O234" s="75"/>
      <c r="P234" s="75"/>
      <c r="Q234" s="75"/>
      <c r="R234" s="75"/>
      <c r="S234" s="127"/>
      <c r="T234" s="75"/>
      <c r="U234" s="75"/>
      <c r="V234" s="75"/>
      <c r="W234" s="75"/>
      <c r="X234" s="75"/>
      <c r="Y234" s="75"/>
      <c r="Z234" s="75"/>
      <c r="AA234" s="75"/>
      <c r="AB234" s="75"/>
    </row>
    <row r="235" spans="14:28" x14ac:dyDescent="0.2">
      <c r="N235" s="129"/>
      <c r="O235" s="75"/>
      <c r="P235" s="75"/>
      <c r="Q235" s="75"/>
      <c r="R235" s="75"/>
      <c r="S235" s="127"/>
      <c r="T235" s="75"/>
      <c r="U235" s="75"/>
      <c r="V235" s="75"/>
      <c r="W235" s="75"/>
      <c r="X235" s="75"/>
      <c r="Y235" s="75"/>
      <c r="Z235" s="75"/>
      <c r="AA235" s="75"/>
      <c r="AB235" s="75"/>
    </row>
    <row r="236" spans="14:28" x14ac:dyDescent="0.2">
      <c r="N236" s="129"/>
      <c r="O236" s="75"/>
      <c r="P236" s="75"/>
      <c r="Q236" s="75"/>
      <c r="R236" s="75"/>
      <c r="S236" s="127"/>
      <c r="T236" s="75"/>
      <c r="U236" s="75"/>
      <c r="V236" s="75"/>
      <c r="W236" s="75"/>
      <c r="X236" s="75"/>
      <c r="Y236" s="75"/>
      <c r="Z236" s="75"/>
      <c r="AA236" s="75"/>
      <c r="AB236" s="75"/>
    </row>
    <row r="237" spans="14:28" x14ac:dyDescent="0.2">
      <c r="N237" s="129"/>
      <c r="O237" s="75"/>
      <c r="P237" s="75"/>
      <c r="Q237" s="75"/>
      <c r="R237" s="75"/>
      <c r="S237" s="127"/>
      <c r="T237" s="75"/>
      <c r="U237" s="75"/>
      <c r="V237" s="75"/>
      <c r="W237" s="75"/>
      <c r="X237" s="75"/>
      <c r="Y237" s="75"/>
      <c r="Z237" s="75"/>
      <c r="AA237" s="75"/>
      <c r="AB237" s="75"/>
    </row>
    <row r="238" spans="14:28" x14ac:dyDescent="0.2">
      <c r="N238" s="129"/>
      <c r="O238" s="75"/>
      <c r="P238" s="75"/>
      <c r="Q238" s="75"/>
      <c r="R238" s="75"/>
      <c r="S238" s="127"/>
      <c r="T238" s="75"/>
      <c r="U238" s="75"/>
      <c r="V238" s="75"/>
      <c r="W238" s="75"/>
      <c r="X238" s="75"/>
      <c r="Y238" s="75"/>
      <c r="Z238" s="75"/>
      <c r="AA238" s="75"/>
      <c r="AB238" s="75"/>
    </row>
    <row r="239" spans="14:28" x14ac:dyDescent="0.2">
      <c r="N239" s="129"/>
      <c r="O239" s="75"/>
      <c r="P239" s="75"/>
      <c r="Q239" s="75"/>
      <c r="R239" s="75"/>
      <c r="S239" s="127"/>
      <c r="T239" s="75"/>
      <c r="U239" s="75"/>
      <c r="V239" s="75"/>
      <c r="W239" s="75"/>
      <c r="X239" s="75"/>
      <c r="Y239" s="75"/>
      <c r="Z239" s="75"/>
      <c r="AA239" s="75"/>
      <c r="AB239" s="75"/>
    </row>
  </sheetData>
  <phoneticPr fontId="6" type="noConversion"/>
  <printOptions headings="1"/>
  <pageMargins left="0.7" right="0.7" top="0.75" bottom="0.75" header="0.3" footer="0.3"/>
  <pageSetup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Eastern1</vt:lpstr>
      <vt:lpstr>Paradise 1</vt:lpstr>
      <vt:lpstr>Kaula 1</vt:lpstr>
      <vt:lpstr>Holei 2</vt:lpstr>
      <vt:lpstr>Sand 1</vt:lpstr>
      <vt:lpstr>Whip 1</vt:lpstr>
      <vt:lpstr>Holei 1</vt:lpstr>
      <vt:lpstr>Papala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</dc:creator>
  <cp:lastModifiedBy>Ana</cp:lastModifiedBy>
  <dcterms:created xsi:type="dcterms:W3CDTF">2016-07-27T19:09:32Z</dcterms:created>
  <dcterms:modified xsi:type="dcterms:W3CDTF">2018-10-03T19:35:29Z</dcterms:modified>
</cp:coreProperties>
</file>