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amu\Desktop\Cursos\DIO\"/>
    </mc:Choice>
  </mc:AlternateContent>
  <xr:revisionPtr revIDLastSave="0" documentId="13_ncr:1_{9C06FF35-F134-4FF3-AF4C-CE03BE589C7C}" xr6:coauthVersionLast="47" xr6:coauthVersionMax="47" xr10:uidLastSave="{00000000-0000-0000-0000-000000000000}"/>
  <bookViews>
    <workbookView xWindow="28680" yWindow="2160" windowWidth="20730" windowHeight="11160" xr2:uid="{EDB91B0B-3E99-49E9-ACB5-5501D9EDA4DF}"/>
  </bookViews>
  <sheets>
    <sheet name="Planilha1" sheetId="1" r:id="rId1"/>
    <sheet name="Planilha2" sheetId="2" state="hidden" r:id="rId2"/>
  </sheets>
  <definedNames>
    <definedName name="aporte">Planilha1!$D$20</definedName>
    <definedName name="dividendos">Planilha1!$D$24</definedName>
    <definedName name="patrimonio">Planilha1!$D$23</definedName>
    <definedName name="qtd_anos">Planilha1!$D$21</definedName>
    <definedName name="rendimento_carteira">Planilha1!$D$15</definedName>
    <definedName name="salario">Planilha1!$D$14</definedName>
    <definedName name="sugestao">Planilha1!$D$16</definedName>
    <definedName name="taxa_mensal">Planilha1!$D$22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  <c r="C40" i="1"/>
  <c r="C41" i="1"/>
  <c r="C42" i="1"/>
  <c r="C43" i="1"/>
  <c r="C38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" i="2"/>
  <c r="C35" i="1"/>
  <c r="D39" i="1" s="1"/>
  <c r="D23" i="1"/>
  <c r="D24" i="1" s="1"/>
  <c r="D30" i="1"/>
  <c r="D16" i="1"/>
  <c r="C31" i="1"/>
  <c r="D31" i="1" s="1"/>
  <c r="C30" i="1"/>
  <c r="C29" i="1"/>
  <c r="D29" i="1" s="1"/>
  <c r="C28" i="1"/>
  <c r="D28" i="1" s="1"/>
  <c r="C27" i="1"/>
  <c r="D27" i="1" s="1"/>
  <c r="D42" i="1" l="1"/>
  <c r="D43" i="1"/>
  <c r="D41" i="1"/>
  <c r="D38" i="1"/>
  <c r="D40" i="1"/>
  <c r="D44" i="1" l="1"/>
</calcChain>
</file>

<file path=xl/sharedStrings.xml><?xml version="1.0" encoding="utf-8"?>
<sst xmlns="http://schemas.openxmlformats.org/spreadsheetml/2006/main" count="69" uniqueCount="33">
  <si>
    <t>Quanto investir por mês?</t>
  </si>
  <si>
    <t>Taxa de rendimento mensal?</t>
  </si>
  <si>
    <t>Patrimônio acumulado?</t>
  </si>
  <si>
    <t>Dividendos mensais?</t>
  </si>
  <si>
    <t>INVESTIMENTO MENSAL</t>
  </si>
  <si>
    <t>Por quantos anos?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</si>
  <si>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</si>
  <si>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</si>
  <si>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</si>
  <si>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</si>
  <si>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</si>
  <si>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</si>
  <si>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</si>
  <si>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Configurações</t>
  </si>
  <si>
    <t>Salário</t>
  </si>
  <si>
    <t>Rendimento Carteira</t>
  </si>
  <si>
    <t>Sugestão de investimento</t>
  </si>
  <si>
    <t>Perfil</t>
  </si>
  <si>
    <t>Agressivo</t>
  </si>
  <si>
    <t>Valor a ser investido por mês</t>
  </si>
  <si>
    <t>Tipo de FII</t>
  </si>
  <si>
    <t>Valores</t>
  </si>
  <si>
    <t>Papel</t>
  </si>
  <si>
    <t>Tijolo</t>
  </si>
  <si>
    <t>Híbridos</t>
  </si>
  <si>
    <t>FOFs</t>
  </si>
  <si>
    <t>Desenvolvimento</t>
  </si>
  <si>
    <t>Hotelarias</t>
  </si>
  <si>
    <t>Percentual Sugerido</t>
  </si>
  <si>
    <t>Conservador</t>
  </si>
  <si>
    <t>Percentual</t>
  </si>
  <si>
    <t>Chave</t>
  </si>
  <si>
    <t>Moderado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</si>
</sst>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5" formatCode="0.000%"/>
    <numFmt numFmtId="167" formatCode="&quot;R$&quot;\ #,##0.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0" tint="-4.9989318521683403E-2"/>
      </left>
      <right/>
      <top/>
      <bottom style="medium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medium">
        <color theme="0" tint="-4.9989318521683403E-2"/>
      </bottom>
      <diagonal/>
    </border>
    <border>
      <left/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1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theme="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theme="1"/>
      </left>
      <right style="thin">
        <color theme="0" tint="-4.9989318521683403E-2"/>
      </right>
      <top style="thin">
        <color theme="0" tint="-4.9989318521683403E-2"/>
      </top>
      <bottom style="medium">
        <color theme="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theme="1"/>
      </bottom>
      <diagonal/>
    </border>
    <border>
      <left style="thin">
        <color theme="0" tint="-4.9989318521683403E-2"/>
      </left>
      <right style="medium">
        <color theme="1"/>
      </right>
      <top style="thin">
        <color theme="0" tint="-4.9989318521683403E-2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0" tint="-4.9989318521683403E-2"/>
      </bottom>
      <diagonal/>
    </border>
    <border>
      <left/>
      <right/>
      <top style="medium">
        <color theme="1"/>
      </top>
      <bottom style="thin">
        <color theme="0" tint="-4.9989318521683403E-2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0">
    <xf numFmtId="0" fontId="0" fillId="0" borderId="0" xfId="0"/>
    <xf numFmtId="0" fontId="0" fillId="0" borderId="0" xfId="0" applyBorder="1"/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vertical="center"/>
    </xf>
    <xf numFmtId="167" fontId="0" fillId="4" borderId="5" xfId="0" applyNumberFormat="1" applyFont="1" applyFill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6" borderId="5" xfId="0" applyFill="1" applyBorder="1" applyAlignment="1">
      <alignment horizontal="left"/>
    </xf>
    <xf numFmtId="0" fontId="4" fillId="4" borderId="5" xfId="0" applyFont="1" applyFill="1" applyBorder="1" applyAlignment="1">
      <alignment horizontal="left" vertical="center"/>
    </xf>
    <xf numFmtId="0" fontId="0" fillId="6" borderId="8" xfId="0" applyFill="1" applyBorder="1" applyAlignment="1">
      <alignment horizontal="left"/>
    </xf>
    <xf numFmtId="167" fontId="0" fillId="0" borderId="9" xfId="1" applyNumberFormat="1" applyFont="1" applyBorder="1" applyAlignment="1">
      <alignment horizontal="center" vertical="center"/>
    </xf>
    <xf numFmtId="165" fontId="0" fillId="0" borderId="9" xfId="2" applyNumberFormat="1" applyFont="1" applyBorder="1" applyAlignment="1">
      <alignment horizontal="center" vertical="center"/>
    </xf>
    <xf numFmtId="0" fontId="0" fillId="6" borderId="10" xfId="0" applyFill="1" applyBorder="1" applyAlignment="1">
      <alignment horizontal="left"/>
    </xf>
    <xf numFmtId="0" fontId="0" fillId="6" borderId="11" xfId="0" applyFill="1" applyBorder="1" applyAlignment="1">
      <alignment horizontal="left"/>
    </xf>
    <xf numFmtId="167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4" borderId="8" xfId="0" applyFont="1" applyFill="1" applyBorder="1" applyAlignment="1">
      <alignment horizontal="left" vertical="center"/>
    </xf>
    <xf numFmtId="8" fontId="4" fillId="4" borderId="9" xfId="0" applyNumberFormat="1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8" fontId="4" fillId="4" borderId="12" xfId="0" applyNumberFormat="1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vertical="center"/>
    </xf>
    <xf numFmtId="167" fontId="0" fillId="4" borderId="9" xfId="0" applyNumberFormat="1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vertical="center"/>
    </xf>
    <xf numFmtId="167" fontId="0" fillId="4" borderId="11" xfId="0" applyNumberFormat="1" applyFont="1" applyFill="1" applyBorder="1" applyAlignment="1">
      <alignment horizontal="center" vertical="center"/>
    </xf>
    <xf numFmtId="167" fontId="0" fillId="4" borderId="12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67" fontId="0" fillId="6" borderId="12" xfId="1" applyNumberFormat="1" applyFont="1" applyFill="1" applyBorder="1" applyAlignment="1">
      <alignment horizontal="center" vertical="center"/>
    </xf>
    <xf numFmtId="0" fontId="0" fillId="6" borderId="8" xfId="0" applyFill="1" applyBorder="1" applyAlignment="1">
      <alignment horizontal="left" vertical="center"/>
    </xf>
    <xf numFmtId="0" fontId="0" fillId="6" borderId="5" xfId="0" applyFill="1" applyBorder="1" applyAlignment="1">
      <alignment horizontal="left" vertical="center"/>
    </xf>
    <xf numFmtId="0" fontId="2" fillId="2" borderId="0" xfId="3" applyBorder="1" applyAlignment="1">
      <alignment vertical="center"/>
    </xf>
    <xf numFmtId="0" fontId="2" fillId="2" borderId="0" xfId="3"/>
    <xf numFmtId="0" fontId="0" fillId="6" borderId="0" xfId="0" applyFill="1"/>
    <xf numFmtId="0" fontId="2" fillId="2" borderId="0" xfId="3" applyAlignment="1">
      <alignment horizontal="center" vertical="center"/>
    </xf>
    <xf numFmtId="0" fontId="4" fillId="6" borderId="0" xfId="0" applyFont="1" applyFill="1"/>
    <xf numFmtId="167" fontId="4" fillId="6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2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0" fillId="7" borderId="0" xfId="0" applyFill="1"/>
    <xf numFmtId="167" fontId="0" fillId="7" borderId="0" xfId="0" applyNumberFormat="1" applyFill="1" applyAlignment="1">
      <alignment horizontal="center" vertical="center"/>
    </xf>
    <xf numFmtId="9" fontId="0" fillId="0" borderId="0" xfId="2" applyFont="1" applyAlignment="1">
      <alignment horizont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Planilha1!$B$38:$B$43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Planilha1!$C$38:$C$43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C-42BE-97BF-2B7AAE4E9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46</xdr:row>
      <xdr:rowOff>4762</xdr:rowOff>
    </xdr:from>
    <xdr:to>
      <xdr:col>4</xdr:col>
      <xdr:colOff>9525</xdr:colOff>
      <xdr:row>61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BE1F50-3F3E-89B8-1422-027FD9126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552450</xdr:colOff>
      <xdr:row>1</xdr:row>
      <xdr:rowOff>19050</xdr:rowOff>
    </xdr:from>
    <xdr:to>
      <xdr:col>4</xdr:col>
      <xdr:colOff>49633</xdr:colOff>
      <xdr:row>9</xdr:row>
      <xdr:rowOff>53761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1F437E8-1A42-6E92-CCD5-DB25863A5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" y="209550"/>
          <a:ext cx="5736058" cy="15587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50FAD-75CC-49D5-9A12-CA69489C2932}">
  <dimension ref="A12:M44"/>
  <sheetViews>
    <sheetView showGridLines="0" showRowColHeaders="0" tabSelected="1" workbookViewId="0">
      <selection activeCell="G9" sqref="G9"/>
    </sheetView>
  </sheetViews>
  <sheetFormatPr defaultColWidth="0" defaultRowHeight="15" x14ac:dyDescent="0.25"/>
  <cols>
    <col min="1" max="1" width="9.140625" customWidth="1"/>
    <col min="2" max="2" width="42.140625" customWidth="1"/>
    <col min="3" max="3" width="28.42578125" customWidth="1"/>
    <col min="4" max="4" width="13.85546875" bestFit="1" customWidth="1"/>
    <col min="5" max="5" width="4.5703125" customWidth="1"/>
    <col min="6" max="6" width="4.85546875" customWidth="1"/>
    <col min="7" max="7" width="3.85546875" customWidth="1"/>
    <col min="8" max="8" width="4.140625" customWidth="1"/>
    <col min="9" max="11" width="9.140625" hidden="1" customWidth="1"/>
    <col min="14" max="16384" width="9.140625" hidden="1"/>
  </cols>
  <sheetData>
    <row r="12" spans="2:4" ht="15.75" thickBot="1" x14ac:dyDescent="0.3"/>
    <row r="13" spans="2:4" ht="27.75" customHeight="1" x14ac:dyDescent="0.25">
      <c r="B13" s="5" t="s">
        <v>13</v>
      </c>
      <c r="C13" s="6"/>
      <c r="D13" s="7"/>
    </row>
    <row r="14" spans="2:4" x14ac:dyDescent="0.25">
      <c r="B14" s="14" t="s">
        <v>14</v>
      </c>
      <c r="C14" s="12"/>
      <c r="D14" s="15">
        <v>2000</v>
      </c>
    </row>
    <row r="15" spans="2:4" x14ac:dyDescent="0.25">
      <c r="B15" s="14" t="s">
        <v>15</v>
      </c>
      <c r="C15" s="12"/>
      <c r="D15" s="16">
        <v>6.0000000000000001E-3</v>
      </c>
    </row>
    <row r="16" spans="2:4" ht="15.75" thickBot="1" x14ac:dyDescent="0.3">
      <c r="B16" s="17" t="s">
        <v>16</v>
      </c>
      <c r="C16" s="18"/>
      <c r="D16" s="34">
        <f>D14*0.3</f>
        <v>600</v>
      </c>
    </row>
    <row r="17" spans="1:4" ht="15.75" thickBot="1" x14ac:dyDescent="0.3">
      <c r="B17" s="9"/>
      <c r="C17" s="10"/>
      <c r="D17" s="11"/>
    </row>
    <row r="18" spans="1:4" ht="15.75" thickBot="1" x14ac:dyDescent="0.3">
      <c r="B18" s="1"/>
    </row>
    <row r="19" spans="1:4" ht="21" x14ac:dyDescent="0.25">
      <c r="B19" s="2" t="s">
        <v>4</v>
      </c>
      <c r="C19" s="3"/>
      <c r="D19" s="4"/>
    </row>
    <row r="20" spans="1:4" x14ac:dyDescent="0.25">
      <c r="B20" s="35" t="s">
        <v>0</v>
      </c>
      <c r="C20" s="36"/>
      <c r="D20" s="19">
        <v>200</v>
      </c>
    </row>
    <row r="21" spans="1:4" x14ac:dyDescent="0.25">
      <c r="A21" s="1"/>
      <c r="B21" s="35" t="s">
        <v>5</v>
      </c>
      <c r="C21" s="36"/>
      <c r="D21" s="20">
        <v>5</v>
      </c>
    </row>
    <row r="22" spans="1:4" x14ac:dyDescent="0.25">
      <c r="A22" s="1"/>
      <c r="B22" s="35" t="s">
        <v>1</v>
      </c>
      <c r="C22" s="36"/>
      <c r="D22" s="16">
        <v>1.0789999999999999E-2</v>
      </c>
    </row>
    <row r="23" spans="1:4" x14ac:dyDescent="0.25">
      <c r="B23" s="21" t="s">
        <v>2</v>
      </c>
      <c r="C23" s="13"/>
      <c r="D23" s="22">
        <f>FV(taxa_mensal,qtd_anos*12,aporte*-1)</f>
        <v>16755.382799697527</v>
      </c>
    </row>
    <row r="24" spans="1:4" ht="15.75" thickBot="1" x14ac:dyDescent="0.3">
      <c r="B24" s="23" t="s">
        <v>3</v>
      </c>
      <c r="C24" s="24"/>
      <c r="D24" s="25">
        <f>patrimonio*taxa_mensal</f>
        <v>180.7905804087363</v>
      </c>
    </row>
    <row r="25" spans="1:4" ht="15.75" thickBot="1" x14ac:dyDescent="0.3"/>
    <row r="26" spans="1:4" ht="21" x14ac:dyDescent="0.25">
      <c r="B26" s="26" t="s">
        <v>11</v>
      </c>
      <c r="C26" s="27"/>
      <c r="D26" s="33" t="s">
        <v>12</v>
      </c>
    </row>
    <row r="27" spans="1:4" x14ac:dyDescent="0.25">
      <c r="B27" s="28" t="s">
        <v>6</v>
      </c>
      <c r="C27" s="8">
        <f>FV($D$22,2*12,$D$20*-1)</f>
        <v>5445.5254595290435</v>
      </c>
      <c r="D27" s="29">
        <f>C27*rendimento_carteira</f>
        <v>32.673152757174265</v>
      </c>
    </row>
    <row r="28" spans="1:4" x14ac:dyDescent="0.25">
      <c r="B28" s="28" t="s">
        <v>7</v>
      </c>
      <c r="C28" s="8">
        <f>FV($D$22,5*12,$D$20*-1)</f>
        <v>16755.382799697527</v>
      </c>
      <c r="D28" s="29">
        <f>C28*rendimento_carteira</f>
        <v>100.53229679818516</v>
      </c>
    </row>
    <row r="29" spans="1:4" x14ac:dyDescent="0.25">
      <c r="B29" s="28" t="s">
        <v>8</v>
      </c>
      <c r="C29" s="8">
        <f>FV($D$22,10*12,$D$20*-1)</f>
        <v>48656.842506034438</v>
      </c>
      <c r="D29" s="29">
        <f>C29*rendimento_carteira</f>
        <v>291.94105503620665</v>
      </c>
    </row>
    <row r="30" spans="1:4" x14ac:dyDescent="0.25">
      <c r="B30" s="28" t="s">
        <v>9</v>
      </c>
      <c r="C30" s="8">
        <f>FV($D$22,20*12,$D$20*-1)</f>
        <v>225039.68001941612</v>
      </c>
      <c r="D30" s="29">
        <f>C30*rendimento_carteira</f>
        <v>1350.2380801164968</v>
      </c>
    </row>
    <row r="31" spans="1:4" ht="15.75" thickBot="1" x14ac:dyDescent="0.3">
      <c r="B31" s="30" t="s">
        <v>10</v>
      </c>
      <c r="C31" s="31">
        <f>FV($D$22,30*12,$D$20*-1)</f>
        <v>864433.93100094295</v>
      </c>
      <c r="D31" s="32">
        <f>C31*rendimento_carteira</f>
        <v>5186.6035860056581</v>
      </c>
    </row>
    <row r="34" spans="2:4" x14ac:dyDescent="0.25">
      <c r="B34" s="37" t="s">
        <v>17</v>
      </c>
      <c r="C34" s="40" t="s">
        <v>29</v>
      </c>
      <c r="D34" s="38"/>
    </row>
    <row r="35" spans="2:4" x14ac:dyDescent="0.25">
      <c r="B35" s="41" t="s">
        <v>19</v>
      </c>
      <c r="C35" s="42">
        <f>aporte</f>
        <v>200</v>
      </c>
      <c r="D35" s="39"/>
    </row>
    <row r="37" spans="2:4" x14ac:dyDescent="0.25">
      <c r="B37" s="46" t="s">
        <v>20</v>
      </c>
      <c r="C37" s="46" t="s">
        <v>28</v>
      </c>
      <c r="D37" s="46" t="s">
        <v>21</v>
      </c>
    </row>
    <row r="38" spans="2:4" x14ac:dyDescent="0.25">
      <c r="B38" s="43" t="s">
        <v>22</v>
      </c>
      <c r="C38" s="44">
        <f>VLOOKUP($C$34&amp;" - "&amp;B38,Planilha2!A:D,4,FALSE)</f>
        <v>0.3</v>
      </c>
      <c r="D38" s="45">
        <f>C38*$C$35</f>
        <v>60</v>
      </c>
    </row>
    <row r="39" spans="2:4" x14ac:dyDescent="0.25">
      <c r="B39" s="43" t="s">
        <v>23</v>
      </c>
      <c r="C39" s="44">
        <f>VLOOKUP($C$34&amp;" - "&amp;B39,Planilha2!A:D,4,FALSE)</f>
        <v>0.5</v>
      </c>
      <c r="D39" s="45">
        <f t="shared" ref="D39:D43" si="0">C39*$C$35</f>
        <v>100</v>
      </c>
    </row>
    <row r="40" spans="2:4" x14ac:dyDescent="0.25">
      <c r="B40" s="43" t="s">
        <v>24</v>
      </c>
      <c r="C40" s="44">
        <f>VLOOKUP($C$34&amp;" - "&amp;B40,Planilha2!A:D,4,FALSE)</f>
        <v>0.1</v>
      </c>
      <c r="D40" s="45">
        <f t="shared" si="0"/>
        <v>20</v>
      </c>
    </row>
    <row r="41" spans="2:4" x14ac:dyDescent="0.25">
      <c r="B41" s="43" t="s">
        <v>25</v>
      </c>
      <c r="C41" s="44">
        <f>VLOOKUP($C$34&amp;" - "&amp;B41,Planilha2!A:D,4,FALSE)</f>
        <v>0.1</v>
      </c>
      <c r="D41" s="45">
        <f t="shared" si="0"/>
        <v>20</v>
      </c>
    </row>
    <row r="42" spans="2:4" x14ac:dyDescent="0.25">
      <c r="B42" s="43" t="s">
        <v>26</v>
      </c>
      <c r="C42" s="44">
        <f>VLOOKUP($C$34&amp;" - "&amp;B42,Planilha2!A:D,4,FALSE)</f>
        <v>0</v>
      </c>
      <c r="D42" s="45">
        <f t="shared" si="0"/>
        <v>0</v>
      </c>
    </row>
    <row r="43" spans="2:4" x14ac:dyDescent="0.25">
      <c r="B43" s="43" t="s">
        <v>27</v>
      </c>
      <c r="C43" s="44">
        <f>VLOOKUP($C$34&amp;" - "&amp;B43,Planilha2!A:D,4,FALSE)</f>
        <v>0</v>
      </c>
      <c r="D43" s="45">
        <f t="shared" si="0"/>
        <v>0</v>
      </c>
    </row>
    <row r="44" spans="2:4" x14ac:dyDescent="0.25">
      <c r="B44" s="47"/>
      <c r="C44" s="47"/>
      <c r="D44" s="48">
        <f>SUM(D38:D43)</f>
        <v>200</v>
      </c>
    </row>
  </sheetData>
  <mergeCells count="11">
    <mergeCell ref="B26:C26"/>
    <mergeCell ref="B21:C21"/>
    <mergeCell ref="B22:C22"/>
    <mergeCell ref="B23:C23"/>
    <mergeCell ref="B24:C24"/>
    <mergeCell ref="B14:C14"/>
    <mergeCell ref="B15:C15"/>
    <mergeCell ref="B16:C16"/>
    <mergeCell ref="B13:C13"/>
    <mergeCell ref="B19:D19"/>
    <mergeCell ref="B20:C20"/>
  </mergeCells>
  <dataValidations count="1">
    <dataValidation type="list" allowBlank="1" showInputMessage="1" showErrorMessage="1" sqref="C34" xr:uid="{D5CDE11A-429E-477E-BA7D-530476950D54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BFCD4-4F46-427A-9176-FD4AFF1C283F}">
  <dimension ref="A1:D19"/>
  <sheetViews>
    <sheetView workbookViewId="0">
      <selection activeCell="B13" sqref="B13"/>
    </sheetView>
  </sheetViews>
  <sheetFormatPr defaultRowHeight="15" x14ac:dyDescent="0.25"/>
  <cols>
    <col min="1" max="1" width="29.28515625" bestFit="1" customWidth="1"/>
    <col min="2" max="2" width="12.140625" bestFit="1" customWidth="1"/>
    <col min="3" max="3" width="16.140625" bestFit="1" customWidth="1"/>
    <col min="4" max="4" width="10.42578125" bestFit="1" customWidth="1"/>
  </cols>
  <sheetData>
    <row r="1" spans="1:4" x14ac:dyDescent="0.25">
      <c r="A1" t="s">
        <v>31</v>
      </c>
      <c r="B1" t="s">
        <v>17</v>
      </c>
      <c r="C1" t="s">
        <v>20</v>
      </c>
      <c r="D1" t="s">
        <v>30</v>
      </c>
    </row>
    <row r="2" spans="1:4" x14ac:dyDescent="0.25">
      <c r="A2" t="str">
        <f>B2&amp;" - "&amp;C2</f>
        <v>Conservador - Papel</v>
      </c>
      <c r="B2" t="s">
        <v>29</v>
      </c>
      <c r="C2" t="s">
        <v>22</v>
      </c>
      <c r="D2" s="44">
        <v>0.3</v>
      </c>
    </row>
    <row r="3" spans="1:4" x14ac:dyDescent="0.25">
      <c r="A3" t="str">
        <f t="shared" ref="A3:A19" si="0">B3&amp;" - "&amp;C3</f>
        <v>Conservador - Tijolo</v>
      </c>
      <c r="B3" t="s">
        <v>29</v>
      </c>
      <c r="C3" t="s">
        <v>23</v>
      </c>
      <c r="D3" s="44">
        <v>0.5</v>
      </c>
    </row>
    <row r="4" spans="1:4" x14ac:dyDescent="0.25">
      <c r="A4" t="str">
        <f t="shared" si="0"/>
        <v>Conservador - Híbridos</v>
      </c>
      <c r="B4" t="s">
        <v>29</v>
      </c>
      <c r="C4" t="s">
        <v>24</v>
      </c>
      <c r="D4" s="44">
        <v>0.1</v>
      </c>
    </row>
    <row r="5" spans="1:4" x14ac:dyDescent="0.25">
      <c r="A5" t="str">
        <f t="shared" si="0"/>
        <v>Conservador - FOFs</v>
      </c>
      <c r="B5" t="s">
        <v>29</v>
      </c>
      <c r="C5" t="s">
        <v>25</v>
      </c>
      <c r="D5" s="44">
        <v>0.1</v>
      </c>
    </row>
    <row r="6" spans="1:4" x14ac:dyDescent="0.25">
      <c r="A6" t="str">
        <f t="shared" si="0"/>
        <v>Conservador - Desenvolvimento</v>
      </c>
      <c r="B6" t="s">
        <v>29</v>
      </c>
      <c r="C6" t="s">
        <v>26</v>
      </c>
      <c r="D6" s="44">
        <v>0</v>
      </c>
    </row>
    <row r="7" spans="1:4" x14ac:dyDescent="0.25">
      <c r="A7" t="str">
        <f t="shared" si="0"/>
        <v>Conservador - Hotelarias</v>
      </c>
      <c r="B7" t="s">
        <v>29</v>
      </c>
      <c r="C7" t="s">
        <v>27</v>
      </c>
      <c r="D7" s="44">
        <v>0</v>
      </c>
    </row>
    <row r="8" spans="1:4" x14ac:dyDescent="0.25">
      <c r="A8" t="str">
        <f t="shared" si="0"/>
        <v>Moderado - Papel</v>
      </c>
      <c r="B8" t="s">
        <v>32</v>
      </c>
      <c r="C8" t="s">
        <v>22</v>
      </c>
      <c r="D8" s="44">
        <v>0.32</v>
      </c>
    </row>
    <row r="9" spans="1:4" x14ac:dyDescent="0.25">
      <c r="A9" t="str">
        <f t="shared" si="0"/>
        <v>Moderado - Tijolo</v>
      </c>
      <c r="B9" t="s">
        <v>32</v>
      </c>
      <c r="C9" t="s">
        <v>23</v>
      </c>
      <c r="D9" s="44">
        <v>0.4</v>
      </c>
    </row>
    <row r="10" spans="1:4" x14ac:dyDescent="0.25">
      <c r="A10" t="str">
        <f t="shared" si="0"/>
        <v>Moderado - Híbridos</v>
      </c>
      <c r="B10" t="s">
        <v>32</v>
      </c>
      <c r="C10" t="s">
        <v>24</v>
      </c>
      <c r="D10" s="44">
        <v>0.08</v>
      </c>
    </row>
    <row r="11" spans="1:4" x14ac:dyDescent="0.25">
      <c r="A11" t="str">
        <f t="shared" si="0"/>
        <v>Moderado - FOFs</v>
      </c>
      <c r="B11" t="s">
        <v>32</v>
      </c>
      <c r="C11" t="s">
        <v>25</v>
      </c>
      <c r="D11" s="44">
        <v>0.1</v>
      </c>
    </row>
    <row r="12" spans="1:4" x14ac:dyDescent="0.25">
      <c r="A12" t="str">
        <f t="shared" si="0"/>
        <v>Moderado - Desenvolvimento</v>
      </c>
      <c r="B12" t="s">
        <v>32</v>
      </c>
      <c r="C12" t="s">
        <v>26</v>
      </c>
      <c r="D12" s="44">
        <v>0.1</v>
      </c>
    </row>
    <row r="13" spans="1:4" x14ac:dyDescent="0.25">
      <c r="A13" t="str">
        <f t="shared" si="0"/>
        <v>Moderado - Hotelarias</v>
      </c>
      <c r="B13" t="s">
        <v>32</v>
      </c>
      <c r="C13" t="s">
        <v>27</v>
      </c>
      <c r="D13" s="44">
        <v>0.1</v>
      </c>
    </row>
    <row r="14" spans="1:4" x14ac:dyDescent="0.25">
      <c r="A14" t="str">
        <f t="shared" si="0"/>
        <v>Agressivo - Papel</v>
      </c>
      <c r="B14" t="s">
        <v>18</v>
      </c>
      <c r="C14" t="s">
        <v>22</v>
      </c>
      <c r="D14" s="44">
        <v>0.5</v>
      </c>
    </row>
    <row r="15" spans="1:4" x14ac:dyDescent="0.25">
      <c r="A15" t="str">
        <f t="shared" si="0"/>
        <v>Agressivo - Tijolo</v>
      </c>
      <c r="B15" t="s">
        <v>18</v>
      </c>
      <c r="C15" t="s">
        <v>23</v>
      </c>
      <c r="D15" s="44">
        <v>0.1</v>
      </c>
    </row>
    <row r="16" spans="1:4" x14ac:dyDescent="0.25">
      <c r="A16" t="str">
        <f t="shared" si="0"/>
        <v>Agressivo - Híbridos</v>
      </c>
      <c r="B16" t="s">
        <v>18</v>
      </c>
      <c r="C16" t="s">
        <v>24</v>
      </c>
      <c r="D16" s="44">
        <v>0.05</v>
      </c>
    </row>
    <row r="17" spans="1:4" x14ac:dyDescent="0.25">
      <c r="A17" t="str">
        <f t="shared" si="0"/>
        <v>Agressivo - FOFs</v>
      </c>
      <c r="B17" t="s">
        <v>18</v>
      </c>
      <c r="C17" t="s">
        <v>25</v>
      </c>
      <c r="D17" s="44">
        <v>0.05</v>
      </c>
    </row>
    <row r="18" spans="1:4" x14ac:dyDescent="0.25">
      <c r="A18" t="str">
        <f t="shared" si="0"/>
        <v>Agressivo - Desenvolvimento</v>
      </c>
      <c r="B18" t="s">
        <v>18</v>
      </c>
      <c r="C18" t="s">
        <v>26</v>
      </c>
      <c r="D18" s="49">
        <v>0.2</v>
      </c>
    </row>
    <row r="19" spans="1:4" x14ac:dyDescent="0.25">
      <c r="A19" t="str">
        <f t="shared" si="0"/>
        <v>Agressivo - Hotelarias</v>
      </c>
      <c r="B19" t="s">
        <v>18</v>
      </c>
      <c r="C19" t="s">
        <v>27</v>
      </c>
      <c r="D19" s="44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Planilha1</vt:lpstr>
      <vt:lpstr>Planilha2</vt:lpstr>
      <vt:lpstr>aporte</vt:lpstr>
      <vt:lpstr>dividendos</vt:lpstr>
      <vt:lpstr>patrimonio</vt:lpstr>
      <vt:lpstr>qtd_anos</vt:lpstr>
      <vt:lpstr>rendimento_carteira</vt:lpstr>
      <vt:lpstr>salario</vt:lpstr>
      <vt:lpstr>sugestao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Munis</dc:creator>
  <cp:lastModifiedBy>Ana Munis</cp:lastModifiedBy>
  <dcterms:created xsi:type="dcterms:W3CDTF">2025-05-20T02:02:10Z</dcterms:created>
  <dcterms:modified xsi:type="dcterms:W3CDTF">2025-05-20T02:52:52Z</dcterms:modified>
</cp:coreProperties>
</file>