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defaultThemeVersion="124226"/>
  <bookViews>
    <workbookView xWindow="2660" yWindow="107" windowWidth="14807" windowHeight="8013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L20" i="1" l="1"/>
  <c r="L21" i="1"/>
  <c r="L19" i="1"/>
  <c r="B26" i="1" l="1"/>
  <c r="B27" i="1"/>
  <c r="B25" i="1"/>
  <c r="K20" i="1"/>
  <c r="K21" i="1"/>
  <c r="K19" i="1"/>
  <c r="E21" i="1"/>
  <c r="J20" i="1"/>
  <c r="J21" i="1"/>
  <c r="J19" i="1"/>
  <c r="K11" i="1"/>
  <c r="G21" i="1"/>
  <c r="K12" i="1"/>
  <c r="K13" i="1"/>
  <c r="F13" i="1"/>
  <c r="C13" i="1"/>
  <c r="D13" i="1" s="1"/>
  <c r="F21" i="1" s="1"/>
  <c r="M6" i="1"/>
  <c r="J6" i="1"/>
  <c r="G13" i="1"/>
  <c r="F12" i="1"/>
  <c r="G12" i="1" s="1"/>
  <c r="C12" i="1"/>
  <c r="D12" i="1" s="1"/>
  <c r="F11" i="1"/>
  <c r="G11" i="1" s="1"/>
  <c r="C11" i="1"/>
  <c r="G19" i="1" s="1"/>
  <c r="L6" i="1"/>
  <c r="I6" i="1"/>
  <c r="L5" i="1"/>
  <c r="M5" i="1" s="1"/>
  <c r="I5" i="1"/>
  <c r="J5" i="1" s="1"/>
  <c r="L4" i="1"/>
  <c r="M4" i="1" s="1"/>
  <c r="I4" i="1"/>
  <c r="E19" i="1" s="1"/>
  <c r="F5" i="1"/>
  <c r="G5" i="1" s="1"/>
  <c r="F6" i="1"/>
  <c r="G6" i="1" s="1"/>
  <c r="F4" i="1"/>
  <c r="G4" i="1" s="1"/>
  <c r="C5" i="1"/>
  <c r="C20" i="1" s="1"/>
  <c r="C6" i="1"/>
  <c r="C21" i="1" s="1"/>
  <c r="I21" i="1" s="1"/>
  <c r="M21" i="1" s="1"/>
  <c r="C4" i="1"/>
  <c r="D4" i="1" s="1"/>
  <c r="H12" i="1" l="1"/>
  <c r="F20" i="1"/>
  <c r="D20" i="1"/>
  <c r="H19" i="1"/>
  <c r="I11" i="1"/>
  <c r="B19" i="1"/>
  <c r="H13" i="1"/>
  <c r="E20" i="1"/>
  <c r="I20" i="1" s="1"/>
  <c r="M20" i="1" s="1"/>
  <c r="D6" i="1"/>
  <c r="D5" i="1"/>
  <c r="C19" i="1"/>
  <c r="I19" i="1" s="1"/>
  <c r="M19" i="1" s="1"/>
  <c r="D11" i="1"/>
  <c r="G20" i="1"/>
  <c r="J4" i="1"/>
  <c r="D21" i="1"/>
  <c r="F19" i="1" l="1"/>
  <c r="H11" i="1"/>
  <c r="H21" i="1"/>
  <c r="B21" i="1"/>
  <c r="H27" i="1" s="1"/>
  <c r="I13" i="1"/>
  <c r="G27" i="1"/>
  <c r="D27" i="1"/>
  <c r="L11" i="1"/>
  <c r="D19" i="1"/>
  <c r="L13" i="1"/>
  <c r="I12" i="1"/>
  <c r="H20" i="1"/>
  <c r="B20" i="1"/>
  <c r="H26" i="1" s="1"/>
  <c r="L12" i="1"/>
  <c r="G25" i="1" l="1"/>
  <c r="C25" i="1"/>
  <c r="D25" i="1"/>
  <c r="C26" i="1"/>
  <c r="D26" i="1"/>
  <c r="G26" i="1"/>
  <c r="C27" i="1"/>
  <c r="H25" i="1"/>
</calcChain>
</file>

<file path=xl/sharedStrings.xml><?xml version="1.0" encoding="utf-8"?>
<sst xmlns="http://schemas.openxmlformats.org/spreadsheetml/2006/main" count="77" uniqueCount="33">
  <si>
    <t>Pendel 1</t>
    <phoneticPr fontId="1" type="noConversion"/>
  </si>
  <si>
    <t>Pendel 2</t>
    <phoneticPr fontId="1" type="noConversion"/>
  </si>
  <si>
    <t>Periode</t>
    <phoneticPr fontId="1" type="noConversion"/>
  </si>
  <si>
    <t>Pendellänge(cm)</t>
    <phoneticPr fontId="1" type="noConversion"/>
  </si>
  <si>
    <r>
      <rPr>
        <sz val="11"/>
        <color theme="1"/>
        <rFont val="宋体"/>
        <family val="3"/>
        <charset val="134"/>
      </rPr>
      <t>Δ</t>
    </r>
    <r>
      <rPr>
        <sz val="11"/>
        <color theme="1"/>
        <rFont val="宋体"/>
        <family val="2"/>
      </rPr>
      <t>=</t>
    </r>
    <r>
      <rPr>
        <sz val="11"/>
        <color theme="1"/>
        <rFont val="Calibri"/>
        <family val="2"/>
        <scheme val="minor"/>
      </rPr>
      <t>0,1cm</t>
    </r>
    <phoneticPr fontId="1" type="noConversion"/>
  </si>
  <si>
    <t>Δ=0,0071s</t>
    <phoneticPr fontId="1" type="noConversion"/>
  </si>
  <si>
    <t>Δ=0,0012s</t>
    <phoneticPr fontId="1" type="noConversion"/>
  </si>
  <si>
    <t>Periode</t>
    <phoneticPr fontId="1" type="noConversion"/>
  </si>
  <si>
    <t>Zeit(s)</t>
    <phoneticPr fontId="1" type="noConversion"/>
  </si>
  <si>
    <t>Zeit(s)</t>
    <phoneticPr fontId="1" type="noConversion"/>
  </si>
  <si>
    <t>Symmetrische Schwingung</t>
    <phoneticPr fontId="1" type="noConversion"/>
  </si>
  <si>
    <t>Antisymmetrische Schwigung</t>
    <phoneticPr fontId="1" type="noConversion"/>
  </si>
  <si>
    <t>Gemischte Anregung(Schwebung)</t>
    <phoneticPr fontId="1" type="noConversion"/>
  </si>
  <si>
    <t>Omega1</t>
    <phoneticPr fontId="1" type="noConversion"/>
  </si>
  <si>
    <t>Omega2</t>
    <phoneticPr fontId="1" type="noConversion"/>
  </si>
  <si>
    <t>Omega2</t>
    <phoneticPr fontId="1" type="noConversion"/>
  </si>
  <si>
    <t>OmegaI</t>
    <phoneticPr fontId="1" type="noConversion"/>
  </si>
  <si>
    <t>Δ=0,0071s</t>
    <phoneticPr fontId="1" type="noConversion"/>
  </si>
  <si>
    <t>OmegaI</t>
    <phoneticPr fontId="1" type="noConversion"/>
  </si>
  <si>
    <r>
      <t>Omega</t>
    </r>
    <r>
      <rPr>
        <sz val="11"/>
        <color theme="1"/>
        <rFont val="宋体"/>
        <family val="3"/>
        <charset val="134"/>
      </rPr>
      <t>Ⅱ</t>
    </r>
    <phoneticPr fontId="1" type="noConversion"/>
  </si>
  <si>
    <t>Δ=0,002s</t>
    <phoneticPr fontId="1" type="noConversion"/>
  </si>
  <si>
    <t>OmegaI</t>
    <phoneticPr fontId="1" type="noConversion"/>
  </si>
  <si>
    <t>durchschnittlich</t>
    <phoneticPr fontId="1" type="noConversion"/>
  </si>
  <si>
    <t xml:space="preserve">theoretische </t>
  </si>
  <si>
    <t xml:space="preserve">theoretische </t>
    <phoneticPr fontId="1" type="noConversion"/>
  </si>
  <si>
    <t>Periode(Schwebung)</t>
    <phoneticPr fontId="1" type="noConversion"/>
  </si>
  <si>
    <r>
      <t>Omega</t>
    </r>
    <r>
      <rPr>
        <sz val="11"/>
        <color theme="1"/>
        <rFont val="宋体"/>
        <family val="3"/>
        <charset val="134"/>
      </rPr>
      <t>Ⅱ</t>
    </r>
    <phoneticPr fontId="1" type="noConversion"/>
  </si>
  <si>
    <t>Δ=0,0071s</t>
    <phoneticPr fontId="1" type="noConversion"/>
  </si>
  <si>
    <t>Δ</t>
  </si>
  <si>
    <t>Δ</t>
    <phoneticPr fontId="1" type="noConversion"/>
  </si>
  <si>
    <t>Kopplungsgrad</t>
    <phoneticPr fontId="1" type="noConversion"/>
  </si>
  <si>
    <t>Länge^2</t>
    <phoneticPr fontId="1" type="noConversion"/>
  </si>
  <si>
    <t>Kopplungsgrad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</si>
</sst>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" xfId="0" applyFill="1" applyBorder="1"/>
    <xf numFmtId="0" fontId="0" fillId="0" borderId="8" xfId="0" applyFill="1" applyBorder="1"/>
    <xf numFmtId="0" fontId="4" fillId="0" borderId="1" xfId="0" applyFont="1" applyFill="1" applyBorder="1"/>
    <xf numFmtId="0" fontId="0" fillId="0" borderId="2" xfId="0" applyFill="1" applyBorder="1"/>
    <xf numFmtId="0" fontId="0" fillId="0" borderId="15" xfId="0" applyBorder="1"/>
    <xf numFmtId="0" fontId="0" fillId="0" borderId="16" xfId="0" applyBorder="1"/>
    <xf numFmtId="0" fontId="4" fillId="0" borderId="17" xfId="0" applyFont="1" applyBorder="1"/>
    <xf numFmtId="0" fontId="4" fillId="0" borderId="3" xfId="0" applyFont="1" applyFill="1" applyBorder="1"/>
    <xf numFmtId="0" fontId="0" fillId="0" borderId="19" xfId="0" applyFill="1" applyBorder="1"/>
    <xf numFmtId="0" fontId="4" fillId="0" borderId="12" xfId="0" applyFont="1" applyFill="1" applyBorder="1"/>
    <xf numFmtId="0" fontId="0" fillId="0" borderId="21" xfId="0" applyBorder="1"/>
    <xf numFmtId="0" fontId="0" fillId="0" borderId="20" xfId="0" applyFill="1" applyBorder="1"/>
    <xf numFmtId="0" fontId="0" fillId="0" borderId="22" xfId="0" applyBorder="1"/>
    <xf numFmtId="0" fontId="0" fillId="0" borderId="14" xfId="0" applyBorder="1"/>
    <xf numFmtId="0" fontId="0" fillId="0" borderId="20" xfId="0" applyBorder="1"/>
    <xf numFmtId="0" fontId="0" fillId="0" borderId="17" xfId="0" applyBorder="1"/>
    <xf numFmtId="0" fontId="0" fillId="0" borderId="5" xfId="0" applyFill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5" fontId="0" fillId="0" borderId="14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165" fontId="0" fillId="0" borderId="8" xfId="0" applyNumberFormat="1" applyBorder="1"/>
    <xf numFmtId="165" fontId="0" fillId="0" borderId="18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Abbildung: (annähend)</a:t>
            </a:r>
            <a:r>
              <a:rPr lang="el-GR" altLang="zh-CN">
                <a:ea typeface="宋体" panose="02010600030101010101" pitchFamily="2" charset="-122"/>
              </a:rPr>
              <a:t>κ</a:t>
            </a:r>
            <a:r>
              <a:rPr lang="en-US" altLang="zh-CN">
                <a:ea typeface="宋体" panose="02010600030101010101" pitchFamily="2" charset="-122"/>
              </a:rPr>
              <a:t> - l^2</a:t>
            </a:r>
            <a:r>
              <a:rPr lang="en-US" altLang="zh-CN" baseline="0">
                <a:ea typeface="宋体" panose="02010600030101010101" pitchFamily="2" charset="-122"/>
              </a:rPr>
              <a:t> Verhältnis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Sheet1!$B$25:$B$27</c:f>
              <c:numCache>
                <c:formatCode>General</c:formatCode>
                <c:ptCount val="3"/>
                <c:pt idx="0">
                  <c:v>237.16000000000003</c:v>
                </c:pt>
                <c:pt idx="1">
                  <c:v>640.09</c:v>
                </c:pt>
                <c:pt idx="2">
                  <c:v>1632.1599999999999</c:v>
                </c:pt>
              </c:numCache>
            </c:numRef>
          </c:xVal>
          <c:yVal>
            <c:numRef>
              <c:f>Sheet1!$C$25:$C$27</c:f>
              <c:numCache>
                <c:formatCode>0.00000</c:formatCode>
                <c:ptCount val="3"/>
                <c:pt idx="0">
                  <c:v>2.8840466498438851E-2</c:v>
                </c:pt>
                <c:pt idx="1">
                  <c:v>8.2068750318391101E-2</c:v>
                </c:pt>
                <c:pt idx="2">
                  <c:v>0.21632334675754886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C-42D8-B044-A0A0B5CE9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51168"/>
        <c:axId val="2092850080"/>
      </c:scatterChart>
      <c:valAx>
        <c:axId val="20928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zh-CN"/>
                  <a:t>l</a:t>
                </a:r>
                <a:r>
                  <a:rPr lang="en-US" altLang="zh-TW"/>
                  <a:t>^2</a:t>
                </a:r>
                <a:r>
                  <a:rPr lang="en-US" altLang="zh-TW" baseline="0"/>
                  <a:t> (cm^2)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107209098862642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850080"/>
        <c:crosses val="autoZero"/>
        <c:crossBetween val="midCat"/>
      </c:valAx>
      <c:valAx>
        <c:axId val="20928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κ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3333333333333333E-2"/>
              <c:y val="0.13121901428988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8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22</xdr:row>
      <xdr:rowOff>119062</xdr:rowOff>
    </xdr:from>
    <xdr:to>
      <xdr:col>14</xdr:col>
      <xdr:colOff>542925</xdr:colOff>
      <xdr:row>38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P13" sqref="P13"/>
    </sheetView>
  </sheetViews>
  <sheetFormatPr defaultRowHeight="14.35"/>
  <cols>
    <col min="1" max="1" width="11.76171875" customWidth="1"/>
    <col min="11" max="11" width="11.64453125" bestFit="1" customWidth="1"/>
  </cols>
  <sheetData>
    <row r="1" spans="1:15">
      <c r="A1" s="19"/>
      <c r="B1" s="4" t="s">
        <v>10</v>
      </c>
      <c r="C1" s="5"/>
      <c r="D1" s="5"/>
      <c r="E1" s="5"/>
      <c r="F1" s="5"/>
      <c r="G1" s="5"/>
      <c r="H1" s="5" t="s">
        <v>11</v>
      </c>
      <c r="I1" s="5"/>
      <c r="J1" s="5"/>
      <c r="K1" s="5"/>
      <c r="L1" s="5"/>
      <c r="M1" s="6"/>
    </row>
    <row r="2" spans="1:15">
      <c r="A2" s="20"/>
      <c r="B2" s="7" t="s">
        <v>0</v>
      </c>
      <c r="C2" s="1"/>
      <c r="D2" s="1"/>
      <c r="E2" s="1" t="s">
        <v>1</v>
      </c>
      <c r="F2" s="1"/>
      <c r="G2" s="1"/>
      <c r="H2" s="1" t="s">
        <v>0</v>
      </c>
      <c r="I2" s="1"/>
      <c r="J2" s="1"/>
      <c r="K2" s="1" t="s">
        <v>1</v>
      </c>
      <c r="L2" s="1"/>
      <c r="M2" s="8"/>
    </row>
    <row r="3" spans="1:15">
      <c r="A3" s="20" t="s">
        <v>3</v>
      </c>
      <c r="B3" s="7" t="s">
        <v>9</v>
      </c>
      <c r="C3" s="1" t="s">
        <v>2</v>
      </c>
      <c r="D3" s="1" t="s">
        <v>13</v>
      </c>
      <c r="E3" s="1" t="s">
        <v>8</v>
      </c>
      <c r="F3" s="1" t="s">
        <v>7</v>
      </c>
      <c r="G3" s="1" t="s">
        <v>13</v>
      </c>
      <c r="H3" s="1" t="s">
        <v>9</v>
      </c>
      <c r="I3" s="1" t="s">
        <v>2</v>
      </c>
      <c r="J3" s="1" t="s">
        <v>14</v>
      </c>
      <c r="K3" s="1" t="s">
        <v>8</v>
      </c>
      <c r="L3" s="1" t="s">
        <v>7</v>
      </c>
      <c r="M3" s="16" t="s">
        <v>15</v>
      </c>
    </row>
    <row r="4" spans="1:15">
      <c r="A4" s="20">
        <v>15.4</v>
      </c>
      <c r="B4" s="7">
        <v>9.75</v>
      </c>
      <c r="C4" s="1">
        <f>B4/6</f>
        <v>1.625</v>
      </c>
      <c r="D4" s="37">
        <f>2*PI()/C4</f>
        <v>3.866575573648976</v>
      </c>
      <c r="E4" s="1">
        <v>9.7799999999999994</v>
      </c>
      <c r="F4" s="1">
        <f>E4/6</f>
        <v>1.63</v>
      </c>
      <c r="G4" s="37">
        <f>2*PI()/F4</f>
        <v>3.8547149123801145</v>
      </c>
      <c r="H4" s="1">
        <v>9.48</v>
      </c>
      <c r="I4" s="37">
        <f>H4/6</f>
        <v>1.58</v>
      </c>
      <c r="J4" s="37">
        <f>2*PI()/I4</f>
        <v>3.976699561506067</v>
      </c>
      <c r="K4" s="1">
        <v>9.51</v>
      </c>
      <c r="L4" s="37">
        <f>K4/6</f>
        <v>1.585</v>
      </c>
      <c r="M4" s="39">
        <f>2*PI()/L4</f>
        <v>3.9641547679366473</v>
      </c>
    </row>
    <row r="5" spans="1:15">
      <c r="A5" s="20">
        <v>25.3</v>
      </c>
      <c r="B5" s="7">
        <v>9.73</v>
      </c>
      <c r="C5" s="1">
        <f>B5/6</f>
        <v>1.6216666666666668</v>
      </c>
      <c r="D5" s="37">
        <f>2*PI()/C5</f>
        <v>3.8745233137798061</v>
      </c>
      <c r="E5" s="1">
        <v>9.81</v>
      </c>
      <c r="F5" s="1">
        <f>E5/6</f>
        <v>1.635</v>
      </c>
      <c r="G5" s="37">
        <f>2*PI()/F5</f>
        <v>3.8429267933820097</v>
      </c>
      <c r="H5" s="1">
        <v>9.08</v>
      </c>
      <c r="I5" s="37">
        <f>H5/6</f>
        <v>1.5133333333333334</v>
      </c>
      <c r="J5" s="37">
        <f>2*PI()/I5</f>
        <v>4.1518845642155853</v>
      </c>
      <c r="K5" s="1">
        <v>9.0299999999999994</v>
      </c>
      <c r="L5" s="37">
        <f>K5/6</f>
        <v>1.5049999999999999</v>
      </c>
      <c r="M5" s="39">
        <f>2*PI()/L5</f>
        <v>4.1748739582588614</v>
      </c>
    </row>
    <row r="6" spans="1:15">
      <c r="A6" s="20">
        <v>40.4</v>
      </c>
      <c r="B6" s="7">
        <v>9.75</v>
      </c>
      <c r="C6" s="1">
        <f>B6/6</f>
        <v>1.625</v>
      </c>
      <c r="D6" s="37">
        <f>2*PI()/C6</f>
        <v>3.866575573648976</v>
      </c>
      <c r="E6" s="1">
        <v>9.76</v>
      </c>
      <c r="F6" s="1">
        <f>E6/6</f>
        <v>1.6266666666666667</v>
      </c>
      <c r="G6" s="37">
        <f>2*PI()/F6</f>
        <v>3.8626139183481061</v>
      </c>
      <c r="H6" s="1">
        <v>8.15</v>
      </c>
      <c r="I6" s="37">
        <f>H6/6</f>
        <v>1.3583333333333334</v>
      </c>
      <c r="J6" s="37">
        <f>2*PI()/I6</f>
        <v>4.6256578948561371</v>
      </c>
      <c r="K6" s="1">
        <v>8.15</v>
      </c>
      <c r="L6" s="37">
        <f>K6/6</f>
        <v>1.3583333333333334</v>
      </c>
      <c r="M6" s="39">
        <f>2*PI()/L6</f>
        <v>4.6256578948561371</v>
      </c>
    </row>
    <row r="7" spans="1:15" ht="15.35" thickBot="1">
      <c r="A7" s="21" t="s">
        <v>4</v>
      </c>
      <c r="B7" s="9" t="s">
        <v>17</v>
      </c>
      <c r="C7" s="10" t="s">
        <v>6</v>
      </c>
      <c r="D7" s="10"/>
      <c r="E7" s="10" t="s">
        <v>5</v>
      </c>
      <c r="F7" s="10" t="s">
        <v>6</v>
      </c>
      <c r="G7" s="10"/>
      <c r="H7" s="10" t="s">
        <v>5</v>
      </c>
      <c r="I7" s="10" t="s">
        <v>6</v>
      </c>
      <c r="J7" s="10"/>
      <c r="K7" s="10" t="s">
        <v>5</v>
      </c>
      <c r="L7" s="10" t="s">
        <v>6</v>
      </c>
      <c r="M7" s="11"/>
    </row>
    <row r="8" spans="1:15">
      <c r="A8" s="19"/>
      <c r="B8" s="27" t="s">
        <v>12</v>
      </c>
      <c r="C8" s="12"/>
      <c r="D8" s="12"/>
      <c r="E8" s="12"/>
      <c r="F8" s="12"/>
      <c r="G8" s="12"/>
      <c r="H8" s="36"/>
      <c r="I8" s="28"/>
      <c r="J8" s="12"/>
      <c r="K8" s="12"/>
      <c r="L8" s="29"/>
    </row>
    <row r="9" spans="1:15">
      <c r="A9" s="20"/>
      <c r="B9" s="7" t="s">
        <v>0</v>
      </c>
      <c r="C9" s="1"/>
      <c r="D9" s="1"/>
      <c r="E9" s="1" t="s">
        <v>1</v>
      </c>
      <c r="F9" s="1"/>
      <c r="G9" s="2"/>
      <c r="H9" s="40" t="s">
        <v>22</v>
      </c>
      <c r="I9" s="14" t="s">
        <v>24</v>
      </c>
      <c r="J9" s="3"/>
      <c r="K9" s="1"/>
      <c r="L9" s="25" t="s">
        <v>23</v>
      </c>
    </row>
    <row r="10" spans="1:15" ht="15">
      <c r="A10" s="20" t="s">
        <v>3</v>
      </c>
      <c r="B10" s="7" t="s">
        <v>9</v>
      </c>
      <c r="C10" s="1" t="s">
        <v>2</v>
      </c>
      <c r="D10" s="1" t="s">
        <v>16</v>
      </c>
      <c r="E10" s="1" t="s">
        <v>8</v>
      </c>
      <c r="F10" s="1" t="s">
        <v>7</v>
      </c>
      <c r="G10" s="18" t="s">
        <v>18</v>
      </c>
      <c r="H10" s="23" t="s">
        <v>21</v>
      </c>
      <c r="I10" s="24" t="s">
        <v>21</v>
      </c>
      <c r="J10" s="22" t="s">
        <v>25</v>
      </c>
      <c r="K10" s="1" t="s">
        <v>19</v>
      </c>
      <c r="L10" s="26" t="s">
        <v>26</v>
      </c>
      <c r="N10" s="44"/>
    </row>
    <row r="11" spans="1:15">
      <c r="A11" s="20">
        <v>15.4</v>
      </c>
      <c r="B11" s="7">
        <v>9.6300000000000008</v>
      </c>
      <c r="C11" s="1">
        <f>B11/6</f>
        <v>1.6050000000000002</v>
      </c>
      <c r="D11" s="37">
        <f>2*PI()/C11</f>
        <v>3.914757200734944</v>
      </c>
      <c r="E11" s="1">
        <v>9.6300000000000008</v>
      </c>
      <c r="F11" s="1">
        <f>E11/6</f>
        <v>1.6050000000000002</v>
      </c>
      <c r="G11" s="37">
        <f>2*PI()/F11</f>
        <v>3.914757200734944</v>
      </c>
      <c r="H11" s="38">
        <f>(D11+G11)/2</f>
        <v>3.914757200734944</v>
      </c>
      <c r="I11" s="38">
        <f>(D4+G4+J4+M4)/4</f>
        <v>3.9155362038679513</v>
      </c>
      <c r="J11" s="37">
        <v>54.637999999999998</v>
      </c>
      <c r="K11" s="37">
        <f>2*PI()/J11</f>
        <v>0.11499661970020107</v>
      </c>
      <c r="L11" s="39">
        <f>(J4+M4-D4-G4)/2</f>
        <v>0.10978192170681189</v>
      </c>
      <c r="O11" s="43"/>
    </row>
    <row r="12" spans="1:15">
      <c r="A12" s="20">
        <v>25.3</v>
      </c>
      <c r="B12" s="7">
        <v>9.33</v>
      </c>
      <c r="C12" s="1">
        <f>B12/6</f>
        <v>1.5549999999999999</v>
      </c>
      <c r="D12" s="37">
        <f>2*PI()/C12</f>
        <v>4.0406336380576118</v>
      </c>
      <c r="E12" s="1">
        <v>9.36</v>
      </c>
      <c r="F12" s="1">
        <f>E12/6</f>
        <v>1.5599999999999998</v>
      </c>
      <c r="G12" s="37">
        <f>2*PI()/F12</f>
        <v>4.0276828892176839</v>
      </c>
      <c r="H12" s="37">
        <f>(D12+G12)/2</f>
        <v>4.0341582636376483</v>
      </c>
      <c r="I12" s="37">
        <f>(D5+G5+J5+M5)/4</f>
        <v>4.0110521574090656</v>
      </c>
      <c r="J12" s="37">
        <v>19.652000000000001</v>
      </c>
      <c r="K12" s="37">
        <f>2*PI()/J12</f>
        <v>0.31972243574087045</v>
      </c>
      <c r="L12" s="39">
        <f>(J5+M5-D5-G5)/2</f>
        <v>0.30465420765631523</v>
      </c>
    </row>
    <row r="13" spans="1:15">
      <c r="A13" s="20">
        <v>40.4</v>
      </c>
      <c r="B13" s="7">
        <v>5.91</v>
      </c>
      <c r="C13" s="1">
        <f>B13/4</f>
        <v>1.4775</v>
      </c>
      <c r="D13" s="37">
        <f>2*PI()/C13</f>
        <v>4.2525788881080109</v>
      </c>
      <c r="E13" s="1">
        <v>5.92</v>
      </c>
      <c r="F13" s="1">
        <f>E13/4</f>
        <v>1.48</v>
      </c>
      <c r="G13" s="37">
        <f>2*PI()/F13</f>
        <v>4.2453954778240446</v>
      </c>
      <c r="H13" s="37">
        <f>(D13+G13)/2</f>
        <v>4.2489871829660277</v>
      </c>
      <c r="I13" s="37">
        <f>(D6+G6+J6+M6)/4</f>
        <v>4.2451263204273388</v>
      </c>
      <c r="J13" s="37">
        <v>8.1560000000000006</v>
      </c>
      <c r="K13" s="37">
        <f>2*PI()/J13</f>
        <v>0.77037583462231307</v>
      </c>
      <c r="L13" s="39">
        <f>(J6+M6-D6-G6)/2</f>
        <v>0.76106314885759585</v>
      </c>
    </row>
    <row r="14" spans="1:15" ht="15.35" thickBot="1">
      <c r="A14" s="21" t="s">
        <v>4</v>
      </c>
      <c r="B14" s="9" t="s">
        <v>27</v>
      </c>
      <c r="C14" s="10" t="s">
        <v>6</v>
      </c>
      <c r="D14" s="10"/>
      <c r="E14" s="10" t="s">
        <v>5</v>
      </c>
      <c r="F14" s="10" t="s">
        <v>6</v>
      </c>
      <c r="G14" s="10"/>
      <c r="H14" s="10"/>
      <c r="I14" s="10"/>
      <c r="J14" s="10" t="s">
        <v>20</v>
      </c>
      <c r="K14" s="10"/>
      <c r="L14" s="11"/>
    </row>
    <row r="16" spans="1:15" ht="14.7" thickBot="1">
      <c r="A16" s="13"/>
    </row>
    <row r="17" spans="1:13">
      <c r="A17" s="4"/>
      <c r="B17" s="5" t="s">
        <v>22</v>
      </c>
      <c r="C17" s="5"/>
      <c r="D17" s="5" t="s">
        <v>22</v>
      </c>
      <c r="E17" s="5"/>
      <c r="F17" s="5" t="s">
        <v>22</v>
      </c>
      <c r="G17" s="5"/>
      <c r="H17" s="5" t="s">
        <v>24</v>
      </c>
      <c r="I17" s="5"/>
      <c r="J17" s="5"/>
      <c r="K17" s="5"/>
      <c r="L17" s="5" t="s">
        <v>23</v>
      </c>
      <c r="M17" s="6"/>
    </row>
    <row r="18" spans="1:13" ht="15">
      <c r="A18" s="20" t="s">
        <v>3</v>
      </c>
      <c r="B18" s="1" t="s">
        <v>13</v>
      </c>
      <c r="C18" s="1" t="s">
        <v>28</v>
      </c>
      <c r="D18" s="1" t="s">
        <v>14</v>
      </c>
      <c r="E18" s="1" t="s">
        <v>28</v>
      </c>
      <c r="F18" s="15" t="s">
        <v>21</v>
      </c>
      <c r="G18" s="1" t="s">
        <v>28</v>
      </c>
      <c r="H18" s="17" t="s">
        <v>21</v>
      </c>
      <c r="I18" s="1" t="s">
        <v>28</v>
      </c>
      <c r="J18" s="1" t="s">
        <v>19</v>
      </c>
      <c r="K18" s="1" t="s">
        <v>29</v>
      </c>
      <c r="L18" s="15" t="s">
        <v>26</v>
      </c>
      <c r="M18" s="8" t="s">
        <v>28</v>
      </c>
    </row>
    <row r="19" spans="1:13">
      <c r="A19" s="20">
        <v>15.4</v>
      </c>
      <c r="B19" s="37">
        <f>(D4+G4)/2</f>
        <v>3.8606452430145453</v>
      </c>
      <c r="C19" s="37">
        <f>PI()*0.0012*SQRT(1/(C4^4)+1/(F4^4))</f>
        <v>2.0128399608099587E-3</v>
      </c>
      <c r="D19" s="37">
        <f>(J4+M4)/2</f>
        <v>3.9704271647213574</v>
      </c>
      <c r="E19" s="37">
        <f>PI()*0.0012*SQRT(1/(I4^4)+1/(L4^4))</f>
        <v>2.128943316978325E-3</v>
      </c>
      <c r="F19" s="37">
        <f>(D11+G11)/2</f>
        <v>3.914757200734944</v>
      </c>
      <c r="G19" s="37">
        <f>PI()*0.0012*SQRT(1/(C11^4)+1/(F11^4))</f>
        <v>2.0696458791316227E-3</v>
      </c>
      <c r="H19" s="37">
        <f>(D4+G4+J4+M4)/4</f>
        <v>3.9155362038679513</v>
      </c>
      <c r="I19" s="37">
        <f>SQRT(C19^2+E19^2)/2</f>
        <v>1.4649167514521183E-3</v>
      </c>
      <c r="J19" s="37">
        <f>2*PI()/J11</f>
        <v>0.11499661970020107</v>
      </c>
      <c r="K19" s="32">
        <f>2*PI()*0.002/J11^2</f>
        <v>4.2094007723635962E-6</v>
      </c>
      <c r="L19" s="37">
        <f>(D19-B19)/2</f>
        <v>5.4890960853406057E-2</v>
      </c>
      <c r="M19" s="39">
        <f>I19</f>
        <v>1.4649167514521183E-3</v>
      </c>
    </row>
    <row r="20" spans="1:13">
      <c r="A20" s="20">
        <v>25.3</v>
      </c>
      <c r="B20" s="37">
        <f>(D5+G5)/2</f>
        <v>3.8587250535809079</v>
      </c>
      <c r="C20" s="37">
        <f>PI()*0.0012*SQRT(1/(C5^4)+1/(F5^4))</f>
        <v>2.0109250661888068E-3</v>
      </c>
      <c r="D20" s="37">
        <f>(J5+M5)/2</f>
        <v>4.1633792612372229</v>
      </c>
      <c r="E20" s="37">
        <f>PI()*0.0012*SQRT(1/(I5^4)+1/(L5^4))</f>
        <v>2.3409290986499513E-3</v>
      </c>
      <c r="F20" s="37">
        <f>(D12+G12)/2</f>
        <v>4.0341582636376483</v>
      </c>
      <c r="G20" s="37">
        <f>PI()*0.0012*SQRT(1/(C12^4)+1/(F12^4))</f>
        <v>2.1978376086332066E-3</v>
      </c>
      <c r="H20" s="37">
        <f>(D5+G5+J5+M5)/4</f>
        <v>4.0110521574090656</v>
      </c>
      <c r="I20" s="37">
        <f>SQRT(C20^2+E20^2)/2</f>
        <v>1.5430301898158483E-3</v>
      </c>
      <c r="J20" s="37">
        <f>2*PI()/J12</f>
        <v>0.31972243574087045</v>
      </c>
      <c r="K20" s="32">
        <f>2*PI()*0.002/J12^2</f>
        <v>3.2538411941875684E-5</v>
      </c>
      <c r="L20" s="37">
        <f t="shared" ref="L20:L21" si="0">(D20-B20)/2</f>
        <v>0.15232710382815751</v>
      </c>
      <c r="M20" s="39">
        <f>I20</f>
        <v>1.5430301898158483E-3</v>
      </c>
    </row>
    <row r="21" spans="1:13" ht="14.7" thickBot="1">
      <c r="A21" s="30">
        <v>40.4</v>
      </c>
      <c r="B21" s="41">
        <f>(D6+G6)/2</f>
        <v>3.864594745998541</v>
      </c>
      <c r="C21" s="41">
        <f>PI()*0.0012*SQRT(1/(C6^4)+1/(F6^4))</f>
        <v>2.0169477156678018E-3</v>
      </c>
      <c r="D21" s="41">
        <f>(J6+M6)/2</f>
        <v>4.6256578948561371</v>
      </c>
      <c r="E21" s="41">
        <f>PI()*0.0012*SQRT(1/(I6^4)+1/(L6^4))</f>
        <v>2.8895711984409105E-3</v>
      </c>
      <c r="F21" s="41">
        <f>(D13+G13)/2</f>
        <v>4.2489871829660277</v>
      </c>
      <c r="G21" s="41">
        <f>PI()*0.0012*SQRT(1/(C13^4)+1/(F13^4))</f>
        <v>2.4381372680722193E-3</v>
      </c>
      <c r="H21" s="41">
        <f>(D6+G6+J6+M6)/4</f>
        <v>4.2451263204273388</v>
      </c>
      <c r="I21" s="41">
        <f>SQRT(C21^2+E21^2)/2</f>
        <v>1.7619378393261213E-3</v>
      </c>
      <c r="J21" s="41">
        <f>2*PI()/J13</f>
        <v>0.77037583462231307</v>
      </c>
      <c r="K21" s="34">
        <f>2*PI()*0.002/J13^2</f>
        <v>1.889102095689831E-4</v>
      </c>
      <c r="L21" s="37">
        <f t="shared" si="0"/>
        <v>0.38053157442879804</v>
      </c>
      <c r="M21" s="42">
        <f>I21</f>
        <v>1.7619378393261213E-3</v>
      </c>
    </row>
    <row r="23" spans="1:13" ht="14.7" thickBot="1">
      <c r="A23" s="13"/>
    </row>
    <row r="24" spans="1:13">
      <c r="A24" s="4" t="s">
        <v>3</v>
      </c>
      <c r="B24" s="5" t="s">
        <v>31</v>
      </c>
      <c r="C24" s="5" t="s">
        <v>30</v>
      </c>
      <c r="D24" s="6" t="s">
        <v>28</v>
      </c>
      <c r="F24" s="4" t="s">
        <v>3</v>
      </c>
      <c r="G24" s="31" t="s">
        <v>32</v>
      </c>
      <c r="H24" s="6" t="s">
        <v>28</v>
      </c>
    </row>
    <row r="25" spans="1:13">
      <c r="A25" s="7">
        <v>15.4</v>
      </c>
      <c r="B25" s="1">
        <f>A25^2</f>
        <v>237.16000000000003</v>
      </c>
      <c r="C25" s="32">
        <f>(D19^2-B19^2)/(2*B19^2)</f>
        <v>2.8840466498438851E-2</v>
      </c>
      <c r="D25" s="33">
        <f>SQRT((D19*E19/B19^2)^2+(D19^2*C19/B19^3)^2)</f>
        <v>7.9103032528574264E-4</v>
      </c>
      <c r="F25" s="7">
        <v>15.4</v>
      </c>
      <c r="G25" s="32">
        <f>(D19^2-B19^2)/(B19^2+D19^2)</f>
        <v>2.8032010246053646E-2</v>
      </c>
      <c r="H25" s="33">
        <f>2*B19*D19*SQRT((D19*C19)^2+(E19*B19)^2)/(B19^2+D19^2)^2</f>
        <v>3.7365178574241104E-4</v>
      </c>
    </row>
    <row r="26" spans="1:13">
      <c r="A26" s="7">
        <v>25.3</v>
      </c>
      <c r="B26" s="1">
        <f>A26^2</f>
        <v>640.09</v>
      </c>
      <c r="C26" s="32">
        <f>(D20^2-B20^2)/(2*B20^2)</f>
        <v>8.2068750318391101E-2</v>
      </c>
      <c r="D26" s="33">
        <f>SQRT((D20*E20/B20^2)^2+(D20^2*C20/B20^3)^2)</f>
        <v>8.9246738249354116E-4</v>
      </c>
      <c r="F26" s="7">
        <v>25.3</v>
      </c>
      <c r="G26" s="32">
        <f t="shared" ref="G26:G27" si="1">(D20^2-B20^2)/(B20^2+D20^2)</f>
        <v>7.5844303140852137E-2</v>
      </c>
      <c r="H26" s="33">
        <f t="shared" ref="H26:H27" si="2">2*B20*D20*SQRT((D20*C20)^2+(E20*B20)^2)/(B20^2+D20^2)^2</f>
        <v>3.8111202063163401E-4</v>
      </c>
    </row>
    <row r="27" spans="1:13" ht="14.7" thickBot="1">
      <c r="A27" s="9">
        <v>40.4</v>
      </c>
      <c r="B27" s="10">
        <f>A27^2</f>
        <v>1632.1599999999999</v>
      </c>
      <c r="C27" s="34">
        <f>(D21^2-B21^2)/(2*B21^2)</f>
        <v>0.21632334675754886</v>
      </c>
      <c r="D27" s="35">
        <f>SQRT((D21*E21/B21^2)^2+(D21^2*C21/B21^3)^2)</f>
        <v>1.1661894298869151E-3</v>
      </c>
      <c r="F27" s="9">
        <v>40.4</v>
      </c>
      <c r="G27" s="34">
        <f t="shared" si="1"/>
        <v>0.17785019693506615</v>
      </c>
      <c r="H27" s="35">
        <f t="shared" si="2"/>
        <v>3.9413138483029115E-4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2018-02-27T21:57:27Z</dcterms:modified>
</cp:coreProperties>
</file>