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1213" yWindow="0" windowWidth="22260" windowHeight="12647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2" i="1"/>
  <c r="H25" i="1"/>
  <c r="H16" i="1"/>
  <c r="F19" i="1"/>
  <c r="F22" i="1"/>
  <c r="F25" i="1"/>
  <c r="F16" i="1"/>
  <c r="N5" i="1"/>
  <c r="N8" i="1"/>
  <c r="N11" i="1"/>
  <c r="N2" i="1"/>
  <c r="G19" i="1"/>
  <c r="G22" i="1"/>
  <c r="G25" i="1"/>
  <c r="G16" i="1"/>
  <c r="E19" i="1"/>
  <c r="E22" i="1"/>
  <c r="E25" i="1"/>
  <c r="E16" i="1"/>
  <c r="D19" i="1"/>
  <c r="D22" i="1"/>
  <c r="D25" i="1"/>
  <c r="D16" i="1"/>
  <c r="C19" i="1"/>
  <c r="M5" i="1" s="1"/>
  <c r="C22" i="1"/>
  <c r="M8" i="1" s="1"/>
  <c r="C25" i="1"/>
  <c r="M11" i="1" s="1"/>
  <c r="C16" i="1"/>
  <c r="M2" i="1" s="1"/>
  <c r="H5" i="1"/>
  <c r="H8" i="1"/>
  <c r="H11" i="1"/>
  <c r="H2" i="1"/>
  <c r="D5" i="1"/>
  <c r="F5" i="1" s="1"/>
  <c r="D8" i="1"/>
  <c r="F8" i="1" s="1"/>
  <c r="D11" i="1"/>
  <c r="F11" i="1" s="1"/>
  <c r="D2" i="1"/>
  <c r="F2" i="1" s="1"/>
  <c r="C5" i="1"/>
  <c r="E5" i="1" s="1"/>
  <c r="C8" i="1"/>
  <c r="E8" i="1" s="1"/>
  <c r="C11" i="1"/>
  <c r="E11" i="1" s="1"/>
  <c r="C2" i="1"/>
  <c r="E2" i="1" s="1"/>
</calcChain>
</file>

<file path=xl/sharedStrings.xml><?xml version="1.0" encoding="utf-8"?>
<sst xmlns="http://schemas.openxmlformats.org/spreadsheetml/2006/main" count="22" uniqueCount="14">
  <si>
    <t>Länge l</t>
  </si>
  <si>
    <t>Durchschnitt F</t>
  </si>
  <si>
    <t>Kraft F</t>
  </si>
  <si>
    <t>Fehler</t>
  </si>
  <si>
    <t>pV Fläche</t>
  </si>
  <si>
    <t>ηeff</t>
  </si>
  <si>
    <t>WD</t>
  </si>
  <si>
    <t>Qel</t>
  </si>
  <si>
    <t>Frequenz</t>
  </si>
  <si>
    <t>Drehzahl</t>
  </si>
  <si>
    <t>ηth</t>
  </si>
  <si>
    <t>WpV</t>
  </si>
  <si>
    <t>Strom(A)</t>
  </si>
  <si>
    <t>Spannung(V)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</si>
</sst>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/>
    <xf numFmtId="0" fontId="2" fillId="0" borderId="3" xfId="0" applyFont="1" applyFill="1" applyBorder="1"/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0" fillId="0" borderId="10" xfId="0" applyBorder="1"/>
    <xf numFmtId="2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5" xfId="0" applyBorder="1"/>
    <xf numFmtId="166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7" xfId="0" applyFont="1" applyFill="1" applyBorder="1"/>
    <xf numFmtId="0" fontId="2" fillId="2" borderId="8" xfId="0" applyFont="1" applyFill="1" applyBorder="1"/>
    <xf numFmtId="10" fontId="0" fillId="0" borderId="11" xfId="1" applyNumberFormat="1" applyFont="1" applyBorder="1" applyAlignment="1">
      <alignment horizontal="center"/>
    </xf>
    <xf numFmtId="166" fontId="0" fillId="2" borderId="13" xfId="0" applyNumberFormat="1" applyFill="1" applyBorder="1" applyAlignment="1">
      <alignment horizontal="center"/>
    </xf>
    <xf numFmtId="10" fontId="0" fillId="2" borderId="13" xfId="1" applyNumberFormat="1" applyFont="1" applyFill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Abbildung    : </a:t>
            </a:r>
            <a:r>
              <a:rPr lang="el-GR"/>
              <a:t>η</a:t>
            </a:r>
            <a:r>
              <a:rPr lang="en-GB"/>
              <a:t>th/</a:t>
            </a:r>
            <a:r>
              <a:rPr lang="el-GR"/>
              <a:t>η</a:t>
            </a:r>
            <a:r>
              <a:rPr lang="en-GB"/>
              <a:t>eff</a:t>
            </a:r>
            <a:r>
              <a:rPr lang="en-GB" baseline="0"/>
              <a:t> gegen Frequenz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2003499562555"/>
          <c:y val="0.14814814814814814"/>
          <c:w val="0.76318285214348203"/>
          <c:h val="0.76760061242344702"/>
        </c:manualLayout>
      </c:layout>
      <c:scatterChart>
        <c:scatterStyle val="lineMarker"/>
        <c:varyColors val="0"/>
        <c:ser>
          <c:idx val="0"/>
          <c:order val="0"/>
          <c:tx>
            <c:v>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Sheet1!$C$16:$C$27</c:f>
              <c:numCache>
                <c:formatCode>0.000</c:formatCode>
                <c:ptCount val="12"/>
                <c:pt idx="0">
                  <c:v>3.4055555555555559</c:v>
                </c:pt>
                <c:pt idx="3">
                  <c:v>3.9444444444444442</c:v>
                </c:pt>
                <c:pt idx="6">
                  <c:v>4.25</c:v>
                </c:pt>
                <c:pt idx="9">
                  <c:v>4.7155555555555555</c:v>
                </c:pt>
              </c:numCache>
            </c:numRef>
          </c:xVal>
          <c:yVal>
            <c:numRef>
              <c:f>Sheet1!$E$16:$E$27</c:f>
              <c:numCache>
                <c:formatCode>0.00%</c:formatCode>
                <c:ptCount val="12"/>
                <c:pt idx="0">
                  <c:v>9.1649535330195903E-2</c:v>
                </c:pt>
                <c:pt idx="3">
                  <c:v>9.5191841325861934E-2</c:v>
                </c:pt>
                <c:pt idx="6">
                  <c:v>9.4781298422308383E-2</c:v>
                </c:pt>
                <c:pt idx="9">
                  <c:v>9.3763211053093973E-2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F-486A-80A2-F128F64C124E}"/>
            </c:ext>
          </c:extLst>
        </c:ser>
        <c:ser>
          <c:idx val="1"/>
          <c:order val="1"/>
          <c:tx>
            <c:v>eff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Sheet1!$C$16:$C$27</c:f>
              <c:numCache>
                <c:formatCode>0.000</c:formatCode>
                <c:ptCount val="12"/>
                <c:pt idx="0">
                  <c:v>3.4055555555555559</c:v>
                </c:pt>
                <c:pt idx="3">
                  <c:v>3.9444444444444442</c:v>
                </c:pt>
                <c:pt idx="6">
                  <c:v>4.25</c:v>
                </c:pt>
                <c:pt idx="9">
                  <c:v>4.7155555555555555</c:v>
                </c:pt>
              </c:numCache>
            </c:numRef>
          </c:xVal>
          <c:yVal>
            <c:numRef>
              <c:f>Sheet1!$G$16:$G$27</c:f>
              <c:numCache>
                <c:formatCode>0.00%</c:formatCode>
                <c:ptCount val="12"/>
                <c:pt idx="0">
                  <c:v>3.9849829771758244E-2</c:v>
                </c:pt>
                <c:pt idx="3">
                  <c:v>3.4040971758039301E-2</c:v>
                </c:pt>
                <c:pt idx="6">
                  <c:v>2.5396790370328964E-2</c:v>
                </c:pt>
                <c:pt idx="9">
                  <c:v>1.3117725557607641E-2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F-486A-80A2-F128F64C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85096"/>
        <c:axId val="640482472"/>
      </c:scatterChart>
      <c:valAx>
        <c:axId val="64048509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Frequenz(1/s)</a:t>
                </a:r>
              </a:p>
            </c:rich>
          </c:tx>
          <c:layout>
            <c:manualLayout>
              <c:xMode val="edge"/>
              <c:yMode val="edge"/>
              <c:x val="0.75152668416447943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82472"/>
        <c:crosses val="autoZero"/>
        <c:crossBetween val="midCat"/>
      </c:valAx>
      <c:valAx>
        <c:axId val="6404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  <a:r>
                  <a:rPr lang="en-GB"/>
                  <a:t>th/</a:t>
                </a:r>
                <a:r>
                  <a:rPr lang="el-GR"/>
                  <a:t>η</a:t>
                </a:r>
                <a:r>
                  <a:rPr lang="en-GB"/>
                  <a:t>eff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8071595217264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8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62051618547682"/>
          <c:y val="0.31076334208223971"/>
          <c:w val="0.17542039456501274"/>
          <c:h val="0.243977518650026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154516</xdr:colOff>
      <xdr:row>13</xdr:row>
      <xdr:rowOff>67732</xdr:rowOff>
    </xdr:from>
    <xdr:to>
      <xdr:col>17</xdr:col>
      <xdr:colOff>499533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DD155-5D64-4BED-833F-E2B5AC254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G16" sqref="G16:G18"/>
    </sheetView>
  </sheetViews>
  <sheetFormatPr defaultRowHeight="14.35" x14ac:dyDescent="0.5"/>
  <cols>
    <col min="1" max="1" width="7.52734375" customWidth="1"/>
    <col min="2" max="2" width="5.5859375" customWidth="1"/>
    <col min="3" max="3" width="6.17578125" customWidth="1"/>
    <col min="4" max="4" width="5.29296875" customWidth="1"/>
    <col min="5" max="5" width="6" customWidth="1"/>
    <col min="6" max="6" width="6.64453125" customWidth="1"/>
    <col min="7" max="7" width="8.17578125" customWidth="1"/>
    <col min="8" max="8" width="7.05859375" customWidth="1"/>
    <col min="9" max="9" width="7.87890625" customWidth="1"/>
    <col min="10" max="10" width="5.46875" customWidth="1"/>
    <col min="12" max="12" width="7.29296875" customWidth="1"/>
    <col min="13" max="13" width="5.76171875" customWidth="1"/>
    <col min="14" max="14" width="6.234375" customWidth="1"/>
  </cols>
  <sheetData>
    <row r="1" spans="1:14" x14ac:dyDescent="0.5">
      <c r="A1" s="16" t="s">
        <v>2</v>
      </c>
      <c r="B1" s="17" t="s">
        <v>3</v>
      </c>
      <c r="C1" s="17" t="s">
        <v>1</v>
      </c>
      <c r="D1" s="17"/>
      <c r="E1" s="17" t="s">
        <v>6</v>
      </c>
      <c r="F1" s="17" t="s">
        <v>3</v>
      </c>
      <c r="G1" s="17" t="s">
        <v>4</v>
      </c>
      <c r="H1" s="18" t="s">
        <v>11</v>
      </c>
      <c r="I1" s="19" t="s">
        <v>12</v>
      </c>
      <c r="J1" s="19" t="s">
        <v>3</v>
      </c>
      <c r="K1" s="19" t="s">
        <v>13</v>
      </c>
      <c r="L1" s="19" t="s">
        <v>3</v>
      </c>
      <c r="M1" s="19" t="s">
        <v>7</v>
      </c>
      <c r="N1" s="20" t="s">
        <v>3</v>
      </c>
    </row>
    <row r="2" spans="1:14" x14ac:dyDescent="0.5">
      <c r="A2" s="21">
        <v>0.83</v>
      </c>
      <c r="B2" s="3">
        <v>0.05</v>
      </c>
      <c r="C2" s="5">
        <f>AVERAGE(A2:A4)</f>
        <v>0.76000000000000012</v>
      </c>
      <c r="D2" s="4">
        <f>SQRT(B2^2+B3^2+B4^2)/3</f>
        <v>2.1858128414340001E-2</v>
      </c>
      <c r="E2" s="4">
        <f>2*PI()*C2*$B$14</f>
        <v>1.1938052083641215</v>
      </c>
      <c r="F2" s="6">
        <f>2*PI()*D2*$B$14</f>
        <v>3.4334667823856427E-2</v>
      </c>
      <c r="G2" s="9">
        <v>27388</v>
      </c>
      <c r="H2" s="14">
        <f>AVERAGE(G2:G4)/10000</f>
        <v>2.7456</v>
      </c>
      <c r="I2" s="4">
        <v>9.4666666666666668</v>
      </c>
      <c r="J2" s="4">
        <v>2.3E-2</v>
      </c>
      <c r="K2" s="5">
        <v>10.776999999999999</v>
      </c>
      <c r="L2" s="5">
        <v>6.0000000000000001E-3</v>
      </c>
      <c r="M2" s="15">
        <f>I2*K2/C16</f>
        <v>29.957598694942902</v>
      </c>
      <c r="N2" s="22">
        <f>M2*SQRT((J2/I2)^2+(L2/K2)^2+(D16/C16)^2)</f>
        <v>0.18502866578968272</v>
      </c>
    </row>
    <row r="3" spans="1:14" x14ac:dyDescent="0.5">
      <c r="A3" s="21">
        <v>0.75</v>
      </c>
      <c r="B3" s="3">
        <v>0.03</v>
      </c>
      <c r="C3" s="5"/>
      <c r="D3" s="4"/>
      <c r="E3" s="4"/>
      <c r="F3" s="7"/>
      <c r="G3" s="10">
        <v>26887</v>
      </c>
      <c r="H3" s="14"/>
      <c r="I3" s="4"/>
      <c r="J3" s="4"/>
      <c r="K3" s="5"/>
      <c r="L3" s="5"/>
      <c r="M3" s="15"/>
      <c r="N3" s="22"/>
    </row>
    <row r="4" spans="1:14" x14ac:dyDescent="0.5">
      <c r="A4" s="21">
        <v>0.7</v>
      </c>
      <c r="B4" s="3">
        <v>0.03</v>
      </c>
      <c r="C4" s="5"/>
      <c r="D4" s="4"/>
      <c r="E4" s="4"/>
      <c r="F4" s="8"/>
      <c r="G4" s="11">
        <v>28093</v>
      </c>
      <c r="H4" s="14"/>
      <c r="I4" s="4"/>
      <c r="J4" s="4"/>
      <c r="K4" s="5"/>
      <c r="L4" s="5"/>
      <c r="M4" s="15"/>
      <c r="N4" s="22"/>
    </row>
    <row r="5" spans="1:14" x14ac:dyDescent="0.5">
      <c r="A5" s="21">
        <v>0.6</v>
      </c>
      <c r="B5" s="3">
        <v>0.03</v>
      </c>
      <c r="C5" s="5">
        <f t="shared" ref="C5" si="0">AVERAGE(A5:A7)</f>
        <v>0.55999999999999994</v>
      </c>
      <c r="D5" s="4">
        <f t="shared" ref="D5" si="1">SQRT(B5^2+B6^2+B7^2)/3</f>
        <v>1.3743685418725534E-2</v>
      </c>
      <c r="E5" s="4">
        <f t="shared" ref="E5:F5" si="2">2*PI()*C5*$B$14</f>
        <v>0.87964594300514198</v>
      </c>
      <c r="F5" s="6">
        <f t="shared" si="2"/>
        <v>2.1588530572358648E-2</v>
      </c>
      <c r="G5" s="3">
        <v>24868</v>
      </c>
      <c r="H5" s="14">
        <f t="shared" ref="H5" si="3">AVERAGE(G5:G7)/10000</f>
        <v>2.4598333333333331</v>
      </c>
      <c r="I5" s="4">
        <v>9.4666666666666668</v>
      </c>
      <c r="J5" s="4">
        <v>2.3E-2</v>
      </c>
      <c r="K5" s="5">
        <v>10.766999999999999</v>
      </c>
      <c r="L5" s="5">
        <v>6.0000000000000001E-3</v>
      </c>
      <c r="M5" s="15">
        <f>I5*K5/C19</f>
        <v>25.840800000000002</v>
      </c>
      <c r="N5" s="22">
        <f t="shared" ref="N5" si="4">M5*SQRT((J5/I5)^2+(L5/K5)^2+(D19/C19)^2)</f>
        <v>0.14157877917192233</v>
      </c>
    </row>
    <row r="6" spans="1:14" x14ac:dyDescent="0.5">
      <c r="A6" s="21">
        <v>0.55000000000000004</v>
      </c>
      <c r="B6" s="3">
        <v>0.02</v>
      </c>
      <c r="C6" s="5"/>
      <c r="D6" s="4"/>
      <c r="E6" s="4"/>
      <c r="F6" s="7"/>
      <c r="G6" s="3">
        <v>24663</v>
      </c>
      <c r="H6" s="14"/>
      <c r="I6" s="4"/>
      <c r="J6" s="4"/>
      <c r="K6" s="5"/>
      <c r="L6" s="5"/>
      <c r="M6" s="15"/>
      <c r="N6" s="22"/>
    </row>
    <row r="7" spans="1:14" x14ac:dyDescent="0.5">
      <c r="A7" s="21">
        <v>0.53</v>
      </c>
      <c r="B7" s="3">
        <v>0.02</v>
      </c>
      <c r="C7" s="5"/>
      <c r="D7" s="4"/>
      <c r="E7" s="4"/>
      <c r="F7" s="8"/>
      <c r="G7" s="3">
        <v>24264</v>
      </c>
      <c r="H7" s="14"/>
      <c r="I7" s="4"/>
      <c r="J7" s="4"/>
      <c r="K7" s="5"/>
      <c r="L7" s="5"/>
      <c r="M7" s="15"/>
      <c r="N7" s="22"/>
    </row>
    <row r="8" spans="1:14" x14ac:dyDescent="0.5">
      <c r="A8" s="21">
        <v>0.4</v>
      </c>
      <c r="B8" s="3">
        <v>0.02</v>
      </c>
      <c r="C8" s="4">
        <f t="shared" ref="C8" si="5">AVERAGE(A8:A10)</f>
        <v>0.38666666666666671</v>
      </c>
      <c r="D8" s="4">
        <f t="shared" ref="D8" si="6">SQRT(B8^2+B9^2+B10^2)/3</f>
        <v>1.1547005383792516E-2</v>
      </c>
      <c r="E8" s="4">
        <f t="shared" ref="E8:F8" si="7">2*PI()*C8*$B$14</f>
        <v>0.60737457969402675</v>
      </c>
      <c r="F8" s="6">
        <f t="shared" si="7"/>
        <v>1.8137993642342178E-2</v>
      </c>
      <c r="G8" s="3">
        <v>22814</v>
      </c>
      <c r="H8" s="14">
        <f t="shared" ref="H8" si="8">AVERAGE(G8:G10)/10000</f>
        <v>2.2667333333333333</v>
      </c>
      <c r="I8" s="4">
        <v>9.44</v>
      </c>
      <c r="J8" s="4">
        <v>2.3E-2</v>
      </c>
      <c r="K8" s="5">
        <v>10.766999999999999</v>
      </c>
      <c r="L8" s="5">
        <v>6.0000000000000001E-3</v>
      </c>
      <c r="M8" s="15">
        <f>I8*K8/C22</f>
        <v>23.915407058823529</v>
      </c>
      <c r="N8" s="22">
        <f t="shared" ref="N8" si="9">M8*SQRT((J8/I8)^2+(L8/K8)^2+(D22/C22)^2)</f>
        <v>0.11121430700497276</v>
      </c>
    </row>
    <row r="9" spans="1:14" x14ac:dyDescent="0.5">
      <c r="A9" s="21">
        <v>0.39</v>
      </c>
      <c r="B9" s="3">
        <v>0.02</v>
      </c>
      <c r="C9" s="4"/>
      <c r="D9" s="4"/>
      <c r="E9" s="4"/>
      <c r="F9" s="7"/>
      <c r="G9" s="3">
        <v>22841</v>
      </c>
      <c r="H9" s="14"/>
      <c r="I9" s="4"/>
      <c r="J9" s="4"/>
      <c r="K9" s="5"/>
      <c r="L9" s="5"/>
      <c r="M9" s="15"/>
      <c r="N9" s="22"/>
    </row>
    <row r="10" spans="1:14" x14ac:dyDescent="0.5">
      <c r="A10" s="21">
        <v>0.37</v>
      </c>
      <c r="B10" s="3">
        <v>0.02</v>
      </c>
      <c r="C10" s="4"/>
      <c r="D10" s="4"/>
      <c r="E10" s="4"/>
      <c r="F10" s="8"/>
      <c r="G10" s="3">
        <v>22347</v>
      </c>
      <c r="H10" s="14"/>
      <c r="I10" s="4"/>
      <c r="J10" s="4"/>
      <c r="K10" s="5"/>
      <c r="L10" s="5"/>
      <c r="M10" s="15"/>
      <c r="N10" s="22"/>
    </row>
    <row r="11" spans="1:14" x14ac:dyDescent="0.5">
      <c r="A11" s="21">
        <v>0.2</v>
      </c>
      <c r="B11" s="3">
        <v>0.01</v>
      </c>
      <c r="C11" s="5">
        <f t="shared" ref="C11" si="10">AVERAGE(A11:A13)</f>
        <v>0.18000000000000002</v>
      </c>
      <c r="D11" s="4">
        <f t="shared" ref="D11" si="11">SQRT(B11^2+B12^2+B13^2)/3</f>
        <v>5.773502691896258E-3</v>
      </c>
      <c r="E11" s="4">
        <f t="shared" ref="E11:F11" si="12">2*PI()*C11*$B$14</f>
        <v>0.28274333882308139</v>
      </c>
      <c r="F11" s="4">
        <f t="shared" si="12"/>
        <v>9.0689968211710888E-3</v>
      </c>
      <c r="G11" s="3">
        <v>20937</v>
      </c>
      <c r="H11" s="14">
        <f t="shared" ref="H11" si="13">AVERAGE(G11:G13)/10000</f>
        <v>2.0209999999999999</v>
      </c>
      <c r="I11" s="4">
        <v>9.44</v>
      </c>
      <c r="J11" s="4">
        <v>2.3E-2</v>
      </c>
      <c r="K11" s="5">
        <v>10.766999999999999</v>
      </c>
      <c r="L11" s="5">
        <v>6.0000000000000001E-3</v>
      </c>
      <c r="M11" s="15">
        <f>I11*K11/C25</f>
        <v>21.554295947219604</v>
      </c>
      <c r="N11" s="22">
        <f t="shared" ref="N11" si="14">M11*SQRT((J11/I11)^2+(L11/K11)^2+(D25/C25)^2)</f>
        <v>6.2204887689187395E-2</v>
      </c>
    </row>
    <row r="12" spans="1:14" x14ac:dyDescent="0.5">
      <c r="A12" s="21">
        <v>0.17</v>
      </c>
      <c r="B12" s="3">
        <v>0.01</v>
      </c>
      <c r="C12" s="5"/>
      <c r="D12" s="4"/>
      <c r="E12" s="4"/>
      <c r="F12" s="4"/>
      <c r="G12" s="3">
        <v>19843</v>
      </c>
      <c r="H12" s="14"/>
      <c r="I12" s="4"/>
      <c r="J12" s="4"/>
      <c r="K12" s="5"/>
      <c r="L12" s="5"/>
      <c r="M12" s="15"/>
      <c r="N12" s="22"/>
    </row>
    <row r="13" spans="1:14" ht="14.7" thickBot="1" x14ac:dyDescent="0.55000000000000004">
      <c r="A13" s="23">
        <v>0.17</v>
      </c>
      <c r="B13" s="24">
        <v>0.01</v>
      </c>
      <c r="C13" s="25"/>
      <c r="D13" s="26"/>
      <c r="E13" s="26"/>
      <c r="F13" s="26"/>
      <c r="G13" s="24">
        <v>19850</v>
      </c>
      <c r="H13" s="27"/>
      <c r="I13" s="26"/>
      <c r="J13" s="26"/>
      <c r="K13" s="25"/>
      <c r="L13" s="25"/>
      <c r="M13" s="28"/>
      <c r="N13" s="29"/>
    </row>
    <row r="14" spans="1:14" ht="14.7" thickBot="1" x14ac:dyDescent="0.55000000000000004">
      <c r="A14" s="30" t="s">
        <v>0</v>
      </c>
      <c r="B14" s="1">
        <v>0.25</v>
      </c>
      <c r="C14" s="2"/>
      <c r="D14" s="2"/>
      <c r="E14" s="2"/>
      <c r="F14" s="2"/>
      <c r="G14" s="2"/>
      <c r="H14" s="13"/>
      <c r="I14" s="12"/>
    </row>
    <row r="15" spans="1:14" x14ac:dyDescent="0.5">
      <c r="A15" s="34" t="s">
        <v>9</v>
      </c>
      <c r="B15" s="19" t="s">
        <v>3</v>
      </c>
      <c r="C15" s="35" t="s">
        <v>8</v>
      </c>
      <c r="D15" s="19" t="s">
        <v>3</v>
      </c>
      <c r="E15" s="35" t="s">
        <v>10</v>
      </c>
      <c r="F15" s="19" t="s">
        <v>3</v>
      </c>
      <c r="G15" s="35" t="s">
        <v>5</v>
      </c>
      <c r="H15" s="20" t="s">
        <v>3</v>
      </c>
    </row>
    <row r="16" spans="1:14" x14ac:dyDescent="0.5">
      <c r="A16" s="21">
        <v>194</v>
      </c>
      <c r="B16" s="3">
        <v>2</v>
      </c>
      <c r="C16" s="31">
        <f>AVERAGE(A16:A18)/60</f>
        <v>3.4055555555555559</v>
      </c>
      <c r="D16" s="4">
        <f>SQRT(B16^2+B17^2+B18^2)/3/60</f>
        <v>1.9245008972987525E-2</v>
      </c>
      <c r="E16" s="32">
        <f>H2/M2</f>
        <v>9.1649535330195903E-2</v>
      </c>
      <c r="F16" s="33">
        <f>E16/M2*N2</f>
        <v>5.6605976383725164E-4</v>
      </c>
      <c r="G16" s="32">
        <f>E2/M2</f>
        <v>3.9849829771758244E-2</v>
      </c>
      <c r="H16" s="36">
        <f>G16*SQRT((F2/E2)^2+(N2/M2)^2)</f>
        <v>1.1722387523182883E-3</v>
      </c>
    </row>
    <row r="17" spans="1:8" x14ac:dyDescent="0.5">
      <c r="A17" s="21">
        <v>204</v>
      </c>
      <c r="B17" s="3">
        <v>2</v>
      </c>
      <c r="C17" s="31"/>
      <c r="D17" s="4"/>
      <c r="E17" s="32"/>
      <c r="F17" s="33"/>
      <c r="G17" s="32"/>
      <c r="H17" s="36"/>
    </row>
    <row r="18" spans="1:8" x14ac:dyDescent="0.5">
      <c r="A18" s="21">
        <v>215</v>
      </c>
      <c r="B18" s="3">
        <v>2</v>
      </c>
      <c r="C18" s="31"/>
      <c r="D18" s="4"/>
      <c r="E18" s="32"/>
      <c r="F18" s="33"/>
      <c r="G18" s="32"/>
      <c r="H18" s="36"/>
    </row>
    <row r="19" spans="1:8" x14ac:dyDescent="0.5">
      <c r="A19" s="21">
        <v>232</v>
      </c>
      <c r="B19" s="3">
        <v>2</v>
      </c>
      <c r="C19" s="31">
        <f>AVERAGE(A19:A21)/60</f>
        <v>3.9444444444444442</v>
      </c>
      <c r="D19" s="4">
        <f t="shared" ref="D19" si="15">SQRT(B19^2+B20^2+B21^2)/3/60</f>
        <v>1.9245008972987525E-2</v>
      </c>
      <c r="E19" s="32">
        <f>H5/M5</f>
        <v>9.5191841325861934E-2</v>
      </c>
      <c r="F19" s="33">
        <f t="shared" ref="F19" si="16">E19/M5*N5</f>
        <v>5.2154517979485446E-4</v>
      </c>
      <c r="G19" s="32">
        <f>E5/M5</f>
        <v>3.4040971758039301E-2</v>
      </c>
      <c r="H19" s="36">
        <f t="shared" ref="H19" si="17">G19*SQRT((F5/E5)^2+(N5/M5)^2)</f>
        <v>8.5600857866401754E-4</v>
      </c>
    </row>
    <row r="20" spans="1:8" x14ac:dyDescent="0.5">
      <c r="A20" s="21">
        <v>236</v>
      </c>
      <c r="B20" s="3">
        <v>2</v>
      </c>
      <c r="C20" s="31"/>
      <c r="D20" s="4"/>
      <c r="E20" s="32"/>
      <c r="F20" s="33"/>
      <c r="G20" s="32"/>
      <c r="H20" s="36"/>
    </row>
    <row r="21" spans="1:8" x14ac:dyDescent="0.5">
      <c r="A21" s="21">
        <v>242</v>
      </c>
      <c r="B21" s="3">
        <v>2</v>
      </c>
      <c r="C21" s="31"/>
      <c r="D21" s="4"/>
      <c r="E21" s="32"/>
      <c r="F21" s="33"/>
      <c r="G21" s="32"/>
      <c r="H21" s="36"/>
    </row>
    <row r="22" spans="1:8" x14ac:dyDescent="0.5">
      <c r="A22" s="21">
        <v>254</v>
      </c>
      <c r="B22" s="3">
        <v>2</v>
      </c>
      <c r="C22" s="31">
        <f>AVERAGE(A22:A24)/60</f>
        <v>4.25</v>
      </c>
      <c r="D22" s="4">
        <f t="shared" ref="D22" si="18">SQRT(B22^2+B23^2+B24^2)/3/60</f>
        <v>1.6666666666666666E-2</v>
      </c>
      <c r="E22" s="32">
        <f>H8/M8</f>
        <v>9.4781298422308383E-2</v>
      </c>
      <c r="F22" s="33">
        <f t="shared" ref="F22" si="19">E22/M8*N8</f>
        <v>4.4076341226980932E-4</v>
      </c>
      <c r="G22" s="32">
        <f>E8/M8</f>
        <v>2.5396790370328964E-2</v>
      </c>
      <c r="H22" s="36">
        <f t="shared" ref="H22" si="20">G22*SQRT((F8/E8)^2+(N8/M8)^2)</f>
        <v>7.6756351186000943E-4</v>
      </c>
    </row>
    <row r="23" spans="1:8" x14ac:dyDescent="0.5">
      <c r="A23" s="21">
        <v>256</v>
      </c>
      <c r="B23" s="3">
        <v>2</v>
      </c>
      <c r="C23" s="31"/>
      <c r="D23" s="4"/>
      <c r="E23" s="32"/>
      <c r="F23" s="33"/>
      <c r="G23" s="32"/>
      <c r="H23" s="36"/>
    </row>
    <row r="24" spans="1:8" x14ac:dyDescent="0.5">
      <c r="A24" s="21">
        <v>255</v>
      </c>
      <c r="B24" s="3">
        <v>1</v>
      </c>
      <c r="C24" s="31"/>
      <c r="D24" s="4"/>
      <c r="E24" s="32"/>
      <c r="F24" s="33"/>
      <c r="G24" s="32"/>
      <c r="H24" s="36"/>
    </row>
    <row r="25" spans="1:8" x14ac:dyDescent="0.5">
      <c r="A25" s="21">
        <v>283</v>
      </c>
      <c r="B25" s="3">
        <v>1</v>
      </c>
      <c r="C25" s="31">
        <f>AVERAGE(A25:A27)/60</f>
        <v>4.7155555555555555</v>
      </c>
      <c r="D25" s="4">
        <f t="shared" ref="D25" si="21">SQRT(B25^2+B26^2+B27^2)/3/60</f>
        <v>6.8041381743977163E-3</v>
      </c>
      <c r="E25" s="32">
        <f>H11/M11</f>
        <v>9.3763211053093973E-2</v>
      </c>
      <c r="F25" s="33">
        <f t="shared" ref="F25" si="22">E25/M11*N11</f>
        <v>2.7059710172011678E-4</v>
      </c>
      <c r="G25" s="32">
        <f>E11/M11</f>
        <v>1.3117725557607641E-2</v>
      </c>
      <c r="H25" s="36">
        <f t="shared" ref="H25" si="23">G25*SQRT((F11/E11)^2+(N11/M11)^2)</f>
        <v>4.2245092164114084E-4</v>
      </c>
    </row>
    <row r="26" spans="1:8" x14ac:dyDescent="0.5">
      <c r="A26" s="21">
        <v>283.3</v>
      </c>
      <c r="B26" s="3">
        <v>0.5</v>
      </c>
      <c r="C26" s="31"/>
      <c r="D26" s="4"/>
      <c r="E26" s="32"/>
      <c r="F26" s="33"/>
      <c r="G26" s="32"/>
      <c r="H26" s="36"/>
    </row>
    <row r="27" spans="1:8" ht="14.7" thickBot="1" x14ac:dyDescent="0.55000000000000004">
      <c r="A27" s="23">
        <v>282.5</v>
      </c>
      <c r="B27" s="24">
        <v>0.5</v>
      </c>
      <c r="C27" s="37"/>
      <c r="D27" s="26"/>
      <c r="E27" s="38"/>
      <c r="F27" s="39"/>
      <c r="G27" s="38"/>
      <c r="H27" s="40"/>
    </row>
  </sheetData>
  <mergeCells count="68">
    <mergeCell ref="H19:H21"/>
    <mergeCell ref="H22:H24"/>
    <mergeCell ref="H25:H27"/>
    <mergeCell ref="G25:G27"/>
    <mergeCell ref="N2:N4"/>
    <mergeCell ref="N5:N7"/>
    <mergeCell ref="N8:N10"/>
    <mergeCell ref="N11:N13"/>
    <mergeCell ref="F16:F18"/>
    <mergeCell ref="H16:H18"/>
    <mergeCell ref="F19:F21"/>
    <mergeCell ref="F22:F24"/>
    <mergeCell ref="F25:F27"/>
    <mergeCell ref="M2:M4"/>
    <mergeCell ref="M5:M7"/>
    <mergeCell ref="M8:M10"/>
    <mergeCell ref="M11:M13"/>
    <mergeCell ref="E16:E18"/>
    <mergeCell ref="G16:G18"/>
    <mergeCell ref="E19:E21"/>
    <mergeCell ref="E22:E24"/>
    <mergeCell ref="E25:E27"/>
    <mergeCell ref="G19:G21"/>
    <mergeCell ref="J8:J10"/>
    <mergeCell ref="J11:J13"/>
    <mergeCell ref="L2:L4"/>
    <mergeCell ref="L5:L7"/>
    <mergeCell ref="L8:L10"/>
    <mergeCell ref="L11:L13"/>
    <mergeCell ref="K2:K4"/>
    <mergeCell ref="K5:K7"/>
    <mergeCell ref="K8:K10"/>
    <mergeCell ref="K11:K13"/>
    <mergeCell ref="I2:I4"/>
    <mergeCell ref="I5:I7"/>
    <mergeCell ref="I8:I10"/>
    <mergeCell ref="I11:I13"/>
    <mergeCell ref="J2:J4"/>
    <mergeCell ref="J5:J7"/>
    <mergeCell ref="C16:C18"/>
    <mergeCell ref="C19:C21"/>
    <mergeCell ref="C22:C24"/>
    <mergeCell ref="C25:C27"/>
    <mergeCell ref="D16:D18"/>
    <mergeCell ref="D19:D21"/>
    <mergeCell ref="D22:D24"/>
    <mergeCell ref="D25:D27"/>
    <mergeCell ref="H2:H4"/>
    <mergeCell ref="H5:H7"/>
    <mergeCell ref="H8:H10"/>
    <mergeCell ref="H11:H13"/>
    <mergeCell ref="G22:G24"/>
    <mergeCell ref="E2:E4"/>
    <mergeCell ref="E5:E7"/>
    <mergeCell ref="E8:E10"/>
    <mergeCell ref="E11:E13"/>
    <mergeCell ref="F2:F4"/>
    <mergeCell ref="F5:F7"/>
    <mergeCell ref="F8:F10"/>
    <mergeCell ref="F11:F13"/>
    <mergeCell ref="C2:C4"/>
    <mergeCell ref="C5:C7"/>
    <mergeCell ref="C8:C10"/>
    <mergeCell ref="C11:C13"/>
    <mergeCell ref="D2:D4"/>
    <mergeCell ref="D5:D7"/>
    <mergeCell ref="D8:D10"/>
    <mergeCell ref="D11:D1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2018-01-26T13:07:13Z</dcterms:modified>
</cp:coreProperties>
</file>