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\Thesis\"/>
    </mc:Choice>
  </mc:AlternateContent>
  <xr:revisionPtr revIDLastSave="0" documentId="13_ncr:1_{37D3AEF0-6D6A-4F75-88D1-7320E4D0DCF4}" xr6:coauthVersionLast="47" xr6:coauthVersionMax="47" xr10:uidLastSave="{00000000-0000-0000-0000-000000000000}"/>
  <bookViews>
    <workbookView xWindow="-108" yWindow="-108" windowWidth="23256" windowHeight="12576" firstSheet="1" activeTab="5" xr2:uid="{60D8181A-21CC-4AF9-BDA8-3A57657BFEC1}"/>
  </bookViews>
  <sheets>
    <sheet name="Field dataset for vehicle" sheetId="1" r:id="rId1"/>
    <sheet name="Standard dataset for vehicle" sheetId="3" r:id="rId2"/>
    <sheet name="test for standard dataset" sheetId="4" r:id="rId3"/>
    <sheet name="test for field dataset" sheetId="5" r:id="rId4"/>
    <sheet name="Sheet2" sheetId="2" r:id="rId5"/>
    <sheet name="charts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5" i="5" l="1"/>
  <c r="F47" i="5"/>
  <c r="G47" i="5"/>
  <c r="H47" i="5"/>
  <c r="E47" i="5"/>
  <c r="F46" i="5"/>
  <c r="G46" i="5"/>
  <c r="H46" i="5"/>
  <c r="E46" i="5"/>
  <c r="F45" i="5"/>
  <c r="G45" i="5"/>
  <c r="H45" i="5"/>
  <c r="E45" i="5"/>
  <c r="J40" i="5"/>
  <c r="M40" i="5" s="1"/>
  <c r="R40" i="5" s="1"/>
  <c r="J39" i="5"/>
  <c r="L39" i="5" s="1"/>
  <c r="Q39" i="5" s="1"/>
  <c r="J38" i="5"/>
  <c r="N38" i="5" s="1"/>
  <c r="S38" i="5" s="1"/>
  <c r="J37" i="5"/>
  <c r="M37" i="5" s="1"/>
  <c r="R37" i="5" s="1"/>
  <c r="Z40" i="4"/>
  <c r="Z39" i="4"/>
  <c r="Z38" i="4"/>
  <c r="Z37" i="4"/>
  <c r="Y38" i="4"/>
  <c r="Y39" i="4"/>
  <c r="Y40" i="4"/>
  <c r="Y37" i="4"/>
  <c r="X38" i="4"/>
  <c r="X39" i="4"/>
  <c r="X40" i="4"/>
  <c r="X37" i="4"/>
  <c r="V38" i="4"/>
  <c r="V39" i="4"/>
  <c r="V40" i="4"/>
  <c r="V37" i="4"/>
  <c r="U38" i="4"/>
  <c r="U39" i="4"/>
  <c r="U40" i="4"/>
  <c r="U37" i="4"/>
  <c r="T38" i="4"/>
  <c r="T39" i="4"/>
  <c r="T40" i="4"/>
  <c r="T37" i="4"/>
  <c r="L40" i="4"/>
  <c r="M40" i="4"/>
  <c r="N40" i="4"/>
  <c r="K40" i="4"/>
  <c r="L39" i="4"/>
  <c r="M39" i="4"/>
  <c r="N39" i="4"/>
  <c r="K39" i="4"/>
  <c r="L38" i="4"/>
  <c r="Q38" i="4" s="1"/>
  <c r="M38" i="4"/>
  <c r="R38" i="4" s="1"/>
  <c r="N38" i="4"/>
  <c r="K38" i="4"/>
  <c r="L37" i="4"/>
  <c r="M37" i="4"/>
  <c r="N37" i="4"/>
  <c r="K37" i="4"/>
  <c r="J38" i="4"/>
  <c r="J39" i="4"/>
  <c r="J40" i="4"/>
  <c r="J37" i="4"/>
  <c r="S38" i="4"/>
  <c r="R61" i="3"/>
  <c r="R62" i="3"/>
  <c r="R63" i="3"/>
  <c r="R60" i="3"/>
  <c r="O61" i="3"/>
  <c r="O62" i="3"/>
  <c r="O63" i="3"/>
  <c r="O60" i="3"/>
  <c r="L61" i="3"/>
  <c r="L62" i="3"/>
  <c r="L63" i="3"/>
  <c r="L60" i="3"/>
  <c r="G21" i="3"/>
  <c r="G13" i="3"/>
  <c r="G14" i="3"/>
  <c r="G50" i="3"/>
  <c r="G43" i="1"/>
  <c r="G37" i="3"/>
  <c r="G8" i="3"/>
  <c r="N39" i="5" l="1"/>
  <c r="S39" i="5" s="1"/>
  <c r="L40" i="5"/>
  <c r="Q40" i="5" s="1"/>
  <c r="K39" i="5"/>
  <c r="P39" i="5" s="1"/>
  <c r="K38" i="5"/>
  <c r="P38" i="5" s="1"/>
  <c r="L37" i="5"/>
  <c r="Q37" i="5" s="1"/>
  <c r="N37" i="5"/>
  <c r="S37" i="5" s="1"/>
  <c r="M38" i="5"/>
  <c r="R38" i="5" s="1"/>
  <c r="K40" i="5"/>
  <c r="P40" i="5" s="1"/>
  <c r="K37" i="5"/>
  <c r="P37" i="5" s="1"/>
  <c r="L38" i="5"/>
  <c r="Q38" i="5" s="1"/>
  <c r="M39" i="5"/>
  <c r="R39" i="5" s="1"/>
  <c r="N40" i="5"/>
  <c r="S40" i="5" s="1"/>
  <c r="P38" i="4"/>
  <c r="Q37" i="4"/>
  <c r="Q40" i="4"/>
  <c r="S37" i="4"/>
  <c r="S40" i="4"/>
  <c r="Q39" i="4"/>
  <c r="R37" i="4"/>
  <c r="P40" i="4"/>
  <c r="R40" i="4"/>
  <c r="S39" i="4"/>
  <c r="P37" i="4"/>
  <c r="P39" i="4"/>
  <c r="R39" i="4"/>
  <c r="I12" i="1"/>
  <c r="I13" i="1"/>
  <c r="C43" i="1"/>
  <c r="F22" i="2"/>
  <c r="D6" i="1"/>
  <c r="D7" i="1"/>
  <c r="D8" i="1"/>
  <c r="D9" i="1"/>
  <c r="D10" i="1"/>
  <c r="B11" i="1"/>
  <c r="C11" i="1"/>
  <c r="E11" i="1"/>
  <c r="D6" i="3"/>
  <c r="D7" i="3"/>
  <c r="D8" i="3"/>
  <c r="D9" i="3"/>
  <c r="B11" i="3"/>
  <c r="C11" i="3"/>
  <c r="E11" i="3"/>
  <c r="D26" i="3"/>
  <c r="E55" i="3"/>
  <c r="C55" i="3"/>
  <c r="B55" i="3"/>
  <c r="D54" i="3"/>
  <c r="D53" i="3"/>
  <c r="D52" i="3"/>
  <c r="D51" i="3"/>
  <c r="D50" i="3"/>
  <c r="D42" i="3"/>
  <c r="E43" i="3"/>
  <c r="C43" i="3"/>
  <c r="B43" i="3"/>
  <c r="D41" i="3"/>
  <c r="D40" i="3"/>
  <c r="D39" i="3"/>
  <c r="D38" i="3"/>
  <c r="D55" i="1"/>
  <c r="D54" i="1"/>
  <c r="D53" i="1"/>
  <c r="D52" i="1"/>
  <c r="D51" i="1"/>
  <c r="E31" i="3"/>
  <c r="B31" i="3"/>
  <c r="D29" i="3"/>
  <c r="D28" i="3"/>
  <c r="D27" i="3"/>
  <c r="E56" i="1"/>
  <c r="C56" i="1"/>
  <c r="B56" i="1"/>
  <c r="I17" i="2"/>
  <c r="E43" i="1"/>
  <c r="F43" i="1"/>
  <c r="B43" i="1"/>
  <c r="D41" i="1"/>
  <c r="D40" i="1"/>
  <c r="D39" i="1"/>
  <c r="D38" i="1"/>
  <c r="D42" i="1"/>
  <c r="F8" i="2"/>
  <c r="B8" i="2"/>
  <c r="C8" i="2"/>
  <c r="D8" i="2"/>
  <c r="E8" i="2"/>
  <c r="A8" i="2"/>
  <c r="D25" i="1"/>
  <c r="E23" i="1"/>
  <c r="C23" i="1"/>
  <c r="B23" i="1"/>
  <c r="D22" i="1"/>
  <c r="D21" i="1"/>
  <c r="D20" i="1"/>
  <c r="D19" i="1"/>
  <c r="D18" i="1"/>
  <c r="T39" i="5" l="1"/>
  <c r="U39" i="5" s="1"/>
  <c r="V39" i="5" s="1"/>
  <c r="X39" i="5" s="1"/>
  <c r="Z39" i="5" s="1"/>
  <c r="T38" i="5"/>
  <c r="U38" i="5" s="1"/>
  <c r="V38" i="5" s="1"/>
  <c r="X38" i="5" s="1"/>
  <c r="T37" i="5"/>
  <c r="U37" i="5" s="1"/>
  <c r="V37" i="5" s="1"/>
  <c r="X37" i="5" s="1"/>
  <c r="T40" i="5"/>
  <c r="U40" i="5" s="1"/>
  <c r="V40" i="5" s="1"/>
  <c r="X40" i="5" s="1"/>
  <c r="D11" i="3"/>
  <c r="D11" i="1"/>
  <c r="D56" i="1"/>
  <c r="D55" i="3"/>
  <c r="D31" i="3"/>
  <c r="C31" i="3"/>
  <c r="D43" i="3"/>
  <c r="D23" i="1"/>
  <c r="Y39" i="5" l="1"/>
  <c r="Y40" i="5"/>
  <c r="Z40" i="5"/>
  <c r="Y37" i="5"/>
  <c r="Z37" i="5"/>
  <c r="Z38" i="5"/>
  <c r="Y38" i="5"/>
</calcChain>
</file>

<file path=xl/sharedStrings.xml><?xml version="1.0" encoding="utf-8"?>
<sst xmlns="http://schemas.openxmlformats.org/spreadsheetml/2006/main" count="772" uniqueCount="206">
  <si>
    <t>YOLO V5</t>
  </si>
  <si>
    <t>YOLO V6</t>
  </si>
  <si>
    <t>Car</t>
  </si>
  <si>
    <t>Motorcycle</t>
  </si>
  <si>
    <t>Bus</t>
  </si>
  <si>
    <t>Truck</t>
  </si>
  <si>
    <t>Bicycle</t>
  </si>
  <si>
    <t>Precision</t>
  </si>
  <si>
    <t>Recall</t>
  </si>
  <si>
    <t>F-Score</t>
  </si>
  <si>
    <t>Support</t>
  </si>
  <si>
    <t>average</t>
  </si>
  <si>
    <t>car</t>
  </si>
  <si>
    <t>bi</t>
  </si>
  <si>
    <t>YOLO V7</t>
  </si>
  <si>
    <t>F1-</t>
  </si>
  <si>
    <t>Score</t>
  </si>
  <si>
    <t>YOLO V8</t>
  </si>
  <si>
    <t>Standard dataset</t>
  </si>
  <si>
    <t>Field Dataset</t>
  </si>
  <si>
    <t>F1-Score</t>
  </si>
  <si>
    <t>YOLO v5</t>
  </si>
  <si>
    <t>YOLO v6</t>
  </si>
  <si>
    <t>YOLO v7</t>
  </si>
  <si>
    <t>YOLO v8</t>
  </si>
  <si>
    <t>Class</t>
  </si>
  <si>
    <t>Precission</t>
  </si>
  <si>
    <t>mAP50 
Accuracy</t>
  </si>
  <si>
    <t>mAP50-95
Accuracy</t>
  </si>
  <si>
    <t>185 images</t>
  </si>
  <si>
    <t>240 images</t>
  </si>
  <si>
    <t>val</t>
  </si>
  <si>
    <t>360 images</t>
  </si>
  <si>
    <t>P</t>
  </si>
  <si>
    <t>R</t>
  </si>
  <si>
    <t>Third testing</t>
  </si>
  <si>
    <t>YOLOv5</t>
  </si>
  <si>
    <t xml:space="preserve"> Class     Images  Instances          P          R      mAP50   mAP50-95: 100% 9/9 [00:04&lt;00:00,  2.00it/s]</t>
  </si>
  <si>
    <t xml:space="preserve">                   all        277        537     0.0348      0.558     0.0282     0.0094</t>
  </si>
  <si>
    <t xml:space="preserve">                   car        277        365     0.0131      0.827     0.0472     0.0157</t>
  </si>
  <si>
    <t xml:space="preserve">            motorcycle        277         57    0.00404      0.702    0.00792    0.00209</t>
  </si>
  <si>
    <t xml:space="preserve">                   bus        277         65      0.117     0.0615     0.0503     0.0176</t>
  </si>
  <si>
    <t xml:space="preserve">                 truck        277         50    0.00488       0.64    0.00744    0.00216</t>
  </si>
  <si>
    <t>80-20</t>
  </si>
  <si>
    <t>70-30</t>
  </si>
  <si>
    <t>120 images</t>
  </si>
  <si>
    <t>93 images</t>
  </si>
  <si>
    <t>90-10</t>
  </si>
  <si>
    <t>Ratio</t>
  </si>
  <si>
    <t>277 images</t>
  </si>
  <si>
    <t>TP</t>
  </si>
  <si>
    <t>TN</t>
  </si>
  <si>
    <t>FP</t>
  </si>
  <si>
    <t>FN</t>
  </si>
  <si>
    <t>TP Result</t>
  </si>
  <si>
    <t>60-40</t>
  </si>
  <si>
    <t>480 images</t>
  </si>
  <si>
    <t>Extracted Numbers: [2, 3, 2, 2, 5, 2, 5, 2]</t>
  </si>
  <si>
    <t>The True Positive (TP) value is: 2</t>
  </si>
  <si>
    <t>The False Positive (FP) value is: 3</t>
  </si>
  <si>
    <t>The False Negative (FN) value is: 2</t>
  </si>
  <si>
    <t>The True Negative (TN) value is: 2</t>
  </si>
  <si>
    <t>Extracted Numbers: [2, 2, 3, 2, 6, 2, 3, 5, 0, 2]</t>
  </si>
  <si>
    <t>The False Positive (FP) value is: 2</t>
  </si>
  <si>
    <t>The False Negative (FN) value is: 3</t>
  </si>
  <si>
    <t>Extracted Numbers: [2, 3, 2, 8, 3, 2]</t>
  </si>
  <si>
    <t>The True Negative (TN) value is: 8</t>
  </si>
  <si>
    <t>Extracted Numbers: [2, 8, 3, 5, 8, 5, 5, 3, 19, 2]</t>
  </si>
  <si>
    <t>The False Positive (FP) value is: 8</t>
  </si>
  <si>
    <t>The True Negative (TN) value is: 5</t>
  </si>
  <si>
    <t>Extracted Numbers: [2, 2, 5, 5, 2]</t>
  </si>
  <si>
    <t>The False Negative (FN) value is: 5</t>
  </si>
  <si>
    <t>Extracted Numbers: [2, 0, 5, 2, 2]</t>
  </si>
  <si>
    <t>The False Positive (FP) value is: 0</t>
  </si>
  <si>
    <t>Extracted Numbers: [2, 6, 2, 2, 2, 5, 2]</t>
  </si>
  <si>
    <t>The False Positive (FP) value is: 6</t>
  </si>
  <si>
    <t>Extracted Numbers: [2, 3, 2, 2, 5, 40, 2]</t>
  </si>
  <si>
    <t>Extracted Numbers: [3, 6, 5, 5, 2, 2, 0, 2]</t>
  </si>
  <si>
    <t>The True Positive (TP) value is: 3</t>
  </si>
  <si>
    <t>Extracted Numbers: [5, 3, 2, 5, 7, 2]</t>
  </si>
  <si>
    <t>The True Positive (TP) value is: 5</t>
  </si>
  <si>
    <t>Extracted Numbers: [2, 6, 0, 2, 2, 5, 5, 2]</t>
  </si>
  <si>
    <t>The False Negative (FN) value is: 0</t>
  </si>
  <si>
    <t>Extracted Numbers: [2, 6, 3, 0, 2, 5, 3, 2, 5, 2]</t>
  </si>
  <si>
    <t>The True Negative (TN) value is: 0</t>
  </si>
  <si>
    <t>Extracted Numbers: [2, 6, 5, 2, 3, 5, 0, 2]</t>
  </si>
  <si>
    <t>Train</t>
  </si>
  <si>
    <t>Extracted Numbers: [2, 5, 2, 3, 2, 10, 2]</t>
  </si>
  <si>
    <t>The False Positive (FP) value is: 5</t>
  </si>
  <si>
    <t>The True Negative (TN) value is: 3</t>
  </si>
  <si>
    <t>[[[255 255 255]</t>
  </si>
  <si>
    <t xml:space="preserve">  [255 255 255]</t>
  </si>
  <si>
    <t xml:space="preserve">  ...</t>
  </si>
  <si>
    <t xml:space="preserve">  [255 255 255]]</t>
  </si>
  <si>
    <t xml:space="preserve"> [[255 255 255]</t>
  </si>
  <si>
    <t xml:space="preserve"> ...</t>
  </si>
  <si>
    <t xml:space="preserve">  [255 255 255]]]</t>
  </si>
  <si>
    <t>Extracted Numbers: [2, 0, 2, 3, 2]</t>
  </si>
  <si>
    <t>Extracted Numbers: [2, 5, 2, 6, 3, 2, 3, 10, 2]</t>
  </si>
  <si>
    <t>The True Negative (TN) value is: 6</t>
  </si>
  <si>
    <t>Extracted Numbers: [2, 2, 2, 2, 5, 0, 2]</t>
  </si>
  <si>
    <t>Extracted Numbers: [2, 2, 6, 2, 5, 3, 0, 2]</t>
  </si>
  <si>
    <t>The False Negative (FN) value is: 6</t>
  </si>
  <si>
    <t>Extracted Numbers: [2, 7, 5, 2, 3, 2, 2]</t>
  </si>
  <si>
    <t>The False Positive (FP) value is: 7</t>
  </si>
  <si>
    <t>Extracted Numbers: [2, 8, 4, 7, 3, 2, 5, 2, 3, 3, 2]</t>
  </si>
  <si>
    <t>The False Negative (FN) value is: 4</t>
  </si>
  <si>
    <t>Extracted Numbers: [2, 8, 3, 2, 2, 5, 2]</t>
  </si>
  <si>
    <t>Extracted Numbers: [2, 6, 2, 4, 5, 2, 5, 40, 2]</t>
  </si>
  <si>
    <t>The True Negative (TN) value is: 4</t>
  </si>
  <si>
    <t>Extracted Numbers: [2, 6, 4, 3, 2, 5, 2, 5, 40, 2]</t>
  </si>
  <si>
    <t>Extracted Numbers: [2, 6, 3, 2, 10, 2]</t>
  </si>
  <si>
    <t>Extracted Numbers: [2, 2, 2, 5, 10, 2]</t>
  </si>
  <si>
    <t>Extracted Numbers: [2, 2, 5, 2]</t>
  </si>
  <si>
    <t>Extracted Numbers: [2, 7, 2, 5, 2, 57, 0, 2]</t>
  </si>
  <si>
    <t>Extracted Numbers: [2, 3, 2, 2, 3, 2]</t>
  </si>
  <si>
    <t>Extracted Numbers: [7, 7, 2, 2, 5, 2]</t>
  </si>
  <si>
    <t>The True Positive (TP) value is: 7</t>
  </si>
  <si>
    <t>369 images</t>
  </si>
  <si>
    <t>Extracted Numbers: [2, 6, 5, 5, 8, 3, 2, 2, 5, 2]</t>
  </si>
  <si>
    <t>Extracted Numbers: [6, 3, 8, 5, 2, 3, 10]</t>
  </si>
  <si>
    <t>The True Positive (TP) value is: 6</t>
  </si>
  <si>
    <t>The False Negative (FN) value is: 8</t>
  </si>
  <si>
    <t>v8-v7</t>
  </si>
  <si>
    <t>v8-v6</t>
  </si>
  <si>
    <t>v8-v5</t>
  </si>
  <si>
    <t>v5_mAP = [0.824,</t>
  </si>
  <si>
    <t>0.854,</t>
  </si>
  <si>
    <t>0.657,</t>
  </si>
  <si>
    <t>0.805 ]</t>
  </si>
  <si>
    <t>v8_mAP = [0.773,</t>
  </si>
  <si>
    <t>0.875,</t>
  </si>
  <si>
    <t>0.720,</t>
  </si>
  <si>
    <t>0.659]</t>
  </si>
  <si>
    <t>from scipy.stats import wilcoxon</t>
  </si>
  <si>
    <t># Wilcoxon signed-rank test</t>
  </si>
  <si>
    <t>stat, p = wilcoxon(v5_mAP, v8_mAP)</t>
  </si>
  <si>
    <t>print(f"Wilcoxon statistic: {stat}, p-value: {p}")</t>
  </si>
  <si>
    <t>Wilcoxon statistic: 4.0, p-value: 0.875</t>
  </si>
  <si>
    <t>0.518,</t>
  </si>
  <si>
    <t>0.362,</t>
  </si>
  <si>
    <t>0.81 ]</t>
  </si>
  <si>
    <t>stat, p = wilcoxon(v7_mAP, v8_mAP)</t>
  </si>
  <si>
    <t>Wilcoxon statistic: 1.0, p-value: 0.25</t>
  </si>
  <si>
    <t>v6_mAP = [0.503,</t>
  </si>
  <si>
    <t>stat, p = wilcoxon(v6_mAP, v8_mAP)</t>
  </si>
  <si>
    <t>v7_mAP = [0.861,</t>
  </si>
  <si>
    <t>0.888,</t>
  </si>
  <si>
    <t>0.846,</t>
  </si>
  <si>
    <t>0.928 ]</t>
  </si>
  <si>
    <t>Wilcoxon statistic: 0.0, p-value: 0.125</t>
  </si>
  <si>
    <t xml:space="preserve"> YOLOv5</t>
  </si>
  <si>
    <t xml:space="preserve"> YOLOv6</t>
  </si>
  <si>
    <t xml:space="preserve"> YOLOv7</t>
  </si>
  <si>
    <t xml:space="preserve"> YOLOv8</t>
  </si>
  <si>
    <t>Mean</t>
  </si>
  <si>
    <t>x-X1</t>
  </si>
  <si>
    <t>x-X2</t>
  </si>
  <si>
    <t>x-X3</t>
  </si>
  <si>
    <t>x-X4</t>
  </si>
  <si>
    <t>(x-X1)2</t>
  </si>
  <si>
    <t>sum of squares</t>
  </si>
  <si>
    <t>squares</t>
  </si>
  <si>
    <t>data</t>
  </si>
  <si>
    <t>sd</t>
  </si>
  <si>
    <t>Variance</t>
  </si>
  <si>
    <t>Model</t>
  </si>
  <si>
    <t>Accuracy</t>
  </si>
  <si>
    <t>(mAP@0.5)</t>
  </si>
  <si>
    <t>Train1/Val1</t>
  </si>
  <si>
    <t>80/20</t>
  </si>
  <si>
    <t>Train2/Val2</t>
  </si>
  <si>
    <t>Train3/Val3</t>
  </si>
  <si>
    <t>70/30</t>
  </si>
  <si>
    <t>Train4/Val4</t>
  </si>
  <si>
    <t>90/10</t>
  </si>
  <si>
    <r>
      <t>Table 6.1</t>
    </r>
    <r>
      <rPr>
        <sz val="11"/>
        <color theme="1"/>
        <rFont val="Cambria"/>
        <family val="1"/>
      </rPr>
      <t xml:space="preserve"> Accuracy Comparison for mAP50 of Standard Dataset of Vehicles with Different Algorithms</t>
    </r>
  </si>
  <si>
    <t>Standard error
SE</t>
  </si>
  <si>
    <t>S/SQRT(N)</t>
  </si>
  <si>
    <t>N</t>
  </si>
  <si>
    <t>Confidence Interval</t>
  </si>
  <si>
    <t>CI=xˉ±(z or t-score)×SE</t>
  </si>
  <si>
    <t>z=1.96 (95% CI):</t>
  </si>
  <si>
    <t>CI=xˉ+(z or t-score)×SE</t>
  </si>
  <si>
    <t>CI=xˉ-(z or t-score)×SE</t>
  </si>
  <si>
    <t xml:space="preserve">v8_mAP = </t>
  </si>
  <si>
    <t>0.619,</t>
  </si>
  <si>
    <t>0.677,</t>
  </si>
  <si>
    <t>0.594 ]</t>
  </si>
  <si>
    <t>v8_mAP = [0.583,</t>
  </si>
  <si>
    <t>0.561,</t>
  </si>
  <si>
    <t>0.595,</t>
  </si>
  <si>
    <t>0.598]</t>
  </si>
  <si>
    <t>v5_mAP = [0.565,</t>
  </si>
  <si>
    <t>0.421,</t>
  </si>
  <si>
    <t>0.43,</t>
  </si>
  <si>
    <t>0.763]</t>
  </si>
  <si>
    <t>v6_mAP = [0.436,</t>
  </si>
  <si>
    <t>Train1</t>
  </si>
  <si>
    <t>Train2</t>
  </si>
  <si>
    <t>Train3</t>
  </si>
  <si>
    <t>Train4</t>
  </si>
  <si>
    <t>Yolo v5 Results</t>
  </si>
  <si>
    <t>Accuracy (mAP@0.5)</t>
  </si>
  <si>
    <t>Accuracy (mAP@0.5:0.95)</t>
  </si>
  <si>
    <t>Model YOLOv5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</si>
</sst>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mbria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  <font>
      <sz val="8"/>
      <color rgb="FF1F1F1F"/>
      <name val="Courier New"/>
      <family val="3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1"/>
      <name val="Cambria"/>
      <family val="1"/>
    </font>
    <font>
      <b/>
      <sz val="12"/>
      <color theme="1"/>
      <name val="Cambria"/>
      <family val="1"/>
    </font>
    <font>
      <b/>
      <sz val="10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9" xfId="0" applyBorder="1"/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0" fillId="0" borderId="18" xfId="0" applyBorder="1"/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left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164" fontId="0" fillId="0" borderId="30" xfId="0" applyNumberFormat="1" applyBorder="1"/>
    <xf numFmtId="164" fontId="0" fillId="0" borderId="0" xfId="0" applyNumberFormat="1"/>
    <xf numFmtId="164" fontId="0" fillId="0" borderId="18" xfId="0" applyNumberFormat="1" applyBorder="1"/>
    <xf numFmtId="164" fontId="0" fillId="0" borderId="9" xfId="0" applyNumberFormat="1" applyBorder="1"/>
    <xf numFmtId="2" fontId="0" fillId="0" borderId="0" xfId="0" applyNumberFormat="1"/>
    <xf numFmtId="0" fontId="1" fillId="0" borderId="3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3"/>
    </xf>
    <xf numFmtId="0" fontId="1" fillId="0" borderId="3" xfId="0" applyFont="1" applyBorder="1" applyAlignment="1">
      <alignment horizontal="left" vertical="center" wrapText="1" indent="3"/>
    </xf>
    <xf numFmtId="0" fontId="2" fillId="0" borderId="4" xfId="0" applyFont="1" applyBorder="1" applyAlignment="1">
      <alignment horizontal="center" vertical="center" wrapText="1"/>
    </xf>
    <xf numFmtId="1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4" fillId="0" borderId="0" xfId="0" applyFont="1"/>
    <xf numFmtId="43" fontId="0" fillId="0" borderId="0" xfId="1" applyFont="1"/>
    <xf numFmtId="46" fontId="0" fillId="0" borderId="0" xfId="1" applyNumberFormat="1" applyFont="1"/>
    <xf numFmtId="0" fontId="0" fillId="0" borderId="0" xfId="0" applyAlignment="1">
      <alignment horizontal="center"/>
    </xf>
    <xf numFmtId="165" fontId="0" fillId="0" borderId="0" xfId="1" applyNumberFormat="1" applyFont="1"/>
    <xf numFmtId="0" fontId="1" fillId="0" borderId="34" xfId="0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4" xfId="0" applyFont="1" applyBorder="1" applyAlignment="1">
      <alignment horizontal="justify" vertical="center" wrapText="1"/>
    </xf>
    <xf numFmtId="0" fontId="9" fillId="0" borderId="38" xfId="0" applyFont="1" applyBorder="1" applyAlignment="1">
      <alignment horizontal="justify" vertical="center" wrapText="1"/>
    </xf>
    <xf numFmtId="0" fontId="9" fillId="0" borderId="4" xfId="0" applyFont="1" applyBorder="1" applyAlignment="1">
      <alignment horizontal="justify" vertical="center" wrapText="1"/>
    </xf>
    <xf numFmtId="0" fontId="10" fillId="0" borderId="0" xfId="0" applyFont="1" applyAlignment="1">
      <alignment horizontal="center" vertical="center"/>
    </xf>
    <xf numFmtId="0" fontId="0" fillId="0" borderId="33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40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left" vertical="center" wrapText="1"/>
    </xf>
    <xf numFmtId="0" fontId="9" fillId="0" borderId="3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32" xfId="0" applyFont="1" applyBorder="1" applyAlignment="1">
      <alignment horizontal="justify" vertical="center" wrapText="1"/>
    </xf>
    <xf numFmtId="0" fontId="9" fillId="0" borderId="3" xfId="0" applyFont="1" applyBorder="1" applyAlignment="1">
      <alignment horizontal="justify" vertical="center" wrapText="1"/>
    </xf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charts!$A$5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(charts!$B$4:$C$4,charts!$G$4:$J$4)</c:f>
              <c:strCache>
                <c:ptCount val="6"/>
                <c:pt idx="0">
                  <c:v>Accuracy (mAP@0.5)</c:v>
                </c:pt>
                <c:pt idx="1">
                  <c:v>Accuracy (mAP@0.5:0.95)</c:v>
                </c:pt>
                <c:pt idx="2">
                  <c:v>TP</c:v>
                </c:pt>
                <c:pt idx="3">
                  <c:v>FP</c:v>
                </c:pt>
                <c:pt idx="4">
                  <c:v>FN</c:v>
                </c:pt>
                <c:pt idx="5">
                  <c:v>TN</c:v>
                </c:pt>
              </c:strCache>
            </c:strRef>
          </c:cat>
          <c:val>
            <c:numRef>
              <c:f>(charts!$B$5:$C$5,charts!$G$5:$J$5)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1BFD-4F4B-BEAF-0B264D9E6427}"/>
            </c:ext>
          </c:extLst>
        </c:ser>
        <c:ser>
          <c:idx val="1"/>
          <c:order val="1"/>
          <c:tx>
            <c:strRef>
              <c:f>charts!$A$6</c:f>
              <c:strCache>
                <c:ptCount val="1"/>
                <c:pt idx="0">
                  <c:v>Train1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(charts!$B$4:$C$4,charts!$G$4:$J$4)</c:f>
              <c:strCache>
                <c:ptCount val="6"/>
                <c:pt idx="0">
                  <c:v>Accuracy (mAP@0.5)</c:v>
                </c:pt>
                <c:pt idx="1">
                  <c:v>Accuracy (mAP@0.5:0.95)</c:v>
                </c:pt>
                <c:pt idx="2">
                  <c:v>TP</c:v>
                </c:pt>
                <c:pt idx="3">
                  <c:v>FP</c:v>
                </c:pt>
                <c:pt idx="4">
                  <c:v>FN</c:v>
                </c:pt>
                <c:pt idx="5">
                  <c:v>TN</c:v>
                </c:pt>
              </c:strCache>
            </c:strRef>
          </c:cat>
          <c:val>
            <c:numRef>
              <c:f>(charts!$B$6:$C$6,charts!$G$6:$J$6)</c:f>
              <c:numCache>
                <c:formatCode>General</c:formatCode>
                <c:ptCount val="6"/>
                <c:pt idx="0">
                  <c:v>0.82399999999999995</c:v>
                </c:pt>
                <c:pt idx="1">
                  <c:v>0.58899999999999997</c:v>
                </c:pt>
                <c:pt idx="2">
                  <c:v>2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D-4F4B-BEAF-0B264D9E6427}"/>
            </c:ext>
          </c:extLst>
        </c:ser>
        <c:ser>
          <c:idx val="2"/>
          <c:order val="2"/>
          <c:tx>
            <c:strRef>
              <c:f>charts!$A$7</c:f>
              <c:strCache>
                <c:ptCount val="1"/>
                <c:pt idx="0">
                  <c:v>Train2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(charts!$B$4:$C$4,charts!$G$4:$J$4)</c:f>
              <c:strCache>
                <c:ptCount val="6"/>
                <c:pt idx="0">
                  <c:v>Accuracy (mAP@0.5)</c:v>
                </c:pt>
                <c:pt idx="1">
                  <c:v>Accuracy (mAP@0.5:0.95)</c:v>
                </c:pt>
                <c:pt idx="2">
                  <c:v>TP</c:v>
                </c:pt>
                <c:pt idx="3">
                  <c:v>FP</c:v>
                </c:pt>
                <c:pt idx="4">
                  <c:v>FN</c:v>
                </c:pt>
                <c:pt idx="5">
                  <c:v>TN</c:v>
                </c:pt>
              </c:strCache>
            </c:strRef>
          </c:cat>
          <c:val>
            <c:numRef>
              <c:f>(charts!$B$7:$C$7,charts!$G$7:$J$7)</c:f>
              <c:numCache>
                <c:formatCode>General</c:formatCode>
                <c:ptCount val="6"/>
                <c:pt idx="0">
                  <c:v>0.85399999999999998</c:v>
                </c:pt>
                <c:pt idx="1">
                  <c:v>0.63400000000000001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FD-4F4B-BEAF-0B264D9E6427}"/>
            </c:ext>
          </c:extLst>
        </c:ser>
        <c:ser>
          <c:idx val="3"/>
          <c:order val="3"/>
          <c:tx>
            <c:strRef>
              <c:f>charts!$A$8</c:f>
              <c:strCache>
                <c:ptCount val="1"/>
                <c:pt idx="0">
                  <c:v>Train3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(charts!$B$4:$C$4,charts!$G$4:$J$4)</c:f>
              <c:strCache>
                <c:ptCount val="6"/>
                <c:pt idx="0">
                  <c:v>Accuracy (mAP@0.5)</c:v>
                </c:pt>
                <c:pt idx="1">
                  <c:v>Accuracy (mAP@0.5:0.95)</c:v>
                </c:pt>
                <c:pt idx="2">
                  <c:v>TP</c:v>
                </c:pt>
                <c:pt idx="3">
                  <c:v>FP</c:v>
                </c:pt>
                <c:pt idx="4">
                  <c:v>FN</c:v>
                </c:pt>
                <c:pt idx="5">
                  <c:v>TN</c:v>
                </c:pt>
              </c:strCache>
            </c:strRef>
          </c:cat>
          <c:val>
            <c:numRef>
              <c:f>(charts!$B$8:$C$8,charts!$G$8:$J$8)</c:f>
              <c:numCache>
                <c:formatCode>General</c:formatCode>
                <c:ptCount val="6"/>
                <c:pt idx="0">
                  <c:v>0.65700000000000003</c:v>
                </c:pt>
                <c:pt idx="1">
                  <c:v>0.45400000000000001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BFD-4F4B-BEAF-0B264D9E6427}"/>
            </c:ext>
          </c:extLst>
        </c:ser>
        <c:ser>
          <c:idx val="4"/>
          <c:order val="4"/>
          <c:tx>
            <c:strRef>
              <c:f>charts!$A$9</c:f>
              <c:strCache>
                <c:ptCount val="1"/>
                <c:pt idx="0">
                  <c:v>Train4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(charts!$B$4:$C$4,charts!$G$4:$J$4)</c:f>
              <c:strCache>
                <c:ptCount val="6"/>
                <c:pt idx="0">
                  <c:v>Accuracy (mAP@0.5)</c:v>
                </c:pt>
                <c:pt idx="1">
                  <c:v>Accuracy (mAP@0.5:0.95)</c:v>
                </c:pt>
                <c:pt idx="2">
                  <c:v>TP</c:v>
                </c:pt>
                <c:pt idx="3">
                  <c:v>FP</c:v>
                </c:pt>
                <c:pt idx="4">
                  <c:v>FN</c:v>
                </c:pt>
                <c:pt idx="5">
                  <c:v>TN</c:v>
                </c:pt>
              </c:strCache>
            </c:strRef>
          </c:cat>
          <c:val>
            <c:numRef>
              <c:f>(charts!$B$9:$C$9,charts!$G$9:$J$9)</c:f>
              <c:numCache>
                <c:formatCode>General</c:formatCode>
                <c:ptCount val="6"/>
                <c:pt idx="0">
                  <c:v>0.80500000000000005</c:v>
                </c:pt>
                <c:pt idx="1">
                  <c:v>0.57299999999999995</c:v>
                </c:pt>
                <c:pt idx="2">
                  <c:v>2</c:v>
                </c:pt>
                <c:pt idx="3">
                  <c:v>7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BFD-4F4B-BEAF-0B264D9E6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376688"/>
        <c:axId val="1592393968"/>
      </c:barChart>
      <c:catAx>
        <c:axId val="1592376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393968"/>
        <c:crosses val="autoZero"/>
        <c:auto val="1"/>
        <c:lblAlgn val="ctr"/>
        <c:lblOffset val="100"/>
        <c:noMultiLvlLbl val="0"/>
      </c:catAx>
      <c:valAx>
        <c:axId val="159239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37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charts!$G$4</c:f>
              <c:strCache>
                <c:ptCount val="1"/>
                <c:pt idx="0">
                  <c:v>TP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(charts!$A$5,charts!$A$6:$A$9)</c:f>
              <c:strCache>
                <c:ptCount val="5"/>
                <c:pt idx="1">
                  <c:v>Train1</c:v>
                </c:pt>
                <c:pt idx="2">
                  <c:v>Train2</c:v>
                </c:pt>
                <c:pt idx="3">
                  <c:v>Train3</c:v>
                </c:pt>
                <c:pt idx="4">
                  <c:v>Train4</c:v>
                </c:pt>
              </c:strCache>
            </c:strRef>
          </c:cat>
          <c:val>
            <c:numRef>
              <c:f>(charts!$G$5,charts!$G$6:$G$9)</c:f>
              <c:numCache>
                <c:formatCode>General</c:formatCode>
                <c:ptCount val="5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F-4BFB-8903-B54C8F4CC567}"/>
            </c:ext>
          </c:extLst>
        </c:ser>
        <c:ser>
          <c:idx val="1"/>
          <c:order val="1"/>
          <c:tx>
            <c:strRef>
              <c:f>charts!$H$4</c:f>
              <c:strCache>
                <c:ptCount val="1"/>
                <c:pt idx="0">
                  <c:v>FP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(charts!$A$5,charts!$A$6:$A$9)</c:f>
              <c:strCache>
                <c:ptCount val="5"/>
                <c:pt idx="1">
                  <c:v>Train1</c:v>
                </c:pt>
                <c:pt idx="2">
                  <c:v>Train2</c:v>
                </c:pt>
                <c:pt idx="3">
                  <c:v>Train3</c:v>
                </c:pt>
                <c:pt idx="4">
                  <c:v>Train4</c:v>
                </c:pt>
              </c:strCache>
            </c:strRef>
          </c:cat>
          <c:val>
            <c:numRef>
              <c:f>(charts!$H$5,charts!$H$6:$H$9)</c:f>
              <c:numCache>
                <c:formatCode>General</c:formatCode>
                <c:ptCount val="5"/>
                <c:pt idx="1">
                  <c:v>6</c:v>
                </c:pt>
                <c:pt idx="2">
                  <c:v>2</c:v>
                </c:pt>
                <c:pt idx="3">
                  <c:v>2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DF-4BFB-8903-B54C8F4CC567}"/>
            </c:ext>
          </c:extLst>
        </c:ser>
        <c:ser>
          <c:idx val="2"/>
          <c:order val="2"/>
          <c:tx>
            <c:strRef>
              <c:f>charts!$I$4</c:f>
              <c:strCache>
                <c:ptCount val="1"/>
                <c:pt idx="0">
                  <c:v>FN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(charts!$A$5,charts!$A$6:$A$9)</c:f>
              <c:strCache>
                <c:ptCount val="5"/>
                <c:pt idx="1">
                  <c:v>Train1</c:v>
                </c:pt>
                <c:pt idx="2">
                  <c:v>Train2</c:v>
                </c:pt>
                <c:pt idx="3">
                  <c:v>Train3</c:v>
                </c:pt>
                <c:pt idx="4">
                  <c:v>Train4</c:v>
                </c:pt>
              </c:strCache>
            </c:strRef>
          </c:cat>
          <c:val>
            <c:numRef>
              <c:f>(charts!$I$5,charts!$I$6:$I$9)</c:f>
              <c:numCache>
                <c:formatCode>General</c:formatCode>
                <c:ptCount val="5"/>
                <c:pt idx="1">
                  <c:v>3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DF-4BFB-8903-B54C8F4CC567}"/>
            </c:ext>
          </c:extLst>
        </c:ser>
        <c:ser>
          <c:idx val="3"/>
          <c:order val="3"/>
          <c:tx>
            <c:strRef>
              <c:f>charts!$J$4</c:f>
              <c:strCache>
                <c:ptCount val="1"/>
                <c:pt idx="0">
                  <c:v>TN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(charts!$A$5,charts!$A$6:$A$9)</c:f>
              <c:strCache>
                <c:ptCount val="5"/>
                <c:pt idx="1">
                  <c:v>Train1</c:v>
                </c:pt>
                <c:pt idx="2">
                  <c:v>Train2</c:v>
                </c:pt>
                <c:pt idx="3">
                  <c:v>Train3</c:v>
                </c:pt>
                <c:pt idx="4">
                  <c:v>Train4</c:v>
                </c:pt>
              </c:strCache>
            </c:strRef>
          </c:cat>
          <c:val>
            <c:numRef>
              <c:f>(charts!$J$5,charts!$J$6:$J$9)</c:f>
              <c:numCache>
                <c:formatCode>General</c:formatCode>
                <c:ptCount val="5"/>
                <c:pt idx="1">
                  <c:v>2</c:v>
                </c:pt>
                <c:pt idx="2">
                  <c:v>5</c:v>
                </c:pt>
                <c:pt idx="3">
                  <c:v>2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DF-4BFB-8903-B54C8F4CC5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404528"/>
        <c:axId val="1592407408"/>
      </c:barChart>
      <c:catAx>
        <c:axId val="159240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407408"/>
        <c:crosses val="autoZero"/>
        <c:auto val="1"/>
        <c:lblAlgn val="ctr"/>
        <c:lblOffset val="100"/>
        <c:noMultiLvlLbl val="0"/>
      </c:catAx>
      <c:valAx>
        <c:axId val="15924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40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13" Type="http://schemas.openxmlformats.org/officeDocument/2006/relationships/image" Target="../media/image29.png"/><Relationship Id="rId3" Type="http://schemas.openxmlformats.org/officeDocument/2006/relationships/image" Target="../media/image19.png"/><Relationship Id="rId7" Type="http://schemas.openxmlformats.org/officeDocument/2006/relationships/image" Target="../media/image23.png"/><Relationship Id="rId12" Type="http://schemas.openxmlformats.org/officeDocument/2006/relationships/image" Target="../media/image28.png"/><Relationship Id="rId2" Type="http://schemas.openxmlformats.org/officeDocument/2006/relationships/image" Target="../media/image18.png"/><Relationship Id="rId16" Type="http://schemas.openxmlformats.org/officeDocument/2006/relationships/image" Target="../media/image32.png"/><Relationship Id="rId1" Type="http://schemas.openxmlformats.org/officeDocument/2006/relationships/image" Target="../media/image17.png"/><Relationship Id="rId6" Type="http://schemas.openxmlformats.org/officeDocument/2006/relationships/image" Target="../media/image22.png"/><Relationship Id="rId11" Type="http://schemas.openxmlformats.org/officeDocument/2006/relationships/image" Target="../media/image27.png"/><Relationship Id="rId5" Type="http://schemas.openxmlformats.org/officeDocument/2006/relationships/image" Target="../media/image21.png"/><Relationship Id="rId15" Type="http://schemas.openxmlformats.org/officeDocument/2006/relationships/image" Target="../media/image31.png"/><Relationship Id="rId10" Type="http://schemas.openxmlformats.org/officeDocument/2006/relationships/image" Target="../media/image26.png"/><Relationship Id="rId4" Type="http://schemas.openxmlformats.org/officeDocument/2006/relationships/image" Target="../media/image20.png"/><Relationship Id="rId9" Type="http://schemas.openxmlformats.org/officeDocument/2006/relationships/image" Target="../media/image25.png"/><Relationship Id="rId14" Type="http://schemas.openxmlformats.org/officeDocument/2006/relationships/image" Target="../media/image30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132522</xdr:colOff>
      <xdr:row>29</xdr:row>
      <xdr:rowOff>26505</xdr:rowOff>
    </xdr:from>
    <xdr:to>
      <xdr:col>52</xdr:col>
      <xdr:colOff>583095</xdr:colOff>
      <xdr:row>35</xdr:row>
      <xdr:rowOff>483704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32066B-7706-F7A8-9BE5-B4B895C77A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50" t="28172" r="15223" b="42377"/>
        <a:stretch>
          <a:fillRect/>
        </a:stretch>
      </xdr:blipFill>
      <xdr:spPr>
        <a:xfrm>
          <a:off x="30639026" y="6665844"/>
          <a:ext cx="2279373" cy="1570382"/>
        </a:xfrm>
        <a:prstGeom prst="rect">
          <a:avLst/>
        </a:prstGeom>
      </xdr:spPr>
    </xdr:pic>
    <xdr:clientData/>
  </xdr:twoCellAnchor>
  <xdr:twoCellAnchor editAs="oneCell">
    <xdr:from>
      <xdr:col>29</xdr:col>
      <xdr:colOff>510208</xdr:colOff>
      <xdr:row>0</xdr:row>
      <xdr:rowOff>265045</xdr:rowOff>
    </xdr:from>
    <xdr:to>
      <xdr:col>34</xdr:col>
      <xdr:colOff>39757</xdr:colOff>
      <xdr:row>7</xdr:row>
      <xdr:rowOff>48702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91DDED-274B-1716-ADD7-2314A6F534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8473" t="21733" r="12672" b="33425"/>
        <a:stretch>
          <a:fillRect/>
        </a:stretch>
      </xdr:blipFill>
      <xdr:spPr>
        <a:xfrm>
          <a:off x="18824712" y="265045"/>
          <a:ext cx="2577549" cy="1563755"/>
        </a:xfrm>
        <a:prstGeom prst="rect">
          <a:avLst/>
        </a:prstGeom>
      </xdr:spPr>
    </xdr:pic>
    <xdr:clientData/>
  </xdr:twoCellAnchor>
  <xdr:twoCellAnchor editAs="oneCell">
    <xdr:from>
      <xdr:col>29</xdr:col>
      <xdr:colOff>470452</xdr:colOff>
      <xdr:row>10</xdr:row>
      <xdr:rowOff>172278</xdr:rowOff>
    </xdr:from>
    <xdr:to>
      <xdr:col>34</xdr:col>
      <xdr:colOff>154678</xdr:colOff>
      <xdr:row>17</xdr:row>
      <xdr:rowOff>92765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18719CF-28E8-4EA8-15BA-5FE6A299E69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8844" t="20877" r="26650" b="32878"/>
        <a:stretch>
          <a:fillRect/>
        </a:stretch>
      </xdr:blipFill>
      <xdr:spPr>
        <a:xfrm>
          <a:off x="18784956" y="2829339"/>
          <a:ext cx="2732226" cy="1596887"/>
        </a:xfrm>
        <a:prstGeom prst="rect">
          <a:avLst/>
        </a:prstGeom>
      </xdr:spPr>
    </xdr:pic>
    <xdr:clientData/>
  </xdr:twoCellAnchor>
  <xdr:twoCellAnchor editAs="oneCell">
    <xdr:from>
      <xdr:col>39</xdr:col>
      <xdr:colOff>397567</xdr:colOff>
      <xdr:row>10</xdr:row>
      <xdr:rowOff>152399</xdr:rowOff>
    </xdr:from>
    <xdr:to>
      <xdr:col>44</xdr:col>
      <xdr:colOff>318056</xdr:colOff>
      <xdr:row>17</xdr:row>
      <xdr:rowOff>119269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286A8FD-CA62-34B6-7159-9449C31DE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808071" y="2809460"/>
          <a:ext cx="2968489" cy="1643270"/>
        </a:xfrm>
        <a:prstGeom prst="rect">
          <a:avLst/>
        </a:prstGeom>
      </xdr:spPr>
    </xdr:pic>
    <xdr:clientData/>
  </xdr:twoCellAnchor>
  <xdr:twoCellAnchor editAs="oneCell">
    <xdr:from>
      <xdr:col>48</xdr:col>
      <xdr:colOff>271500</xdr:colOff>
      <xdr:row>0</xdr:row>
      <xdr:rowOff>192158</xdr:rowOff>
    </xdr:from>
    <xdr:to>
      <xdr:col>52</xdr:col>
      <xdr:colOff>46382</xdr:colOff>
      <xdr:row>5</xdr:row>
      <xdr:rowOff>118276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C827D84-9A3D-F4C2-26E1-2D54B3412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168404" y="192158"/>
          <a:ext cx="2213282" cy="1232451"/>
        </a:xfrm>
        <a:prstGeom prst="rect">
          <a:avLst/>
        </a:prstGeom>
      </xdr:spPr>
    </xdr:pic>
    <xdr:clientData/>
  </xdr:twoCellAnchor>
  <xdr:twoCellAnchor editAs="oneCell">
    <xdr:from>
      <xdr:col>48</xdr:col>
      <xdr:colOff>251622</xdr:colOff>
      <xdr:row>0</xdr:row>
      <xdr:rowOff>185532</xdr:rowOff>
    </xdr:from>
    <xdr:to>
      <xdr:col>52</xdr:col>
      <xdr:colOff>26504</xdr:colOff>
      <xdr:row>5</xdr:row>
      <xdr:rowOff>119270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0BEC911-4891-37C5-B624-532D3271E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148526" y="185532"/>
          <a:ext cx="2213282" cy="1232451"/>
        </a:xfrm>
        <a:prstGeom prst="rect">
          <a:avLst/>
        </a:prstGeom>
      </xdr:spPr>
    </xdr:pic>
    <xdr:clientData/>
  </xdr:twoCellAnchor>
  <xdr:twoCellAnchor editAs="oneCell">
    <xdr:from>
      <xdr:col>57</xdr:col>
      <xdr:colOff>337930</xdr:colOff>
      <xdr:row>0</xdr:row>
      <xdr:rowOff>139148</xdr:rowOff>
    </xdr:from>
    <xdr:to>
      <xdr:col>61</xdr:col>
      <xdr:colOff>291737</xdr:colOff>
      <xdr:row>5</xdr:row>
      <xdr:rowOff>106017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99B9D647-F136-01BD-1FC4-0EC67341B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5721234" y="139148"/>
          <a:ext cx="2392207" cy="1265582"/>
        </a:xfrm>
        <a:prstGeom prst="rect">
          <a:avLst/>
        </a:prstGeom>
      </xdr:spPr>
    </xdr:pic>
    <xdr:clientData/>
  </xdr:twoCellAnchor>
  <xdr:twoCellAnchor editAs="oneCell">
    <xdr:from>
      <xdr:col>48</xdr:col>
      <xdr:colOff>357810</xdr:colOff>
      <xdr:row>9</xdr:row>
      <xdr:rowOff>44174</xdr:rowOff>
    </xdr:from>
    <xdr:to>
      <xdr:col>51</xdr:col>
      <xdr:colOff>218662</xdr:colOff>
      <xdr:row>16</xdr:row>
      <xdr:rowOff>72886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436CD276-9809-B6F9-1548-25695E7C8F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27971" t="28125" r="32765" b="18055"/>
        <a:stretch>
          <a:fillRect/>
        </a:stretch>
      </xdr:blipFill>
      <xdr:spPr>
        <a:xfrm>
          <a:off x="30254714" y="2502452"/>
          <a:ext cx="1689652" cy="1711739"/>
        </a:xfrm>
        <a:prstGeom prst="rect">
          <a:avLst/>
        </a:prstGeom>
      </xdr:spPr>
    </xdr:pic>
    <xdr:clientData/>
  </xdr:twoCellAnchor>
  <xdr:twoCellAnchor editAs="oneCell">
    <xdr:from>
      <xdr:col>57</xdr:col>
      <xdr:colOff>608712</xdr:colOff>
      <xdr:row>10</xdr:row>
      <xdr:rowOff>6625</xdr:rowOff>
    </xdr:from>
    <xdr:to>
      <xdr:col>61</xdr:col>
      <xdr:colOff>146759</xdr:colOff>
      <xdr:row>15</xdr:row>
      <xdr:rowOff>19878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EE8CE80-9269-B67D-A877-871893E6F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992016" y="2663686"/>
          <a:ext cx="1976447" cy="1311966"/>
        </a:xfrm>
        <a:prstGeom prst="rect">
          <a:avLst/>
        </a:prstGeom>
      </xdr:spPr>
    </xdr:pic>
    <xdr:clientData/>
  </xdr:twoCellAnchor>
  <xdr:twoCellAnchor editAs="oneCell">
    <xdr:from>
      <xdr:col>39</xdr:col>
      <xdr:colOff>112644</xdr:colOff>
      <xdr:row>29</xdr:row>
      <xdr:rowOff>39756</xdr:rowOff>
    </xdr:from>
    <xdr:to>
      <xdr:col>44</xdr:col>
      <xdr:colOff>46382</xdr:colOff>
      <xdr:row>35</xdr:row>
      <xdr:rowOff>19878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7AED262-228D-D336-E599-4F868421C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523148" y="6679095"/>
          <a:ext cx="2981738" cy="1093305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28</xdr:row>
      <xdr:rowOff>145774</xdr:rowOff>
    </xdr:from>
    <xdr:to>
      <xdr:col>34</xdr:col>
      <xdr:colOff>48920</xdr:colOff>
      <xdr:row>35</xdr:row>
      <xdr:rowOff>172278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DB132AD2-EC58-0FDF-04A3-9D44704952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/>
        <a:srcRect l="23649" t="37285" r="20487" b="9093"/>
        <a:stretch>
          <a:fillRect/>
        </a:stretch>
      </xdr:blipFill>
      <xdr:spPr>
        <a:xfrm>
          <a:off x="18314504" y="6599583"/>
          <a:ext cx="3096920" cy="1325217"/>
        </a:xfrm>
        <a:prstGeom prst="rect">
          <a:avLst/>
        </a:prstGeom>
      </xdr:spPr>
    </xdr:pic>
    <xdr:clientData/>
  </xdr:twoCellAnchor>
  <xdr:twoCellAnchor editAs="oneCell">
    <xdr:from>
      <xdr:col>57</xdr:col>
      <xdr:colOff>470453</xdr:colOff>
      <xdr:row>29</xdr:row>
      <xdr:rowOff>26504</xdr:rowOff>
    </xdr:from>
    <xdr:to>
      <xdr:col>62</xdr:col>
      <xdr:colOff>284923</xdr:colOff>
      <xdr:row>35</xdr:row>
      <xdr:rowOff>251790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834B0AD-6C6C-3809-CF01-FC7157701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5853757" y="6665843"/>
          <a:ext cx="2862470" cy="1338469"/>
        </a:xfrm>
        <a:prstGeom prst="rect">
          <a:avLst/>
        </a:prstGeom>
      </xdr:spPr>
    </xdr:pic>
    <xdr:clientData/>
  </xdr:twoCellAnchor>
  <xdr:twoCellAnchor editAs="oneCell">
    <xdr:from>
      <xdr:col>29</xdr:col>
      <xdr:colOff>83932</xdr:colOff>
      <xdr:row>45</xdr:row>
      <xdr:rowOff>125895</xdr:rowOff>
    </xdr:from>
    <xdr:to>
      <xdr:col>33</xdr:col>
      <xdr:colOff>72887</xdr:colOff>
      <xdr:row>51</xdr:row>
      <xdr:rowOff>53008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E4AE76B-4A51-B39F-BA83-F7C0B4D36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398436" y="10177669"/>
          <a:ext cx="2427355" cy="1424609"/>
        </a:xfrm>
        <a:prstGeom prst="rect">
          <a:avLst/>
        </a:prstGeom>
      </xdr:spPr>
    </xdr:pic>
    <xdr:clientData/>
  </xdr:twoCellAnchor>
  <xdr:twoCellAnchor editAs="oneCell">
    <xdr:from>
      <xdr:col>39</xdr:col>
      <xdr:colOff>307214</xdr:colOff>
      <xdr:row>46</xdr:row>
      <xdr:rowOff>39757</xdr:rowOff>
    </xdr:from>
    <xdr:to>
      <xdr:col>43</xdr:col>
      <xdr:colOff>371062</xdr:colOff>
      <xdr:row>50</xdr:row>
      <xdr:rowOff>132522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B4FE942-D55D-B592-58B2-E447D05CE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4717718" y="10277061"/>
          <a:ext cx="2502248" cy="1205947"/>
        </a:xfrm>
        <a:prstGeom prst="rect">
          <a:avLst/>
        </a:prstGeom>
      </xdr:spPr>
    </xdr:pic>
    <xdr:clientData/>
  </xdr:twoCellAnchor>
  <xdr:twoCellAnchor editAs="oneCell">
    <xdr:from>
      <xdr:col>39</xdr:col>
      <xdr:colOff>159026</xdr:colOff>
      <xdr:row>0</xdr:row>
      <xdr:rowOff>172280</xdr:rowOff>
    </xdr:from>
    <xdr:to>
      <xdr:col>42</xdr:col>
      <xdr:colOff>553363</xdr:colOff>
      <xdr:row>6</xdr:row>
      <xdr:rowOff>99392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C10777B-AF95-657B-2808-0C03AF0E5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569530" y="172280"/>
          <a:ext cx="2223137" cy="1424608"/>
        </a:xfrm>
        <a:prstGeom prst="rect">
          <a:avLst/>
        </a:prstGeom>
      </xdr:spPr>
    </xdr:pic>
    <xdr:clientData/>
  </xdr:twoCellAnchor>
  <xdr:twoCellAnchor editAs="oneCell">
    <xdr:from>
      <xdr:col>46</xdr:col>
      <xdr:colOff>569844</xdr:colOff>
      <xdr:row>46</xdr:row>
      <xdr:rowOff>52782</xdr:rowOff>
    </xdr:from>
    <xdr:to>
      <xdr:col>50</xdr:col>
      <xdr:colOff>323143</xdr:colOff>
      <xdr:row>52</xdr:row>
      <xdr:rowOff>112644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227198E-29A7-D3F5-E026-0B61CE2CB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9247548" y="9925652"/>
          <a:ext cx="2191699" cy="1570609"/>
        </a:xfrm>
        <a:prstGeom prst="rect">
          <a:avLst/>
        </a:prstGeom>
      </xdr:spPr>
    </xdr:pic>
    <xdr:clientData/>
  </xdr:twoCellAnchor>
  <xdr:twoCellAnchor editAs="oneCell">
    <xdr:from>
      <xdr:col>56</xdr:col>
      <xdr:colOff>9308</xdr:colOff>
      <xdr:row>45</xdr:row>
      <xdr:rowOff>92765</xdr:rowOff>
    </xdr:from>
    <xdr:to>
      <xdr:col>60</xdr:col>
      <xdr:colOff>46383</xdr:colOff>
      <xdr:row>50</xdr:row>
      <xdr:rowOff>92765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1A7D33F-9D4D-48DF-00F7-749D9AC75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4783012" y="9780104"/>
          <a:ext cx="2475475" cy="12987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17586</xdr:colOff>
      <xdr:row>40</xdr:row>
      <xdr:rowOff>134816</xdr:rowOff>
    </xdr:from>
    <xdr:to>
      <xdr:col>51</xdr:col>
      <xdr:colOff>553214</xdr:colOff>
      <xdr:row>46</xdr:row>
      <xdr:rowOff>93784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3E320AD-9FE2-A814-F9A4-48DAAF469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222094" y="8235462"/>
          <a:ext cx="1754828" cy="1277814"/>
        </a:xfrm>
        <a:prstGeom prst="rect">
          <a:avLst/>
        </a:prstGeom>
      </xdr:spPr>
    </xdr:pic>
    <xdr:clientData/>
  </xdr:twoCellAnchor>
  <xdr:twoCellAnchor editAs="oneCell">
    <xdr:from>
      <xdr:col>57</xdr:col>
      <xdr:colOff>114121</xdr:colOff>
      <xdr:row>40</xdr:row>
      <xdr:rowOff>181707</xdr:rowOff>
    </xdr:from>
    <xdr:to>
      <xdr:col>60</xdr:col>
      <xdr:colOff>268265</xdr:colOff>
      <xdr:row>46</xdr:row>
      <xdr:rowOff>123092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EF83F9-9A70-11B4-0216-F9531CBEC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195429" y="8282353"/>
          <a:ext cx="1982944" cy="1260231"/>
        </a:xfrm>
        <a:prstGeom prst="rect">
          <a:avLst/>
        </a:prstGeom>
      </xdr:spPr>
    </xdr:pic>
    <xdr:clientData/>
  </xdr:twoCellAnchor>
  <xdr:twoCellAnchor editAs="oneCell">
    <xdr:from>
      <xdr:col>30</xdr:col>
      <xdr:colOff>117232</xdr:colOff>
      <xdr:row>42</xdr:row>
      <xdr:rowOff>46893</xdr:rowOff>
    </xdr:from>
    <xdr:to>
      <xdr:col>34</xdr:col>
      <xdr:colOff>465858</xdr:colOff>
      <xdr:row>49</xdr:row>
      <xdr:rowOff>64478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E34A8A-90FF-92C1-8EEF-063E11935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343078" y="8546124"/>
          <a:ext cx="2787026" cy="1494692"/>
        </a:xfrm>
        <a:prstGeom prst="rect">
          <a:avLst/>
        </a:prstGeom>
      </xdr:spPr>
    </xdr:pic>
    <xdr:clientData/>
  </xdr:twoCellAnchor>
  <xdr:twoCellAnchor editAs="oneCell">
    <xdr:from>
      <xdr:col>40</xdr:col>
      <xdr:colOff>404447</xdr:colOff>
      <xdr:row>41</xdr:row>
      <xdr:rowOff>52754</xdr:rowOff>
    </xdr:from>
    <xdr:to>
      <xdr:col>43</xdr:col>
      <xdr:colOff>562709</xdr:colOff>
      <xdr:row>47</xdr:row>
      <xdr:rowOff>128997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4AFAA9C-2B64-8644-364D-E6243A06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726293" y="8352692"/>
          <a:ext cx="1987062" cy="1377505"/>
        </a:xfrm>
        <a:prstGeom prst="rect">
          <a:avLst/>
        </a:prstGeom>
      </xdr:spPr>
    </xdr:pic>
    <xdr:clientData/>
  </xdr:twoCellAnchor>
  <xdr:twoCellAnchor editAs="oneCell">
    <xdr:from>
      <xdr:col>30</xdr:col>
      <xdr:colOff>439616</xdr:colOff>
      <xdr:row>27</xdr:row>
      <xdr:rowOff>164124</xdr:rowOff>
    </xdr:from>
    <xdr:to>
      <xdr:col>34</xdr:col>
      <xdr:colOff>305233</xdr:colOff>
      <xdr:row>35</xdr:row>
      <xdr:rowOff>93784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B1B6C90-13B4-F094-A6C1-D2A2FD50D1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r="40687" b="1943"/>
        <a:stretch>
          <a:fillRect/>
        </a:stretch>
      </xdr:blipFill>
      <xdr:spPr>
        <a:xfrm>
          <a:off x="19665462" y="5591909"/>
          <a:ext cx="2304017" cy="1629506"/>
        </a:xfrm>
        <a:prstGeom prst="rect">
          <a:avLst/>
        </a:prstGeom>
      </xdr:spPr>
    </xdr:pic>
    <xdr:clientData/>
  </xdr:twoCellAnchor>
  <xdr:twoCellAnchor editAs="oneCell">
    <xdr:from>
      <xdr:col>38</xdr:col>
      <xdr:colOff>509954</xdr:colOff>
      <xdr:row>29</xdr:row>
      <xdr:rowOff>23446</xdr:rowOff>
    </xdr:from>
    <xdr:to>
      <xdr:col>42</xdr:col>
      <xdr:colOff>316523</xdr:colOff>
      <xdr:row>36</xdr:row>
      <xdr:rowOff>46893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61BFF8E-0A3F-BD37-BCBD-F629F8EF5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612600" y="5849815"/>
          <a:ext cx="2244969" cy="1506416"/>
        </a:xfrm>
        <a:prstGeom prst="rect">
          <a:avLst/>
        </a:prstGeom>
      </xdr:spPr>
    </xdr:pic>
    <xdr:clientData/>
  </xdr:twoCellAnchor>
  <xdr:twoCellAnchor editAs="oneCell">
    <xdr:from>
      <xdr:col>49</xdr:col>
      <xdr:colOff>123094</xdr:colOff>
      <xdr:row>28</xdr:row>
      <xdr:rowOff>17584</xdr:rowOff>
    </xdr:from>
    <xdr:to>
      <xdr:col>52</xdr:col>
      <xdr:colOff>175846</xdr:colOff>
      <xdr:row>34</xdr:row>
      <xdr:rowOff>152400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524999-02FB-32E2-4DA0-E370A0BCA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931340" y="5644661"/>
          <a:ext cx="1881552" cy="1453662"/>
        </a:xfrm>
        <a:prstGeom prst="rect">
          <a:avLst/>
        </a:prstGeom>
      </xdr:spPr>
    </xdr:pic>
    <xdr:clientData/>
  </xdr:twoCellAnchor>
  <xdr:twoCellAnchor editAs="oneCell">
    <xdr:from>
      <xdr:col>57</xdr:col>
      <xdr:colOff>336424</xdr:colOff>
      <xdr:row>27</xdr:row>
      <xdr:rowOff>169983</xdr:rowOff>
    </xdr:from>
    <xdr:to>
      <xdr:col>62</xdr:col>
      <xdr:colOff>0</xdr:colOff>
      <xdr:row>35</xdr:row>
      <xdr:rowOff>111368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1574451-C7D8-949F-D8E8-DA005DEBF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021470" y="5597768"/>
          <a:ext cx="2711576" cy="1641231"/>
        </a:xfrm>
        <a:prstGeom prst="rect">
          <a:avLst/>
        </a:prstGeom>
      </xdr:spPr>
    </xdr:pic>
    <xdr:clientData/>
  </xdr:twoCellAnchor>
  <xdr:twoCellAnchor editAs="oneCell">
    <xdr:from>
      <xdr:col>29</xdr:col>
      <xdr:colOff>568570</xdr:colOff>
      <xdr:row>3</xdr:row>
      <xdr:rowOff>76200</xdr:rowOff>
    </xdr:from>
    <xdr:to>
      <xdr:col>33</xdr:col>
      <xdr:colOff>445478</xdr:colOff>
      <xdr:row>10</xdr:row>
      <xdr:rowOff>93785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672F8ED-4635-0B17-4DB3-932CB8D48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184816" y="621323"/>
          <a:ext cx="2315308" cy="1570893"/>
        </a:xfrm>
        <a:prstGeom prst="rect">
          <a:avLst/>
        </a:prstGeom>
      </xdr:spPr>
    </xdr:pic>
    <xdr:clientData/>
  </xdr:twoCellAnchor>
  <xdr:twoCellAnchor editAs="oneCell">
    <xdr:from>
      <xdr:col>38</xdr:col>
      <xdr:colOff>546537</xdr:colOff>
      <xdr:row>3</xdr:row>
      <xdr:rowOff>47297</xdr:rowOff>
    </xdr:from>
    <xdr:to>
      <xdr:col>42</xdr:col>
      <xdr:colOff>394138</xdr:colOff>
      <xdr:row>10</xdr:row>
      <xdr:rowOff>63062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3E11F9E-C670-4116-2CB6-36A3D51C6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4657268" y="599090"/>
          <a:ext cx="2286001" cy="1571296"/>
        </a:xfrm>
        <a:prstGeom prst="rect">
          <a:avLst/>
        </a:prstGeom>
      </xdr:spPr>
    </xdr:pic>
    <xdr:clientData/>
  </xdr:twoCellAnchor>
  <xdr:twoCellAnchor editAs="oneCell">
    <xdr:from>
      <xdr:col>47</xdr:col>
      <xdr:colOff>105105</xdr:colOff>
      <xdr:row>3</xdr:row>
      <xdr:rowOff>136636</xdr:rowOff>
    </xdr:from>
    <xdr:to>
      <xdr:col>50</xdr:col>
      <xdr:colOff>430925</xdr:colOff>
      <xdr:row>9</xdr:row>
      <xdr:rowOff>157655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3C39498-E4A1-BAB2-C10A-7B9635211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702236" y="688429"/>
          <a:ext cx="2154620" cy="1376854"/>
        </a:xfrm>
        <a:prstGeom prst="rect">
          <a:avLst/>
        </a:prstGeom>
      </xdr:spPr>
    </xdr:pic>
    <xdr:clientData/>
  </xdr:twoCellAnchor>
  <xdr:twoCellAnchor editAs="oneCell">
    <xdr:from>
      <xdr:col>56</xdr:col>
      <xdr:colOff>168166</xdr:colOff>
      <xdr:row>3</xdr:row>
      <xdr:rowOff>126124</xdr:rowOff>
    </xdr:from>
    <xdr:to>
      <xdr:col>60</xdr:col>
      <xdr:colOff>504497</xdr:colOff>
      <xdr:row>10</xdr:row>
      <xdr:rowOff>136634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1F140D3-B312-FFE8-D81C-25A62906D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5251697" y="677917"/>
          <a:ext cx="2774731" cy="1566041"/>
        </a:xfrm>
        <a:prstGeom prst="rect">
          <a:avLst/>
        </a:prstGeom>
      </xdr:spPr>
    </xdr:pic>
    <xdr:clientData/>
  </xdr:twoCellAnchor>
  <xdr:twoCellAnchor editAs="oneCell">
    <xdr:from>
      <xdr:col>30</xdr:col>
      <xdr:colOff>1</xdr:colOff>
      <xdr:row>12</xdr:row>
      <xdr:rowOff>183931</xdr:rowOff>
    </xdr:from>
    <xdr:to>
      <xdr:col>33</xdr:col>
      <xdr:colOff>304801</xdr:colOff>
      <xdr:row>19</xdr:row>
      <xdr:rowOff>141889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5252C63-7382-16B8-329E-C9423195D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233932" y="2664372"/>
          <a:ext cx="2133600" cy="1429407"/>
        </a:xfrm>
        <a:prstGeom prst="rect">
          <a:avLst/>
        </a:prstGeom>
      </xdr:spPr>
    </xdr:pic>
    <xdr:clientData/>
  </xdr:twoCellAnchor>
  <xdr:twoCellAnchor editAs="oneCell">
    <xdr:from>
      <xdr:col>38</xdr:col>
      <xdr:colOff>478221</xdr:colOff>
      <xdr:row>12</xdr:row>
      <xdr:rowOff>178677</xdr:rowOff>
    </xdr:from>
    <xdr:to>
      <xdr:col>42</xdr:col>
      <xdr:colOff>536029</xdr:colOff>
      <xdr:row>19</xdr:row>
      <xdr:rowOff>126125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8DC516C-87F3-F1FF-4363-E040F3EA0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4588952" y="2659118"/>
          <a:ext cx="2496208" cy="1418897"/>
        </a:xfrm>
        <a:prstGeom prst="rect">
          <a:avLst/>
        </a:prstGeom>
      </xdr:spPr>
    </xdr:pic>
    <xdr:clientData/>
  </xdr:twoCellAnchor>
  <xdr:twoCellAnchor editAs="oneCell">
    <xdr:from>
      <xdr:col>57</xdr:col>
      <xdr:colOff>530773</xdr:colOff>
      <xdr:row>11</xdr:row>
      <xdr:rowOff>183931</xdr:rowOff>
    </xdr:from>
    <xdr:to>
      <xdr:col>61</xdr:col>
      <xdr:colOff>36786</xdr:colOff>
      <xdr:row>17</xdr:row>
      <xdr:rowOff>141889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F577573-E6FD-7DF2-39A4-7047267A1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6223904" y="2480441"/>
          <a:ext cx="1944413" cy="1245476"/>
        </a:xfrm>
        <a:prstGeom prst="rect">
          <a:avLst/>
        </a:prstGeom>
      </xdr:spPr>
    </xdr:pic>
    <xdr:clientData/>
  </xdr:twoCellAnchor>
  <xdr:twoCellAnchor editAs="oneCell">
    <xdr:from>
      <xdr:col>47</xdr:col>
      <xdr:colOff>551792</xdr:colOff>
      <xdr:row>13</xdr:row>
      <xdr:rowOff>1</xdr:rowOff>
    </xdr:from>
    <xdr:to>
      <xdr:col>51</xdr:col>
      <xdr:colOff>262758</xdr:colOff>
      <xdr:row>18</xdr:row>
      <xdr:rowOff>67220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365B5B7-61D5-AD56-997C-499ABBD61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0148923" y="2664373"/>
          <a:ext cx="2149366" cy="117080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15240</xdr:colOff>
      <xdr:row>2</xdr:row>
      <xdr:rowOff>140970</xdr:rowOff>
    </xdr:from>
    <xdr:to>
      <xdr:col>19</xdr:col>
      <xdr:colOff>365760</xdr:colOff>
      <xdr:row>20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18D663-7C15-6FDE-F5FC-9304B1A34F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259080</xdr:colOff>
      <xdr:row>11</xdr:row>
      <xdr:rowOff>19050</xdr:rowOff>
    </xdr:from>
    <xdr:to>
      <xdr:col>8</xdr:col>
      <xdr:colOff>563880</xdr:colOff>
      <xdr:row>26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6A39EF-1BF3-FA4A-D0EB-38DBFECDB0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CC454-1A1E-4A47-AFA3-FD23DE000A0F}">
  <dimension ref="A1:BD103"/>
  <sheetViews>
    <sheetView topLeftCell="F34" zoomScale="115" zoomScaleNormal="115" workbookViewId="0">
      <selection activeCell="K61" sqref="K61"/>
    </sheetView>
  </sheetViews>
  <sheetFormatPr defaultRowHeight="14.4" x14ac:dyDescent="0.3"/>
  <cols>
    <col min="1" max="1" width="11.88671875" customWidth="1"/>
    <col min="2" max="2" width="10.33203125" bestFit="1" customWidth="1"/>
    <col min="4" max="4" width="9.5546875" bestFit="1" customWidth="1"/>
    <col min="9" max="9" width="13" customWidth="1"/>
  </cols>
  <sheetData>
    <row r="1" spans="1:56" x14ac:dyDescent="0.3">
      <c r="D1" s="64" t="s">
        <v>19</v>
      </c>
      <c r="E1" s="64"/>
      <c r="K1" s="44"/>
      <c r="L1" s="44"/>
      <c r="AA1">
        <v>1</v>
      </c>
      <c r="AK1">
        <v>2</v>
      </c>
      <c r="AV1">
        <v>3</v>
      </c>
      <c r="BD1">
        <v>4</v>
      </c>
    </row>
    <row r="2" spans="1:56" x14ac:dyDescent="0.3">
      <c r="Z2" t="s">
        <v>62</v>
      </c>
      <c r="AJ2" t="s">
        <v>85</v>
      </c>
      <c r="AT2" t="s">
        <v>70</v>
      </c>
      <c r="BC2" t="s">
        <v>70</v>
      </c>
    </row>
    <row r="3" spans="1:56" x14ac:dyDescent="0.3">
      <c r="C3" t="s">
        <v>0</v>
      </c>
      <c r="L3" t="s">
        <v>0</v>
      </c>
      <c r="Z3" t="s">
        <v>58</v>
      </c>
      <c r="AJ3" t="s">
        <v>58</v>
      </c>
      <c r="AT3" t="s">
        <v>58</v>
      </c>
      <c r="BC3" t="s">
        <v>58</v>
      </c>
    </row>
    <row r="4" spans="1:56" ht="43.2" x14ac:dyDescent="0.3">
      <c r="B4" t="s">
        <v>7</v>
      </c>
      <c r="C4" t="s">
        <v>8</v>
      </c>
      <c r="D4" t="s">
        <v>20</v>
      </c>
      <c r="E4" t="s">
        <v>10</v>
      </c>
      <c r="G4" t="s">
        <v>86</v>
      </c>
      <c r="H4" t="s">
        <v>31</v>
      </c>
      <c r="K4" s="44" t="s">
        <v>27</v>
      </c>
      <c r="L4" t="s">
        <v>7</v>
      </c>
      <c r="M4" t="s">
        <v>8</v>
      </c>
      <c r="N4" t="s">
        <v>20</v>
      </c>
      <c r="P4" s="44" t="s">
        <v>28</v>
      </c>
      <c r="Q4" t="s">
        <v>48</v>
      </c>
      <c r="S4" t="s">
        <v>50</v>
      </c>
      <c r="T4" t="s">
        <v>52</v>
      </c>
      <c r="U4" t="s">
        <v>51</v>
      </c>
      <c r="V4" t="s">
        <v>53</v>
      </c>
      <c r="X4" t="s">
        <v>54</v>
      </c>
      <c r="Z4" t="s">
        <v>62</v>
      </c>
      <c r="AJ4" t="s">
        <v>85</v>
      </c>
      <c r="AT4" t="s">
        <v>70</v>
      </c>
      <c r="BC4" t="s">
        <v>70</v>
      </c>
    </row>
    <row r="5" spans="1:56" ht="15" thickBot="1" x14ac:dyDescent="0.35">
      <c r="G5" s="48">
        <v>960</v>
      </c>
      <c r="H5" t="s">
        <v>30</v>
      </c>
      <c r="I5">
        <v>1</v>
      </c>
      <c r="J5" t="s">
        <v>11</v>
      </c>
      <c r="K5" s="33">
        <v>0.56520000000000004</v>
      </c>
      <c r="L5">
        <v>0.64700000000000002</v>
      </c>
      <c r="M5">
        <v>0.52120000000000011</v>
      </c>
      <c r="N5" s="33">
        <v>0.54136344360934907</v>
      </c>
      <c r="O5" s="41">
        <v>3154</v>
      </c>
      <c r="P5">
        <v>0.38</v>
      </c>
      <c r="Q5" t="s">
        <v>43</v>
      </c>
      <c r="R5">
        <v>1</v>
      </c>
      <c r="S5">
        <v>2</v>
      </c>
      <c r="T5">
        <v>2</v>
      </c>
      <c r="U5">
        <v>2</v>
      </c>
      <c r="V5">
        <v>3</v>
      </c>
      <c r="Z5" t="s">
        <v>63</v>
      </c>
      <c r="AJ5" t="s">
        <v>75</v>
      </c>
      <c r="AT5" t="s">
        <v>63</v>
      </c>
      <c r="BC5" t="s">
        <v>63</v>
      </c>
    </row>
    <row r="6" spans="1:56" ht="15.6" thickBot="1" x14ac:dyDescent="0.35">
      <c r="A6" s="11" t="s">
        <v>2</v>
      </c>
      <c r="B6" s="1">
        <v>0.84699999999999998</v>
      </c>
      <c r="C6" s="2">
        <v>0.86899999999999999</v>
      </c>
      <c r="D6" s="33">
        <f>2*(B6*C6/(B6+C6))</f>
        <v>0.8578589743589744</v>
      </c>
      <c r="E6" s="12">
        <v>1277</v>
      </c>
      <c r="G6" s="42">
        <v>840</v>
      </c>
      <c r="H6" t="s">
        <v>32</v>
      </c>
      <c r="I6">
        <v>2</v>
      </c>
      <c r="J6" t="s">
        <v>11</v>
      </c>
      <c r="K6">
        <v>0.61899999999999999</v>
      </c>
      <c r="L6">
        <v>0.58799999999999997</v>
      </c>
      <c r="M6">
        <v>0.629</v>
      </c>
      <c r="N6">
        <v>0.61</v>
      </c>
      <c r="O6">
        <v>5429</v>
      </c>
      <c r="P6">
        <v>0.45300000000000001</v>
      </c>
      <c r="Q6" t="s">
        <v>44</v>
      </c>
      <c r="R6">
        <v>2</v>
      </c>
      <c r="S6">
        <v>2</v>
      </c>
      <c r="T6">
        <v>6</v>
      </c>
      <c r="U6">
        <v>2</v>
      </c>
      <c r="V6">
        <v>5</v>
      </c>
      <c r="Z6" t="s">
        <v>62</v>
      </c>
      <c r="AJ6" t="s">
        <v>85</v>
      </c>
      <c r="AT6" t="s">
        <v>70</v>
      </c>
      <c r="BC6" t="s">
        <v>70</v>
      </c>
    </row>
    <row r="7" spans="1:56" ht="15.6" thickBot="1" x14ac:dyDescent="0.35">
      <c r="A7" s="13" t="s">
        <v>3</v>
      </c>
      <c r="B7" s="3">
        <v>0.77300000000000002</v>
      </c>
      <c r="C7" s="4">
        <v>0.71899999999999997</v>
      </c>
      <c r="D7" s="33">
        <f>2*(B7*C7/(B7+C7))</f>
        <v>0.74502278820375345</v>
      </c>
      <c r="E7" s="14">
        <v>1374</v>
      </c>
      <c r="G7" s="50">
        <v>720</v>
      </c>
      <c r="H7" t="s">
        <v>56</v>
      </c>
      <c r="I7">
        <v>3</v>
      </c>
      <c r="J7" t="s">
        <v>11</v>
      </c>
      <c r="K7">
        <v>0.67700000000000005</v>
      </c>
      <c r="L7">
        <v>0.72199999999999998</v>
      </c>
      <c r="M7">
        <v>0.622</v>
      </c>
      <c r="N7">
        <v>0.66</v>
      </c>
      <c r="O7">
        <v>8792</v>
      </c>
      <c r="P7">
        <v>0.46400000000000002</v>
      </c>
      <c r="Q7" t="s">
        <v>55</v>
      </c>
      <c r="R7">
        <v>3</v>
      </c>
      <c r="S7">
        <v>2</v>
      </c>
      <c r="T7">
        <v>2</v>
      </c>
      <c r="U7">
        <v>5</v>
      </c>
      <c r="V7">
        <v>5</v>
      </c>
      <c r="Z7" t="s">
        <v>64</v>
      </c>
      <c r="AJ7" t="s">
        <v>71</v>
      </c>
      <c r="AT7" t="s">
        <v>71</v>
      </c>
      <c r="BC7" t="s">
        <v>71</v>
      </c>
    </row>
    <row r="8" spans="1:56" ht="15.6" thickBot="1" x14ac:dyDescent="0.35">
      <c r="A8" s="13" t="s">
        <v>4</v>
      </c>
      <c r="B8" s="3">
        <v>0.437</v>
      </c>
      <c r="C8" s="4">
        <v>0.37</v>
      </c>
      <c r="D8" s="33">
        <f>2*(B8*C8/(B8+C8))</f>
        <v>0.40071871127633213</v>
      </c>
      <c r="E8" s="14">
        <v>92</v>
      </c>
      <c r="G8" s="50">
        <v>1080</v>
      </c>
      <c r="H8" t="s">
        <v>45</v>
      </c>
      <c r="I8">
        <v>4</v>
      </c>
      <c r="J8" t="s">
        <v>11</v>
      </c>
      <c r="K8">
        <v>0.59399999999999997</v>
      </c>
      <c r="L8">
        <v>0.59199999999999997</v>
      </c>
      <c r="M8">
        <v>0.55200000000000005</v>
      </c>
      <c r="N8">
        <v>0.56000000000000005</v>
      </c>
      <c r="O8">
        <v>1678</v>
      </c>
      <c r="P8">
        <v>0.40100000000000002</v>
      </c>
      <c r="Q8" t="s">
        <v>47</v>
      </c>
      <c r="R8">
        <v>4</v>
      </c>
      <c r="S8">
        <v>2</v>
      </c>
      <c r="T8">
        <v>2</v>
      </c>
      <c r="U8">
        <v>5</v>
      </c>
      <c r="V8">
        <v>5</v>
      </c>
      <c r="Z8" t="s">
        <v>62</v>
      </c>
      <c r="AJ8" t="s">
        <v>85</v>
      </c>
      <c r="BC8" t="s">
        <v>70</v>
      </c>
    </row>
    <row r="9" spans="1:56" ht="15.6" thickBot="1" x14ac:dyDescent="0.35">
      <c r="A9" s="15" t="s">
        <v>5</v>
      </c>
      <c r="B9" s="16">
        <v>0.52600000000000002</v>
      </c>
      <c r="C9" s="17">
        <v>0.45100000000000001</v>
      </c>
      <c r="D9" s="34">
        <f>2*(B9*C9/(B9+C9))</f>
        <v>0.48562128966223134</v>
      </c>
      <c r="E9" s="19">
        <v>350</v>
      </c>
      <c r="Z9" t="s">
        <v>61</v>
      </c>
      <c r="AJ9" t="s">
        <v>61</v>
      </c>
      <c r="BC9" t="s">
        <v>69</v>
      </c>
    </row>
    <row r="10" spans="1:56" ht="15.6" thickBot="1" x14ac:dyDescent="0.35">
      <c r="A10" s="6" t="s">
        <v>6</v>
      </c>
      <c r="B10" s="7">
        <v>0.24299999999999999</v>
      </c>
      <c r="C10" s="8">
        <v>0.19700000000000001</v>
      </c>
      <c r="D10" s="35">
        <f>2*(B10*C10/(B10+C10))</f>
        <v>0.21759545454545456</v>
      </c>
      <c r="E10" s="10">
        <v>61</v>
      </c>
    </row>
    <row r="11" spans="1:56" ht="15" x14ac:dyDescent="0.3">
      <c r="A11" s="5" t="s">
        <v>11</v>
      </c>
      <c r="B11" s="33">
        <f>AVERAGE(B6:B10)</f>
        <v>0.56520000000000004</v>
      </c>
      <c r="C11" s="33">
        <f>AVERAGE(C6:C10)</f>
        <v>0.52120000000000011</v>
      </c>
      <c r="D11" s="33">
        <f>AVERAGE(D6:D10)</f>
        <v>0.54136344360934907</v>
      </c>
      <c r="E11">
        <f>SUM(E6:E10)</f>
        <v>3154</v>
      </c>
      <c r="AA11">
        <v>1</v>
      </c>
      <c r="AK11">
        <v>2</v>
      </c>
      <c r="AV11">
        <v>3</v>
      </c>
      <c r="BD11">
        <v>4</v>
      </c>
    </row>
    <row r="12" spans="1:56" x14ac:dyDescent="0.3">
      <c r="I12">
        <f>923*70/100</f>
        <v>646.1</v>
      </c>
      <c r="Z12" t="s">
        <v>65</v>
      </c>
      <c r="AJ12" t="s">
        <v>67</v>
      </c>
      <c r="AT12" t="s">
        <v>72</v>
      </c>
      <c r="BC12" t="s">
        <v>74</v>
      </c>
    </row>
    <row r="13" spans="1:56" x14ac:dyDescent="0.3">
      <c r="B13" s="43" t="s">
        <v>25</v>
      </c>
      <c r="C13" t="s">
        <v>21</v>
      </c>
      <c r="D13" t="s">
        <v>22</v>
      </c>
      <c r="E13" t="s">
        <v>23</v>
      </c>
      <c r="F13" t="s">
        <v>24</v>
      </c>
      <c r="I13">
        <f>923-646</f>
        <v>277</v>
      </c>
      <c r="Z13" t="s">
        <v>58</v>
      </c>
      <c r="AJ13" t="s">
        <v>58</v>
      </c>
      <c r="AT13" t="s">
        <v>58</v>
      </c>
      <c r="BC13" t="s">
        <v>58</v>
      </c>
    </row>
    <row r="14" spans="1:56" x14ac:dyDescent="0.3">
      <c r="B14" t="s">
        <v>26</v>
      </c>
      <c r="C14">
        <v>0.64700000000000002</v>
      </c>
      <c r="D14">
        <v>0.626</v>
      </c>
      <c r="E14">
        <v>0.78700000000000003</v>
      </c>
      <c r="F14">
        <v>0.53400000000000003</v>
      </c>
      <c r="L14" t="s">
        <v>1</v>
      </c>
      <c r="Z14" t="s">
        <v>65</v>
      </c>
      <c r="AJ14" t="s">
        <v>67</v>
      </c>
      <c r="AT14" t="s">
        <v>72</v>
      </c>
      <c r="BC14" t="s">
        <v>74</v>
      </c>
    </row>
    <row r="15" spans="1:56" ht="43.2" x14ac:dyDescent="0.3">
      <c r="C15" t="s">
        <v>1</v>
      </c>
      <c r="G15" t="s">
        <v>86</v>
      </c>
      <c r="H15" t="s">
        <v>31</v>
      </c>
      <c r="K15" s="44" t="s">
        <v>27</v>
      </c>
      <c r="L15" t="s">
        <v>7</v>
      </c>
      <c r="M15" t="s">
        <v>8</v>
      </c>
      <c r="N15" t="s">
        <v>20</v>
      </c>
      <c r="P15" s="44" t="s">
        <v>28</v>
      </c>
      <c r="Q15" t="s">
        <v>48</v>
      </c>
      <c r="S15" t="s">
        <v>50</v>
      </c>
      <c r="T15" t="s">
        <v>52</v>
      </c>
      <c r="U15" t="s">
        <v>51</v>
      </c>
      <c r="V15" t="s">
        <v>53</v>
      </c>
      <c r="X15" t="s">
        <v>54</v>
      </c>
      <c r="Z15" t="s">
        <v>59</v>
      </c>
      <c r="AJ15" t="s">
        <v>68</v>
      </c>
      <c r="AT15" t="s">
        <v>73</v>
      </c>
      <c r="BC15" t="s">
        <v>75</v>
      </c>
    </row>
    <row r="16" spans="1:56" x14ac:dyDescent="0.3">
      <c r="B16" t="s">
        <v>7</v>
      </c>
      <c r="C16" t="s">
        <v>8</v>
      </c>
      <c r="D16" t="s">
        <v>9</v>
      </c>
      <c r="E16" t="s">
        <v>10</v>
      </c>
      <c r="G16">
        <v>960</v>
      </c>
      <c r="H16" t="s">
        <v>30</v>
      </c>
      <c r="I16">
        <v>1</v>
      </c>
      <c r="J16" t="s">
        <v>11</v>
      </c>
      <c r="K16" s="33">
        <v>0.436</v>
      </c>
      <c r="L16">
        <v>0.626</v>
      </c>
      <c r="M16">
        <v>0.44</v>
      </c>
      <c r="N16" s="33">
        <v>0.432</v>
      </c>
      <c r="O16" s="41">
        <v>3798</v>
      </c>
      <c r="P16">
        <v>0.26</v>
      </c>
      <c r="Q16" t="s">
        <v>43</v>
      </c>
      <c r="R16">
        <v>1</v>
      </c>
      <c r="S16">
        <v>2</v>
      </c>
      <c r="T16">
        <v>3</v>
      </c>
      <c r="U16">
        <v>8</v>
      </c>
      <c r="V16">
        <v>2</v>
      </c>
      <c r="Z16" t="s">
        <v>65</v>
      </c>
      <c r="AJ16" t="s">
        <v>67</v>
      </c>
      <c r="AT16" t="s">
        <v>72</v>
      </c>
      <c r="BC16" t="s">
        <v>74</v>
      </c>
    </row>
    <row r="17" spans="1:56" ht="15" thickBot="1" x14ac:dyDescent="0.35">
      <c r="I17">
        <v>2</v>
      </c>
      <c r="J17" t="s">
        <v>11</v>
      </c>
      <c r="K17">
        <v>0.42099999999999999</v>
      </c>
      <c r="L17">
        <v>0.65900000000000003</v>
      </c>
      <c r="M17">
        <v>0.379</v>
      </c>
      <c r="N17">
        <v>0.41</v>
      </c>
      <c r="O17">
        <v>3818</v>
      </c>
      <c r="P17">
        <v>0.245</v>
      </c>
      <c r="R17">
        <v>2</v>
      </c>
      <c r="S17">
        <v>2</v>
      </c>
      <c r="T17">
        <v>8</v>
      </c>
      <c r="U17">
        <v>5</v>
      </c>
      <c r="V17">
        <v>3</v>
      </c>
      <c r="Z17" t="s">
        <v>60</v>
      </c>
      <c r="AJ17" t="s">
        <v>64</v>
      </c>
      <c r="AT17" t="s">
        <v>71</v>
      </c>
      <c r="BC17" t="s">
        <v>60</v>
      </c>
    </row>
    <row r="18" spans="1:56" ht="15.6" thickBot="1" x14ac:dyDescent="0.35">
      <c r="A18" s="11" t="s">
        <v>2</v>
      </c>
      <c r="B18" s="1">
        <v>0.66500000000000004</v>
      </c>
      <c r="C18" s="2">
        <v>0.59</v>
      </c>
      <c r="D18">
        <f t="shared" ref="D18:D21" si="0">2*(B18*C18/(B18+C18))</f>
        <v>0.6252589641434263</v>
      </c>
      <c r="E18" s="21">
        <v>1501</v>
      </c>
      <c r="I18">
        <v>3</v>
      </c>
      <c r="J18" t="s">
        <v>11</v>
      </c>
      <c r="K18">
        <v>0.43</v>
      </c>
      <c r="L18">
        <v>0.61499999999999999</v>
      </c>
      <c r="M18">
        <v>0.432</v>
      </c>
      <c r="N18">
        <v>0.42299999999999999</v>
      </c>
      <c r="O18">
        <v>3818</v>
      </c>
      <c r="P18">
        <v>0.25600000000000001</v>
      </c>
      <c r="R18">
        <v>3</v>
      </c>
      <c r="S18">
        <v>2</v>
      </c>
      <c r="T18">
        <v>0</v>
      </c>
      <c r="U18">
        <v>2</v>
      </c>
      <c r="V18">
        <v>5</v>
      </c>
      <c r="Z18" t="s">
        <v>65</v>
      </c>
      <c r="AJ18" t="s">
        <v>67</v>
      </c>
      <c r="AT18" t="s">
        <v>72</v>
      </c>
      <c r="BC18" t="s">
        <v>74</v>
      </c>
    </row>
    <row r="19" spans="1:56" ht="15.6" thickBot="1" x14ac:dyDescent="0.35">
      <c r="A19" s="13" t="s">
        <v>3</v>
      </c>
      <c r="B19" s="3">
        <v>0.64400000000000002</v>
      </c>
      <c r="C19" s="2">
        <v>0.55200000000000005</v>
      </c>
      <c r="D19">
        <f t="shared" si="0"/>
        <v>0.59446153846153837</v>
      </c>
      <c r="E19" s="22">
        <v>1456</v>
      </c>
      <c r="I19">
        <v>4</v>
      </c>
      <c r="J19" t="s">
        <v>11</v>
      </c>
      <c r="K19" s="33">
        <v>0.76300000000000001</v>
      </c>
      <c r="L19">
        <v>0.75900000000000001</v>
      </c>
      <c r="M19">
        <v>0.68899999999999995</v>
      </c>
      <c r="N19">
        <v>0.7</v>
      </c>
      <c r="O19">
        <v>3818</v>
      </c>
      <c r="P19">
        <v>0.55400000000000005</v>
      </c>
      <c r="R19">
        <v>4</v>
      </c>
      <c r="S19">
        <v>2</v>
      </c>
      <c r="T19">
        <v>6</v>
      </c>
      <c r="U19">
        <v>2</v>
      </c>
      <c r="V19">
        <v>2</v>
      </c>
      <c r="Z19" t="s">
        <v>66</v>
      </c>
      <c r="AJ19" t="s">
        <v>69</v>
      </c>
    </row>
    <row r="20" spans="1:56" ht="15.6" thickBot="1" x14ac:dyDescent="0.35">
      <c r="A20" s="13" t="s">
        <v>4</v>
      </c>
      <c r="B20" s="3">
        <v>0.26300000000000001</v>
      </c>
      <c r="C20" s="2">
        <v>0.42</v>
      </c>
      <c r="D20">
        <f t="shared" si="0"/>
        <v>0.32345534407027815</v>
      </c>
      <c r="E20" s="22">
        <v>84</v>
      </c>
      <c r="L20" s="42"/>
    </row>
    <row r="21" spans="1:56" ht="15.6" thickBot="1" x14ac:dyDescent="0.35">
      <c r="A21" s="15" t="s">
        <v>5</v>
      </c>
      <c r="B21" s="16">
        <v>0.57999999999999996</v>
      </c>
      <c r="C21" s="23">
        <v>0.53300000000000003</v>
      </c>
      <c r="D21" s="18">
        <f t="shared" si="0"/>
        <v>0.55550763701707095</v>
      </c>
      <c r="E21" s="24">
        <v>689</v>
      </c>
      <c r="L21" s="42"/>
    </row>
    <row r="22" spans="1:56" ht="15.6" thickBot="1" x14ac:dyDescent="0.35">
      <c r="A22" s="6" t="s">
        <v>6</v>
      </c>
      <c r="B22" s="7">
        <v>2.5000000000000001E-2</v>
      </c>
      <c r="C22" s="8">
        <v>8.5000000000000006E-2</v>
      </c>
      <c r="D22" s="9">
        <f>2*(B22*C22/(B22+C22))</f>
        <v>3.8636363636363635E-2</v>
      </c>
      <c r="E22" s="20">
        <v>68</v>
      </c>
      <c r="L22" s="42"/>
    </row>
    <row r="23" spans="1:56" ht="15" x14ac:dyDescent="0.3">
      <c r="A23" s="5" t="s">
        <v>11</v>
      </c>
      <c r="B23">
        <f>AVERAGE(B18:B22)</f>
        <v>0.43540000000000001</v>
      </c>
      <c r="C23">
        <f>AVERAGE(C18:C22)</f>
        <v>0.43599999999999994</v>
      </c>
      <c r="D23">
        <f>AVERAGE(D18:D22)</f>
        <v>0.42746396946573545</v>
      </c>
      <c r="E23">
        <f>SUM(E18:E22)</f>
        <v>3798</v>
      </c>
      <c r="L23" s="42"/>
    </row>
    <row r="24" spans="1:56" ht="15" x14ac:dyDescent="0.3">
      <c r="L24" s="42"/>
    </row>
    <row r="25" spans="1:56" x14ac:dyDescent="0.3">
      <c r="B25">
        <v>0.43540000000000001</v>
      </c>
      <c r="C25">
        <v>0.43599999999999994</v>
      </c>
      <c r="D25">
        <f t="shared" ref="D25" si="1">2*(B25*C25/(B25+C25))</f>
        <v>0.43569979343585036</v>
      </c>
    </row>
    <row r="29" spans="1:56" x14ac:dyDescent="0.3">
      <c r="AA29">
        <v>1</v>
      </c>
      <c r="AK29">
        <v>2</v>
      </c>
      <c r="AV29">
        <v>3</v>
      </c>
      <c r="BD29">
        <v>4</v>
      </c>
    </row>
    <row r="30" spans="1:56" x14ac:dyDescent="0.3">
      <c r="I30" s="45"/>
      <c r="Z30" t="s">
        <v>77</v>
      </c>
      <c r="AJ30" t="s">
        <v>76</v>
      </c>
      <c r="AT30" t="s">
        <v>57</v>
      </c>
      <c r="BC30" t="s">
        <v>79</v>
      </c>
    </row>
    <row r="31" spans="1:56" x14ac:dyDescent="0.3">
      <c r="Z31" t="s">
        <v>78</v>
      </c>
      <c r="AJ31" t="s">
        <v>58</v>
      </c>
      <c r="AT31" t="s">
        <v>58</v>
      </c>
      <c r="BC31" t="s">
        <v>80</v>
      </c>
    </row>
    <row r="32" spans="1:56" x14ac:dyDescent="0.3">
      <c r="Z32" t="s">
        <v>77</v>
      </c>
      <c r="AJ32" t="s">
        <v>76</v>
      </c>
      <c r="AT32" t="s">
        <v>57</v>
      </c>
      <c r="BC32" t="s">
        <v>79</v>
      </c>
    </row>
    <row r="33" spans="1:55" x14ac:dyDescent="0.3">
      <c r="Z33" t="s">
        <v>75</v>
      </c>
      <c r="AJ33" t="s">
        <v>59</v>
      </c>
      <c r="AT33" t="s">
        <v>59</v>
      </c>
      <c r="BC33" t="s">
        <v>59</v>
      </c>
    </row>
    <row r="34" spans="1:55" x14ac:dyDescent="0.3">
      <c r="Z34" t="s">
        <v>77</v>
      </c>
      <c r="AJ34" t="s">
        <v>76</v>
      </c>
      <c r="AT34" t="s">
        <v>57</v>
      </c>
      <c r="BC34" t="s">
        <v>79</v>
      </c>
    </row>
    <row r="35" spans="1:55" x14ac:dyDescent="0.3">
      <c r="C35" t="s">
        <v>14</v>
      </c>
      <c r="L35" t="s">
        <v>14</v>
      </c>
      <c r="Z35" t="s">
        <v>71</v>
      </c>
      <c r="AJ35" t="s">
        <v>60</v>
      </c>
      <c r="AT35" t="s">
        <v>60</v>
      </c>
      <c r="BC35" t="s">
        <v>60</v>
      </c>
    </row>
    <row r="36" spans="1:55" ht="43.2" x14ac:dyDescent="0.3">
      <c r="B36" t="s">
        <v>7</v>
      </c>
      <c r="C36" t="s">
        <v>8</v>
      </c>
      <c r="D36" t="s">
        <v>9</v>
      </c>
      <c r="E36" t="s">
        <v>10</v>
      </c>
      <c r="G36" t="s">
        <v>86</v>
      </c>
      <c r="H36" t="s">
        <v>31</v>
      </c>
      <c r="K36" s="44" t="s">
        <v>27</v>
      </c>
      <c r="L36" t="s">
        <v>7</v>
      </c>
      <c r="M36" t="s">
        <v>8</v>
      </c>
      <c r="N36" t="s">
        <v>20</v>
      </c>
      <c r="P36" s="44" t="s">
        <v>28</v>
      </c>
      <c r="R36" t="s">
        <v>48</v>
      </c>
      <c r="T36" t="s">
        <v>50</v>
      </c>
      <c r="U36" t="s">
        <v>52</v>
      </c>
      <c r="V36" t="s">
        <v>51</v>
      </c>
      <c r="W36" t="s">
        <v>53</v>
      </c>
      <c r="Y36" t="s">
        <v>54</v>
      </c>
      <c r="Z36" t="s">
        <v>77</v>
      </c>
      <c r="AJ36" t="s">
        <v>76</v>
      </c>
      <c r="AT36" t="s">
        <v>57</v>
      </c>
      <c r="BC36" t="s">
        <v>79</v>
      </c>
    </row>
    <row r="37" spans="1:55" ht="15" thickBot="1" x14ac:dyDescent="0.35">
      <c r="G37" s="48">
        <v>960</v>
      </c>
      <c r="H37" t="s">
        <v>30</v>
      </c>
      <c r="I37">
        <v>1</v>
      </c>
      <c r="J37" t="s">
        <v>11</v>
      </c>
      <c r="K37" s="33">
        <v>0.79379999999999995</v>
      </c>
      <c r="L37">
        <v>0.78700000000000003</v>
      </c>
      <c r="M37">
        <v>0.71399999999999997</v>
      </c>
      <c r="N37" s="36">
        <v>0.75</v>
      </c>
      <c r="O37" s="41">
        <v>3966</v>
      </c>
      <c r="P37">
        <v>0.64100000000000001</v>
      </c>
      <c r="R37" t="s">
        <v>43</v>
      </c>
      <c r="S37">
        <v>1</v>
      </c>
      <c r="T37">
        <v>3</v>
      </c>
      <c r="U37">
        <v>6</v>
      </c>
      <c r="V37">
        <v>5</v>
      </c>
      <c r="W37">
        <v>5</v>
      </c>
      <c r="Z37" t="s">
        <v>69</v>
      </c>
      <c r="AJ37" t="s">
        <v>61</v>
      </c>
      <c r="AT37" t="s">
        <v>61</v>
      </c>
      <c r="BC37" t="s">
        <v>69</v>
      </c>
    </row>
    <row r="38" spans="1:55" ht="15.6" thickBot="1" x14ac:dyDescent="0.35">
      <c r="A38" s="29" t="s">
        <v>2</v>
      </c>
      <c r="B38" s="27">
        <v>0.94</v>
      </c>
      <c r="C38" s="30">
        <v>0.90600000000000003</v>
      </c>
      <c r="D38" s="32">
        <f t="shared" ref="D38:D41" si="2">2*(B38*C38/(B38+C38))</f>
        <v>0.92268689057421438</v>
      </c>
      <c r="E38" s="31">
        <v>1431</v>
      </c>
      <c r="F38" s="25">
        <v>1431</v>
      </c>
      <c r="G38" s="42">
        <v>840</v>
      </c>
      <c r="H38" t="s">
        <v>32</v>
      </c>
      <c r="I38">
        <v>2</v>
      </c>
      <c r="J38" t="s">
        <v>11</v>
      </c>
      <c r="K38" s="33">
        <v>0.78100000000000003</v>
      </c>
      <c r="L38">
        <v>0.69099999999999995</v>
      </c>
      <c r="M38">
        <v>0.77400000000000002</v>
      </c>
      <c r="N38">
        <v>0.73</v>
      </c>
      <c r="O38">
        <v>6937</v>
      </c>
      <c r="P38" s="42">
        <v>0.621</v>
      </c>
      <c r="R38" t="s">
        <v>44</v>
      </c>
      <c r="S38">
        <v>2</v>
      </c>
      <c r="T38">
        <v>2</v>
      </c>
      <c r="U38">
        <v>3</v>
      </c>
      <c r="V38">
        <v>2</v>
      </c>
      <c r="W38">
        <v>2</v>
      </c>
    </row>
    <row r="39" spans="1:55" ht="15.6" thickBot="1" x14ac:dyDescent="0.35">
      <c r="A39" s="13" t="s">
        <v>3</v>
      </c>
      <c r="B39" s="3">
        <v>0.93700000000000006</v>
      </c>
      <c r="C39" s="4">
        <v>0.876</v>
      </c>
      <c r="D39" s="33">
        <f t="shared" si="2"/>
        <v>0.90547380033094316</v>
      </c>
      <c r="E39" s="3">
        <v>1937</v>
      </c>
      <c r="F39" s="3">
        <v>1937</v>
      </c>
      <c r="G39" s="50">
        <v>720</v>
      </c>
      <c r="H39" t="s">
        <v>56</v>
      </c>
      <c r="I39">
        <v>3</v>
      </c>
      <c r="J39" t="s">
        <v>11</v>
      </c>
      <c r="K39">
        <v>0.76300000000000001</v>
      </c>
      <c r="L39">
        <v>0.70599999999999996</v>
      </c>
      <c r="M39">
        <v>0.71399999999999997</v>
      </c>
      <c r="N39">
        <v>0.71</v>
      </c>
      <c r="O39">
        <v>8792</v>
      </c>
      <c r="P39" s="42">
        <v>0.60799999999999998</v>
      </c>
      <c r="R39" t="s">
        <v>55</v>
      </c>
      <c r="S39">
        <v>3</v>
      </c>
      <c r="T39">
        <v>2</v>
      </c>
      <c r="U39">
        <v>3</v>
      </c>
      <c r="V39">
        <v>2</v>
      </c>
      <c r="W39">
        <v>2</v>
      </c>
    </row>
    <row r="40" spans="1:55" ht="15.6" thickBot="1" x14ac:dyDescent="0.35">
      <c r="A40" s="13" t="s">
        <v>4</v>
      </c>
      <c r="B40" s="3">
        <v>0.76</v>
      </c>
      <c r="C40" s="4">
        <v>0.67800000000000005</v>
      </c>
      <c r="D40" s="33">
        <f t="shared" si="2"/>
        <v>0.71666203059805289</v>
      </c>
      <c r="E40" s="3">
        <v>90</v>
      </c>
      <c r="F40" s="3">
        <v>90</v>
      </c>
      <c r="G40" s="50">
        <v>1080</v>
      </c>
      <c r="H40" t="s">
        <v>45</v>
      </c>
      <c r="I40">
        <v>4</v>
      </c>
      <c r="J40" t="s">
        <v>11</v>
      </c>
      <c r="K40">
        <v>0.75700000000000001</v>
      </c>
      <c r="L40">
        <v>0.74199999999999999</v>
      </c>
      <c r="M40">
        <v>0.67500000000000004</v>
      </c>
      <c r="N40">
        <v>0.7</v>
      </c>
      <c r="O40" s="42">
        <v>2177</v>
      </c>
      <c r="P40">
        <v>0.6</v>
      </c>
      <c r="R40" t="s">
        <v>47</v>
      </c>
      <c r="S40">
        <v>4</v>
      </c>
      <c r="T40">
        <v>5</v>
      </c>
      <c r="U40">
        <v>3</v>
      </c>
      <c r="V40">
        <v>5</v>
      </c>
      <c r="W40">
        <v>2</v>
      </c>
    </row>
    <row r="41" spans="1:55" ht="15.6" thickBot="1" x14ac:dyDescent="0.35">
      <c r="A41" s="15" t="s">
        <v>5</v>
      </c>
      <c r="B41" s="3">
        <v>0.74</v>
      </c>
      <c r="C41" s="4">
        <v>0.61099999999999999</v>
      </c>
      <c r="D41" s="34">
        <f t="shared" si="2"/>
        <v>0.66934122871946711</v>
      </c>
      <c r="E41" s="3">
        <v>412</v>
      </c>
      <c r="F41" s="3">
        <v>412</v>
      </c>
      <c r="P41" s="42"/>
    </row>
    <row r="42" spans="1:55" ht="15.6" thickBot="1" x14ac:dyDescent="0.35">
      <c r="A42" s="26" t="s">
        <v>6</v>
      </c>
      <c r="B42" s="27">
        <v>0.59199999999999997</v>
      </c>
      <c r="C42" s="28">
        <v>0.40600000000000003</v>
      </c>
      <c r="D42" s="35">
        <f>2*(B42*C42/(B42+C42))</f>
        <v>0.4816673346693387</v>
      </c>
      <c r="E42" s="25">
        <v>96</v>
      </c>
      <c r="F42" s="25">
        <v>96</v>
      </c>
      <c r="P42" s="42"/>
    </row>
    <row r="43" spans="1:55" ht="15" x14ac:dyDescent="0.3">
      <c r="A43" s="5" t="s">
        <v>11</v>
      </c>
      <c r="B43" s="33">
        <f>AVERAGE(B38:B42)</f>
        <v>0.79379999999999995</v>
      </c>
      <c r="C43" s="33">
        <f>AVERAGE(C38:C42)</f>
        <v>0.69540000000000002</v>
      </c>
      <c r="D43" s="33">
        <v>0.75</v>
      </c>
      <c r="E43">
        <f>SUM(E38:E42)</f>
        <v>3966</v>
      </c>
      <c r="F43">
        <f>SUM(F38:F42)</f>
        <v>3966</v>
      </c>
      <c r="G43">
        <f>1200-240</f>
        <v>960</v>
      </c>
    </row>
    <row r="46" spans="1:55" x14ac:dyDescent="0.3">
      <c r="AA46">
        <v>1</v>
      </c>
      <c r="AK46">
        <v>2</v>
      </c>
      <c r="AV46">
        <v>3</v>
      </c>
      <c r="BB46">
        <v>4</v>
      </c>
    </row>
    <row r="47" spans="1:55" x14ac:dyDescent="0.3">
      <c r="Z47" t="s">
        <v>81</v>
      </c>
      <c r="AJ47" t="s">
        <v>83</v>
      </c>
      <c r="AT47" t="s">
        <v>90</v>
      </c>
      <c r="BA47" t="s">
        <v>100</v>
      </c>
    </row>
    <row r="48" spans="1:55" x14ac:dyDescent="0.3">
      <c r="C48" t="s">
        <v>17</v>
      </c>
      <c r="L48" t="s">
        <v>17</v>
      </c>
      <c r="Z48" t="s">
        <v>58</v>
      </c>
      <c r="AJ48" t="s">
        <v>58</v>
      </c>
      <c r="AT48" t="s">
        <v>91</v>
      </c>
      <c r="BA48" t="s">
        <v>58</v>
      </c>
    </row>
    <row r="49" spans="1:53" ht="43.2" x14ac:dyDescent="0.3">
      <c r="B49" t="s">
        <v>7</v>
      </c>
      <c r="C49" t="s">
        <v>8</v>
      </c>
      <c r="D49" t="s">
        <v>9</v>
      </c>
      <c r="E49" t="s">
        <v>10</v>
      </c>
      <c r="G49" t="s">
        <v>86</v>
      </c>
      <c r="H49" t="s">
        <v>31</v>
      </c>
      <c r="K49" s="44" t="s">
        <v>27</v>
      </c>
      <c r="L49" t="s">
        <v>7</v>
      </c>
      <c r="M49" t="s">
        <v>8</v>
      </c>
      <c r="N49" t="s">
        <v>20</v>
      </c>
      <c r="P49" s="44" t="s">
        <v>28</v>
      </c>
      <c r="R49" t="s">
        <v>48</v>
      </c>
      <c r="T49" t="s">
        <v>50</v>
      </c>
      <c r="U49" t="s">
        <v>52</v>
      </c>
      <c r="V49" t="s">
        <v>51</v>
      </c>
      <c r="W49" t="s">
        <v>53</v>
      </c>
      <c r="Z49" t="s">
        <v>81</v>
      </c>
      <c r="AJ49" t="s">
        <v>83</v>
      </c>
      <c r="AT49" t="s">
        <v>91</v>
      </c>
      <c r="BA49" t="s">
        <v>100</v>
      </c>
    </row>
    <row r="50" spans="1:53" ht="15" thickBot="1" x14ac:dyDescent="0.35">
      <c r="G50" s="48">
        <v>960</v>
      </c>
      <c r="H50" t="s">
        <v>30</v>
      </c>
      <c r="I50">
        <v>1</v>
      </c>
      <c r="J50" t="s">
        <v>11</v>
      </c>
      <c r="K50" s="33">
        <v>0.58319999999999994</v>
      </c>
      <c r="L50">
        <v>0.53400000000000003</v>
      </c>
      <c r="M50" s="33">
        <v>0.61899999999999999</v>
      </c>
      <c r="N50" s="36">
        <v>0.56999999999999995</v>
      </c>
      <c r="O50" s="41">
        <v>2957</v>
      </c>
      <c r="P50" s="33">
        <v>0.46600000000000003</v>
      </c>
      <c r="R50" t="s">
        <v>43</v>
      </c>
      <c r="S50">
        <v>1</v>
      </c>
      <c r="T50">
        <v>2</v>
      </c>
      <c r="U50">
        <v>6</v>
      </c>
      <c r="V50">
        <v>2</v>
      </c>
      <c r="W50">
        <v>0</v>
      </c>
      <c r="Z50" t="s">
        <v>75</v>
      </c>
      <c r="AJ50" t="s">
        <v>75</v>
      </c>
      <c r="AT50" t="s">
        <v>92</v>
      </c>
      <c r="BA50" t="s">
        <v>63</v>
      </c>
    </row>
    <row r="51" spans="1:53" ht="15.6" thickBot="1" x14ac:dyDescent="0.35">
      <c r="A51" s="29" t="s">
        <v>2</v>
      </c>
      <c r="B51" s="1">
        <v>0.878</v>
      </c>
      <c r="C51" s="2">
        <v>0.84699999999999998</v>
      </c>
      <c r="D51" s="32">
        <f t="shared" ref="D51:D54" si="3">2*(B51*C51/(B51+C51))</f>
        <v>0.86222144927536215</v>
      </c>
      <c r="E51" s="1">
        <v>1171</v>
      </c>
      <c r="G51" s="48">
        <v>960</v>
      </c>
      <c r="H51" t="s">
        <v>30</v>
      </c>
      <c r="I51">
        <v>2</v>
      </c>
      <c r="J51" t="s">
        <v>11</v>
      </c>
      <c r="K51">
        <v>0.56100000000000005</v>
      </c>
      <c r="L51">
        <v>0.53100000000000003</v>
      </c>
      <c r="M51">
        <v>0.59699999999999998</v>
      </c>
      <c r="N51">
        <v>0.56999999999999995</v>
      </c>
      <c r="O51">
        <v>2957</v>
      </c>
      <c r="P51">
        <v>0.45200000000000001</v>
      </c>
      <c r="R51" t="s">
        <v>43</v>
      </c>
      <c r="S51">
        <v>2</v>
      </c>
      <c r="T51">
        <v>2</v>
      </c>
      <c r="U51">
        <v>6</v>
      </c>
      <c r="V51">
        <v>0</v>
      </c>
      <c r="W51">
        <v>3</v>
      </c>
      <c r="Z51" t="s">
        <v>81</v>
      </c>
      <c r="AJ51" t="s">
        <v>83</v>
      </c>
      <c r="AT51" t="s">
        <v>91</v>
      </c>
      <c r="BA51" t="s">
        <v>100</v>
      </c>
    </row>
    <row r="52" spans="1:53" ht="15.6" thickBot="1" x14ac:dyDescent="0.35">
      <c r="A52" s="13" t="s">
        <v>3</v>
      </c>
      <c r="B52" s="3">
        <v>0.76800000000000002</v>
      </c>
      <c r="C52" s="4">
        <v>0.72599999999999998</v>
      </c>
      <c r="D52" s="33">
        <f t="shared" si="3"/>
        <v>0.74640963855421683</v>
      </c>
      <c r="E52" s="3">
        <v>1322</v>
      </c>
      <c r="G52" s="42">
        <v>840</v>
      </c>
      <c r="H52" t="s">
        <v>32</v>
      </c>
      <c r="I52">
        <v>3</v>
      </c>
      <c r="J52" t="s">
        <v>11</v>
      </c>
      <c r="K52">
        <v>0.59499999999999997</v>
      </c>
      <c r="L52">
        <v>0.64400000000000002</v>
      </c>
      <c r="M52">
        <v>0.56599999999999995</v>
      </c>
      <c r="N52">
        <v>0.6</v>
      </c>
      <c r="O52">
        <v>5123</v>
      </c>
      <c r="P52">
        <v>0.47499999999999998</v>
      </c>
      <c r="R52" t="s">
        <v>44</v>
      </c>
      <c r="S52">
        <v>3</v>
      </c>
      <c r="T52">
        <v>2</v>
      </c>
      <c r="U52">
        <v>0</v>
      </c>
      <c r="V52">
        <v>3</v>
      </c>
      <c r="W52">
        <v>2</v>
      </c>
      <c r="Z52" t="s">
        <v>82</v>
      </c>
      <c r="AJ52" t="s">
        <v>64</v>
      </c>
      <c r="AT52" t="s">
        <v>91</v>
      </c>
      <c r="BA52" t="s">
        <v>60</v>
      </c>
    </row>
    <row r="53" spans="1:53" ht="15.6" thickBot="1" x14ac:dyDescent="0.35">
      <c r="A53" s="13" t="s">
        <v>4</v>
      </c>
      <c r="B53" s="3">
        <v>0.53900000000000003</v>
      </c>
      <c r="C53" s="4">
        <v>0.58199999999999996</v>
      </c>
      <c r="D53" s="33">
        <f t="shared" si="3"/>
        <v>0.55967528991971449</v>
      </c>
      <c r="E53" s="3">
        <v>91</v>
      </c>
      <c r="G53" s="42">
        <v>1080</v>
      </c>
      <c r="H53" t="s">
        <v>45</v>
      </c>
      <c r="I53">
        <v>4</v>
      </c>
      <c r="J53" t="s">
        <v>11</v>
      </c>
      <c r="K53">
        <v>0.59799999999999998</v>
      </c>
      <c r="L53">
        <v>0.58199999999999996</v>
      </c>
      <c r="M53">
        <v>0.59599999999999997</v>
      </c>
      <c r="N53">
        <v>0.56999999999999995</v>
      </c>
      <c r="O53">
        <v>1578</v>
      </c>
      <c r="P53">
        <v>0.46800000000000003</v>
      </c>
      <c r="R53" t="s">
        <v>47</v>
      </c>
      <c r="S53">
        <v>4</v>
      </c>
      <c r="T53">
        <v>2</v>
      </c>
      <c r="U53">
        <v>2</v>
      </c>
      <c r="V53">
        <v>2</v>
      </c>
      <c r="W53">
        <v>2</v>
      </c>
      <c r="Z53" t="s">
        <v>81</v>
      </c>
      <c r="AJ53" t="s">
        <v>83</v>
      </c>
      <c r="AT53" t="s">
        <v>93</v>
      </c>
    </row>
    <row r="54" spans="1:53" ht="15.6" thickBot="1" x14ac:dyDescent="0.35">
      <c r="A54" s="15" t="s">
        <v>5</v>
      </c>
      <c r="B54" s="3">
        <v>0.58899999999999997</v>
      </c>
      <c r="C54" s="4">
        <v>0.63500000000000001</v>
      </c>
      <c r="D54" s="34">
        <f t="shared" si="3"/>
        <v>0.61113562091503271</v>
      </c>
      <c r="E54" s="3">
        <v>348</v>
      </c>
      <c r="Z54" t="s">
        <v>61</v>
      </c>
      <c r="AJ54" t="s">
        <v>84</v>
      </c>
    </row>
    <row r="55" spans="1:53" ht="15.6" thickBot="1" x14ac:dyDescent="0.35">
      <c r="A55" s="26" t="s">
        <v>6</v>
      </c>
      <c r="B55" s="3">
        <v>0.14199999999999999</v>
      </c>
      <c r="C55" s="4">
        <v>0.30199999999999999</v>
      </c>
      <c r="D55" s="35">
        <f>2*(B55*C55/(B55+C55))</f>
        <v>0.19317117117117116</v>
      </c>
      <c r="E55" s="3">
        <v>25</v>
      </c>
      <c r="K55" s="51">
        <v>0.58199999999999996</v>
      </c>
      <c r="L55" s="51">
        <v>0.65900000000000003</v>
      </c>
      <c r="M55" s="51">
        <v>0.5</v>
      </c>
      <c r="N55" s="51">
        <v>0.56000000000000005</v>
      </c>
      <c r="O55" s="51">
        <v>2957</v>
      </c>
      <c r="P55" s="51">
        <v>0.46800000000000003</v>
      </c>
      <c r="Q55" s="51"/>
      <c r="R55" s="51" t="s">
        <v>43</v>
      </c>
      <c r="AT55" t="s">
        <v>94</v>
      </c>
    </row>
    <row r="56" spans="1:53" ht="15" x14ac:dyDescent="0.3">
      <c r="A56" s="5" t="s">
        <v>11</v>
      </c>
      <c r="B56" s="33">
        <f>AVERAGE(B51:B55)</f>
        <v>0.58319999999999994</v>
      </c>
      <c r="C56" s="33">
        <f>AVERAGE(C51:C55)</f>
        <v>0.61840000000000006</v>
      </c>
      <c r="D56" s="36">
        <f>AVERAGE(D51:D55)</f>
        <v>0.59452263396709948</v>
      </c>
      <c r="E56">
        <f>SUM(E51:E55)</f>
        <v>2957</v>
      </c>
      <c r="AT56" t="s">
        <v>91</v>
      </c>
    </row>
    <row r="57" spans="1:53" x14ac:dyDescent="0.3">
      <c r="AT57" t="s">
        <v>91</v>
      </c>
    </row>
    <row r="58" spans="1:53" x14ac:dyDescent="0.3">
      <c r="AT58" t="s">
        <v>92</v>
      </c>
    </row>
    <row r="59" spans="1:53" x14ac:dyDescent="0.3">
      <c r="AT59" t="s">
        <v>91</v>
      </c>
    </row>
    <row r="60" spans="1:53" x14ac:dyDescent="0.3">
      <c r="AT60" t="s">
        <v>91</v>
      </c>
    </row>
    <row r="61" spans="1:53" x14ac:dyDescent="0.3">
      <c r="K61" t="s">
        <v>123</v>
      </c>
      <c r="AT61" t="s">
        <v>93</v>
      </c>
    </row>
    <row r="63" spans="1:53" x14ac:dyDescent="0.3">
      <c r="AT63" t="s">
        <v>94</v>
      </c>
    </row>
    <row r="64" spans="1:53" x14ac:dyDescent="0.3">
      <c r="AT64" t="s">
        <v>91</v>
      </c>
    </row>
    <row r="65" spans="46:46" x14ac:dyDescent="0.3">
      <c r="AT65" t="s">
        <v>91</v>
      </c>
    </row>
    <row r="66" spans="46:46" x14ac:dyDescent="0.3">
      <c r="AT66" t="s">
        <v>92</v>
      </c>
    </row>
    <row r="67" spans="46:46" x14ac:dyDescent="0.3">
      <c r="AT67" t="s">
        <v>91</v>
      </c>
    </row>
    <row r="68" spans="46:46" x14ac:dyDescent="0.3">
      <c r="AT68" t="s">
        <v>91</v>
      </c>
    </row>
    <row r="69" spans="46:46" x14ac:dyDescent="0.3">
      <c r="AT69" t="s">
        <v>93</v>
      </c>
    </row>
    <row r="71" spans="46:46" x14ac:dyDescent="0.3">
      <c r="AT71" t="s">
        <v>95</v>
      </c>
    </row>
    <row r="73" spans="46:46" x14ac:dyDescent="0.3">
      <c r="AT73" t="s">
        <v>94</v>
      </c>
    </row>
    <row r="74" spans="46:46" x14ac:dyDescent="0.3">
      <c r="AT74" t="s">
        <v>91</v>
      </c>
    </row>
    <row r="75" spans="46:46" x14ac:dyDescent="0.3">
      <c r="AT75" t="s">
        <v>91</v>
      </c>
    </row>
    <row r="76" spans="46:46" x14ac:dyDescent="0.3">
      <c r="AT76" t="s">
        <v>92</v>
      </c>
    </row>
    <row r="77" spans="46:46" x14ac:dyDescent="0.3">
      <c r="AT77" t="s">
        <v>91</v>
      </c>
    </row>
    <row r="78" spans="46:46" x14ac:dyDescent="0.3">
      <c r="AT78" t="s">
        <v>91</v>
      </c>
    </row>
    <row r="79" spans="46:46" x14ac:dyDescent="0.3">
      <c r="AT79" t="s">
        <v>93</v>
      </c>
    </row>
    <row r="81" spans="46:46" x14ac:dyDescent="0.3">
      <c r="AT81" t="s">
        <v>94</v>
      </c>
    </row>
    <row r="82" spans="46:46" x14ac:dyDescent="0.3">
      <c r="AT82" t="s">
        <v>91</v>
      </c>
    </row>
    <row r="83" spans="46:46" x14ac:dyDescent="0.3">
      <c r="AT83" t="s">
        <v>91</v>
      </c>
    </row>
    <row r="84" spans="46:46" x14ac:dyDescent="0.3">
      <c r="AT84" t="s">
        <v>92</v>
      </c>
    </row>
    <row r="85" spans="46:46" x14ac:dyDescent="0.3">
      <c r="AT85" t="s">
        <v>91</v>
      </c>
    </row>
    <row r="86" spans="46:46" x14ac:dyDescent="0.3">
      <c r="AT86" t="s">
        <v>91</v>
      </c>
    </row>
    <row r="87" spans="46:46" x14ac:dyDescent="0.3">
      <c r="AT87" t="s">
        <v>93</v>
      </c>
    </row>
    <row r="89" spans="46:46" x14ac:dyDescent="0.3">
      <c r="AT89" t="s">
        <v>94</v>
      </c>
    </row>
    <row r="90" spans="46:46" x14ac:dyDescent="0.3">
      <c r="AT90" t="s">
        <v>91</v>
      </c>
    </row>
    <row r="91" spans="46:46" x14ac:dyDescent="0.3">
      <c r="AT91" t="s">
        <v>91</v>
      </c>
    </row>
    <row r="92" spans="46:46" x14ac:dyDescent="0.3">
      <c r="AT92" t="s">
        <v>92</v>
      </c>
    </row>
    <row r="93" spans="46:46" x14ac:dyDescent="0.3">
      <c r="AT93" t="s">
        <v>91</v>
      </c>
    </row>
    <row r="94" spans="46:46" x14ac:dyDescent="0.3">
      <c r="AT94" t="s">
        <v>91</v>
      </c>
    </row>
    <row r="95" spans="46:46" x14ac:dyDescent="0.3">
      <c r="AT95" t="s">
        <v>96</v>
      </c>
    </row>
    <row r="96" spans="46:46" x14ac:dyDescent="0.3">
      <c r="AT96" t="s">
        <v>97</v>
      </c>
    </row>
    <row r="97" spans="46:46" x14ac:dyDescent="0.3">
      <c r="AT97" t="s">
        <v>58</v>
      </c>
    </row>
    <row r="98" spans="46:46" x14ac:dyDescent="0.3">
      <c r="AT98" t="s">
        <v>97</v>
      </c>
    </row>
    <row r="99" spans="46:46" x14ac:dyDescent="0.3">
      <c r="AT99" t="s">
        <v>73</v>
      </c>
    </row>
    <row r="100" spans="46:46" x14ac:dyDescent="0.3">
      <c r="AT100" t="s">
        <v>97</v>
      </c>
    </row>
    <row r="101" spans="46:46" x14ac:dyDescent="0.3">
      <c r="AT101" t="s">
        <v>60</v>
      </c>
    </row>
    <row r="102" spans="46:46" x14ac:dyDescent="0.3">
      <c r="AT102" t="s">
        <v>97</v>
      </c>
    </row>
    <row r="103" spans="46:46" x14ac:dyDescent="0.3">
      <c r="AT103" t="s">
        <v>89</v>
      </c>
    </row>
  </sheetData>
  <mergeCells count="1">
    <mergeCell ref="D1:E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FC0B4-32A0-411E-B4E8-E7D081545F0D}">
  <dimension ref="A1:BC63"/>
  <sheetViews>
    <sheetView topLeftCell="D22" zoomScale="130" zoomScaleNormal="130" workbookViewId="0">
      <selection activeCell="O27" sqref="O27"/>
    </sheetView>
  </sheetViews>
  <sheetFormatPr defaultRowHeight="14.4" x14ac:dyDescent="0.3"/>
  <cols>
    <col min="1" max="1" width="11.88671875" customWidth="1"/>
    <col min="2" max="2" width="10.33203125" bestFit="1" customWidth="1"/>
    <col min="3" max="3" width="8.109375" bestFit="1" customWidth="1"/>
    <col min="4" max="4" width="12" bestFit="1" customWidth="1"/>
    <col min="5" max="5" width="7.33203125" bestFit="1" customWidth="1"/>
    <col min="7" max="7" width="11.109375" bestFit="1" customWidth="1"/>
    <col min="8" max="8" width="10.5546875" bestFit="1" customWidth="1"/>
    <col min="9" max="9" width="8.77734375" customWidth="1"/>
    <col min="10" max="10" width="11.77734375" bestFit="1" customWidth="1"/>
    <col min="11" max="11" width="10.44140625" bestFit="1" customWidth="1"/>
    <col min="12" max="12" width="9" bestFit="1" customWidth="1"/>
    <col min="13" max="13" width="9.5546875" bestFit="1" customWidth="1"/>
    <col min="16" max="16" width="10" customWidth="1"/>
  </cols>
  <sheetData>
    <row r="1" spans="1:55" x14ac:dyDescent="0.3">
      <c r="D1" s="63" t="s">
        <v>18</v>
      </c>
      <c r="E1" s="63"/>
      <c r="AA1">
        <v>1</v>
      </c>
      <c r="AJ1">
        <v>2</v>
      </c>
      <c r="AT1">
        <v>3</v>
      </c>
      <c r="BC1">
        <v>4</v>
      </c>
    </row>
    <row r="2" spans="1:55" x14ac:dyDescent="0.3">
      <c r="L2" t="s">
        <v>0</v>
      </c>
    </row>
    <row r="3" spans="1:55" x14ac:dyDescent="0.3">
      <c r="C3" t="s">
        <v>0</v>
      </c>
    </row>
    <row r="4" spans="1:55" ht="28.8" x14ac:dyDescent="0.3">
      <c r="B4" t="s">
        <v>7</v>
      </c>
      <c r="C4" t="s">
        <v>8</v>
      </c>
      <c r="D4" t="s">
        <v>9</v>
      </c>
      <c r="E4" t="s">
        <v>10</v>
      </c>
      <c r="G4" t="s">
        <v>86</v>
      </c>
      <c r="H4" t="s">
        <v>31</v>
      </c>
      <c r="K4" s="44" t="s">
        <v>27</v>
      </c>
      <c r="L4" t="s">
        <v>7</v>
      </c>
      <c r="M4" t="s">
        <v>8</v>
      </c>
      <c r="N4" t="s">
        <v>20</v>
      </c>
      <c r="P4" s="44" t="s">
        <v>28</v>
      </c>
      <c r="Q4" t="s">
        <v>48</v>
      </c>
      <c r="T4" t="s">
        <v>50</v>
      </c>
      <c r="U4" t="s">
        <v>52</v>
      </c>
      <c r="V4" t="s">
        <v>51</v>
      </c>
      <c r="W4" t="s">
        <v>53</v>
      </c>
      <c r="Y4" t="s">
        <v>54</v>
      </c>
      <c r="AA4" t="s">
        <v>111</v>
      </c>
      <c r="AJ4" t="s">
        <v>112</v>
      </c>
      <c r="AS4" t="s">
        <v>113</v>
      </c>
      <c r="BA4" t="s">
        <v>114</v>
      </c>
    </row>
    <row r="5" spans="1:55" ht="15" thickBot="1" x14ac:dyDescent="0.35">
      <c r="G5" s="49">
        <v>738</v>
      </c>
      <c r="H5" t="s">
        <v>29</v>
      </c>
      <c r="I5">
        <v>1</v>
      </c>
      <c r="J5" t="s">
        <v>11</v>
      </c>
      <c r="K5" s="33">
        <v>0.82374999999999998</v>
      </c>
      <c r="L5">
        <v>0.83899999999999997</v>
      </c>
      <c r="M5" s="36">
        <v>0.76025000000000009</v>
      </c>
      <c r="N5" s="36">
        <v>0.79</v>
      </c>
      <c r="O5" s="41">
        <v>1645</v>
      </c>
      <c r="P5">
        <v>0.58899999999999997</v>
      </c>
      <c r="Q5" s="47" t="s">
        <v>43</v>
      </c>
      <c r="S5">
        <v>1</v>
      </c>
      <c r="T5">
        <v>2</v>
      </c>
      <c r="U5">
        <v>6</v>
      </c>
      <c r="V5">
        <v>2</v>
      </c>
      <c r="W5">
        <v>3</v>
      </c>
      <c r="AA5" t="s">
        <v>58</v>
      </c>
      <c r="AJ5" t="s">
        <v>58</v>
      </c>
      <c r="AS5" t="s">
        <v>58</v>
      </c>
      <c r="BA5" t="s">
        <v>58</v>
      </c>
    </row>
    <row r="6" spans="1:55" ht="15.6" thickBot="1" x14ac:dyDescent="0.35">
      <c r="A6" s="11" t="s">
        <v>2</v>
      </c>
      <c r="B6" s="38">
        <v>0.92400000000000004</v>
      </c>
      <c r="C6" s="2">
        <v>0.878</v>
      </c>
      <c r="D6" s="33">
        <f>2*(B6*C6/(B6+C6))</f>
        <v>0.90041287458379571</v>
      </c>
      <c r="E6" s="1">
        <v>1061</v>
      </c>
      <c r="G6" s="49">
        <v>738</v>
      </c>
      <c r="H6" t="s">
        <v>29</v>
      </c>
      <c r="I6">
        <v>2</v>
      </c>
      <c r="J6" t="s">
        <v>11</v>
      </c>
      <c r="K6">
        <v>0.85399999999999998</v>
      </c>
      <c r="L6">
        <v>0.86899999999999999</v>
      </c>
      <c r="M6">
        <v>0.80700000000000005</v>
      </c>
      <c r="N6">
        <v>0.84</v>
      </c>
      <c r="O6">
        <v>1161</v>
      </c>
      <c r="P6">
        <v>0.63400000000000001</v>
      </c>
      <c r="Q6" s="47" t="s">
        <v>43</v>
      </c>
      <c r="S6">
        <v>2</v>
      </c>
      <c r="T6">
        <v>2</v>
      </c>
      <c r="U6">
        <v>2</v>
      </c>
      <c r="V6">
        <v>5</v>
      </c>
      <c r="W6">
        <v>2</v>
      </c>
      <c r="AA6" t="s">
        <v>111</v>
      </c>
      <c r="AJ6" t="s">
        <v>112</v>
      </c>
      <c r="AS6" t="s">
        <v>113</v>
      </c>
      <c r="BA6" t="s">
        <v>114</v>
      </c>
    </row>
    <row r="7" spans="1:55" ht="15.6" thickBot="1" x14ac:dyDescent="0.35">
      <c r="A7" s="13" t="s">
        <v>3</v>
      </c>
      <c r="B7" s="39">
        <v>0.86699999999999999</v>
      </c>
      <c r="C7" s="4">
        <v>0.83799999999999997</v>
      </c>
      <c r="D7" s="33">
        <f>2*(B7*C7/(B7+C7))</f>
        <v>0.85225337243401744</v>
      </c>
      <c r="E7" s="3">
        <v>271</v>
      </c>
      <c r="G7" s="49">
        <v>646</v>
      </c>
      <c r="H7" t="s">
        <v>49</v>
      </c>
      <c r="I7">
        <v>3</v>
      </c>
      <c r="J7" t="s">
        <v>11</v>
      </c>
      <c r="K7">
        <v>0.65700000000000003</v>
      </c>
      <c r="L7">
        <v>0.75900000000000001</v>
      </c>
      <c r="M7">
        <v>0.56299999999999994</v>
      </c>
      <c r="N7">
        <v>0.64</v>
      </c>
      <c r="O7">
        <v>4605</v>
      </c>
      <c r="P7">
        <v>0.45400000000000001</v>
      </c>
      <c r="Q7" s="46" t="s">
        <v>44</v>
      </c>
      <c r="S7">
        <v>3</v>
      </c>
      <c r="T7">
        <v>2</v>
      </c>
      <c r="U7">
        <v>2</v>
      </c>
      <c r="V7">
        <v>2</v>
      </c>
      <c r="W7">
        <v>5</v>
      </c>
      <c r="AA7" t="s">
        <v>75</v>
      </c>
      <c r="AJ7" t="s">
        <v>63</v>
      </c>
      <c r="AS7" t="s">
        <v>63</v>
      </c>
      <c r="BA7" t="s">
        <v>104</v>
      </c>
    </row>
    <row r="8" spans="1:55" ht="15.6" thickBot="1" x14ac:dyDescent="0.35">
      <c r="A8" s="13" t="s">
        <v>4</v>
      </c>
      <c r="B8" s="39">
        <v>0.84899999999999998</v>
      </c>
      <c r="C8" s="4">
        <v>0.82699999999999996</v>
      </c>
      <c r="D8" s="33">
        <f>2*(B8*C8/(B8+C8))</f>
        <v>0.83785560859188546</v>
      </c>
      <c r="E8" s="3">
        <v>110</v>
      </c>
      <c r="G8">
        <f>923-93</f>
        <v>830</v>
      </c>
      <c r="H8" t="s">
        <v>46</v>
      </c>
      <c r="I8">
        <v>4</v>
      </c>
      <c r="J8" t="s">
        <v>11</v>
      </c>
      <c r="K8">
        <v>0.80500000000000005</v>
      </c>
      <c r="L8">
        <v>0.82799999999999996</v>
      </c>
      <c r="M8">
        <v>0.753</v>
      </c>
      <c r="N8">
        <v>0.78</v>
      </c>
      <c r="O8">
        <v>1108</v>
      </c>
      <c r="P8">
        <v>0.57299999999999995</v>
      </c>
      <c r="Q8" t="s">
        <v>47</v>
      </c>
      <c r="S8">
        <v>4</v>
      </c>
      <c r="T8">
        <v>2</v>
      </c>
      <c r="U8">
        <v>7</v>
      </c>
      <c r="V8">
        <v>5</v>
      </c>
      <c r="W8">
        <v>2</v>
      </c>
      <c r="AA8" t="s">
        <v>111</v>
      </c>
      <c r="AJ8" t="s">
        <v>112</v>
      </c>
      <c r="AS8" t="s">
        <v>113</v>
      </c>
      <c r="BA8" t="s">
        <v>114</v>
      </c>
    </row>
    <row r="9" spans="1:55" ht="15.6" thickBot="1" x14ac:dyDescent="0.35">
      <c r="A9" s="15" t="s">
        <v>5</v>
      </c>
      <c r="B9" s="39">
        <v>0.65500000000000003</v>
      </c>
      <c r="C9" s="4">
        <v>0.498</v>
      </c>
      <c r="D9" s="34">
        <f>2*(B9*C9/(B9+C9))</f>
        <v>0.56581092801387689</v>
      </c>
      <c r="E9" s="3">
        <v>203</v>
      </c>
      <c r="U9" s="42"/>
      <c r="AA9" t="s">
        <v>64</v>
      </c>
      <c r="AJ9" t="s">
        <v>60</v>
      </c>
      <c r="AS9" t="s">
        <v>71</v>
      </c>
      <c r="BA9" t="s">
        <v>60</v>
      </c>
    </row>
    <row r="10" spans="1:55" ht="15.6" thickBot="1" x14ac:dyDescent="0.35">
      <c r="A10" s="6" t="s">
        <v>6</v>
      </c>
      <c r="B10" s="39"/>
      <c r="C10" s="40"/>
      <c r="D10" s="35"/>
      <c r="E10" s="3">
        <v>0</v>
      </c>
      <c r="AJ10" t="s">
        <v>112</v>
      </c>
      <c r="AS10" t="s">
        <v>113</v>
      </c>
      <c r="BA10" t="s">
        <v>114</v>
      </c>
    </row>
    <row r="11" spans="1:55" ht="15" x14ac:dyDescent="0.3">
      <c r="A11" s="5" t="s">
        <v>11</v>
      </c>
      <c r="B11" s="33">
        <f>AVERAGE(B6:B10)</f>
        <v>0.82374999999999998</v>
      </c>
      <c r="C11" s="33">
        <f>AVERAGE(C6:C10)</f>
        <v>0.76025000000000009</v>
      </c>
      <c r="D11" s="33">
        <f>AVERAGE(D6:D10)</f>
        <v>0.78908319590589382</v>
      </c>
      <c r="E11">
        <f>SUM(E6:E10)</f>
        <v>1645</v>
      </c>
    </row>
    <row r="12" spans="1:55" x14ac:dyDescent="0.3">
      <c r="AT12">
        <v>3</v>
      </c>
      <c r="BC12">
        <v>4</v>
      </c>
    </row>
    <row r="13" spans="1:55" x14ac:dyDescent="0.3">
      <c r="G13">
        <f>923-369</f>
        <v>554</v>
      </c>
      <c r="AA13">
        <v>1</v>
      </c>
      <c r="AJ13">
        <v>2</v>
      </c>
    </row>
    <row r="14" spans="1:55" x14ac:dyDescent="0.3">
      <c r="G14">
        <f>923*40/100</f>
        <v>369.2</v>
      </c>
      <c r="AA14" t="s">
        <v>115</v>
      </c>
      <c r="AJ14" t="s">
        <v>116</v>
      </c>
      <c r="AS14" t="s">
        <v>120</v>
      </c>
      <c r="BB14" t="s">
        <v>119</v>
      </c>
    </row>
    <row r="15" spans="1:55" x14ac:dyDescent="0.3">
      <c r="AA15" t="s">
        <v>58</v>
      </c>
      <c r="AJ15" t="s">
        <v>117</v>
      </c>
      <c r="AS15" t="s">
        <v>121</v>
      </c>
      <c r="BB15" t="s">
        <v>58</v>
      </c>
    </row>
    <row r="16" spans="1:55" x14ac:dyDescent="0.3">
      <c r="L16" t="s">
        <v>1</v>
      </c>
      <c r="AA16" t="s">
        <v>115</v>
      </c>
      <c r="AJ16" t="s">
        <v>116</v>
      </c>
      <c r="AS16" t="s">
        <v>120</v>
      </c>
      <c r="BB16" t="s">
        <v>119</v>
      </c>
    </row>
    <row r="17" spans="1:55" ht="28.8" x14ac:dyDescent="0.3">
      <c r="B17" t="s">
        <v>21</v>
      </c>
      <c r="C17" t="s">
        <v>22</v>
      </c>
      <c r="D17" t="s">
        <v>23</v>
      </c>
      <c r="E17" t="s">
        <v>24</v>
      </c>
      <c r="G17" t="s">
        <v>86</v>
      </c>
      <c r="H17" t="s">
        <v>31</v>
      </c>
      <c r="K17" s="44" t="s">
        <v>27</v>
      </c>
      <c r="L17" t="s">
        <v>7</v>
      </c>
      <c r="M17" t="s">
        <v>8</v>
      </c>
      <c r="N17" t="s">
        <v>20</v>
      </c>
      <c r="P17" s="44" t="s">
        <v>28</v>
      </c>
      <c r="Q17" t="s">
        <v>48</v>
      </c>
      <c r="T17" t="s">
        <v>50</v>
      </c>
      <c r="U17" t="s">
        <v>52</v>
      </c>
      <c r="V17" t="s">
        <v>51</v>
      </c>
      <c r="W17" t="s">
        <v>53</v>
      </c>
      <c r="Y17" t="s">
        <v>54</v>
      </c>
      <c r="AA17" t="s">
        <v>59</v>
      </c>
      <c r="AJ17" t="s">
        <v>104</v>
      </c>
      <c r="AS17" t="s">
        <v>59</v>
      </c>
      <c r="BB17" t="s">
        <v>75</v>
      </c>
    </row>
    <row r="18" spans="1:55" x14ac:dyDescent="0.3">
      <c r="B18">
        <v>0.83899999999999997</v>
      </c>
      <c r="C18">
        <v>0.64400000000000002</v>
      </c>
      <c r="D18">
        <v>0.875</v>
      </c>
      <c r="E18">
        <v>0.753</v>
      </c>
      <c r="G18" s="49">
        <v>738</v>
      </c>
      <c r="H18" t="s">
        <v>29</v>
      </c>
      <c r="I18">
        <v>1</v>
      </c>
      <c r="J18" t="s">
        <v>11</v>
      </c>
      <c r="K18">
        <v>0.503</v>
      </c>
      <c r="L18">
        <v>0.64400000000000002</v>
      </c>
      <c r="M18">
        <v>0.45300000000000001</v>
      </c>
      <c r="N18">
        <v>0.52100000000000002</v>
      </c>
      <c r="O18" s="41">
        <v>1645</v>
      </c>
      <c r="P18">
        <v>0.28899999999999998</v>
      </c>
      <c r="Q18" s="47" t="s">
        <v>43</v>
      </c>
      <c r="S18">
        <v>1</v>
      </c>
      <c r="T18">
        <v>2</v>
      </c>
      <c r="U18">
        <v>3</v>
      </c>
      <c r="V18">
        <v>2</v>
      </c>
      <c r="W18">
        <v>2</v>
      </c>
      <c r="AA18" t="s">
        <v>115</v>
      </c>
      <c r="AJ18" t="s">
        <v>116</v>
      </c>
      <c r="AS18" t="s">
        <v>120</v>
      </c>
      <c r="BB18" t="s">
        <v>119</v>
      </c>
    </row>
    <row r="19" spans="1:55" x14ac:dyDescent="0.3">
      <c r="I19">
        <v>2</v>
      </c>
      <c r="J19" t="s">
        <v>11</v>
      </c>
      <c r="K19">
        <v>0.51800000000000002</v>
      </c>
      <c r="L19">
        <v>0.61799999999999999</v>
      </c>
      <c r="M19">
        <v>0.48399999999999999</v>
      </c>
      <c r="N19">
        <v>0.53400000000000003</v>
      </c>
      <c r="O19" s="41">
        <v>1645</v>
      </c>
      <c r="P19">
        <v>0.29599999999999999</v>
      </c>
      <c r="S19">
        <v>2</v>
      </c>
      <c r="T19">
        <v>7</v>
      </c>
      <c r="U19">
        <v>7</v>
      </c>
      <c r="V19">
        <v>2</v>
      </c>
      <c r="W19">
        <v>2</v>
      </c>
      <c r="AA19" t="s">
        <v>60</v>
      </c>
      <c r="AJ19" t="s">
        <v>60</v>
      </c>
      <c r="AS19" t="s">
        <v>122</v>
      </c>
      <c r="BB19" t="s">
        <v>71</v>
      </c>
    </row>
    <row r="20" spans="1:55" x14ac:dyDescent="0.3">
      <c r="G20" s="49">
        <v>646</v>
      </c>
      <c r="H20" t="s">
        <v>49</v>
      </c>
      <c r="I20">
        <v>3</v>
      </c>
      <c r="J20" t="s">
        <v>11</v>
      </c>
      <c r="K20">
        <v>0.36199999999999999</v>
      </c>
      <c r="L20">
        <v>0.52600000000000002</v>
      </c>
      <c r="M20">
        <v>0.35399999999999998</v>
      </c>
      <c r="N20">
        <v>0.41399999999999998</v>
      </c>
      <c r="O20">
        <v>4605</v>
      </c>
      <c r="P20">
        <v>0.19</v>
      </c>
      <c r="Q20" t="s">
        <v>44</v>
      </c>
      <c r="S20">
        <v>3</v>
      </c>
      <c r="T20">
        <v>6</v>
      </c>
      <c r="U20">
        <v>3</v>
      </c>
      <c r="V20">
        <v>5</v>
      </c>
      <c r="W20">
        <v>8</v>
      </c>
      <c r="AA20" t="s">
        <v>115</v>
      </c>
      <c r="AJ20" t="s">
        <v>116</v>
      </c>
      <c r="AS20" t="s">
        <v>120</v>
      </c>
      <c r="BB20" t="s">
        <v>119</v>
      </c>
    </row>
    <row r="21" spans="1:55" x14ac:dyDescent="0.3">
      <c r="G21">
        <f>923-93</f>
        <v>830</v>
      </c>
      <c r="H21" t="s">
        <v>46</v>
      </c>
      <c r="I21">
        <v>4</v>
      </c>
      <c r="J21" t="s">
        <v>11</v>
      </c>
      <c r="K21">
        <v>0.81</v>
      </c>
      <c r="L21">
        <v>0.92900000000000005</v>
      </c>
      <c r="M21">
        <v>0.71399999999999997</v>
      </c>
      <c r="N21">
        <v>0.8</v>
      </c>
      <c r="O21">
        <v>1108</v>
      </c>
      <c r="P21">
        <v>0.53300000000000003</v>
      </c>
      <c r="Q21" t="s">
        <v>47</v>
      </c>
      <c r="S21">
        <v>4</v>
      </c>
      <c r="T21">
        <v>2</v>
      </c>
      <c r="U21">
        <v>6</v>
      </c>
      <c r="V21">
        <v>5</v>
      </c>
      <c r="W21">
        <v>5</v>
      </c>
      <c r="AA21" t="s">
        <v>61</v>
      </c>
      <c r="AS21" t="s">
        <v>69</v>
      </c>
    </row>
    <row r="22" spans="1:55" x14ac:dyDescent="0.3">
      <c r="Q22" t="s">
        <v>55</v>
      </c>
    </row>
    <row r="23" spans="1:55" x14ac:dyDescent="0.3">
      <c r="G23" s="49">
        <v>554</v>
      </c>
      <c r="H23" t="s">
        <v>118</v>
      </c>
    </row>
    <row r="24" spans="1:55" x14ac:dyDescent="0.3">
      <c r="B24" t="s">
        <v>7</v>
      </c>
      <c r="C24" t="s">
        <v>8</v>
      </c>
      <c r="D24" t="s">
        <v>9</v>
      </c>
      <c r="E24" t="s">
        <v>10</v>
      </c>
      <c r="G24" s="49">
        <v>646</v>
      </c>
      <c r="H24" t="s">
        <v>49</v>
      </c>
      <c r="I24">
        <v>5</v>
      </c>
      <c r="J24" t="s">
        <v>11</v>
      </c>
      <c r="Q24" t="s">
        <v>47</v>
      </c>
    </row>
    <row r="25" spans="1:55" ht="15" thickBot="1" x14ac:dyDescent="0.35"/>
    <row r="26" spans="1:55" ht="15.6" thickBot="1" x14ac:dyDescent="0.35">
      <c r="A26" s="11" t="s">
        <v>2</v>
      </c>
      <c r="B26" s="1">
        <v>0.76200000000000001</v>
      </c>
      <c r="C26" s="1">
        <v>0.65300000000000002</v>
      </c>
      <c r="D26" s="33">
        <f>2*(B26*C26/(B26+C26))</f>
        <v>0.70330176678445233</v>
      </c>
      <c r="E26" s="1">
        <v>1061</v>
      </c>
    </row>
    <row r="27" spans="1:55" ht="15.6" thickBot="1" x14ac:dyDescent="0.35">
      <c r="A27" s="13" t="s">
        <v>3</v>
      </c>
      <c r="B27" s="3">
        <v>0.56599999999999995</v>
      </c>
      <c r="C27" s="3">
        <v>0.56499999999999995</v>
      </c>
      <c r="D27" s="33">
        <f>2*(B27*C27/(B27+C27))</f>
        <v>0.56549955791335105</v>
      </c>
      <c r="E27" s="3">
        <v>271</v>
      </c>
    </row>
    <row r="28" spans="1:55" ht="15.6" thickBot="1" x14ac:dyDescent="0.35">
      <c r="A28" s="13" t="s">
        <v>4</v>
      </c>
      <c r="B28" s="3">
        <v>0.30199999999999999</v>
      </c>
      <c r="C28" s="3">
        <v>0.69299999999999995</v>
      </c>
      <c r="D28" s="33">
        <f>2*(B28*C28/(B28+C28))</f>
        <v>0.42067537688442208</v>
      </c>
      <c r="E28" s="3">
        <v>110</v>
      </c>
      <c r="AB28">
        <v>1</v>
      </c>
      <c r="AL28">
        <v>2</v>
      </c>
      <c r="AT28">
        <v>3</v>
      </c>
      <c r="BC28">
        <v>4</v>
      </c>
    </row>
    <row r="29" spans="1:55" ht="15.6" thickBot="1" x14ac:dyDescent="0.35">
      <c r="A29" s="15" t="s">
        <v>5</v>
      </c>
      <c r="B29" s="3">
        <v>0.38200000000000001</v>
      </c>
      <c r="C29" s="3">
        <v>0.307</v>
      </c>
      <c r="D29" s="34">
        <f>2*(B29*C29/(B29+C29))</f>
        <v>0.34041799709724235</v>
      </c>
      <c r="E29" s="3">
        <v>203</v>
      </c>
      <c r="AA29" t="s">
        <v>105</v>
      </c>
      <c r="AJ29" t="s">
        <v>107</v>
      </c>
      <c r="AT29" t="s">
        <v>108</v>
      </c>
      <c r="BB29" t="s">
        <v>110</v>
      </c>
    </row>
    <row r="30" spans="1:55" ht="15.6" thickBot="1" x14ac:dyDescent="0.35">
      <c r="A30" s="6" t="s">
        <v>6</v>
      </c>
      <c r="B30" s="38"/>
      <c r="C30" s="2"/>
      <c r="D30" s="35"/>
      <c r="E30" s="3"/>
      <c r="AA30" t="s">
        <v>58</v>
      </c>
      <c r="AJ30" t="s">
        <v>58</v>
      </c>
      <c r="AT30" t="s">
        <v>58</v>
      </c>
      <c r="BB30" t="s">
        <v>58</v>
      </c>
    </row>
    <row r="31" spans="1:55" ht="15" x14ac:dyDescent="0.3">
      <c r="A31" s="5" t="s">
        <v>11</v>
      </c>
      <c r="B31">
        <f>AVERAGE(B26:B30)</f>
        <v>0.503</v>
      </c>
      <c r="C31">
        <f>AVERAGE(C26:C30)</f>
        <v>0.55449999999999999</v>
      </c>
      <c r="D31" s="33">
        <f>AVERAGE(D26:D30)</f>
        <v>0.50747367466986693</v>
      </c>
      <c r="E31">
        <f>SUM(E26:E30)</f>
        <v>1645</v>
      </c>
      <c r="AA31" t="s">
        <v>105</v>
      </c>
      <c r="AJ31" t="s">
        <v>107</v>
      </c>
      <c r="AT31" t="s">
        <v>108</v>
      </c>
      <c r="BB31" t="s">
        <v>110</v>
      </c>
    </row>
    <row r="32" spans="1:55" x14ac:dyDescent="0.3">
      <c r="AA32" t="s">
        <v>68</v>
      </c>
      <c r="AJ32" t="s">
        <v>68</v>
      </c>
      <c r="AT32" t="s">
        <v>75</v>
      </c>
      <c r="BB32" t="s">
        <v>75</v>
      </c>
    </row>
    <row r="33" spans="1:55" x14ac:dyDescent="0.3">
      <c r="L33" t="s">
        <v>14</v>
      </c>
      <c r="AA33" t="s">
        <v>105</v>
      </c>
      <c r="AJ33" t="s">
        <v>107</v>
      </c>
      <c r="AT33" t="s">
        <v>108</v>
      </c>
      <c r="BB33" t="s">
        <v>110</v>
      </c>
    </row>
    <row r="34" spans="1:55" ht="28.8" x14ac:dyDescent="0.3">
      <c r="G34" t="s">
        <v>86</v>
      </c>
      <c r="H34" t="s">
        <v>31</v>
      </c>
      <c r="K34" s="44" t="s">
        <v>27</v>
      </c>
      <c r="L34" t="s">
        <v>7</v>
      </c>
      <c r="M34" t="s">
        <v>8</v>
      </c>
      <c r="N34" t="s">
        <v>20</v>
      </c>
      <c r="P34" s="44" t="s">
        <v>28</v>
      </c>
      <c r="Q34" t="s">
        <v>48</v>
      </c>
      <c r="T34" t="s">
        <v>50</v>
      </c>
      <c r="U34" t="s">
        <v>52</v>
      </c>
      <c r="V34" t="s">
        <v>51</v>
      </c>
      <c r="W34" t="s">
        <v>53</v>
      </c>
      <c r="Y34" t="s">
        <v>54</v>
      </c>
      <c r="AA34" t="s">
        <v>106</v>
      </c>
      <c r="AJ34" t="s">
        <v>64</v>
      </c>
      <c r="AT34" t="s">
        <v>60</v>
      </c>
      <c r="BB34" t="s">
        <v>106</v>
      </c>
    </row>
    <row r="35" spans="1:55" x14ac:dyDescent="0.3">
      <c r="C35" t="s">
        <v>14</v>
      </c>
      <c r="G35" s="49">
        <v>738</v>
      </c>
      <c r="H35" t="s">
        <v>29</v>
      </c>
      <c r="I35">
        <v>1</v>
      </c>
      <c r="J35" t="s">
        <v>11</v>
      </c>
      <c r="K35" s="33">
        <v>0.86080000000000001</v>
      </c>
      <c r="L35">
        <v>0.875</v>
      </c>
      <c r="M35" s="36">
        <v>0.77980000000000005</v>
      </c>
      <c r="N35" s="36">
        <v>0.82</v>
      </c>
      <c r="O35">
        <v>2321</v>
      </c>
      <c r="P35">
        <v>0.65900000000000003</v>
      </c>
      <c r="Q35" t="s">
        <v>43</v>
      </c>
      <c r="S35">
        <v>1</v>
      </c>
      <c r="T35">
        <v>2</v>
      </c>
      <c r="U35">
        <v>8</v>
      </c>
      <c r="V35">
        <v>7</v>
      </c>
      <c r="W35">
        <v>4</v>
      </c>
      <c r="AA35" t="s">
        <v>105</v>
      </c>
      <c r="AJ35" t="s">
        <v>107</v>
      </c>
      <c r="AT35" t="s">
        <v>108</v>
      </c>
      <c r="BB35" t="s">
        <v>110</v>
      </c>
    </row>
    <row r="36" spans="1:55" x14ac:dyDescent="0.3">
      <c r="B36" t="s">
        <v>7</v>
      </c>
      <c r="C36" t="s">
        <v>8</v>
      </c>
      <c r="D36" t="s">
        <v>9</v>
      </c>
      <c r="E36" t="s">
        <v>10</v>
      </c>
      <c r="G36" s="49">
        <v>738</v>
      </c>
      <c r="H36" t="s">
        <v>29</v>
      </c>
      <c r="I36">
        <v>2</v>
      </c>
      <c r="J36" t="s">
        <v>11</v>
      </c>
      <c r="K36">
        <v>0.88800000000000001</v>
      </c>
      <c r="L36">
        <v>0.86299999999999999</v>
      </c>
      <c r="M36">
        <v>0.80300000000000005</v>
      </c>
      <c r="N36">
        <v>0.83</v>
      </c>
      <c r="O36">
        <v>1971</v>
      </c>
      <c r="P36">
        <v>0.69499999999999995</v>
      </c>
      <c r="Q36" t="s">
        <v>43</v>
      </c>
      <c r="S36">
        <v>2</v>
      </c>
      <c r="T36">
        <v>2</v>
      </c>
      <c r="U36">
        <v>8</v>
      </c>
      <c r="V36">
        <v>2</v>
      </c>
      <c r="W36">
        <v>3</v>
      </c>
      <c r="AJ36" t="s">
        <v>61</v>
      </c>
      <c r="AT36" t="s">
        <v>109</v>
      </c>
    </row>
    <row r="37" spans="1:55" ht="15" thickBot="1" x14ac:dyDescent="0.35">
      <c r="G37">
        <f>923-93</f>
        <v>830</v>
      </c>
      <c r="H37" t="s">
        <v>46</v>
      </c>
      <c r="I37">
        <v>3</v>
      </c>
      <c r="J37" t="s">
        <v>11</v>
      </c>
      <c r="K37">
        <v>0.84599999999999997</v>
      </c>
      <c r="L37">
        <v>0.81299999999999994</v>
      </c>
      <c r="M37">
        <v>0.80500000000000005</v>
      </c>
      <c r="N37">
        <v>0.82399999999999995</v>
      </c>
      <c r="O37">
        <v>3516</v>
      </c>
      <c r="P37">
        <v>0.622</v>
      </c>
      <c r="Q37" t="s">
        <v>44</v>
      </c>
      <c r="S37">
        <v>3</v>
      </c>
      <c r="T37">
        <v>2</v>
      </c>
      <c r="U37">
        <v>6</v>
      </c>
      <c r="V37">
        <v>4</v>
      </c>
      <c r="W37">
        <v>2</v>
      </c>
    </row>
    <row r="38" spans="1:55" ht="15.6" thickBot="1" x14ac:dyDescent="0.35">
      <c r="A38" s="11" t="s">
        <v>2</v>
      </c>
      <c r="B38" s="1">
        <v>0.96499999999999997</v>
      </c>
      <c r="C38" s="2">
        <v>0.91</v>
      </c>
      <c r="D38" s="33">
        <f>2*(B38*C38/(B38+C38))</f>
        <v>0.93669333333333327</v>
      </c>
      <c r="E38" s="1">
        <v>1541</v>
      </c>
      <c r="G38" s="49">
        <v>646</v>
      </c>
      <c r="H38" t="s">
        <v>49</v>
      </c>
      <c r="I38">
        <v>4</v>
      </c>
      <c r="J38" t="s">
        <v>11</v>
      </c>
      <c r="K38">
        <v>0.92800000000000005</v>
      </c>
      <c r="L38">
        <v>0.90400000000000003</v>
      </c>
      <c r="M38">
        <v>0.86199999999999999</v>
      </c>
      <c r="N38">
        <v>0.88</v>
      </c>
      <c r="O38">
        <v>1108</v>
      </c>
      <c r="P38">
        <v>0.69699999999999995</v>
      </c>
      <c r="Q38" t="s">
        <v>47</v>
      </c>
      <c r="S38">
        <v>4</v>
      </c>
      <c r="T38">
        <v>2</v>
      </c>
      <c r="U38">
        <v>6</v>
      </c>
      <c r="V38">
        <v>3</v>
      </c>
      <c r="W38">
        <v>4</v>
      </c>
    </row>
    <row r="39" spans="1:55" ht="15.6" thickBot="1" x14ac:dyDescent="0.35">
      <c r="A39" s="13" t="s">
        <v>3</v>
      </c>
      <c r="B39" s="3">
        <v>0.91500000000000004</v>
      </c>
      <c r="C39" s="4">
        <v>0.84399999999999997</v>
      </c>
      <c r="D39" s="33">
        <f>2*(B39*C39/(B39+C39))</f>
        <v>0.87806708357021046</v>
      </c>
      <c r="E39" s="3">
        <v>244</v>
      </c>
    </row>
    <row r="40" spans="1:55" ht="15.6" thickBot="1" x14ac:dyDescent="0.35">
      <c r="A40" s="13" t="s">
        <v>4</v>
      </c>
      <c r="B40" s="3">
        <v>0.871</v>
      </c>
      <c r="C40" s="4">
        <v>0.75700000000000001</v>
      </c>
      <c r="D40" s="33">
        <f>2*(B40*C40/(B40+C40))</f>
        <v>0.81000859950859949</v>
      </c>
      <c r="E40" s="3">
        <v>198</v>
      </c>
    </row>
    <row r="41" spans="1:55" ht="15.6" thickBot="1" x14ac:dyDescent="0.35">
      <c r="A41" s="15" t="s">
        <v>5</v>
      </c>
      <c r="B41" s="3">
        <v>0.81799999999999995</v>
      </c>
      <c r="C41" s="4">
        <v>0.72699999999999998</v>
      </c>
      <c r="D41" s="34">
        <f>2*(B41*C41/(B41+C41))</f>
        <v>0.76982006472491904</v>
      </c>
      <c r="E41" s="3">
        <v>282</v>
      </c>
    </row>
    <row r="42" spans="1:55" ht="15.6" thickBot="1" x14ac:dyDescent="0.35">
      <c r="A42" s="6" t="s">
        <v>6</v>
      </c>
      <c r="B42" s="3">
        <v>0.73499999999999999</v>
      </c>
      <c r="C42" s="4">
        <v>0.66100000000000003</v>
      </c>
      <c r="D42" s="34">
        <f>2*(B42*C42/(B42+C42))</f>
        <v>0.69603868194842411</v>
      </c>
      <c r="E42" s="3">
        <v>56</v>
      </c>
      <c r="AB42">
        <v>1</v>
      </c>
      <c r="AL42">
        <v>2</v>
      </c>
      <c r="AT42">
        <v>3</v>
      </c>
      <c r="BC42">
        <v>4</v>
      </c>
    </row>
    <row r="43" spans="1:55" ht="15" x14ac:dyDescent="0.3">
      <c r="A43" s="5" t="s">
        <v>11</v>
      </c>
      <c r="B43" s="33">
        <f>AVERAGE(B38:B42)</f>
        <v>0.86080000000000001</v>
      </c>
      <c r="C43" s="33">
        <f>AVERAGE(C38:C42)</f>
        <v>0.77980000000000005</v>
      </c>
      <c r="D43" s="33">
        <f>AVERAGE(D38:D42)</f>
        <v>0.81812555261709718</v>
      </c>
      <c r="E43">
        <f>SUM(E38:E42)</f>
        <v>2321</v>
      </c>
      <c r="AA43" t="s">
        <v>101</v>
      </c>
      <c r="AL43" t="s">
        <v>103</v>
      </c>
      <c r="AT43" t="s">
        <v>87</v>
      </c>
      <c r="BB43" t="s">
        <v>98</v>
      </c>
    </row>
    <row r="44" spans="1:55" x14ac:dyDescent="0.3">
      <c r="AA44" t="s">
        <v>58</v>
      </c>
      <c r="AL44" t="s">
        <v>58</v>
      </c>
      <c r="AT44" t="s">
        <v>58</v>
      </c>
      <c r="BB44" t="s">
        <v>58</v>
      </c>
    </row>
    <row r="45" spans="1:55" x14ac:dyDescent="0.3">
      <c r="L45" t="s">
        <v>17</v>
      </c>
      <c r="AA45" t="s">
        <v>101</v>
      </c>
      <c r="AL45" t="s">
        <v>103</v>
      </c>
      <c r="AT45" t="s">
        <v>87</v>
      </c>
      <c r="BB45" t="s">
        <v>98</v>
      </c>
    </row>
    <row r="46" spans="1:55" ht="28.8" x14ac:dyDescent="0.3">
      <c r="H46" t="s">
        <v>31</v>
      </c>
      <c r="K46" s="44" t="s">
        <v>27</v>
      </c>
      <c r="L46" t="s">
        <v>7</v>
      </c>
      <c r="M46" t="s">
        <v>8</v>
      </c>
      <c r="N46" t="s">
        <v>20</v>
      </c>
      <c r="P46" s="44" t="s">
        <v>28</v>
      </c>
      <c r="Q46" t="s">
        <v>48</v>
      </c>
      <c r="T46" t="s">
        <v>50</v>
      </c>
      <c r="U46" t="s">
        <v>52</v>
      </c>
      <c r="V46" t="s">
        <v>51</v>
      </c>
      <c r="W46" t="s">
        <v>53</v>
      </c>
      <c r="Y46" t="s">
        <v>54</v>
      </c>
      <c r="AA46" t="s">
        <v>63</v>
      </c>
      <c r="AL46" t="s">
        <v>104</v>
      </c>
      <c r="AT46" t="s">
        <v>88</v>
      </c>
      <c r="BB46" t="s">
        <v>88</v>
      </c>
    </row>
    <row r="47" spans="1:55" x14ac:dyDescent="0.3">
      <c r="C47" t="s">
        <v>17</v>
      </c>
      <c r="G47" s="49">
        <v>738</v>
      </c>
      <c r="H47" t="s">
        <v>29</v>
      </c>
      <c r="I47">
        <v>1</v>
      </c>
      <c r="J47" t="s">
        <v>11</v>
      </c>
      <c r="K47" s="33">
        <v>0.77279999999999993</v>
      </c>
      <c r="L47">
        <v>0.753</v>
      </c>
      <c r="M47">
        <v>0.72199999999999998</v>
      </c>
      <c r="N47" s="36">
        <v>0.74</v>
      </c>
      <c r="O47">
        <v>2012</v>
      </c>
      <c r="P47">
        <v>0.61099999999999999</v>
      </c>
      <c r="Q47" t="s">
        <v>43</v>
      </c>
      <c r="S47">
        <v>1</v>
      </c>
      <c r="T47">
        <v>2</v>
      </c>
      <c r="U47">
        <v>2</v>
      </c>
      <c r="V47">
        <v>2</v>
      </c>
      <c r="W47">
        <v>6</v>
      </c>
      <c r="AA47" t="s">
        <v>101</v>
      </c>
      <c r="AL47" t="s">
        <v>103</v>
      </c>
      <c r="AT47" t="s">
        <v>87</v>
      </c>
      <c r="BB47" t="s">
        <v>98</v>
      </c>
    </row>
    <row r="48" spans="1:55" x14ac:dyDescent="0.3">
      <c r="B48" t="s">
        <v>7</v>
      </c>
      <c r="C48" t="s">
        <v>8</v>
      </c>
      <c r="D48" t="s">
        <v>9</v>
      </c>
      <c r="E48" t="s">
        <v>10</v>
      </c>
      <c r="G48" s="49">
        <v>738</v>
      </c>
      <c r="H48" t="s">
        <v>29</v>
      </c>
      <c r="I48">
        <v>2</v>
      </c>
      <c r="J48" t="s">
        <v>11</v>
      </c>
      <c r="K48" s="33">
        <v>0.875</v>
      </c>
      <c r="L48">
        <v>0.85099999999999998</v>
      </c>
      <c r="M48">
        <v>0.80800000000000005</v>
      </c>
      <c r="N48" s="36">
        <v>0.83</v>
      </c>
      <c r="O48">
        <v>1645</v>
      </c>
      <c r="P48">
        <v>0.67800000000000005</v>
      </c>
      <c r="Q48" t="s">
        <v>43</v>
      </c>
      <c r="S48">
        <v>2</v>
      </c>
      <c r="T48">
        <v>2</v>
      </c>
      <c r="U48">
        <v>7</v>
      </c>
      <c r="V48">
        <v>2</v>
      </c>
      <c r="W48">
        <v>5</v>
      </c>
      <c r="AA48" t="s">
        <v>102</v>
      </c>
      <c r="AL48" t="s">
        <v>71</v>
      </c>
      <c r="AT48" t="s">
        <v>60</v>
      </c>
      <c r="BB48" t="s">
        <v>60</v>
      </c>
    </row>
    <row r="49" spans="1:54" ht="15" thickBot="1" x14ac:dyDescent="0.35">
      <c r="G49" s="49">
        <v>646</v>
      </c>
      <c r="H49" t="s">
        <v>49</v>
      </c>
      <c r="I49">
        <v>3</v>
      </c>
      <c r="J49" t="s">
        <v>11</v>
      </c>
      <c r="K49" s="33">
        <v>0.72</v>
      </c>
      <c r="L49">
        <v>0.79100000000000004</v>
      </c>
      <c r="M49">
        <v>0.61299999999999999</v>
      </c>
      <c r="N49" s="33">
        <v>0.69</v>
      </c>
      <c r="O49">
        <v>4605</v>
      </c>
      <c r="P49">
        <v>0.51200000000000001</v>
      </c>
      <c r="Q49" t="s">
        <v>44</v>
      </c>
      <c r="S49">
        <v>3</v>
      </c>
      <c r="T49">
        <v>2</v>
      </c>
      <c r="U49">
        <v>5</v>
      </c>
      <c r="V49">
        <v>3</v>
      </c>
      <c r="W49">
        <v>2</v>
      </c>
      <c r="AA49" t="s">
        <v>101</v>
      </c>
      <c r="AL49" t="s">
        <v>103</v>
      </c>
      <c r="AT49" t="s">
        <v>87</v>
      </c>
      <c r="BB49" t="s">
        <v>98</v>
      </c>
    </row>
    <row r="50" spans="1:54" ht="15.6" thickBot="1" x14ac:dyDescent="0.35">
      <c r="A50" s="11" t="s">
        <v>2</v>
      </c>
      <c r="B50" s="1">
        <v>0.93200000000000005</v>
      </c>
      <c r="C50" s="2">
        <v>0.86699999999999999</v>
      </c>
      <c r="D50" s="33">
        <f>2*(B50*C50/(B50+C50))</f>
        <v>0.89832573652028902</v>
      </c>
      <c r="E50" s="1">
        <v>1406</v>
      </c>
      <c r="G50">
        <f>923-93</f>
        <v>830</v>
      </c>
      <c r="H50" t="s">
        <v>46</v>
      </c>
      <c r="I50">
        <v>4</v>
      </c>
      <c r="J50" t="s">
        <v>11</v>
      </c>
      <c r="K50">
        <v>0.65900000000000003</v>
      </c>
      <c r="L50">
        <v>0.81499999999999995</v>
      </c>
      <c r="M50">
        <v>0.60599999999999998</v>
      </c>
      <c r="N50">
        <v>0.67</v>
      </c>
      <c r="O50">
        <v>1108</v>
      </c>
      <c r="P50">
        <v>0.41899999999999998</v>
      </c>
      <c r="Q50" t="s">
        <v>47</v>
      </c>
      <c r="S50">
        <v>4</v>
      </c>
      <c r="T50">
        <v>2</v>
      </c>
      <c r="U50">
        <v>5</v>
      </c>
      <c r="V50">
        <v>6</v>
      </c>
      <c r="W50">
        <v>2</v>
      </c>
      <c r="AA50" t="s">
        <v>61</v>
      </c>
      <c r="AT50" t="s">
        <v>89</v>
      </c>
      <c r="BB50" t="s">
        <v>99</v>
      </c>
    </row>
    <row r="51" spans="1:54" ht="15.6" thickBot="1" x14ac:dyDescent="0.35">
      <c r="A51" s="13" t="s">
        <v>3</v>
      </c>
      <c r="B51" s="3">
        <v>0.81699999999999995</v>
      </c>
      <c r="C51" s="4">
        <v>0.72699999999999998</v>
      </c>
      <c r="D51" s="33">
        <f>2*(B51*C51/(B51+C51))</f>
        <v>0.76937694300518122</v>
      </c>
      <c r="E51" s="3">
        <v>183</v>
      </c>
    </row>
    <row r="52" spans="1:54" ht="15.6" thickBot="1" x14ac:dyDescent="0.35">
      <c r="A52" s="13" t="s">
        <v>4</v>
      </c>
      <c r="B52" s="3">
        <v>0.81100000000000005</v>
      </c>
      <c r="C52" s="4">
        <v>0.73599999999999999</v>
      </c>
      <c r="D52" s="33">
        <f>2*(B52*C52/(B52+C52))</f>
        <v>0.77168196509372966</v>
      </c>
      <c r="E52" s="3">
        <v>163</v>
      </c>
      <c r="G52" s="49">
        <v>554</v>
      </c>
      <c r="H52" t="s">
        <v>118</v>
      </c>
      <c r="Q52" s="52" t="s">
        <v>55</v>
      </c>
    </row>
    <row r="53" spans="1:54" ht="15.6" thickBot="1" x14ac:dyDescent="0.35">
      <c r="A53" s="15" t="s">
        <v>5</v>
      </c>
      <c r="B53" s="3">
        <v>0.71699999999999997</v>
      </c>
      <c r="C53" s="4">
        <v>0.69199999999999995</v>
      </c>
      <c r="D53" s="34">
        <f>2*(B53*C53/(B53+C53))</f>
        <v>0.70427821149751602</v>
      </c>
      <c r="E53" s="3">
        <v>215</v>
      </c>
    </row>
    <row r="54" spans="1:54" ht="15.6" thickBot="1" x14ac:dyDescent="0.35">
      <c r="A54" s="6" t="s">
        <v>6</v>
      </c>
      <c r="B54" s="3">
        <v>0.58699999999999997</v>
      </c>
      <c r="C54" s="4">
        <v>0.57299999999999995</v>
      </c>
      <c r="D54" s="34">
        <f>2*(B54*C54/(B54+C54))</f>
        <v>0.57991551724137924</v>
      </c>
      <c r="E54" s="3">
        <v>45</v>
      </c>
    </row>
    <row r="55" spans="1:54" ht="15" x14ac:dyDescent="0.3">
      <c r="A55" s="5" t="s">
        <v>11</v>
      </c>
      <c r="B55" s="33">
        <f>AVERAGE(B50:B54)</f>
        <v>0.77279999999999993</v>
      </c>
      <c r="C55" s="33">
        <f>AVERAGE(C50:C54)</f>
        <v>0.71900000000000008</v>
      </c>
      <c r="D55" s="33">
        <f>AVERAGE(D50:D54)</f>
        <v>0.74471567467161903</v>
      </c>
      <c r="E55">
        <f>SUM(E50:E54)</f>
        <v>2012</v>
      </c>
    </row>
    <row r="60" spans="1:54" x14ac:dyDescent="0.3">
      <c r="K60" t="s">
        <v>123</v>
      </c>
      <c r="L60" s="33">
        <f>K47-K35</f>
        <v>-8.8000000000000078E-2</v>
      </c>
      <c r="N60" t="s">
        <v>124</v>
      </c>
      <c r="O60" s="33">
        <f>K47-K18</f>
        <v>0.26979999999999993</v>
      </c>
      <c r="Q60" t="s">
        <v>125</v>
      </c>
      <c r="R60" s="33">
        <f>K47-K5</f>
        <v>-5.0950000000000051E-2</v>
      </c>
    </row>
    <row r="61" spans="1:54" x14ac:dyDescent="0.3">
      <c r="L61" s="33">
        <f>K48-K36</f>
        <v>-1.3000000000000012E-2</v>
      </c>
      <c r="O61" s="33">
        <f t="shared" ref="O61:O63" si="0">K48-K19</f>
        <v>0.35699999999999998</v>
      </c>
      <c r="R61" s="33">
        <f t="shared" ref="R61:R63" si="1">K48-K6</f>
        <v>2.1000000000000019E-2</v>
      </c>
    </row>
    <row r="62" spans="1:54" x14ac:dyDescent="0.3">
      <c r="L62" s="33">
        <f>K49-K37</f>
        <v>-0.126</v>
      </c>
      <c r="O62" s="33">
        <f t="shared" si="0"/>
        <v>0.35799999999999998</v>
      </c>
      <c r="R62" s="33">
        <f t="shared" si="1"/>
        <v>6.2999999999999945E-2</v>
      </c>
    </row>
    <row r="63" spans="1:54" x14ac:dyDescent="0.3">
      <c r="L63" s="33">
        <f t="shared" ref="L63" si="2">K50-K38</f>
        <v>-0.26900000000000002</v>
      </c>
      <c r="O63" s="33">
        <f t="shared" si="0"/>
        <v>-0.15100000000000002</v>
      </c>
      <c r="R63" s="33">
        <f t="shared" si="1"/>
        <v>-0.14600000000000002</v>
      </c>
    </row>
  </sheetData>
  <mergeCells count="1">
    <mergeCell ref="D1:E1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73D6C-28CF-41FC-BE4D-970CB8496860}">
  <dimension ref="C4:Z44"/>
  <sheetViews>
    <sheetView topLeftCell="A22" workbookViewId="0">
      <selection activeCell="Z37" sqref="Z37"/>
    </sheetView>
  </sheetViews>
  <sheetFormatPr defaultRowHeight="14.4" x14ac:dyDescent="0.3"/>
  <cols>
    <col min="4" max="4" width="39" bestFit="1" customWidth="1"/>
    <col min="15" max="18" width="9.5546875" bestFit="1" customWidth="1"/>
    <col min="20" max="20" width="13.33203125" bestFit="1" customWidth="1"/>
    <col min="24" max="24" width="14.77734375" customWidth="1"/>
    <col min="25" max="25" width="17" bestFit="1" customWidth="1"/>
  </cols>
  <sheetData>
    <row r="4" spans="4:10" x14ac:dyDescent="0.3">
      <c r="D4" t="s">
        <v>126</v>
      </c>
      <c r="E4" t="s">
        <v>127</v>
      </c>
      <c r="F4" t="s">
        <v>128</v>
      </c>
      <c r="G4" t="s">
        <v>129</v>
      </c>
    </row>
    <row r="5" spans="4:10" x14ac:dyDescent="0.3">
      <c r="D5" t="s">
        <v>130</v>
      </c>
      <c r="E5" t="s">
        <v>131</v>
      </c>
      <c r="F5" t="s">
        <v>132</v>
      </c>
      <c r="G5" t="s">
        <v>133</v>
      </c>
    </row>
    <row r="6" spans="4:10" x14ac:dyDescent="0.3">
      <c r="D6" t="s">
        <v>134</v>
      </c>
      <c r="J6" t="s">
        <v>138</v>
      </c>
    </row>
    <row r="8" spans="4:10" x14ac:dyDescent="0.3">
      <c r="D8" t="s">
        <v>135</v>
      </c>
    </row>
    <row r="9" spans="4:10" x14ac:dyDescent="0.3">
      <c r="D9" t="s">
        <v>136</v>
      </c>
    </row>
    <row r="10" spans="4:10" x14ac:dyDescent="0.3">
      <c r="D10" t="s">
        <v>137</v>
      </c>
    </row>
    <row r="14" spans="4:10" x14ac:dyDescent="0.3">
      <c r="D14" t="s">
        <v>144</v>
      </c>
      <c r="E14" t="s">
        <v>139</v>
      </c>
      <c r="F14" t="s">
        <v>140</v>
      </c>
      <c r="G14" t="s">
        <v>141</v>
      </c>
    </row>
    <row r="15" spans="4:10" x14ac:dyDescent="0.3">
      <c r="D15" t="s">
        <v>130</v>
      </c>
      <c r="E15" t="s">
        <v>131</v>
      </c>
      <c r="F15" t="s">
        <v>132</v>
      </c>
      <c r="G15" t="s">
        <v>133</v>
      </c>
      <c r="J15" t="s">
        <v>143</v>
      </c>
    </row>
    <row r="16" spans="4:10" x14ac:dyDescent="0.3">
      <c r="D16" t="s">
        <v>134</v>
      </c>
    </row>
    <row r="18" spans="3:10" x14ac:dyDescent="0.3">
      <c r="D18" t="s">
        <v>135</v>
      </c>
    </row>
    <row r="19" spans="3:10" x14ac:dyDescent="0.3">
      <c r="D19" t="s">
        <v>145</v>
      </c>
    </row>
    <row r="20" spans="3:10" x14ac:dyDescent="0.3">
      <c r="D20" t="s">
        <v>137</v>
      </c>
    </row>
    <row r="23" spans="3:10" x14ac:dyDescent="0.3">
      <c r="D23" t="s">
        <v>146</v>
      </c>
      <c r="E23" t="s">
        <v>147</v>
      </c>
      <c r="F23" t="s">
        <v>148</v>
      </c>
      <c r="G23" t="s">
        <v>149</v>
      </c>
    </row>
    <row r="24" spans="3:10" x14ac:dyDescent="0.3">
      <c r="D24" t="s">
        <v>130</v>
      </c>
      <c r="E24" t="s">
        <v>131</v>
      </c>
      <c r="F24" t="s">
        <v>132</v>
      </c>
      <c r="G24" t="s">
        <v>133</v>
      </c>
      <c r="J24" t="s">
        <v>150</v>
      </c>
    </row>
    <row r="25" spans="3:10" x14ac:dyDescent="0.3">
      <c r="D25" t="s">
        <v>134</v>
      </c>
    </row>
    <row r="27" spans="3:10" x14ac:dyDescent="0.3">
      <c r="D27" t="s">
        <v>135</v>
      </c>
    </row>
    <row r="28" spans="3:10" x14ac:dyDescent="0.3">
      <c r="D28" t="s">
        <v>142</v>
      </c>
    </row>
    <row r="29" spans="3:10" x14ac:dyDescent="0.3">
      <c r="D29" t="s">
        <v>137</v>
      </c>
    </row>
    <row r="31" spans="3:10" x14ac:dyDescent="0.3">
      <c r="C31" s="62" t="s">
        <v>176</v>
      </c>
      <c r="F31" t="s">
        <v>163</v>
      </c>
    </row>
    <row r="32" spans="3:10" ht="15" thickBot="1" x14ac:dyDescent="0.35"/>
    <row r="33" spans="4:26" ht="15" customHeight="1" x14ac:dyDescent="0.3">
      <c r="D33" s="71" t="s">
        <v>166</v>
      </c>
      <c r="E33" s="68" t="s">
        <v>167</v>
      </c>
      <c r="F33" s="69"/>
      <c r="G33" s="69"/>
      <c r="H33" s="70"/>
      <c r="Y33" t="s">
        <v>182</v>
      </c>
    </row>
    <row r="34" spans="4:26" ht="15.6" thickBot="1" x14ac:dyDescent="0.35">
      <c r="D34" s="72"/>
      <c r="E34" s="65" t="s">
        <v>168</v>
      </c>
      <c r="F34" s="66"/>
      <c r="G34" s="66"/>
      <c r="H34" s="67"/>
      <c r="Y34" t="s">
        <v>181</v>
      </c>
    </row>
    <row r="35" spans="4:26" ht="30" x14ac:dyDescent="0.3">
      <c r="D35" s="72"/>
      <c r="E35" s="60" t="s">
        <v>169</v>
      </c>
      <c r="F35" s="60" t="s">
        <v>171</v>
      </c>
      <c r="G35" s="60" t="s">
        <v>172</v>
      </c>
      <c r="H35" s="60" t="s">
        <v>174</v>
      </c>
      <c r="J35" s="57" t="s">
        <v>155</v>
      </c>
      <c r="P35" t="s">
        <v>162</v>
      </c>
      <c r="X35" t="s">
        <v>178</v>
      </c>
      <c r="Y35" t="s">
        <v>183</v>
      </c>
      <c r="Z35" t="s">
        <v>184</v>
      </c>
    </row>
    <row r="36" spans="4:26" ht="29.4" thickBot="1" x14ac:dyDescent="0.35">
      <c r="D36" s="73"/>
      <c r="E36" s="61" t="s">
        <v>170</v>
      </c>
      <c r="F36" s="61" t="s">
        <v>170</v>
      </c>
      <c r="G36" s="61" t="s">
        <v>173</v>
      </c>
      <c r="H36" s="61" t="s">
        <v>175</v>
      </c>
      <c r="K36" t="s">
        <v>156</v>
      </c>
      <c r="L36" t="s">
        <v>157</v>
      </c>
      <c r="M36" t="s">
        <v>158</v>
      </c>
      <c r="N36" t="s">
        <v>159</v>
      </c>
      <c r="P36" t="s">
        <v>160</v>
      </c>
      <c r="Q36" t="s">
        <v>160</v>
      </c>
      <c r="R36" t="s">
        <v>160</v>
      </c>
      <c r="S36" t="s">
        <v>160</v>
      </c>
      <c r="T36" t="s">
        <v>161</v>
      </c>
      <c r="U36" t="s">
        <v>165</v>
      </c>
      <c r="V36" t="s">
        <v>164</v>
      </c>
      <c r="W36" t="s">
        <v>179</v>
      </c>
      <c r="X36" s="44" t="s">
        <v>177</v>
      </c>
      <c r="Y36" t="s">
        <v>180</v>
      </c>
    </row>
    <row r="37" spans="4:26" ht="15.6" customHeight="1" thickBot="1" x14ac:dyDescent="0.35">
      <c r="D37" s="55" t="s">
        <v>151</v>
      </c>
      <c r="E37" s="53">
        <v>0.82399999999999995</v>
      </c>
      <c r="F37" s="53">
        <v>0.85399999999999998</v>
      </c>
      <c r="G37" s="58">
        <v>0.65700000000000003</v>
      </c>
      <c r="H37" s="58">
        <v>0.80500000000000005</v>
      </c>
      <c r="J37" s="33">
        <f>SUM(E37:H37)/4</f>
        <v>0.78500000000000003</v>
      </c>
      <c r="K37">
        <f>$J$37-E37</f>
        <v>-3.8999999999999924E-2</v>
      </c>
      <c r="L37">
        <f t="shared" ref="L37:N37" si="0">$J$37-F37</f>
        <v>-6.899999999999995E-2</v>
      </c>
      <c r="M37">
        <f t="shared" si="0"/>
        <v>0.128</v>
      </c>
      <c r="N37">
        <f t="shared" si="0"/>
        <v>-2.0000000000000018E-2</v>
      </c>
      <c r="P37">
        <f>K37*K37</f>
        <v>1.5209999999999941E-3</v>
      </c>
      <c r="Q37">
        <f>L37*L37</f>
        <v>4.7609999999999935E-3</v>
      </c>
      <c r="R37">
        <f t="shared" ref="R37:S37" si="1">M37*M37</f>
        <v>1.6383999999999999E-2</v>
      </c>
      <c r="S37">
        <f t="shared" si="1"/>
        <v>4.0000000000000072E-4</v>
      </c>
      <c r="T37">
        <f>SUM(P37:S37)</f>
        <v>2.3065999999999986E-2</v>
      </c>
      <c r="U37" s="33">
        <f>T37/3</f>
        <v>7.6886666666666622E-3</v>
      </c>
      <c r="V37" s="33">
        <f>SQRT(U37)</f>
        <v>8.7685042434081442E-2</v>
      </c>
      <c r="W37">
        <v>4</v>
      </c>
      <c r="X37">
        <f>V37/SQRT(4)</f>
        <v>4.3842521217040721E-2</v>
      </c>
      <c r="Y37" s="36">
        <f>J37*100+1.96*X37</f>
        <v>78.585931341585393</v>
      </c>
      <c r="Z37" s="36">
        <f>J37*100-1.96*X37</f>
        <v>78.414068658414607</v>
      </c>
    </row>
    <row r="38" spans="4:26" ht="15.6" thickBot="1" x14ac:dyDescent="0.35">
      <c r="D38" s="56" t="s">
        <v>152</v>
      </c>
      <c r="E38" s="54">
        <v>0.503</v>
      </c>
      <c r="F38" s="54">
        <v>0.51800000000000002</v>
      </c>
      <c r="G38" s="59">
        <v>0.36199999999999999</v>
      </c>
      <c r="H38" s="59">
        <v>0.81</v>
      </c>
      <c r="J38" s="33">
        <f t="shared" ref="J38:J40" si="2">SUM(E38:H38)/4</f>
        <v>0.54825000000000002</v>
      </c>
      <c r="K38">
        <f>$J$38-E38</f>
        <v>4.5250000000000012E-2</v>
      </c>
      <c r="L38">
        <f t="shared" ref="L38:N38" si="3">$J$38-F38</f>
        <v>3.0249999999999999E-2</v>
      </c>
      <c r="M38">
        <f t="shared" si="3"/>
        <v>0.18625000000000003</v>
      </c>
      <c r="N38">
        <f t="shared" si="3"/>
        <v>-0.26175000000000004</v>
      </c>
      <c r="P38">
        <f t="shared" ref="P38:P40" si="4">K38*K38</f>
        <v>2.0475625000000012E-3</v>
      </c>
      <c r="Q38">
        <f t="shared" ref="Q38:Q40" si="5">L38*L38</f>
        <v>9.1506249999999997E-4</v>
      </c>
      <c r="R38">
        <f t="shared" ref="R38:R40" si="6">M38*M38</f>
        <v>3.4689062500000013E-2</v>
      </c>
      <c r="S38">
        <f t="shared" ref="S38:S40" si="7">N38*N38</f>
        <v>6.8513062500000013E-2</v>
      </c>
      <c r="T38">
        <f t="shared" ref="T38:T40" si="8">SUM(P38:S38)</f>
        <v>0.10616475000000003</v>
      </c>
      <c r="U38" s="33">
        <f t="shared" ref="U38:U40" si="9">T38/3</f>
        <v>3.538825000000001E-2</v>
      </c>
      <c r="V38" s="33">
        <f t="shared" ref="V38:V40" si="10">SQRT(U38)</f>
        <v>0.18811764935805467</v>
      </c>
      <c r="X38">
        <f t="shared" ref="X38:X40" si="11">V38/SQRT(4)</f>
        <v>9.4058824679027334E-2</v>
      </c>
      <c r="Y38" s="36">
        <f t="shared" ref="Y38:Y40" si="12">J38*100+1.96*X38</f>
        <v>55.009355296370899</v>
      </c>
      <c r="Z38" s="36">
        <f t="shared" ref="Z38:Z40" si="13">J38*100-1.96*X38</f>
        <v>54.640644703629107</v>
      </c>
    </row>
    <row r="39" spans="4:26" ht="15.6" thickBot="1" x14ac:dyDescent="0.35">
      <c r="D39" s="56" t="s">
        <v>153</v>
      </c>
      <c r="E39" s="54">
        <v>0.86099999999999999</v>
      </c>
      <c r="F39" s="54">
        <v>0.88800000000000001</v>
      </c>
      <c r="G39" s="59">
        <v>0.84599999999999997</v>
      </c>
      <c r="H39" s="59">
        <v>0.92800000000000005</v>
      </c>
      <c r="J39" s="33">
        <f t="shared" si="2"/>
        <v>0.88075000000000003</v>
      </c>
      <c r="K39">
        <f>$J$39-E39</f>
        <v>1.9750000000000045E-2</v>
      </c>
      <c r="L39">
        <f t="shared" ref="L39:N39" si="14">$J$39-F39</f>
        <v>-7.2499999999999787E-3</v>
      </c>
      <c r="M39">
        <f t="shared" si="14"/>
        <v>3.4750000000000059E-2</v>
      </c>
      <c r="N39">
        <f t="shared" si="14"/>
        <v>-4.7250000000000014E-2</v>
      </c>
      <c r="P39">
        <f t="shared" si="4"/>
        <v>3.9006250000000179E-4</v>
      </c>
      <c r="Q39">
        <f t="shared" si="5"/>
        <v>5.2562499999999692E-5</v>
      </c>
      <c r="R39">
        <f t="shared" si="6"/>
        <v>1.207562500000004E-3</v>
      </c>
      <c r="S39">
        <f t="shared" si="7"/>
        <v>2.2325625000000015E-3</v>
      </c>
      <c r="T39">
        <f t="shared" si="8"/>
        <v>3.8827500000000069E-3</v>
      </c>
      <c r="U39" s="33">
        <f t="shared" si="9"/>
        <v>1.2942500000000022E-3</v>
      </c>
      <c r="V39" s="33">
        <f t="shared" si="10"/>
        <v>3.5975686233899726E-2</v>
      </c>
      <c r="X39">
        <f t="shared" si="11"/>
        <v>1.7987843116949863E-2</v>
      </c>
      <c r="Y39" s="36">
        <f t="shared" si="12"/>
        <v>88.110256172509224</v>
      </c>
      <c r="Z39" s="36">
        <f t="shared" si="13"/>
        <v>88.039743827490781</v>
      </c>
    </row>
    <row r="40" spans="4:26" ht="15.6" thickBot="1" x14ac:dyDescent="0.35">
      <c r="D40" s="56" t="s">
        <v>154</v>
      </c>
      <c r="E40" s="54">
        <v>0.77300000000000002</v>
      </c>
      <c r="F40" s="54">
        <v>0.875</v>
      </c>
      <c r="G40" s="59">
        <v>0.72</v>
      </c>
      <c r="H40" s="59">
        <v>0.65900000000000003</v>
      </c>
      <c r="J40" s="33">
        <f t="shared" si="2"/>
        <v>0.75675000000000003</v>
      </c>
      <c r="K40">
        <f>$J$40-E40</f>
        <v>-1.6249999999999987E-2</v>
      </c>
      <c r="L40">
        <f t="shared" ref="L40:N40" si="15">$J$40-F40</f>
        <v>-0.11824999999999997</v>
      </c>
      <c r="M40">
        <f t="shared" si="15"/>
        <v>3.675000000000006E-2</v>
      </c>
      <c r="N40">
        <f t="shared" si="15"/>
        <v>9.7750000000000004E-2</v>
      </c>
      <c r="P40">
        <f t="shared" si="4"/>
        <v>2.6406249999999954E-4</v>
      </c>
      <c r="Q40">
        <f t="shared" si="5"/>
        <v>1.3983062499999992E-2</v>
      </c>
      <c r="R40">
        <f t="shared" si="6"/>
        <v>1.3505625000000045E-3</v>
      </c>
      <c r="S40">
        <f t="shared" si="7"/>
        <v>9.5550625000000011E-3</v>
      </c>
      <c r="T40">
        <f t="shared" si="8"/>
        <v>2.5152749999999998E-2</v>
      </c>
      <c r="U40" s="33">
        <f t="shared" si="9"/>
        <v>8.3842499999999993E-3</v>
      </c>
      <c r="V40" s="33">
        <f t="shared" si="10"/>
        <v>9.1565550290488615E-2</v>
      </c>
      <c r="X40">
        <f t="shared" si="11"/>
        <v>4.5782775145244307E-2</v>
      </c>
      <c r="Y40" s="36">
        <f t="shared" si="12"/>
        <v>75.764734239284678</v>
      </c>
      <c r="Z40" s="36">
        <f t="shared" si="13"/>
        <v>75.585265760715316</v>
      </c>
    </row>
    <row r="43" spans="4:26" x14ac:dyDescent="0.3">
      <c r="P43" s="33"/>
      <c r="Q43" s="33"/>
      <c r="R43" s="33"/>
      <c r="S43" s="33"/>
    </row>
    <row r="44" spans="4:26" x14ac:dyDescent="0.3">
      <c r="P44" s="33"/>
      <c r="Q44" s="33"/>
      <c r="R44" s="33"/>
      <c r="S44" s="33"/>
    </row>
  </sheetData>
  <mergeCells count="3">
    <mergeCell ref="E34:H34"/>
    <mergeCell ref="E33:H33"/>
    <mergeCell ref="D33:D36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36B0E-3B2E-41B1-B38E-7BD35651923F}">
  <dimension ref="C4:Z47"/>
  <sheetViews>
    <sheetView topLeftCell="C25" workbookViewId="0">
      <selection activeCell="L45" sqref="L45"/>
    </sheetView>
  </sheetViews>
  <sheetFormatPr defaultRowHeight="14.4" x14ac:dyDescent="0.3"/>
  <cols>
    <col min="4" max="4" width="39" bestFit="1" customWidth="1"/>
    <col min="11" max="11" width="10.5546875" bestFit="1" customWidth="1"/>
    <col min="15" max="18" width="9.5546875" bestFit="1" customWidth="1"/>
    <col min="20" max="20" width="13.33203125" bestFit="1" customWidth="1"/>
    <col min="24" max="24" width="14.77734375" customWidth="1"/>
    <col min="25" max="25" width="17" bestFit="1" customWidth="1"/>
  </cols>
  <sheetData>
    <row r="4" spans="4:10" x14ac:dyDescent="0.3">
      <c r="D4" t="s">
        <v>193</v>
      </c>
      <c r="E4" t="s">
        <v>186</v>
      </c>
      <c r="F4" t="s">
        <v>187</v>
      </c>
      <c r="G4" t="s">
        <v>188</v>
      </c>
    </row>
    <row r="5" spans="4:10" ht="15.6" thickBot="1" x14ac:dyDescent="0.35">
      <c r="D5" t="s">
        <v>189</v>
      </c>
      <c r="E5" s="54" t="s">
        <v>190</v>
      </c>
      <c r="F5" s="54" t="s">
        <v>191</v>
      </c>
      <c r="G5" s="59" t="s">
        <v>192</v>
      </c>
      <c r="H5" s="59">
        <v>0.59799999999999998</v>
      </c>
    </row>
    <row r="6" spans="4:10" x14ac:dyDescent="0.3">
      <c r="D6" t="s">
        <v>134</v>
      </c>
      <c r="J6" t="s">
        <v>138</v>
      </c>
    </row>
    <row r="8" spans="4:10" x14ac:dyDescent="0.3">
      <c r="D8" t="s">
        <v>135</v>
      </c>
    </row>
    <row r="9" spans="4:10" x14ac:dyDescent="0.3">
      <c r="D9" t="s">
        <v>136</v>
      </c>
    </row>
    <row r="10" spans="4:10" x14ac:dyDescent="0.3">
      <c r="D10" t="s">
        <v>137</v>
      </c>
    </row>
    <row r="14" spans="4:10" ht="15.6" thickBot="1" x14ac:dyDescent="0.35">
      <c r="D14" t="s">
        <v>197</v>
      </c>
      <c r="E14" s="54" t="s">
        <v>194</v>
      </c>
      <c r="F14" s="54" t="s">
        <v>195</v>
      </c>
      <c r="G14" s="59" t="s">
        <v>196</v>
      </c>
      <c r="H14" s="59">
        <v>0.76300000000000001</v>
      </c>
    </row>
    <row r="15" spans="4:10" ht="15.6" thickBot="1" x14ac:dyDescent="0.35">
      <c r="D15" t="s">
        <v>189</v>
      </c>
      <c r="E15" s="54" t="s">
        <v>190</v>
      </c>
      <c r="F15" s="54" t="s">
        <v>191</v>
      </c>
      <c r="G15" s="59" t="s">
        <v>192</v>
      </c>
      <c r="H15" s="59">
        <v>0.59799999999999998</v>
      </c>
      <c r="J15" t="s">
        <v>143</v>
      </c>
    </row>
    <row r="16" spans="4:10" x14ac:dyDescent="0.3">
      <c r="D16" t="s">
        <v>134</v>
      </c>
    </row>
    <row r="18" spans="3:10" x14ac:dyDescent="0.3">
      <c r="D18" t="s">
        <v>135</v>
      </c>
    </row>
    <row r="19" spans="3:10" x14ac:dyDescent="0.3">
      <c r="D19" t="s">
        <v>145</v>
      </c>
    </row>
    <row r="20" spans="3:10" x14ac:dyDescent="0.3">
      <c r="D20" t="s">
        <v>137</v>
      </c>
    </row>
    <row r="23" spans="3:10" ht="15.6" thickBot="1" x14ac:dyDescent="0.35">
      <c r="D23" t="s">
        <v>146</v>
      </c>
      <c r="E23" s="54">
        <v>0.79400000000000004</v>
      </c>
      <c r="F23" s="54">
        <v>0.78100000000000003</v>
      </c>
      <c r="G23" s="59">
        <v>0.76300000000000001</v>
      </c>
      <c r="H23" s="59">
        <v>0.75700000000000001</v>
      </c>
    </row>
    <row r="24" spans="3:10" ht="15.6" thickBot="1" x14ac:dyDescent="0.35">
      <c r="D24" t="s">
        <v>185</v>
      </c>
      <c r="E24" s="54">
        <v>0.58299999999999996</v>
      </c>
      <c r="F24" s="54">
        <v>0.56100000000000005</v>
      </c>
      <c r="G24" s="59">
        <v>0.59499999999999997</v>
      </c>
      <c r="H24" s="59">
        <v>0.59799999999999998</v>
      </c>
      <c r="J24" t="s">
        <v>150</v>
      </c>
    </row>
    <row r="25" spans="3:10" x14ac:dyDescent="0.3">
      <c r="D25" t="s">
        <v>134</v>
      </c>
    </row>
    <row r="27" spans="3:10" x14ac:dyDescent="0.3">
      <c r="D27" t="s">
        <v>135</v>
      </c>
    </row>
    <row r="28" spans="3:10" x14ac:dyDescent="0.3">
      <c r="D28" t="s">
        <v>142</v>
      </c>
    </row>
    <row r="29" spans="3:10" x14ac:dyDescent="0.3">
      <c r="D29" t="s">
        <v>137</v>
      </c>
    </row>
    <row r="31" spans="3:10" x14ac:dyDescent="0.3">
      <c r="C31" s="62" t="s">
        <v>176</v>
      </c>
      <c r="F31" t="s">
        <v>163</v>
      </c>
    </row>
    <row r="32" spans="3:10" ht="15" thickBot="1" x14ac:dyDescent="0.35"/>
    <row r="33" spans="4:26" ht="15" customHeight="1" x14ac:dyDescent="0.3">
      <c r="D33" s="71" t="s">
        <v>166</v>
      </c>
      <c r="E33" s="68" t="s">
        <v>167</v>
      </c>
      <c r="F33" s="69"/>
      <c r="G33" s="69"/>
      <c r="H33" s="70"/>
      <c r="Y33" t="s">
        <v>182</v>
      </c>
    </row>
    <row r="34" spans="4:26" ht="15.6" thickBot="1" x14ac:dyDescent="0.35">
      <c r="D34" s="72"/>
      <c r="E34" s="65" t="s">
        <v>168</v>
      </c>
      <c r="F34" s="66"/>
      <c r="G34" s="66"/>
      <c r="H34" s="67"/>
      <c r="Y34" t="s">
        <v>181</v>
      </c>
    </row>
    <row r="35" spans="4:26" ht="30" x14ac:dyDescent="0.3">
      <c r="D35" s="72"/>
      <c r="E35" s="60" t="s">
        <v>169</v>
      </c>
      <c r="F35" s="60" t="s">
        <v>171</v>
      </c>
      <c r="G35" s="60" t="s">
        <v>172</v>
      </c>
      <c r="H35" s="60" t="s">
        <v>174</v>
      </c>
      <c r="J35" s="57" t="s">
        <v>155</v>
      </c>
      <c r="P35" t="s">
        <v>162</v>
      </c>
      <c r="X35" t="s">
        <v>178</v>
      </c>
      <c r="Y35" t="s">
        <v>183</v>
      </c>
      <c r="Z35" t="s">
        <v>184</v>
      </c>
    </row>
    <row r="36" spans="4:26" ht="29.4" thickBot="1" x14ac:dyDescent="0.35">
      <c r="D36" s="73"/>
      <c r="E36" s="61" t="s">
        <v>170</v>
      </c>
      <c r="F36" s="61" t="s">
        <v>170</v>
      </c>
      <c r="G36" s="61" t="s">
        <v>173</v>
      </c>
      <c r="H36" s="61" t="s">
        <v>175</v>
      </c>
      <c r="K36" t="s">
        <v>156</v>
      </c>
      <c r="L36" t="s">
        <v>157</v>
      </c>
      <c r="M36" t="s">
        <v>158</v>
      </c>
      <c r="N36" t="s">
        <v>159</v>
      </c>
      <c r="P36" t="s">
        <v>160</v>
      </c>
      <c r="Q36" t="s">
        <v>160</v>
      </c>
      <c r="R36" t="s">
        <v>160</v>
      </c>
      <c r="S36" t="s">
        <v>160</v>
      </c>
      <c r="T36" t="s">
        <v>161</v>
      </c>
      <c r="U36" t="s">
        <v>165</v>
      </c>
      <c r="V36" t="s">
        <v>164</v>
      </c>
      <c r="W36" t="s">
        <v>179</v>
      </c>
      <c r="X36" s="44" t="s">
        <v>177</v>
      </c>
      <c r="Y36" t="s">
        <v>180</v>
      </c>
    </row>
    <row r="37" spans="4:26" ht="15.6" customHeight="1" thickBot="1" x14ac:dyDescent="0.35">
      <c r="D37" s="55" t="s">
        <v>151</v>
      </c>
      <c r="E37" s="53">
        <v>0.56499999999999995</v>
      </c>
      <c r="F37" s="53">
        <v>0.61899999999999999</v>
      </c>
      <c r="G37" s="58">
        <v>0.67700000000000005</v>
      </c>
      <c r="H37" s="58">
        <v>0.59399999999999997</v>
      </c>
      <c r="J37" s="33">
        <f>SUM(E37:H37)/4</f>
        <v>0.61375000000000002</v>
      </c>
      <c r="K37">
        <f>$J$37-E37</f>
        <v>4.8750000000000071E-2</v>
      </c>
      <c r="L37">
        <f t="shared" ref="L37:N37" si="0">$J$37-F37</f>
        <v>-5.2499999999999769E-3</v>
      </c>
      <c r="M37">
        <f t="shared" si="0"/>
        <v>-6.3250000000000028E-2</v>
      </c>
      <c r="N37">
        <f t="shared" si="0"/>
        <v>1.9750000000000045E-2</v>
      </c>
      <c r="P37">
        <f>K37*K37</f>
        <v>2.3765625000000071E-3</v>
      </c>
      <c r="Q37">
        <f>L37*L37</f>
        <v>2.7562499999999759E-5</v>
      </c>
      <c r="R37">
        <f t="shared" ref="R37:S40" si="1">M37*M37</f>
        <v>4.0005625000000032E-3</v>
      </c>
      <c r="S37">
        <f t="shared" si="1"/>
        <v>3.9006250000000179E-4</v>
      </c>
      <c r="T37">
        <f>SUM(P37:S37)</f>
        <v>6.7947500000000117E-3</v>
      </c>
      <c r="U37" s="33">
        <f>T37/3</f>
        <v>2.2649166666666707E-3</v>
      </c>
      <c r="V37" s="33">
        <f>SQRT(U37)</f>
        <v>4.7591140632124704E-2</v>
      </c>
      <c r="W37">
        <v>4</v>
      </c>
      <c r="X37">
        <f>V37/SQRT(4)</f>
        <v>2.3795570316062352E-2</v>
      </c>
      <c r="Y37" s="36">
        <f>J37*100+1.96*X37</f>
        <v>61.421639317819483</v>
      </c>
      <c r="Z37" s="36">
        <f>J37*100-1.96*X37</f>
        <v>61.328360682180517</v>
      </c>
    </row>
    <row r="38" spans="4:26" ht="15.6" thickBot="1" x14ac:dyDescent="0.35">
      <c r="D38" s="56" t="s">
        <v>152</v>
      </c>
      <c r="E38" s="54">
        <v>0.436</v>
      </c>
      <c r="F38" s="54">
        <v>0.42099999999999999</v>
      </c>
      <c r="G38" s="59">
        <v>0.43</v>
      </c>
      <c r="H38" s="59">
        <v>0.76300000000000001</v>
      </c>
      <c r="J38" s="33">
        <f t="shared" ref="J38:J40" si="2">SUM(E38:H38)/4</f>
        <v>0.51249999999999996</v>
      </c>
      <c r="K38">
        <f>$J$38-E38</f>
        <v>7.6499999999999957E-2</v>
      </c>
      <c r="L38">
        <f t="shared" ref="L38:N38" si="3">$J$38-F38</f>
        <v>9.149999999999997E-2</v>
      </c>
      <c r="M38">
        <f t="shared" si="3"/>
        <v>8.2499999999999962E-2</v>
      </c>
      <c r="N38">
        <f t="shared" si="3"/>
        <v>-0.25050000000000006</v>
      </c>
      <c r="P38">
        <f t="shared" ref="P38:Q40" si="4">K38*K38</f>
        <v>5.8522499999999937E-3</v>
      </c>
      <c r="Q38">
        <f t="shared" si="4"/>
        <v>8.3722499999999943E-3</v>
      </c>
      <c r="R38">
        <f t="shared" si="1"/>
        <v>6.8062499999999937E-3</v>
      </c>
      <c r="S38">
        <f t="shared" si="1"/>
        <v>6.2750250000000021E-2</v>
      </c>
      <c r="T38">
        <f t="shared" ref="T38:T40" si="5">SUM(P38:S38)</f>
        <v>8.3780999999999994E-2</v>
      </c>
      <c r="U38" s="33">
        <f t="shared" ref="U38:U40" si="6">T38/3</f>
        <v>2.7926999999999997E-2</v>
      </c>
      <c r="V38" s="33">
        <f t="shared" ref="V38:V40" si="7">SQRT(U38)</f>
        <v>0.16711373372646546</v>
      </c>
      <c r="X38">
        <f t="shared" ref="X38:X40" si="8">V38/SQRT(4)</f>
        <v>8.3556866863232729E-2</v>
      </c>
      <c r="Y38" s="36">
        <f t="shared" ref="Y38:Y40" si="9">J38*100+1.96*X38</f>
        <v>51.413771459051929</v>
      </c>
      <c r="Z38" s="36">
        <f t="shared" ref="Z38:Z40" si="10">J38*100-1.96*X38</f>
        <v>51.086228540948056</v>
      </c>
    </row>
    <row r="39" spans="4:26" ht="15.6" thickBot="1" x14ac:dyDescent="0.35">
      <c r="D39" s="56" t="s">
        <v>153</v>
      </c>
      <c r="E39" s="54">
        <v>0.79400000000000004</v>
      </c>
      <c r="F39" s="54">
        <v>0.78100000000000003</v>
      </c>
      <c r="G39" s="59">
        <v>0.76300000000000001</v>
      </c>
      <c r="H39" s="59">
        <v>0.75700000000000001</v>
      </c>
      <c r="J39" s="33">
        <f t="shared" si="2"/>
        <v>0.77375000000000005</v>
      </c>
      <c r="K39">
        <f>$J$39-E39</f>
        <v>-2.024999999999999E-2</v>
      </c>
      <c r="L39">
        <f t="shared" ref="L39:N39" si="11">$J$39-F39</f>
        <v>-7.2499999999999787E-3</v>
      </c>
      <c r="M39">
        <f t="shared" si="11"/>
        <v>1.0750000000000037E-2</v>
      </c>
      <c r="N39">
        <f t="shared" si="11"/>
        <v>1.6750000000000043E-2</v>
      </c>
      <c r="P39">
        <f t="shared" si="4"/>
        <v>4.1006249999999962E-4</v>
      </c>
      <c r="Q39">
        <f t="shared" si="4"/>
        <v>5.2562499999999692E-5</v>
      </c>
      <c r="R39">
        <f t="shared" si="1"/>
        <v>1.155625000000008E-4</v>
      </c>
      <c r="S39">
        <f t="shared" si="1"/>
        <v>2.8056250000000141E-4</v>
      </c>
      <c r="T39">
        <f t="shared" si="5"/>
        <v>8.5875000000000155E-4</v>
      </c>
      <c r="U39" s="33">
        <f t="shared" si="6"/>
        <v>2.8625000000000053E-4</v>
      </c>
      <c r="V39" s="33">
        <f t="shared" si="7"/>
        <v>1.6918924315688647E-2</v>
      </c>
      <c r="X39">
        <f t="shared" si="8"/>
        <v>8.4594621578443236E-3</v>
      </c>
      <c r="Y39" s="36">
        <f t="shared" si="9"/>
        <v>77.39158054582937</v>
      </c>
      <c r="Z39" s="36">
        <f t="shared" si="10"/>
        <v>77.35841945417063</v>
      </c>
    </row>
    <row r="40" spans="4:26" ht="15.6" thickBot="1" x14ac:dyDescent="0.35">
      <c r="D40" s="56" t="s">
        <v>154</v>
      </c>
      <c r="E40" s="54">
        <v>0.58299999999999996</v>
      </c>
      <c r="F40" s="54">
        <v>0.56100000000000005</v>
      </c>
      <c r="G40" s="59">
        <v>0.59499999999999997</v>
      </c>
      <c r="H40" s="59">
        <v>0.59799999999999998</v>
      </c>
      <c r="J40" s="33">
        <f t="shared" si="2"/>
        <v>0.58425000000000005</v>
      </c>
      <c r="K40">
        <f>$J$40-E40</f>
        <v>1.2500000000000844E-3</v>
      </c>
      <c r="L40">
        <f t="shared" ref="L40:N40" si="12">$J$40-F40</f>
        <v>2.3249999999999993E-2</v>
      </c>
      <c r="M40">
        <f t="shared" si="12"/>
        <v>-1.0749999999999926E-2</v>
      </c>
      <c r="N40">
        <f t="shared" si="12"/>
        <v>-1.3749999999999929E-2</v>
      </c>
      <c r="P40">
        <f t="shared" si="4"/>
        <v>1.562500000000211E-6</v>
      </c>
      <c r="Q40">
        <f t="shared" si="4"/>
        <v>5.405624999999997E-4</v>
      </c>
      <c r="R40">
        <f t="shared" si="1"/>
        <v>1.1556249999999841E-4</v>
      </c>
      <c r="S40">
        <f t="shared" si="1"/>
        <v>1.8906249999999804E-4</v>
      </c>
      <c r="T40">
        <f t="shared" si="5"/>
        <v>8.4674999999999638E-4</v>
      </c>
      <c r="U40" s="33">
        <f t="shared" si="6"/>
        <v>2.8224999999999881E-4</v>
      </c>
      <c r="V40" s="33">
        <f t="shared" si="7"/>
        <v>1.6800297616411407E-2</v>
      </c>
      <c r="X40">
        <f t="shared" si="8"/>
        <v>8.4001488082057034E-3</v>
      </c>
      <c r="Y40" s="36">
        <f t="shared" si="9"/>
        <v>58.44146429166409</v>
      </c>
      <c r="Z40" s="36">
        <f t="shared" si="10"/>
        <v>58.408535708335918</v>
      </c>
    </row>
    <row r="43" spans="4:26" x14ac:dyDescent="0.3">
      <c r="P43" s="33"/>
      <c r="Q43" s="33"/>
      <c r="R43" s="33"/>
      <c r="S43" s="33"/>
    </row>
    <row r="44" spans="4:26" x14ac:dyDescent="0.3">
      <c r="P44" s="33"/>
      <c r="Q44" s="33"/>
      <c r="R44" s="33"/>
      <c r="S44" s="33"/>
    </row>
    <row r="45" spans="4:26" x14ac:dyDescent="0.3">
      <c r="D45" t="s">
        <v>123</v>
      </c>
      <c r="E45">
        <f>E40-E39</f>
        <v>-0.21100000000000008</v>
      </c>
      <c r="F45">
        <f t="shared" ref="F45:H45" si="13">F40-F39</f>
        <v>-0.21999999999999997</v>
      </c>
      <c r="G45">
        <f t="shared" si="13"/>
        <v>-0.16800000000000004</v>
      </c>
      <c r="H45">
        <f t="shared" si="13"/>
        <v>-0.15900000000000003</v>
      </c>
      <c r="K45" s="33">
        <f>STDEV(E37:H37)</f>
        <v>4.7591140632124704E-2</v>
      </c>
    </row>
    <row r="46" spans="4:26" x14ac:dyDescent="0.3">
      <c r="D46" t="s">
        <v>124</v>
      </c>
      <c r="E46">
        <f>E40-E38</f>
        <v>0.14699999999999996</v>
      </c>
      <c r="F46">
        <f t="shared" ref="F46:H46" si="14">F40-F38</f>
        <v>0.14000000000000007</v>
      </c>
      <c r="G46">
        <f t="shared" si="14"/>
        <v>0.16499999999999998</v>
      </c>
      <c r="H46">
        <f t="shared" si="14"/>
        <v>-0.16500000000000004</v>
      </c>
    </row>
    <row r="47" spans="4:26" x14ac:dyDescent="0.3">
      <c r="D47" t="s">
        <v>125</v>
      </c>
      <c r="E47">
        <f>E40-E37</f>
        <v>1.8000000000000016E-2</v>
      </c>
      <c r="F47">
        <f t="shared" ref="F47:H47" si="15">F40-F37</f>
        <v>-5.799999999999994E-2</v>
      </c>
      <c r="G47">
        <f t="shared" si="15"/>
        <v>-8.2000000000000073E-2</v>
      </c>
      <c r="H47">
        <f t="shared" si="15"/>
        <v>4.0000000000000036E-3</v>
      </c>
    </row>
  </sheetData>
  <mergeCells count="3">
    <mergeCell ref="D33:D36"/>
    <mergeCell ref="E33:H33"/>
    <mergeCell ref="E34:H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C4E23-5EB2-438D-A94B-3C4255100CCC}">
  <dimension ref="A1:M22"/>
  <sheetViews>
    <sheetView workbookViewId="0">
      <selection activeCell="M15" sqref="M15"/>
    </sheetView>
  </sheetViews>
  <sheetFormatPr defaultRowHeight="14.4" x14ac:dyDescent="0.3"/>
  <sheetData>
    <row r="1" spans="1:13" ht="15" x14ac:dyDescent="0.3">
      <c r="A1">
        <v>1</v>
      </c>
      <c r="B1">
        <v>701</v>
      </c>
      <c r="C1">
        <v>2</v>
      </c>
      <c r="D1">
        <v>18</v>
      </c>
      <c r="E1">
        <v>219</v>
      </c>
      <c r="I1" s="37" t="s">
        <v>15</v>
      </c>
      <c r="M1" t="s">
        <v>35</v>
      </c>
    </row>
    <row r="2" spans="1:13" ht="15.6" thickBot="1" x14ac:dyDescent="0.35">
      <c r="A2">
        <v>1</v>
      </c>
      <c r="B2">
        <v>40</v>
      </c>
      <c r="C2">
        <v>83</v>
      </c>
      <c r="D2">
        <v>1</v>
      </c>
      <c r="E2">
        <v>4</v>
      </c>
      <c r="I2" s="3" t="s">
        <v>16</v>
      </c>
      <c r="M2" t="s">
        <v>36</v>
      </c>
    </row>
    <row r="3" spans="1:13" ht="15.6" thickBot="1" x14ac:dyDescent="0.35">
      <c r="A3">
        <v>27</v>
      </c>
      <c r="B3">
        <v>14</v>
      </c>
      <c r="C3">
        <v>988</v>
      </c>
      <c r="D3">
        <v>15</v>
      </c>
      <c r="E3">
        <v>43</v>
      </c>
      <c r="I3" s="3">
        <v>0.21</v>
      </c>
      <c r="M3" t="s">
        <v>37</v>
      </c>
    </row>
    <row r="4" spans="1:13" ht="15.6" thickBot="1" x14ac:dyDescent="0.35">
      <c r="A4">
        <v>59</v>
      </c>
      <c r="B4">
        <v>276</v>
      </c>
      <c r="C4">
        <v>1</v>
      </c>
      <c r="D4">
        <v>29</v>
      </c>
      <c r="E4">
        <v>198</v>
      </c>
      <c r="I4" s="3">
        <v>0.21</v>
      </c>
      <c r="M4" t="s">
        <v>38</v>
      </c>
    </row>
    <row r="5" spans="1:13" ht="15.6" thickBot="1" x14ac:dyDescent="0.35">
      <c r="B5">
        <v>470</v>
      </c>
      <c r="C5">
        <v>11</v>
      </c>
      <c r="D5">
        <v>21</v>
      </c>
      <c r="E5">
        <v>225</v>
      </c>
      <c r="I5" s="3">
        <v>0.14000000000000001</v>
      </c>
      <c r="M5" t="s">
        <v>39</v>
      </c>
    </row>
    <row r="6" spans="1:13" ht="15.6" thickBot="1" x14ac:dyDescent="0.35">
      <c r="C6">
        <v>371</v>
      </c>
      <c r="I6" s="3">
        <v>0.55000000000000004</v>
      </c>
      <c r="M6" t="s">
        <v>40</v>
      </c>
    </row>
    <row r="7" spans="1:13" ht="15.6" thickBot="1" x14ac:dyDescent="0.35">
      <c r="I7" s="3">
        <v>0.13</v>
      </c>
      <c r="M7" t="s">
        <v>41</v>
      </c>
    </row>
    <row r="8" spans="1:13" ht="15.6" thickBot="1" x14ac:dyDescent="0.35">
      <c r="A8">
        <f>SUM(A1:A7)</f>
        <v>88</v>
      </c>
      <c r="B8">
        <f t="shared" ref="B8:E8" si="0">SUM(B1:B7)</f>
        <v>1501</v>
      </c>
      <c r="C8">
        <f t="shared" si="0"/>
        <v>1456</v>
      </c>
      <c r="D8">
        <f t="shared" si="0"/>
        <v>84</v>
      </c>
      <c r="E8">
        <f t="shared" si="0"/>
        <v>689</v>
      </c>
      <c r="F8">
        <f>SUM(A8:E8)</f>
        <v>3818</v>
      </c>
      <c r="I8" s="3">
        <v>0.48</v>
      </c>
      <c r="M8" t="s">
        <v>42</v>
      </c>
    </row>
    <row r="9" spans="1:13" ht="15.6" thickBot="1" x14ac:dyDescent="0.35">
      <c r="A9" t="s">
        <v>13</v>
      </c>
      <c r="B9" t="s">
        <v>12</v>
      </c>
      <c r="I9" s="3">
        <v>0.37</v>
      </c>
    </row>
    <row r="10" spans="1:13" ht="15.6" thickBot="1" x14ac:dyDescent="0.35">
      <c r="I10" s="3">
        <v>0</v>
      </c>
    </row>
    <row r="11" spans="1:13" ht="15.6" thickBot="1" x14ac:dyDescent="0.35">
      <c r="I11" s="3">
        <v>0.37</v>
      </c>
    </row>
    <row r="12" spans="1:13" ht="15.6" thickBot="1" x14ac:dyDescent="0.35">
      <c r="I12" s="3">
        <v>0.22</v>
      </c>
    </row>
    <row r="13" spans="1:13" ht="15.6" thickBot="1" x14ac:dyDescent="0.35">
      <c r="I13" s="3">
        <v>0.05</v>
      </c>
    </row>
    <row r="14" spans="1:13" ht="15.6" thickBot="1" x14ac:dyDescent="0.35">
      <c r="I14" s="3">
        <v>0.15</v>
      </c>
    </row>
    <row r="15" spans="1:13" ht="15.6" thickBot="1" x14ac:dyDescent="0.35">
      <c r="I15" s="3">
        <v>0.44</v>
      </c>
    </row>
    <row r="16" spans="1:13" ht="15.6" thickBot="1" x14ac:dyDescent="0.35">
      <c r="I16" s="3">
        <v>0.27</v>
      </c>
    </row>
    <row r="17" spans="4:9" x14ac:dyDescent="0.3">
      <c r="I17" s="36">
        <f>AVERAGE(I3:I16)</f>
        <v>0.25642857142857145</v>
      </c>
    </row>
    <row r="21" spans="4:9" x14ac:dyDescent="0.3">
      <c r="D21" t="s">
        <v>33</v>
      </c>
      <c r="E21" t="s">
        <v>34</v>
      </c>
    </row>
    <row r="22" spans="4:9" x14ac:dyDescent="0.3">
      <c r="D22">
        <v>0.84599999999999997</v>
      </c>
      <c r="E22">
        <v>0.80500000000000005</v>
      </c>
      <c r="F22">
        <f>2*(D22*E22/(D22+E22))</f>
        <v>0.82499091459721385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0346-5A61-45B7-8A97-5781DA51F3C8}">
  <dimension ref="A1:J9"/>
  <sheetViews>
    <sheetView tabSelected="1" workbookViewId="0">
      <selection activeCell="N23" sqref="N23"/>
    </sheetView>
  </sheetViews>
  <sheetFormatPr defaultRowHeight="14.4" x14ac:dyDescent="0.3"/>
  <sheetData>
    <row r="1" spans="1:10" ht="15" x14ac:dyDescent="0.3">
      <c r="A1" s="76" t="s">
        <v>202</v>
      </c>
    </row>
    <row r="3" spans="1:10" ht="15" thickBot="1" x14ac:dyDescent="0.35"/>
    <row r="4" spans="1:10" x14ac:dyDescent="0.3">
      <c r="A4" s="78" t="s">
        <v>205</v>
      </c>
      <c r="B4" s="78" t="s">
        <v>203</v>
      </c>
      <c r="C4" s="78" t="s">
        <v>204</v>
      </c>
      <c r="D4" s="74" t="s">
        <v>7</v>
      </c>
      <c r="E4" s="74" t="s">
        <v>8</v>
      </c>
      <c r="F4" s="74" t="s">
        <v>20</v>
      </c>
      <c r="G4" s="74" t="s">
        <v>50</v>
      </c>
      <c r="H4" s="74" t="s">
        <v>52</v>
      </c>
      <c r="I4" s="74" t="s">
        <v>53</v>
      </c>
      <c r="J4" s="74" t="s">
        <v>51</v>
      </c>
    </row>
    <row r="5" spans="1:10" ht="15" thickBot="1" x14ac:dyDescent="0.35">
      <c r="A5" s="77"/>
      <c r="B5" s="77"/>
      <c r="C5" s="77"/>
      <c r="D5" s="75"/>
      <c r="E5" s="75"/>
      <c r="F5" s="75"/>
      <c r="G5" s="75"/>
      <c r="H5" s="75"/>
      <c r="I5" s="75"/>
      <c r="J5" s="75"/>
    </row>
    <row r="6" spans="1:10" ht="15.6" thickBot="1" x14ac:dyDescent="0.35">
      <c r="A6" s="56" t="s">
        <v>198</v>
      </c>
      <c r="B6" s="59">
        <v>0.82399999999999995</v>
      </c>
      <c r="C6" s="59">
        <v>0.58899999999999997</v>
      </c>
      <c r="D6" s="59">
        <v>0.83899999999999997</v>
      </c>
      <c r="E6" s="59">
        <v>0.76</v>
      </c>
      <c r="F6" s="59">
        <v>0.79</v>
      </c>
      <c r="G6" s="59">
        <v>2</v>
      </c>
      <c r="H6" s="59">
        <v>6</v>
      </c>
      <c r="I6" s="59">
        <v>3</v>
      </c>
      <c r="J6" s="59">
        <v>2</v>
      </c>
    </row>
    <row r="7" spans="1:10" ht="15.6" thickBot="1" x14ac:dyDescent="0.35">
      <c r="A7" s="56" t="s">
        <v>199</v>
      </c>
      <c r="B7" s="59">
        <v>0.85399999999999998</v>
      </c>
      <c r="C7" s="59">
        <v>0.63400000000000001</v>
      </c>
      <c r="D7" s="59">
        <v>0.86899999999999999</v>
      </c>
      <c r="E7" s="59">
        <v>0.80700000000000005</v>
      </c>
      <c r="F7" s="59">
        <v>0.84</v>
      </c>
      <c r="G7" s="59">
        <v>2</v>
      </c>
      <c r="H7" s="59">
        <v>2</v>
      </c>
      <c r="I7" s="59">
        <v>2</v>
      </c>
      <c r="J7" s="59">
        <v>5</v>
      </c>
    </row>
    <row r="8" spans="1:10" ht="15.6" thickBot="1" x14ac:dyDescent="0.35">
      <c r="A8" s="56" t="s">
        <v>200</v>
      </c>
      <c r="B8" s="59">
        <v>0.65700000000000003</v>
      </c>
      <c r="C8" s="59">
        <v>0.45400000000000001</v>
      </c>
      <c r="D8" s="59">
        <v>0.75900000000000001</v>
      </c>
      <c r="E8" s="59">
        <v>0.56299999999999994</v>
      </c>
      <c r="F8" s="59">
        <v>0.64</v>
      </c>
      <c r="G8" s="59">
        <v>2</v>
      </c>
      <c r="H8" s="59">
        <v>2</v>
      </c>
      <c r="I8" s="59">
        <v>5</v>
      </c>
      <c r="J8" s="59">
        <v>2</v>
      </c>
    </row>
    <row r="9" spans="1:10" ht="15.6" thickBot="1" x14ac:dyDescent="0.35">
      <c r="A9" s="56" t="s">
        <v>201</v>
      </c>
      <c r="B9" s="59">
        <v>0.80500000000000005</v>
      </c>
      <c r="C9" s="59">
        <v>0.57299999999999995</v>
      </c>
      <c r="D9" s="59">
        <v>0.82799999999999996</v>
      </c>
      <c r="E9" s="59">
        <v>0.753</v>
      </c>
      <c r="F9" s="59">
        <v>0.78</v>
      </c>
      <c r="G9" s="59">
        <v>2</v>
      </c>
      <c r="H9" s="59">
        <v>7</v>
      </c>
      <c r="I9" s="59">
        <v>2</v>
      </c>
      <c r="J9" s="59">
        <v>5</v>
      </c>
    </row>
  </sheetData>
  <mergeCells count="10">
    <mergeCell ref="J4:J5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Field dataset for vehicle</vt:lpstr>
      <vt:lpstr>Standard dataset for vehicle</vt:lpstr>
      <vt:lpstr>test for standard dataset</vt:lpstr>
      <vt:lpstr>test for field dataset</vt:lpstr>
      <vt:lpstr>Sheet2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John</dc:creator>
  <cp:lastModifiedBy>Anand John</cp:lastModifiedBy>
  <dcterms:created xsi:type="dcterms:W3CDTF">2025-04-24T17:50:29Z</dcterms:created>
  <dcterms:modified xsi:type="dcterms:W3CDTF">2026-02-16T16:13:14Z</dcterms:modified>
</cp:coreProperties>
</file>