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tabRatio="674" firstSheet="5" activeTab="10"/>
  </bookViews>
  <sheets>
    <sheet name="Data" sheetId="1" r:id="rId1"/>
    <sheet name="Descriptive Statistics" sheetId="2" r:id="rId2"/>
    <sheet name="EDA" sheetId="3" r:id="rId3"/>
    <sheet name="Sales By Country" sheetId="4" r:id="rId4"/>
    <sheet name="Top 5 Products $ per Unit" sheetId="7" r:id="rId5"/>
    <sheet name="Anomalies" sheetId="10" r:id="rId6"/>
    <sheet name="Best Sales Person" sheetId="11" r:id="rId7"/>
    <sheet name="Profit Analysis" sheetId="12" r:id="rId8"/>
    <sheet name="Sheet12" sheetId="14" r:id="rId9"/>
    <sheet name="Sheet11" sheetId="13" r:id="rId10"/>
    <sheet name="Products to Drop" sheetId="17" r:id="rId11"/>
  </sheets>
  <definedNames>
    <definedName name="_xlnm._FilterDatabase" localSheetId="0" hidden="1">Data!$C$11:$G$11</definedName>
    <definedName name="_xlnm._FilterDatabase" localSheetId="1" hidden="1">'Descriptive Statistics'!$P$3:$P$303</definedName>
    <definedName name="_xlnm._FilterDatabase" localSheetId="3" hidden="1">'Sales By Country'!$B$4:$E$10</definedName>
  </definedNames>
  <calcPr calcId="144525"/>
  <pivotCaches>
    <pivotCache cacheId="15" r:id="rId12"/>
    <pivotCache cacheId="3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2" i="12" l="1"/>
  <c r="S302" i="12" s="1"/>
  <c r="T302" i="12" s="1"/>
  <c r="U302" i="12" s="1"/>
  <c r="R299" i="12"/>
  <c r="S299" i="12" s="1"/>
  <c r="T299" i="12" s="1"/>
  <c r="U299" i="12" s="1"/>
  <c r="R301" i="12"/>
  <c r="S301" i="12" s="1"/>
  <c r="T301" i="12" s="1"/>
  <c r="U301" i="12" s="1"/>
  <c r="R297" i="12"/>
  <c r="S297" i="12" s="1"/>
  <c r="T297" i="12" s="1"/>
  <c r="U297" i="12" s="1"/>
  <c r="R300" i="12"/>
  <c r="S300" i="12" s="1"/>
  <c r="T300" i="12" s="1"/>
  <c r="U300" i="12" s="1"/>
  <c r="R295" i="12"/>
  <c r="S295" i="12" s="1"/>
  <c r="T295" i="12" s="1"/>
  <c r="U295" i="12" s="1"/>
  <c r="R296" i="12"/>
  <c r="S296" i="12" s="1"/>
  <c r="T296" i="12" s="1"/>
  <c r="U296" i="12" s="1"/>
  <c r="R282" i="12"/>
  <c r="S282" i="12" s="1"/>
  <c r="T282" i="12" s="1"/>
  <c r="U282" i="12" s="1"/>
  <c r="R298" i="12"/>
  <c r="S298" i="12" s="1"/>
  <c r="T298" i="12" s="1"/>
  <c r="U298" i="12" s="1"/>
  <c r="R283" i="12"/>
  <c r="S283" i="12" s="1"/>
  <c r="T283" i="12" s="1"/>
  <c r="U283" i="12" s="1"/>
  <c r="R294" i="12"/>
  <c r="S294" i="12" s="1"/>
  <c r="T294" i="12" s="1"/>
  <c r="U294" i="12" s="1"/>
  <c r="R242" i="12"/>
  <c r="S242" i="12" s="1"/>
  <c r="T242" i="12" s="1"/>
  <c r="U242" i="12" s="1"/>
  <c r="R288" i="12"/>
  <c r="S288" i="12" s="1"/>
  <c r="T288" i="12" s="1"/>
  <c r="U288" i="12" s="1"/>
  <c r="R291" i="12"/>
  <c r="S291" i="12" s="1"/>
  <c r="T291" i="12" s="1"/>
  <c r="U291" i="12" s="1"/>
  <c r="R279" i="12"/>
  <c r="S279" i="12" s="1"/>
  <c r="T279" i="12" s="1"/>
  <c r="U279" i="12" s="1"/>
  <c r="R289" i="12"/>
  <c r="S289" i="12" s="1"/>
  <c r="T289" i="12" s="1"/>
  <c r="U289" i="12" s="1"/>
  <c r="R292" i="12"/>
  <c r="S292" i="12" s="1"/>
  <c r="T292" i="12" s="1"/>
  <c r="U292" i="12" s="1"/>
  <c r="R293" i="12"/>
  <c r="S293" i="12" s="1"/>
  <c r="T293" i="12" s="1"/>
  <c r="U293" i="12" s="1"/>
  <c r="R278" i="12"/>
  <c r="S278" i="12" s="1"/>
  <c r="T278" i="12" s="1"/>
  <c r="U278" i="12" s="1"/>
  <c r="R285" i="12"/>
  <c r="S285" i="12" s="1"/>
  <c r="T285" i="12" s="1"/>
  <c r="U285" i="12" s="1"/>
  <c r="R277" i="12"/>
  <c r="S277" i="12" s="1"/>
  <c r="T277" i="12" s="1"/>
  <c r="U277" i="12" s="1"/>
  <c r="R290" i="12"/>
  <c r="S290" i="12" s="1"/>
  <c r="T290" i="12" s="1"/>
  <c r="U290" i="12" s="1"/>
  <c r="R284" i="12"/>
  <c r="S284" i="12" s="1"/>
  <c r="T284" i="12" s="1"/>
  <c r="U284" i="12" s="1"/>
  <c r="R286" i="12"/>
  <c r="S286" i="12" s="1"/>
  <c r="T286" i="12" s="1"/>
  <c r="U286" i="12" s="1"/>
  <c r="R276" i="12"/>
  <c r="S276" i="12" s="1"/>
  <c r="T276" i="12" s="1"/>
  <c r="U276" i="12" s="1"/>
  <c r="R197" i="12"/>
  <c r="S197" i="12" s="1"/>
  <c r="T197" i="12" s="1"/>
  <c r="U197" i="12" s="1"/>
  <c r="R280" i="12"/>
  <c r="S280" i="12" s="1"/>
  <c r="T280" i="12" s="1"/>
  <c r="U280" i="12" s="1"/>
  <c r="R270" i="12"/>
  <c r="S270" i="12" s="1"/>
  <c r="T270" i="12" s="1"/>
  <c r="U270" i="12" s="1"/>
  <c r="R287" i="12"/>
  <c r="S287" i="12" s="1"/>
  <c r="T287" i="12" s="1"/>
  <c r="U287" i="12" s="1"/>
  <c r="R189" i="12"/>
  <c r="S189" i="12" s="1"/>
  <c r="T189" i="12" s="1"/>
  <c r="U189" i="12" s="1"/>
  <c r="R281" i="12"/>
  <c r="S281" i="12" s="1"/>
  <c r="T281" i="12" s="1"/>
  <c r="U281" i="12" s="1"/>
  <c r="R275" i="12"/>
  <c r="S275" i="12" s="1"/>
  <c r="T275" i="12" s="1"/>
  <c r="U275" i="12" s="1"/>
  <c r="R273" i="12"/>
  <c r="S273" i="12" s="1"/>
  <c r="T273" i="12" s="1"/>
  <c r="U273" i="12" s="1"/>
  <c r="R240" i="12"/>
  <c r="S240" i="12" s="1"/>
  <c r="T240" i="12" s="1"/>
  <c r="U240" i="12" s="1"/>
  <c r="R245" i="12"/>
  <c r="S245" i="12" s="1"/>
  <c r="T245" i="12" s="1"/>
  <c r="U245" i="12" s="1"/>
  <c r="R234" i="12"/>
  <c r="S234" i="12" s="1"/>
  <c r="T234" i="12" s="1"/>
  <c r="U234" i="12" s="1"/>
  <c r="R261" i="12"/>
  <c r="S261" i="12" s="1"/>
  <c r="T261" i="12" s="1"/>
  <c r="U261" i="12" s="1"/>
  <c r="R193" i="12"/>
  <c r="S193" i="12" s="1"/>
  <c r="T193" i="12" s="1"/>
  <c r="U193" i="12" s="1"/>
  <c r="R274" i="12"/>
  <c r="S274" i="12" s="1"/>
  <c r="T274" i="12" s="1"/>
  <c r="U274" i="12" s="1"/>
  <c r="R271" i="12"/>
  <c r="S271" i="12" s="1"/>
  <c r="T271" i="12" s="1"/>
  <c r="U271" i="12" s="1"/>
  <c r="R272" i="12"/>
  <c r="S272" i="12" s="1"/>
  <c r="T272" i="12" s="1"/>
  <c r="U272" i="12" s="1"/>
  <c r="R248" i="12"/>
  <c r="S248" i="12" s="1"/>
  <c r="T248" i="12" s="1"/>
  <c r="U248" i="12" s="1"/>
  <c r="R264" i="12"/>
  <c r="S264" i="12" s="1"/>
  <c r="T264" i="12" s="1"/>
  <c r="U264" i="12" s="1"/>
  <c r="R268" i="12"/>
  <c r="S268" i="12" s="1"/>
  <c r="T268" i="12" s="1"/>
  <c r="U268" i="12" s="1"/>
  <c r="R236" i="12"/>
  <c r="S236" i="12" s="1"/>
  <c r="T236" i="12" s="1"/>
  <c r="U236" i="12" s="1"/>
  <c r="R269" i="12"/>
  <c r="S269" i="12" s="1"/>
  <c r="T269" i="12" s="1"/>
  <c r="U269" i="12" s="1"/>
  <c r="R208" i="12"/>
  <c r="S208" i="12" s="1"/>
  <c r="T208" i="12" s="1"/>
  <c r="U208" i="12" s="1"/>
  <c r="R231" i="12"/>
  <c r="S231" i="12" s="1"/>
  <c r="T231" i="12" s="1"/>
  <c r="U231" i="12" s="1"/>
  <c r="R260" i="12"/>
  <c r="S260" i="12" s="1"/>
  <c r="T260" i="12" s="1"/>
  <c r="U260" i="12" s="1"/>
  <c r="R212" i="12"/>
  <c r="S212" i="12" s="1"/>
  <c r="T212" i="12" s="1"/>
  <c r="U212" i="12" s="1"/>
  <c r="R266" i="12"/>
  <c r="S266" i="12" s="1"/>
  <c r="T266" i="12" s="1"/>
  <c r="U266" i="12" s="1"/>
  <c r="R220" i="12"/>
  <c r="S220" i="12" s="1"/>
  <c r="T220" i="12" s="1"/>
  <c r="U220" i="12" s="1"/>
  <c r="R265" i="12"/>
  <c r="S265" i="12" s="1"/>
  <c r="T265" i="12" s="1"/>
  <c r="U265" i="12" s="1"/>
  <c r="R258" i="12"/>
  <c r="S258" i="12" s="1"/>
  <c r="T258" i="12" s="1"/>
  <c r="U258" i="12" s="1"/>
  <c r="R239" i="12"/>
  <c r="S239" i="12" s="1"/>
  <c r="T239" i="12" s="1"/>
  <c r="U239" i="12" s="1"/>
  <c r="R188" i="12"/>
  <c r="S188" i="12" s="1"/>
  <c r="T188" i="12" s="1"/>
  <c r="U188" i="12" s="1"/>
  <c r="R263" i="12"/>
  <c r="S263" i="12" s="1"/>
  <c r="T263" i="12" s="1"/>
  <c r="U263" i="12" s="1"/>
  <c r="R267" i="12"/>
  <c r="S267" i="12" s="1"/>
  <c r="T267" i="12" s="1"/>
  <c r="U267" i="12" s="1"/>
  <c r="R184" i="12"/>
  <c r="S184" i="12" s="1"/>
  <c r="T184" i="12" s="1"/>
  <c r="U184" i="12" s="1"/>
  <c r="R262" i="12"/>
  <c r="S262" i="12" s="1"/>
  <c r="T262" i="12" s="1"/>
  <c r="U262" i="12" s="1"/>
  <c r="R243" i="12"/>
  <c r="S243" i="12" s="1"/>
  <c r="T243" i="12" s="1"/>
  <c r="U243" i="12" s="1"/>
  <c r="R171" i="12"/>
  <c r="S171" i="12" s="1"/>
  <c r="T171" i="12" s="1"/>
  <c r="U171" i="12" s="1"/>
  <c r="R213" i="12"/>
  <c r="S213" i="12" s="1"/>
  <c r="T213" i="12" s="1"/>
  <c r="U213" i="12" s="1"/>
  <c r="R194" i="12"/>
  <c r="S194" i="12" s="1"/>
  <c r="T194" i="12" s="1"/>
  <c r="U194" i="12" s="1"/>
  <c r="R210" i="12"/>
  <c r="S210" i="12" s="1"/>
  <c r="T210" i="12" s="1"/>
  <c r="U210" i="12" s="1"/>
  <c r="R227" i="12"/>
  <c r="S227" i="12" s="1"/>
  <c r="T227" i="12" s="1"/>
  <c r="U227" i="12" s="1"/>
  <c r="R244" i="12"/>
  <c r="S244" i="12" s="1"/>
  <c r="T244" i="12" s="1"/>
  <c r="U244" i="12" s="1"/>
  <c r="R247" i="12"/>
  <c r="S247" i="12" s="1"/>
  <c r="T247" i="12" s="1"/>
  <c r="U247" i="12" s="1"/>
  <c r="R253" i="12"/>
  <c r="S253" i="12" s="1"/>
  <c r="T253" i="12" s="1"/>
  <c r="U253" i="12" s="1"/>
  <c r="R250" i="12"/>
  <c r="S250" i="12" s="1"/>
  <c r="T250" i="12" s="1"/>
  <c r="U250" i="12" s="1"/>
  <c r="R251" i="12"/>
  <c r="S251" i="12" s="1"/>
  <c r="T251" i="12" s="1"/>
  <c r="U251" i="12" s="1"/>
  <c r="R259" i="12"/>
  <c r="S259" i="12" s="1"/>
  <c r="T259" i="12" s="1"/>
  <c r="U259" i="12" s="1"/>
  <c r="R249" i="12"/>
  <c r="S249" i="12" s="1"/>
  <c r="T249" i="12" s="1"/>
  <c r="U249" i="12" s="1"/>
  <c r="R255" i="12"/>
  <c r="S255" i="12" s="1"/>
  <c r="T255" i="12" s="1"/>
  <c r="U255" i="12" s="1"/>
  <c r="R209" i="12"/>
  <c r="S209" i="12" s="1"/>
  <c r="T209" i="12" s="1"/>
  <c r="U209" i="12" s="1"/>
  <c r="R241" i="12"/>
  <c r="S241" i="12" s="1"/>
  <c r="T241" i="12" s="1"/>
  <c r="U241" i="12" s="1"/>
  <c r="R226" i="12"/>
  <c r="S226" i="12" s="1"/>
  <c r="T226" i="12" s="1"/>
  <c r="U226" i="12" s="1"/>
  <c r="R230" i="12"/>
  <c r="S230" i="12" s="1"/>
  <c r="T230" i="12" s="1"/>
  <c r="U230" i="12" s="1"/>
  <c r="R256" i="12"/>
  <c r="S256" i="12" s="1"/>
  <c r="T256" i="12" s="1"/>
  <c r="U256" i="12" s="1"/>
  <c r="R200" i="12"/>
  <c r="S200" i="12" s="1"/>
  <c r="T200" i="12" s="1"/>
  <c r="U200" i="12" s="1"/>
  <c r="R257" i="12"/>
  <c r="S257" i="12" s="1"/>
  <c r="T257" i="12" s="1"/>
  <c r="U257" i="12" s="1"/>
  <c r="R254" i="12"/>
  <c r="S254" i="12" s="1"/>
  <c r="T254" i="12" s="1"/>
  <c r="U254" i="12" s="1"/>
  <c r="R224" i="12"/>
  <c r="S224" i="12" s="1"/>
  <c r="T224" i="12" s="1"/>
  <c r="U224" i="12" s="1"/>
  <c r="R252" i="12"/>
  <c r="S252" i="12" s="1"/>
  <c r="T252" i="12" s="1"/>
  <c r="U252" i="12" s="1"/>
  <c r="R246" i="12"/>
  <c r="S246" i="12" s="1"/>
  <c r="T246" i="12" s="1"/>
  <c r="U246" i="12" s="1"/>
  <c r="R237" i="12"/>
  <c r="S237" i="12" s="1"/>
  <c r="T237" i="12" s="1"/>
  <c r="U237" i="12" s="1"/>
  <c r="R183" i="12"/>
  <c r="S183" i="12" s="1"/>
  <c r="T183" i="12" s="1"/>
  <c r="U183" i="12" s="1"/>
  <c r="R179" i="12"/>
  <c r="S179" i="12" s="1"/>
  <c r="T179" i="12" s="1"/>
  <c r="U179" i="12" s="1"/>
  <c r="R47" i="12"/>
  <c r="S47" i="12" s="1"/>
  <c r="T47" i="12" s="1"/>
  <c r="U47" i="12" s="1"/>
  <c r="R203" i="12"/>
  <c r="S203" i="12" s="1"/>
  <c r="T203" i="12" s="1"/>
  <c r="U203" i="12" s="1"/>
  <c r="R219" i="12"/>
  <c r="S219" i="12" s="1"/>
  <c r="T219" i="12" s="1"/>
  <c r="U219" i="12" s="1"/>
  <c r="R235" i="12"/>
  <c r="S235" i="12" s="1"/>
  <c r="T235" i="12" s="1"/>
  <c r="U235" i="12" s="1"/>
  <c r="R204" i="12"/>
  <c r="S204" i="12" s="1"/>
  <c r="T204" i="12" s="1"/>
  <c r="U204" i="12" s="1"/>
  <c r="R238" i="12"/>
  <c r="S238" i="12" s="1"/>
  <c r="T238" i="12" s="1"/>
  <c r="U238" i="12" s="1"/>
  <c r="R233" i="12"/>
  <c r="S233" i="12" s="1"/>
  <c r="T233" i="12" s="1"/>
  <c r="U233" i="12" s="1"/>
  <c r="R144" i="12"/>
  <c r="S144" i="12" s="1"/>
  <c r="T144" i="12" s="1"/>
  <c r="U144" i="12" s="1"/>
  <c r="R229" i="12"/>
  <c r="S229" i="12" s="1"/>
  <c r="T229" i="12" s="1"/>
  <c r="U229" i="12" s="1"/>
  <c r="R225" i="12"/>
  <c r="S225" i="12" s="1"/>
  <c r="T225" i="12" s="1"/>
  <c r="U225" i="12" s="1"/>
  <c r="R215" i="12"/>
  <c r="S215" i="12" s="1"/>
  <c r="T215" i="12" s="1"/>
  <c r="U215" i="12" s="1"/>
  <c r="R180" i="12"/>
  <c r="S180" i="12" s="1"/>
  <c r="T180" i="12" s="1"/>
  <c r="U180" i="12" s="1"/>
  <c r="R228" i="12"/>
  <c r="S228" i="12" s="1"/>
  <c r="T228" i="12" s="1"/>
  <c r="U228" i="12" s="1"/>
  <c r="R232" i="12"/>
  <c r="S232" i="12" s="1"/>
  <c r="T232" i="12" s="1"/>
  <c r="U232" i="12" s="1"/>
  <c r="R222" i="12"/>
  <c r="S222" i="12" s="1"/>
  <c r="T222" i="12" s="1"/>
  <c r="U222" i="12" s="1"/>
  <c r="R211" i="12"/>
  <c r="S211" i="12" s="1"/>
  <c r="T211" i="12" s="1"/>
  <c r="U211" i="12" s="1"/>
  <c r="R202" i="12"/>
  <c r="S202" i="12" s="1"/>
  <c r="T202" i="12" s="1"/>
  <c r="U202" i="12" s="1"/>
  <c r="R217" i="12"/>
  <c r="S217" i="12" s="1"/>
  <c r="T217" i="12" s="1"/>
  <c r="U217" i="12" s="1"/>
  <c r="R154" i="12"/>
  <c r="S154" i="12" s="1"/>
  <c r="T154" i="12" s="1"/>
  <c r="U154" i="12" s="1"/>
  <c r="R221" i="12"/>
  <c r="S221" i="12" s="1"/>
  <c r="T221" i="12" s="1"/>
  <c r="U221" i="12" s="1"/>
  <c r="R182" i="12"/>
  <c r="S182" i="12" s="1"/>
  <c r="T182" i="12" s="1"/>
  <c r="U182" i="12" s="1"/>
  <c r="R216" i="12"/>
  <c r="S216" i="12" s="1"/>
  <c r="T216" i="12" s="1"/>
  <c r="U216" i="12" s="1"/>
  <c r="R53" i="12"/>
  <c r="S53" i="12" s="1"/>
  <c r="T53" i="12" s="1"/>
  <c r="U53" i="12" s="1"/>
  <c r="R192" i="12"/>
  <c r="S192" i="12" s="1"/>
  <c r="T192" i="12" s="1"/>
  <c r="U192" i="12" s="1"/>
  <c r="R187" i="12"/>
  <c r="S187" i="12" s="1"/>
  <c r="T187" i="12" s="1"/>
  <c r="U187" i="12" s="1"/>
  <c r="R223" i="12"/>
  <c r="S223" i="12" s="1"/>
  <c r="T223" i="12" s="1"/>
  <c r="U223" i="12" s="1"/>
  <c r="R207" i="12"/>
  <c r="S207" i="12" s="1"/>
  <c r="T207" i="12" s="1"/>
  <c r="U207" i="12" s="1"/>
  <c r="R150" i="12"/>
  <c r="S150" i="12" s="1"/>
  <c r="T150" i="12" s="1"/>
  <c r="U150" i="12" s="1"/>
  <c r="R172" i="12"/>
  <c r="S172" i="12" s="1"/>
  <c r="T172" i="12" s="1"/>
  <c r="U172" i="12" s="1"/>
  <c r="R218" i="12"/>
  <c r="S218" i="12" s="1"/>
  <c r="T218" i="12" s="1"/>
  <c r="U218" i="12" s="1"/>
  <c r="R127" i="12"/>
  <c r="S127" i="12" s="1"/>
  <c r="T127" i="12" s="1"/>
  <c r="U127" i="12" s="1"/>
  <c r="R138" i="12"/>
  <c r="S138" i="12" s="1"/>
  <c r="T138" i="12" s="1"/>
  <c r="U138" i="12" s="1"/>
  <c r="R201" i="12"/>
  <c r="S201" i="12" s="1"/>
  <c r="T201" i="12" s="1"/>
  <c r="U201" i="12" s="1"/>
  <c r="R166" i="12"/>
  <c r="S166" i="12" s="1"/>
  <c r="T166" i="12" s="1"/>
  <c r="U166" i="12" s="1"/>
  <c r="R195" i="12"/>
  <c r="S195" i="12" s="1"/>
  <c r="T195" i="12" s="1"/>
  <c r="U195" i="12" s="1"/>
  <c r="R152" i="12"/>
  <c r="S152" i="12" s="1"/>
  <c r="T152" i="12" s="1"/>
  <c r="U152" i="12" s="1"/>
  <c r="R214" i="12"/>
  <c r="S214" i="12" s="1"/>
  <c r="T214" i="12" s="1"/>
  <c r="U214" i="12" s="1"/>
  <c r="R148" i="12"/>
  <c r="S148" i="12" s="1"/>
  <c r="T148" i="12" s="1"/>
  <c r="U148" i="12" s="1"/>
  <c r="R103" i="12"/>
  <c r="S103" i="12" s="1"/>
  <c r="T103" i="12" s="1"/>
  <c r="U103" i="12" s="1"/>
  <c r="R206" i="12"/>
  <c r="S206" i="12" s="1"/>
  <c r="T206" i="12" s="1"/>
  <c r="U206" i="12" s="1"/>
  <c r="R205" i="12"/>
  <c r="S205" i="12" s="1"/>
  <c r="T205" i="12" s="1"/>
  <c r="U205" i="12" s="1"/>
  <c r="R174" i="12"/>
  <c r="S174" i="12" s="1"/>
  <c r="T174" i="12" s="1"/>
  <c r="U174" i="12" s="1"/>
  <c r="R186" i="12"/>
  <c r="S186" i="12" s="1"/>
  <c r="T186" i="12" s="1"/>
  <c r="U186" i="12" s="1"/>
  <c r="R163" i="12"/>
  <c r="S163" i="12" s="1"/>
  <c r="T163" i="12" s="1"/>
  <c r="U163" i="12" s="1"/>
  <c r="R198" i="12"/>
  <c r="S198" i="12" s="1"/>
  <c r="T198" i="12" s="1"/>
  <c r="U198" i="12" s="1"/>
  <c r="R185" i="12"/>
  <c r="S185" i="12" s="1"/>
  <c r="T185" i="12" s="1"/>
  <c r="U185" i="12" s="1"/>
  <c r="R160" i="12"/>
  <c r="S160" i="12" s="1"/>
  <c r="T160" i="12" s="1"/>
  <c r="U160" i="12" s="1"/>
  <c r="R108" i="12"/>
  <c r="S108" i="12" s="1"/>
  <c r="T108" i="12" s="1"/>
  <c r="U108" i="12" s="1"/>
  <c r="R165" i="12"/>
  <c r="S165" i="12" s="1"/>
  <c r="T165" i="12" s="1"/>
  <c r="U165" i="12" s="1"/>
  <c r="R199" i="12"/>
  <c r="S199" i="12" s="1"/>
  <c r="T199" i="12" s="1"/>
  <c r="U199" i="12" s="1"/>
  <c r="R139" i="12"/>
  <c r="S139" i="12" s="1"/>
  <c r="T139" i="12" s="1"/>
  <c r="U139" i="12" s="1"/>
  <c r="R133" i="12"/>
  <c r="S133" i="12" s="1"/>
  <c r="T133" i="12" s="1"/>
  <c r="U133" i="12" s="1"/>
  <c r="R170" i="12"/>
  <c r="S170" i="12" s="1"/>
  <c r="T170" i="12" s="1"/>
  <c r="U170" i="12" s="1"/>
  <c r="R191" i="12"/>
  <c r="S191" i="12" s="1"/>
  <c r="T191" i="12" s="1"/>
  <c r="U191" i="12" s="1"/>
  <c r="R137" i="12"/>
  <c r="S137" i="12" s="1"/>
  <c r="T137" i="12" s="1"/>
  <c r="U137" i="12" s="1"/>
  <c r="R91" i="12"/>
  <c r="S91" i="12" s="1"/>
  <c r="T91" i="12" s="1"/>
  <c r="U91" i="12" s="1"/>
  <c r="R190" i="12"/>
  <c r="S190" i="12" s="1"/>
  <c r="T190" i="12" s="1"/>
  <c r="U190" i="12" s="1"/>
  <c r="R161" i="12"/>
  <c r="S161" i="12" s="1"/>
  <c r="T161" i="12" s="1"/>
  <c r="U161" i="12" s="1"/>
  <c r="R28" i="12"/>
  <c r="S28" i="12" s="1"/>
  <c r="T28" i="12" s="1"/>
  <c r="U28" i="12" s="1"/>
  <c r="R196" i="12"/>
  <c r="S196" i="12" s="1"/>
  <c r="T196" i="12" s="1"/>
  <c r="U196" i="12" s="1"/>
  <c r="R134" i="12"/>
  <c r="S134" i="12" s="1"/>
  <c r="T134" i="12" s="1"/>
  <c r="U134" i="12" s="1"/>
  <c r="R155" i="12"/>
  <c r="S155" i="12" s="1"/>
  <c r="T155" i="12" s="1"/>
  <c r="U155" i="12" s="1"/>
  <c r="R21" i="12"/>
  <c r="S21" i="12" s="1"/>
  <c r="T21" i="12" s="1"/>
  <c r="U21" i="12" s="1"/>
  <c r="R140" i="12"/>
  <c r="S140" i="12" s="1"/>
  <c r="T140" i="12" s="1"/>
  <c r="U140" i="12" s="1"/>
  <c r="R175" i="12"/>
  <c r="S175" i="12" s="1"/>
  <c r="T175" i="12" s="1"/>
  <c r="U175" i="12" s="1"/>
  <c r="R177" i="12"/>
  <c r="S177" i="12" s="1"/>
  <c r="T177" i="12" s="1"/>
  <c r="U177" i="12" s="1"/>
  <c r="R149" i="12"/>
  <c r="S149" i="12" s="1"/>
  <c r="T149" i="12" s="1"/>
  <c r="U149" i="12" s="1"/>
  <c r="R167" i="12"/>
  <c r="S167" i="12" s="1"/>
  <c r="T167" i="12" s="1"/>
  <c r="U167" i="12" s="1"/>
  <c r="R147" i="12"/>
  <c r="S147" i="12" s="1"/>
  <c r="T147" i="12" s="1"/>
  <c r="U147" i="12" s="1"/>
  <c r="R19" i="12"/>
  <c r="S19" i="12" s="1"/>
  <c r="T19" i="12" s="1"/>
  <c r="U19" i="12" s="1"/>
  <c r="R176" i="12"/>
  <c r="S176" i="12" s="1"/>
  <c r="T176" i="12" s="1"/>
  <c r="U176" i="12" s="1"/>
  <c r="R102" i="12"/>
  <c r="S102" i="12" s="1"/>
  <c r="T102" i="12" s="1"/>
  <c r="U102" i="12" s="1"/>
  <c r="R131" i="12"/>
  <c r="S131" i="12" s="1"/>
  <c r="T131" i="12" s="1"/>
  <c r="U131" i="12" s="1"/>
  <c r="R173" i="12"/>
  <c r="S173" i="12" s="1"/>
  <c r="T173" i="12" s="1"/>
  <c r="U173" i="12" s="1"/>
  <c r="R83" i="12"/>
  <c r="S83" i="12" s="1"/>
  <c r="T83" i="12" s="1"/>
  <c r="U83" i="12" s="1"/>
  <c r="R181" i="12"/>
  <c r="S181" i="12" s="1"/>
  <c r="T181" i="12" s="1"/>
  <c r="U181" i="12" s="1"/>
  <c r="R115" i="12"/>
  <c r="S115" i="12" s="1"/>
  <c r="T115" i="12" s="1"/>
  <c r="U115" i="12" s="1"/>
  <c r="R178" i="12"/>
  <c r="S178" i="12" s="1"/>
  <c r="T178" i="12" s="1"/>
  <c r="U178" i="12" s="1"/>
  <c r="R162" i="12"/>
  <c r="S162" i="12" s="1"/>
  <c r="T162" i="12" s="1"/>
  <c r="U162" i="12" s="1"/>
  <c r="R168" i="12"/>
  <c r="S168" i="12" s="1"/>
  <c r="T168" i="12" s="1"/>
  <c r="U168" i="12" s="1"/>
  <c r="R143" i="12"/>
  <c r="S143" i="12" s="1"/>
  <c r="T143" i="12" s="1"/>
  <c r="U143" i="12" s="1"/>
  <c r="R94" i="12"/>
  <c r="S94" i="12" s="1"/>
  <c r="T94" i="12" s="1"/>
  <c r="U94" i="12" s="1"/>
  <c r="R157" i="12"/>
  <c r="S157" i="12" s="1"/>
  <c r="T157" i="12" s="1"/>
  <c r="U157" i="12" s="1"/>
  <c r="R123" i="12"/>
  <c r="S123" i="12" s="1"/>
  <c r="T123" i="12" s="1"/>
  <c r="U123" i="12" s="1"/>
  <c r="R146" i="12"/>
  <c r="S146" i="12" s="1"/>
  <c r="T146" i="12" s="1"/>
  <c r="U146" i="12" s="1"/>
  <c r="R151" i="12"/>
  <c r="S151" i="12" s="1"/>
  <c r="T151" i="12" s="1"/>
  <c r="U151" i="12" s="1"/>
  <c r="R169" i="12"/>
  <c r="S169" i="12" s="1"/>
  <c r="T169" i="12" s="1"/>
  <c r="U169" i="12" s="1"/>
  <c r="R142" i="12"/>
  <c r="S142" i="12" s="1"/>
  <c r="T142" i="12" s="1"/>
  <c r="U142" i="12" s="1"/>
  <c r="R30" i="12"/>
  <c r="S30" i="12" s="1"/>
  <c r="T30" i="12" s="1"/>
  <c r="U30" i="12" s="1"/>
  <c r="R156" i="12"/>
  <c r="S156" i="12" s="1"/>
  <c r="T156" i="12" s="1"/>
  <c r="U156" i="12" s="1"/>
  <c r="R128" i="12"/>
  <c r="S128" i="12" s="1"/>
  <c r="T128" i="12" s="1"/>
  <c r="U128" i="12" s="1"/>
  <c r="R124" i="12"/>
  <c r="S124" i="12" s="1"/>
  <c r="T124" i="12" s="1"/>
  <c r="U124" i="12" s="1"/>
  <c r="R114" i="12"/>
  <c r="S114" i="12" s="1"/>
  <c r="T114" i="12" s="1"/>
  <c r="U114" i="12" s="1"/>
  <c r="R159" i="12"/>
  <c r="S159" i="12" s="1"/>
  <c r="T159" i="12" s="1"/>
  <c r="U159" i="12" s="1"/>
  <c r="R164" i="12"/>
  <c r="S164" i="12" s="1"/>
  <c r="T164" i="12" s="1"/>
  <c r="U164" i="12" s="1"/>
  <c r="R118" i="12"/>
  <c r="S118" i="12" s="1"/>
  <c r="T118" i="12" s="1"/>
  <c r="U118" i="12" s="1"/>
  <c r="R145" i="12"/>
  <c r="S145" i="12" s="1"/>
  <c r="T145" i="12" s="1"/>
  <c r="U145" i="12" s="1"/>
  <c r="R141" i="12"/>
  <c r="S141" i="12" s="1"/>
  <c r="T141" i="12" s="1"/>
  <c r="U141" i="12" s="1"/>
  <c r="R68" i="12"/>
  <c r="S68" i="12" s="1"/>
  <c r="T68" i="12" s="1"/>
  <c r="U68" i="12" s="1"/>
  <c r="R45" i="12"/>
  <c r="S45" i="12" s="1"/>
  <c r="T45" i="12" s="1"/>
  <c r="U45" i="12" s="1"/>
  <c r="R135" i="12"/>
  <c r="S135" i="12" s="1"/>
  <c r="T135" i="12" s="1"/>
  <c r="U135" i="12" s="1"/>
  <c r="R67" i="12"/>
  <c r="S67" i="12" s="1"/>
  <c r="T67" i="12" s="1"/>
  <c r="U67" i="12" s="1"/>
  <c r="R46" i="12"/>
  <c r="S46" i="12" s="1"/>
  <c r="T46" i="12" s="1"/>
  <c r="U46" i="12" s="1"/>
  <c r="R153" i="12"/>
  <c r="S153" i="12" s="1"/>
  <c r="T153" i="12" s="1"/>
  <c r="U153" i="12" s="1"/>
  <c r="R158" i="12"/>
  <c r="S158" i="12" s="1"/>
  <c r="T158" i="12" s="1"/>
  <c r="U158" i="12" s="1"/>
  <c r="R116" i="12"/>
  <c r="S116" i="12" s="1"/>
  <c r="T116" i="12" s="1"/>
  <c r="U116" i="12" s="1"/>
  <c r="R96" i="12"/>
  <c r="S96" i="12" s="1"/>
  <c r="T96" i="12" s="1"/>
  <c r="U96" i="12" s="1"/>
  <c r="R111" i="12"/>
  <c r="S111" i="12" s="1"/>
  <c r="T111" i="12" s="1"/>
  <c r="U111" i="12" s="1"/>
  <c r="R69" i="12"/>
  <c r="S69" i="12" s="1"/>
  <c r="T69" i="12" s="1"/>
  <c r="U69" i="12" s="1"/>
  <c r="R5" i="12"/>
  <c r="S5" i="12" s="1"/>
  <c r="T5" i="12" s="1"/>
  <c r="U5" i="12" s="1"/>
  <c r="R112" i="12"/>
  <c r="S112" i="12" s="1"/>
  <c r="T112" i="12" s="1"/>
  <c r="U112" i="12" s="1"/>
  <c r="R129" i="12"/>
  <c r="S129" i="12" s="1"/>
  <c r="T129" i="12" s="1"/>
  <c r="U129" i="12" s="1"/>
  <c r="R126" i="12"/>
  <c r="S126" i="12" s="1"/>
  <c r="T126" i="12" s="1"/>
  <c r="U126" i="12" s="1"/>
  <c r="R121" i="12"/>
  <c r="S121" i="12" s="1"/>
  <c r="T121" i="12" s="1"/>
  <c r="U121" i="12" s="1"/>
  <c r="R105" i="12"/>
  <c r="S105" i="12" s="1"/>
  <c r="T105" i="12" s="1"/>
  <c r="U105" i="12" s="1"/>
  <c r="R101" i="12"/>
  <c r="S101" i="12" s="1"/>
  <c r="T101" i="12" s="1"/>
  <c r="U101" i="12" s="1"/>
  <c r="R122" i="12"/>
  <c r="S122" i="12" s="1"/>
  <c r="T122" i="12" s="1"/>
  <c r="U122" i="12" s="1"/>
  <c r="R97" i="12"/>
  <c r="S97" i="12" s="1"/>
  <c r="T97" i="12" s="1"/>
  <c r="U97" i="12" s="1"/>
  <c r="R136" i="12"/>
  <c r="S136" i="12" s="1"/>
  <c r="T136" i="12" s="1"/>
  <c r="U136" i="12" s="1"/>
  <c r="R130" i="12"/>
  <c r="S130" i="12" s="1"/>
  <c r="T130" i="12" s="1"/>
  <c r="U130" i="12" s="1"/>
  <c r="R62" i="12"/>
  <c r="S62" i="12" s="1"/>
  <c r="T62" i="12" s="1"/>
  <c r="U62" i="12" s="1"/>
  <c r="R10" i="12"/>
  <c r="S10" i="12" s="1"/>
  <c r="T10" i="12" s="1"/>
  <c r="U10" i="12" s="1"/>
  <c r="R104" i="12"/>
  <c r="S104" i="12" s="1"/>
  <c r="T104" i="12" s="1"/>
  <c r="U104" i="12" s="1"/>
  <c r="R125" i="12"/>
  <c r="S125" i="12" s="1"/>
  <c r="T125" i="12" s="1"/>
  <c r="U125" i="12" s="1"/>
  <c r="R109" i="12"/>
  <c r="S109" i="12" s="1"/>
  <c r="T109" i="12" s="1"/>
  <c r="U109" i="12" s="1"/>
  <c r="R72" i="12"/>
  <c r="S72" i="12" s="1"/>
  <c r="T72" i="12" s="1"/>
  <c r="U72" i="12" s="1"/>
  <c r="R132" i="12"/>
  <c r="S132" i="12" s="1"/>
  <c r="T132" i="12" s="1"/>
  <c r="U132" i="12" s="1"/>
  <c r="R59" i="12"/>
  <c r="S59" i="12" s="1"/>
  <c r="T59" i="12" s="1"/>
  <c r="U59" i="12" s="1"/>
  <c r="R12" i="12"/>
  <c r="S12" i="12" s="1"/>
  <c r="T12" i="12" s="1"/>
  <c r="U12" i="12" s="1"/>
  <c r="R92" i="12"/>
  <c r="S92" i="12" s="1"/>
  <c r="T92" i="12" s="1"/>
  <c r="U92" i="12" s="1"/>
  <c r="R23" i="12"/>
  <c r="S23" i="12" s="1"/>
  <c r="T23" i="12" s="1"/>
  <c r="U23" i="12" s="1"/>
  <c r="R65" i="12"/>
  <c r="S65" i="12" s="1"/>
  <c r="T65" i="12" s="1"/>
  <c r="U65" i="12" s="1"/>
  <c r="R4" i="12"/>
  <c r="S4" i="12" s="1"/>
  <c r="T4" i="12" s="1"/>
  <c r="U4" i="12" s="1"/>
  <c r="R70" i="12"/>
  <c r="S70" i="12" s="1"/>
  <c r="T70" i="12" s="1"/>
  <c r="U70" i="12" s="1"/>
  <c r="R80" i="12"/>
  <c r="S80" i="12" s="1"/>
  <c r="T80" i="12" s="1"/>
  <c r="U80" i="12" s="1"/>
  <c r="R76" i="12"/>
  <c r="S76" i="12" s="1"/>
  <c r="T76" i="12" s="1"/>
  <c r="U76" i="12" s="1"/>
  <c r="R93" i="12"/>
  <c r="S93" i="12" s="1"/>
  <c r="T93" i="12" s="1"/>
  <c r="U93" i="12" s="1"/>
  <c r="R95" i="12"/>
  <c r="S95" i="12" s="1"/>
  <c r="T95" i="12" s="1"/>
  <c r="U95" i="12" s="1"/>
  <c r="R100" i="12"/>
  <c r="S100" i="12" s="1"/>
  <c r="T100" i="12" s="1"/>
  <c r="U100" i="12" s="1"/>
  <c r="R119" i="12"/>
  <c r="S119" i="12" s="1"/>
  <c r="T119" i="12" s="1"/>
  <c r="U119" i="12" s="1"/>
  <c r="R64" i="12"/>
  <c r="S64" i="12" s="1"/>
  <c r="T64" i="12" s="1"/>
  <c r="U64" i="12" s="1"/>
  <c r="R99" i="12"/>
  <c r="S99" i="12" s="1"/>
  <c r="T99" i="12" s="1"/>
  <c r="U99" i="12" s="1"/>
  <c r="R98" i="12"/>
  <c r="S98" i="12" s="1"/>
  <c r="T98" i="12" s="1"/>
  <c r="U98" i="12" s="1"/>
  <c r="R82" i="12"/>
  <c r="S82" i="12" s="1"/>
  <c r="T82" i="12" s="1"/>
  <c r="U82" i="12" s="1"/>
  <c r="R77" i="12"/>
  <c r="S77" i="12" s="1"/>
  <c r="T77" i="12" s="1"/>
  <c r="U77" i="12" s="1"/>
  <c r="R120" i="12"/>
  <c r="S120" i="12" s="1"/>
  <c r="T120" i="12" s="1"/>
  <c r="U120" i="12" s="1"/>
  <c r="R20" i="12"/>
  <c r="S20" i="12" s="1"/>
  <c r="T20" i="12" s="1"/>
  <c r="U20" i="12" s="1"/>
  <c r="R66" i="12"/>
  <c r="S66" i="12" s="1"/>
  <c r="T66" i="12" s="1"/>
  <c r="U66" i="12" s="1"/>
  <c r="R106" i="12"/>
  <c r="S106" i="12" s="1"/>
  <c r="T106" i="12" s="1"/>
  <c r="U106" i="12" s="1"/>
  <c r="R117" i="12"/>
  <c r="S117" i="12" s="1"/>
  <c r="T117" i="12" s="1"/>
  <c r="U117" i="12" s="1"/>
  <c r="R113" i="12"/>
  <c r="S113" i="12" s="1"/>
  <c r="T113" i="12" s="1"/>
  <c r="U113" i="12" s="1"/>
  <c r="R79" i="12"/>
  <c r="S79" i="12" s="1"/>
  <c r="T79" i="12" s="1"/>
  <c r="U79" i="12" s="1"/>
  <c r="R78" i="12"/>
  <c r="S78" i="12" s="1"/>
  <c r="T78" i="12" s="1"/>
  <c r="U78" i="12" s="1"/>
  <c r="R89" i="12"/>
  <c r="S89" i="12" s="1"/>
  <c r="T89" i="12" s="1"/>
  <c r="U89" i="12" s="1"/>
  <c r="R8" i="12"/>
  <c r="S8" i="12" s="1"/>
  <c r="T8" i="12" s="1"/>
  <c r="U8" i="12" s="1"/>
  <c r="R86" i="12"/>
  <c r="S86" i="12" s="1"/>
  <c r="T86" i="12" s="1"/>
  <c r="U86" i="12" s="1"/>
  <c r="R110" i="12"/>
  <c r="S110" i="12" s="1"/>
  <c r="T110" i="12" s="1"/>
  <c r="U110" i="12" s="1"/>
  <c r="R41" i="12"/>
  <c r="S41" i="12" s="1"/>
  <c r="T41" i="12" s="1"/>
  <c r="U41" i="12" s="1"/>
  <c r="R7" i="12"/>
  <c r="S7" i="12" s="1"/>
  <c r="T7" i="12" s="1"/>
  <c r="U7" i="12" s="1"/>
  <c r="R35" i="12"/>
  <c r="S35" i="12" s="1"/>
  <c r="T35" i="12" s="1"/>
  <c r="U35" i="12" s="1"/>
  <c r="R22" i="12"/>
  <c r="S22" i="12" s="1"/>
  <c r="T22" i="12" s="1"/>
  <c r="U22" i="12" s="1"/>
  <c r="R87" i="12"/>
  <c r="S87" i="12" s="1"/>
  <c r="T87" i="12" s="1"/>
  <c r="U87" i="12" s="1"/>
  <c r="R40" i="12"/>
  <c r="S40" i="12" s="1"/>
  <c r="T40" i="12" s="1"/>
  <c r="U40" i="12" s="1"/>
  <c r="R15" i="12"/>
  <c r="S15" i="12" s="1"/>
  <c r="T15" i="12" s="1"/>
  <c r="U15" i="12" s="1"/>
  <c r="R37" i="12"/>
  <c r="S37" i="12" s="1"/>
  <c r="T37" i="12" s="1"/>
  <c r="U37" i="12" s="1"/>
  <c r="R39" i="12"/>
  <c r="S39" i="12" s="1"/>
  <c r="T39" i="12" s="1"/>
  <c r="U39" i="12" s="1"/>
  <c r="R81" i="12"/>
  <c r="S81" i="12" s="1"/>
  <c r="T81" i="12" s="1"/>
  <c r="U81" i="12" s="1"/>
  <c r="R107" i="12"/>
  <c r="S107" i="12" s="1"/>
  <c r="T107" i="12" s="1"/>
  <c r="U107" i="12" s="1"/>
  <c r="R38" i="12"/>
  <c r="S38" i="12" s="1"/>
  <c r="T38" i="12" s="1"/>
  <c r="U38" i="12" s="1"/>
  <c r="R9" i="12"/>
  <c r="S9" i="12" s="1"/>
  <c r="T9" i="12" s="1"/>
  <c r="U9" i="12" s="1"/>
  <c r="R43" i="12"/>
  <c r="S43" i="12" s="1"/>
  <c r="T43" i="12" s="1"/>
  <c r="U43" i="12" s="1"/>
  <c r="R13" i="12"/>
  <c r="S13" i="12" s="1"/>
  <c r="T13" i="12" s="1"/>
  <c r="U13" i="12" s="1"/>
  <c r="R26" i="12"/>
  <c r="S26" i="12" s="1"/>
  <c r="T26" i="12" s="1"/>
  <c r="U26" i="12" s="1"/>
  <c r="R6" i="12"/>
  <c r="S6" i="12" s="1"/>
  <c r="T6" i="12" s="1"/>
  <c r="U6" i="12" s="1"/>
  <c r="R11" i="12"/>
  <c r="S11" i="12" s="1"/>
  <c r="T11" i="12" s="1"/>
  <c r="U11" i="12" s="1"/>
  <c r="R3" i="12"/>
  <c r="S3" i="12" s="1"/>
  <c r="T3" i="12" s="1"/>
  <c r="U3" i="12" s="1"/>
  <c r="R18" i="12"/>
  <c r="S18" i="12" s="1"/>
  <c r="T18" i="12" s="1"/>
  <c r="U18" i="12" s="1"/>
  <c r="R75" i="12"/>
  <c r="S75" i="12" s="1"/>
  <c r="T75" i="12" s="1"/>
  <c r="U75" i="12" s="1"/>
  <c r="R88" i="12"/>
  <c r="S88" i="12" s="1"/>
  <c r="T88" i="12" s="1"/>
  <c r="U88" i="12" s="1"/>
  <c r="R85" i="12"/>
  <c r="S85" i="12" s="1"/>
  <c r="T85" i="12" s="1"/>
  <c r="U85" i="12" s="1"/>
  <c r="R84" i="12"/>
  <c r="S84" i="12" s="1"/>
  <c r="T84" i="12" s="1"/>
  <c r="U84" i="12" s="1"/>
  <c r="R74" i="12"/>
  <c r="S74" i="12" s="1"/>
  <c r="T74" i="12" s="1"/>
  <c r="U74" i="12" s="1"/>
  <c r="R57" i="12"/>
  <c r="S57" i="12" s="1"/>
  <c r="T57" i="12" s="1"/>
  <c r="U57" i="12" s="1"/>
  <c r="R24" i="12"/>
  <c r="S24" i="12" s="1"/>
  <c r="T24" i="12" s="1"/>
  <c r="U24" i="12" s="1"/>
  <c r="R44" i="12"/>
  <c r="S44" i="12" s="1"/>
  <c r="T44" i="12" s="1"/>
  <c r="U44" i="12" s="1"/>
  <c r="R90" i="12"/>
  <c r="S90" i="12" s="1"/>
  <c r="T90" i="12" s="1"/>
  <c r="U90" i="12" s="1"/>
  <c r="R63" i="12"/>
  <c r="S63" i="12" s="1"/>
  <c r="T63" i="12" s="1"/>
  <c r="U63" i="12" s="1"/>
  <c r="R55" i="12"/>
  <c r="S55" i="12" s="1"/>
  <c r="T55" i="12" s="1"/>
  <c r="U55" i="12" s="1"/>
  <c r="R61" i="12"/>
  <c r="S61" i="12" s="1"/>
  <c r="T61" i="12" s="1"/>
  <c r="U61" i="12" s="1"/>
  <c r="R52" i="12"/>
  <c r="S52" i="12" s="1"/>
  <c r="T52" i="12" s="1"/>
  <c r="U52" i="12" s="1"/>
  <c r="R48" i="12"/>
  <c r="S48" i="12" s="1"/>
  <c r="T48" i="12" s="1"/>
  <c r="U48" i="12" s="1"/>
  <c r="R51" i="12"/>
  <c r="S51" i="12" s="1"/>
  <c r="T51" i="12" s="1"/>
  <c r="U51" i="12" s="1"/>
  <c r="R27" i="12"/>
  <c r="S27" i="12" s="1"/>
  <c r="T27" i="12" s="1"/>
  <c r="U27" i="12" s="1"/>
  <c r="R29" i="12"/>
  <c r="S29" i="12" s="1"/>
  <c r="T29" i="12" s="1"/>
  <c r="U29" i="12" s="1"/>
  <c r="R32" i="12"/>
  <c r="S32" i="12" s="1"/>
  <c r="T32" i="12" s="1"/>
  <c r="U32" i="12" s="1"/>
  <c r="R49" i="12"/>
  <c r="S49" i="12" s="1"/>
  <c r="T49" i="12" s="1"/>
  <c r="U49" i="12" s="1"/>
  <c r="R16" i="12"/>
  <c r="S16" i="12" s="1"/>
  <c r="T16" i="12" s="1"/>
  <c r="U16" i="12" s="1"/>
  <c r="R54" i="12"/>
  <c r="S54" i="12" s="1"/>
  <c r="T54" i="12" s="1"/>
  <c r="U54" i="12" s="1"/>
  <c r="R14" i="12"/>
  <c r="S14" i="12" s="1"/>
  <c r="T14" i="12" s="1"/>
  <c r="U14" i="12" s="1"/>
  <c r="R73" i="12"/>
  <c r="S73" i="12" s="1"/>
  <c r="T73" i="12" s="1"/>
  <c r="U73" i="12" s="1"/>
  <c r="R56" i="12"/>
  <c r="S56" i="12" s="1"/>
  <c r="T56" i="12" s="1"/>
  <c r="U56" i="12" s="1"/>
  <c r="R71" i="12"/>
  <c r="S71" i="12" s="1"/>
  <c r="T71" i="12" s="1"/>
  <c r="U71" i="12" s="1"/>
  <c r="R60" i="12"/>
  <c r="S60" i="12" s="1"/>
  <c r="T60" i="12" s="1"/>
  <c r="U60" i="12" s="1"/>
  <c r="R42" i="12"/>
  <c r="S42" i="12" s="1"/>
  <c r="T42" i="12" s="1"/>
  <c r="U42" i="12" s="1"/>
  <c r="R58" i="12"/>
  <c r="S58" i="12" s="1"/>
  <c r="T58" i="12" s="1"/>
  <c r="U58" i="12" s="1"/>
  <c r="R36" i="12"/>
  <c r="S36" i="12" s="1"/>
  <c r="T36" i="12" s="1"/>
  <c r="U36" i="12" s="1"/>
  <c r="R33" i="12"/>
  <c r="S33" i="12" s="1"/>
  <c r="T33" i="12" s="1"/>
  <c r="U33" i="12" s="1"/>
  <c r="R31" i="12"/>
  <c r="S31" i="12" s="1"/>
  <c r="T31" i="12" s="1"/>
  <c r="U31" i="12" s="1"/>
  <c r="R50" i="12"/>
  <c r="S50" i="12" s="1"/>
  <c r="T50" i="12" s="1"/>
  <c r="U50" i="12" s="1"/>
  <c r="R17" i="12"/>
  <c r="S17" i="12" s="1"/>
  <c r="T17" i="12" s="1"/>
  <c r="U17" i="12" s="1"/>
  <c r="R25" i="12"/>
  <c r="S25" i="12" s="1"/>
  <c r="T25" i="12" s="1"/>
  <c r="U25" i="12" s="1"/>
  <c r="R34" i="12"/>
  <c r="S34" i="12" s="1"/>
  <c r="T34" i="12" s="1"/>
  <c r="U34" i="12" s="1"/>
  <c r="C7" i="4" l="1"/>
  <c r="D7" i="4" s="1"/>
  <c r="C6" i="4"/>
  <c r="D6" i="4" s="1"/>
  <c r="C9" i="4"/>
  <c r="D9" i="4" s="1"/>
  <c r="C5" i="4"/>
  <c r="D5" i="4" s="1"/>
  <c r="C10" i="4"/>
  <c r="D10" i="4" s="1"/>
  <c r="C8" i="4"/>
  <c r="D8" i="4" s="1"/>
  <c r="E7" i="4"/>
  <c r="E6" i="4"/>
  <c r="E9" i="4"/>
  <c r="E5" i="4"/>
  <c r="E10" i="4"/>
  <c r="E8" i="4"/>
  <c r="C13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</calcChain>
</file>

<file path=xl/sharedStrings.xml><?xml version="1.0" encoding="utf-8"?>
<sst xmlns="http://schemas.openxmlformats.org/spreadsheetml/2006/main" count="4731" uniqueCount="98">
  <si>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</si>
  <si>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</si>
  <si>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</si>
  <si>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</si>
  <si>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</si>
  <si>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</si>
  <si>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</si>
  <si>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</si>
  <si>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</si>
  <si>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</si>
  <si>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</si>
  <si>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</si>
  <si>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</si>
  <si>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</si>
  <si>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</si>
  <si>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</si>
  <si>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</si>
  <si>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</si>
  <si>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</si>
  <si>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</si>
  <si>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</si>
  <si>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</si>
  <si>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</si>
  <si>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</si>
  <si>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</si>
  <si>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</si>
  <si>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</si>
  <si>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</si>
  <si>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</si>
  <si>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</si>
  <si>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</si>
  <si>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</si>
  <si>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</si>
  <si>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</si>
  <si>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</si>
  <si>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</si>
  <si>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</si>
  <si>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</si>
  <si>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</si>
  <si>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</si>
  <si>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</si>
  <si>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</si>
  <si>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</si>
  <si>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</si>
  <si>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</si>
  <si>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</si>
  <si>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</si>
  <si>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</si>
  <si>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</si>
  <si>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</si>
  <si>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</si>
  <si>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</si>
  <si>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</si>
  <si>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</si>
  <si>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</si>
  <si>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</si>
  <si>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Statistics</t>
  </si>
  <si>
    <t>Average</t>
  </si>
  <si>
    <t>Median</t>
  </si>
  <si>
    <t>Min</t>
  </si>
  <si>
    <t>Max</t>
  </si>
  <si>
    <t>Range</t>
  </si>
  <si>
    <t>First Q</t>
  </si>
  <si>
    <t>Third Q</t>
  </si>
  <si>
    <t>No. of Products</t>
  </si>
  <si>
    <t>SORTING</t>
  </si>
  <si>
    <t>GET A TASTE OF HOW DATA IS VARYING BY USING CONDITIONAL FORMATTING</t>
  </si>
  <si>
    <t>USE MEDIAN</t>
  </si>
  <si>
    <t>TOP 10 PRODUCTS</t>
  </si>
  <si>
    <t>Country</t>
  </si>
  <si>
    <t>Amounts</t>
  </si>
  <si>
    <t>USING FORMULAE</t>
  </si>
  <si>
    <t>Bar Plot</t>
  </si>
  <si>
    <t>USING PIVOTS</t>
  </si>
  <si>
    <t>Row Labels</t>
  </si>
  <si>
    <t>Grand Total</t>
  </si>
  <si>
    <t>Sum of Amount</t>
  </si>
  <si>
    <t>Sum of Units</t>
  </si>
  <si>
    <t>We can also apply filters on Pivot Table: Here Sales Person</t>
  </si>
  <si>
    <t>It will be dynamic</t>
  </si>
  <si>
    <t>Create Measure = sum of Amount/Sum of Units</t>
  </si>
  <si>
    <t>Sales per unit</t>
  </si>
  <si>
    <t>Sum of Field1</t>
  </si>
  <si>
    <t>Amount is not proportional to units sold</t>
  </si>
  <si>
    <t>Scatter and Box Plots can reveal this information</t>
  </si>
  <si>
    <t>Also you can bottle down to countries</t>
  </si>
  <si>
    <t>Best Sales Person by Country</t>
  </si>
  <si>
    <t>Profits By Product</t>
  </si>
  <si>
    <t>Cost per Unit</t>
  </si>
  <si>
    <t>Total Cost</t>
  </si>
  <si>
    <t>Profit</t>
  </si>
  <si>
    <t>Profit By Product</t>
  </si>
  <si>
    <t>Sum of Total Cost</t>
  </si>
  <si>
    <t>Sum of Profit</t>
  </si>
  <si>
    <t>We can Analyse Profits by Countrywise</t>
  </si>
  <si>
    <t>Profit %</t>
  </si>
  <si>
    <t>Sum of Profit%</t>
  </si>
  <si>
    <t>We can drop specific products from certain countries which are not profitable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</si>
</sst>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_);[Red]\(&quot;$&quot;#,##0\)"/>
    <numFmt numFmtId="165" formatCode="&quot;$&quot;#,##0.00_);[Red]\(&quot;$&quot;#,##0.00\)"/>
    <numFmt numFmtId="166" formatCode="&quot;₹&quot;\ #,##0;[Red]&quot;₹&quot;\ #,##0"/>
  </numFmts>
  <fonts count="6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0" fillId="5" borderId="2" xfId="0" applyFont="1" applyFill="1" applyBorder="1"/>
    <xf numFmtId="0" fontId="0" fillId="0" borderId="2" xfId="0" applyFont="1" applyBorder="1"/>
    <xf numFmtId="0" fontId="4" fillId="4" borderId="2" xfId="0" applyFont="1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Border="1"/>
    <xf numFmtId="0" fontId="0" fillId="6" borderId="3" xfId="0" applyFill="1" applyBorder="1"/>
    <xf numFmtId="0" fontId="5" fillId="6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6" borderId="3" xfId="0" applyFont="1" applyFill="1" applyBorder="1" applyAlignment="1">
      <alignment horizontal="center"/>
    </xf>
    <xf numFmtId="16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0" borderId="9" xfId="0" applyBorder="1"/>
    <xf numFmtId="166" fontId="0" fillId="0" borderId="10" xfId="0" applyNumberFormat="1" applyBorder="1"/>
    <xf numFmtId="0" fontId="0" fillId="0" borderId="11" xfId="0" applyBorder="1"/>
    <xf numFmtId="0" fontId="0" fillId="0" borderId="8" xfId="0" applyBorder="1"/>
    <xf numFmtId="0" fontId="2" fillId="6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left" indent="1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5" formatCode="&quot;$&quot;#,##0.00_);[Red]\(&quot;$&quot;#,##0.00\)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₹&quot;\ #,##0;[Red]&quot;₹&quot;\ 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64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</a:t>
            </a:r>
            <a:r>
              <a:rPr lang="en-US" baseline="0"/>
              <a:t> Vs Unit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Anomalies!$T$3</c:f>
              <c:strCache>
                <c:ptCount val="1"/>
                <c:pt idx="0">
                  <c:v>Units</c:v>
                </c:pt>
              </c:strCache>
            </c:strRef>
          </c:tx>
          <c:spPr>
            <a:ln w="19050">
              <a:noFill/>
            </a:ln>
          </c:spPr>
          <c:xVal>
            <c:numRef>
              <c:f>Anomalies!$S$4:$S$303</c:f>
              <c:numCache>
                <c:formatCode>"$"#,##0_);[Red]\("$"#,##0\)</c:formatCode>
                <c:ptCount val="300"/>
                <c:pt idx="0">
                  <c:v>16184</c:v>
                </c:pt>
                <c:pt idx="1">
                  <c:v>15610</c:v>
                </c:pt>
                <c:pt idx="2">
                  <c:v>14329</c:v>
                </c:pt>
                <c:pt idx="3">
                  <c:v>13391</c:v>
                </c:pt>
                <c:pt idx="4">
                  <c:v>12950</c:v>
                </c:pt>
                <c:pt idx="5">
                  <c:v>12348</c:v>
                </c:pt>
                <c:pt idx="6">
                  <c:v>11571</c:v>
                </c:pt>
                <c:pt idx="7">
                  <c:v>11522</c:v>
                </c:pt>
                <c:pt idx="8">
                  <c:v>11417</c:v>
                </c:pt>
                <c:pt idx="9">
                  <c:v>10311</c:v>
                </c:pt>
                <c:pt idx="10">
                  <c:v>10304</c:v>
                </c:pt>
                <c:pt idx="11">
                  <c:v>10129</c:v>
                </c:pt>
                <c:pt idx="12">
                  <c:v>10073</c:v>
                </c:pt>
                <c:pt idx="13">
                  <c:v>9926</c:v>
                </c:pt>
                <c:pt idx="14">
                  <c:v>9835</c:v>
                </c:pt>
                <c:pt idx="15">
                  <c:v>9772</c:v>
                </c:pt>
                <c:pt idx="16">
                  <c:v>9709</c:v>
                </c:pt>
                <c:pt idx="17">
                  <c:v>9660</c:v>
                </c:pt>
                <c:pt idx="18">
                  <c:v>9632</c:v>
                </c:pt>
                <c:pt idx="19">
                  <c:v>9506</c:v>
                </c:pt>
                <c:pt idx="20">
                  <c:v>9443</c:v>
                </c:pt>
                <c:pt idx="21">
                  <c:v>9198</c:v>
                </c:pt>
                <c:pt idx="22">
                  <c:v>9051</c:v>
                </c:pt>
                <c:pt idx="23">
                  <c:v>9002</c:v>
                </c:pt>
                <c:pt idx="24">
                  <c:v>8890</c:v>
                </c:pt>
                <c:pt idx="25">
                  <c:v>8869</c:v>
                </c:pt>
                <c:pt idx="26">
                  <c:v>8862</c:v>
                </c:pt>
                <c:pt idx="27">
                  <c:v>8841</c:v>
                </c:pt>
                <c:pt idx="28">
                  <c:v>8813</c:v>
                </c:pt>
                <c:pt idx="29">
                  <c:v>8463</c:v>
                </c:pt>
                <c:pt idx="30">
                  <c:v>8435</c:v>
                </c:pt>
                <c:pt idx="31">
                  <c:v>8211</c:v>
                </c:pt>
                <c:pt idx="32">
                  <c:v>8155</c:v>
                </c:pt>
                <c:pt idx="33">
                  <c:v>8008</c:v>
                </c:pt>
                <c:pt idx="34">
                  <c:v>7847</c:v>
                </c:pt>
                <c:pt idx="35">
                  <c:v>7833</c:v>
                </c:pt>
                <c:pt idx="36">
                  <c:v>7812</c:v>
                </c:pt>
                <c:pt idx="37">
                  <c:v>7777</c:v>
                </c:pt>
                <c:pt idx="38">
                  <c:v>7777</c:v>
                </c:pt>
                <c:pt idx="39">
                  <c:v>7693</c:v>
                </c:pt>
                <c:pt idx="40">
                  <c:v>7693</c:v>
                </c:pt>
                <c:pt idx="41">
                  <c:v>7651</c:v>
                </c:pt>
                <c:pt idx="42">
                  <c:v>7511</c:v>
                </c:pt>
                <c:pt idx="43">
                  <c:v>7483</c:v>
                </c:pt>
                <c:pt idx="44">
                  <c:v>7455</c:v>
                </c:pt>
                <c:pt idx="45">
                  <c:v>7322</c:v>
                </c:pt>
                <c:pt idx="46">
                  <c:v>7308</c:v>
                </c:pt>
                <c:pt idx="47">
                  <c:v>7280</c:v>
                </c:pt>
                <c:pt idx="48">
                  <c:v>7273</c:v>
                </c:pt>
                <c:pt idx="49">
                  <c:v>7259</c:v>
                </c:pt>
                <c:pt idx="50">
                  <c:v>7189</c:v>
                </c:pt>
                <c:pt idx="51">
                  <c:v>7021</c:v>
                </c:pt>
                <c:pt idx="52">
                  <c:v>6986</c:v>
                </c:pt>
                <c:pt idx="53">
                  <c:v>6909</c:v>
                </c:pt>
                <c:pt idx="54">
                  <c:v>6860</c:v>
                </c:pt>
                <c:pt idx="55">
                  <c:v>6853</c:v>
                </c:pt>
                <c:pt idx="56">
                  <c:v>6832</c:v>
                </c:pt>
                <c:pt idx="57">
                  <c:v>6818</c:v>
                </c:pt>
                <c:pt idx="58">
                  <c:v>6755</c:v>
                </c:pt>
                <c:pt idx="59">
                  <c:v>6748</c:v>
                </c:pt>
                <c:pt idx="60">
                  <c:v>6734</c:v>
                </c:pt>
                <c:pt idx="61">
                  <c:v>6706</c:v>
                </c:pt>
                <c:pt idx="62">
                  <c:v>6657</c:v>
                </c:pt>
                <c:pt idx="63">
                  <c:v>6657</c:v>
                </c:pt>
                <c:pt idx="64">
                  <c:v>6608</c:v>
                </c:pt>
                <c:pt idx="65">
                  <c:v>6580</c:v>
                </c:pt>
                <c:pt idx="66">
                  <c:v>6454</c:v>
                </c:pt>
                <c:pt idx="67">
                  <c:v>6433</c:v>
                </c:pt>
                <c:pt idx="68">
                  <c:v>6398</c:v>
                </c:pt>
                <c:pt idx="69">
                  <c:v>6391</c:v>
                </c:pt>
                <c:pt idx="70">
                  <c:v>6370</c:v>
                </c:pt>
                <c:pt idx="71">
                  <c:v>6314</c:v>
                </c:pt>
                <c:pt idx="72">
                  <c:v>6300</c:v>
                </c:pt>
                <c:pt idx="73">
                  <c:v>6279</c:v>
                </c:pt>
                <c:pt idx="74">
                  <c:v>6279</c:v>
                </c:pt>
                <c:pt idx="75">
                  <c:v>6146</c:v>
                </c:pt>
                <c:pt idx="76">
                  <c:v>6132</c:v>
                </c:pt>
                <c:pt idx="77">
                  <c:v>6125</c:v>
                </c:pt>
                <c:pt idx="78">
                  <c:v>6118</c:v>
                </c:pt>
                <c:pt idx="79">
                  <c:v>6118</c:v>
                </c:pt>
                <c:pt idx="80">
                  <c:v>6111</c:v>
                </c:pt>
                <c:pt idx="81">
                  <c:v>6048</c:v>
                </c:pt>
                <c:pt idx="82">
                  <c:v>6027</c:v>
                </c:pt>
                <c:pt idx="83">
                  <c:v>5915</c:v>
                </c:pt>
                <c:pt idx="84">
                  <c:v>5817</c:v>
                </c:pt>
                <c:pt idx="85">
                  <c:v>5775</c:v>
                </c:pt>
                <c:pt idx="86">
                  <c:v>5677</c:v>
                </c:pt>
                <c:pt idx="87">
                  <c:v>5670</c:v>
                </c:pt>
                <c:pt idx="88">
                  <c:v>5586</c:v>
                </c:pt>
                <c:pt idx="89">
                  <c:v>5551</c:v>
                </c:pt>
                <c:pt idx="90">
                  <c:v>5474</c:v>
                </c:pt>
                <c:pt idx="91">
                  <c:v>5439</c:v>
                </c:pt>
                <c:pt idx="92">
                  <c:v>5355</c:v>
                </c:pt>
                <c:pt idx="93">
                  <c:v>5306</c:v>
                </c:pt>
                <c:pt idx="94">
                  <c:v>5236</c:v>
                </c:pt>
                <c:pt idx="95">
                  <c:v>5194</c:v>
                </c:pt>
                <c:pt idx="96">
                  <c:v>5075</c:v>
                </c:pt>
                <c:pt idx="97">
                  <c:v>5019</c:v>
                </c:pt>
                <c:pt idx="98">
                  <c:v>5019</c:v>
                </c:pt>
                <c:pt idx="99">
                  <c:v>5012</c:v>
                </c:pt>
                <c:pt idx="100">
                  <c:v>4991</c:v>
                </c:pt>
                <c:pt idx="101">
                  <c:v>4991</c:v>
                </c:pt>
                <c:pt idx="102">
                  <c:v>4970</c:v>
                </c:pt>
                <c:pt idx="103">
                  <c:v>4956</c:v>
                </c:pt>
                <c:pt idx="104">
                  <c:v>4949</c:v>
                </c:pt>
                <c:pt idx="105">
                  <c:v>4935</c:v>
                </c:pt>
                <c:pt idx="106">
                  <c:v>4858</c:v>
                </c:pt>
                <c:pt idx="107">
                  <c:v>4802</c:v>
                </c:pt>
                <c:pt idx="108">
                  <c:v>4781</c:v>
                </c:pt>
                <c:pt idx="109">
                  <c:v>4760</c:v>
                </c:pt>
                <c:pt idx="110">
                  <c:v>4753</c:v>
                </c:pt>
                <c:pt idx="111">
                  <c:v>4753</c:v>
                </c:pt>
                <c:pt idx="112">
                  <c:v>4725</c:v>
                </c:pt>
                <c:pt idx="113">
                  <c:v>4683</c:v>
                </c:pt>
                <c:pt idx="114">
                  <c:v>4606</c:v>
                </c:pt>
                <c:pt idx="115">
                  <c:v>4592</c:v>
                </c:pt>
                <c:pt idx="116">
                  <c:v>4585</c:v>
                </c:pt>
                <c:pt idx="117">
                  <c:v>4487</c:v>
                </c:pt>
                <c:pt idx="118">
                  <c:v>4487</c:v>
                </c:pt>
                <c:pt idx="119">
                  <c:v>4480</c:v>
                </c:pt>
                <c:pt idx="120">
                  <c:v>4438</c:v>
                </c:pt>
                <c:pt idx="121">
                  <c:v>4424</c:v>
                </c:pt>
                <c:pt idx="122">
                  <c:v>4417</c:v>
                </c:pt>
                <c:pt idx="123">
                  <c:v>4326</c:v>
                </c:pt>
                <c:pt idx="124">
                  <c:v>4319</c:v>
                </c:pt>
                <c:pt idx="125">
                  <c:v>4305</c:v>
                </c:pt>
                <c:pt idx="126">
                  <c:v>4242</c:v>
                </c:pt>
                <c:pt idx="127">
                  <c:v>4137</c:v>
                </c:pt>
                <c:pt idx="128">
                  <c:v>4053</c:v>
                </c:pt>
                <c:pt idx="129">
                  <c:v>4018</c:v>
                </c:pt>
                <c:pt idx="130">
                  <c:v>4018</c:v>
                </c:pt>
                <c:pt idx="131">
                  <c:v>4018</c:v>
                </c:pt>
                <c:pt idx="132">
                  <c:v>3983</c:v>
                </c:pt>
                <c:pt idx="133">
                  <c:v>3976</c:v>
                </c:pt>
                <c:pt idx="134">
                  <c:v>3920</c:v>
                </c:pt>
                <c:pt idx="135">
                  <c:v>3864</c:v>
                </c:pt>
                <c:pt idx="136">
                  <c:v>3850</c:v>
                </c:pt>
                <c:pt idx="137">
                  <c:v>3829</c:v>
                </c:pt>
                <c:pt idx="138">
                  <c:v>3808</c:v>
                </c:pt>
                <c:pt idx="139">
                  <c:v>3794</c:v>
                </c:pt>
                <c:pt idx="140">
                  <c:v>3773</c:v>
                </c:pt>
                <c:pt idx="141">
                  <c:v>3759</c:v>
                </c:pt>
                <c:pt idx="142">
                  <c:v>3752</c:v>
                </c:pt>
                <c:pt idx="143">
                  <c:v>3689</c:v>
                </c:pt>
                <c:pt idx="144">
                  <c:v>3640</c:v>
                </c:pt>
                <c:pt idx="145">
                  <c:v>3598</c:v>
                </c:pt>
                <c:pt idx="146">
                  <c:v>3556</c:v>
                </c:pt>
                <c:pt idx="147">
                  <c:v>3549</c:v>
                </c:pt>
                <c:pt idx="148">
                  <c:v>3507</c:v>
                </c:pt>
                <c:pt idx="149">
                  <c:v>3472</c:v>
                </c:pt>
                <c:pt idx="150">
                  <c:v>3402</c:v>
                </c:pt>
                <c:pt idx="151">
                  <c:v>3388</c:v>
                </c:pt>
                <c:pt idx="152">
                  <c:v>3339</c:v>
                </c:pt>
                <c:pt idx="153">
                  <c:v>3339</c:v>
                </c:pt>
                <c:pt idx="154">
                  <c:v>3339</c:v>
                </c:pt>
                <c:pt idx="155">
                  <c:v>3262</c:v>
                </c:pt>
                <c:pt idx="156">
                  <c:v>3192</c:v>
                </c:pt>
                <c:pt idx="157">
                  <c:v>3164</c:v>
                </c:pt>
                <c:pt idx="158">
                  <c:v>3108</c:v>
                </c:pt>
                <c:pt idx="159">
                  <c:v>3101</c:v>
                </c:pt>
                <c:pt idx="160">
                  <c:v>3094</c:v>
                </c:pt>
                <c:pt idx="161">
                  <c:v>3059</c:v>
                </c:pt>
                <c:pt idx="162">
                  <c:v>3052</c:v>
                </c:pt>
                <c:pt idx="163">
                  <c:v>2989</c:v>
                </c:pt>
                <c:pt idx="164">
                  <c:v>2954</c:v>
                </c:pt>
                <c:pt idx="165">
                  <c:v>2933</c:v>
                </c:pt>
                <c:pt idx="166">
                  <c:v>2919</c:v>
                </c:pt>
                <c:pt idx="167">
                  <c:v>2919</c:v>
                </c:pt>
                <c:pt idx="168">
                  <c:v>2891</c:v>
                </c:pt>
                <c:pt idx="169">
                  <c:v>2870</c:v>
                </c:pt>
                <c:pt idx="170">
                  <c:v>2863</c:v>
                </c:pt>
                <c:pt idx="171">
                  <c:v>2856</c:v>
                </c:pt>
                <c:pt idx="172">
                  <c:v>2793</c:v>
                </c:pt>
                <c:pt idx="173">
                  <c:v>2779</c:v>
                </c:pt>
                <c:pt idx="174">
                  <c:v>2744</c:v>
                </c:pt>
                <c:pt idx="175">
                  <c:v>2737</c:v>
                </c:pt>
                <c:pt idx="176">
                  <c:v>2702</c:v>
                </c:pt>
                <c:pt idx="177">
                  <c:v>2681</c:v>
                </c:pt>
                <c:pt idx="178">
                  <c:v>2646</c:v>
                </c:pt>
                <c:pt idx="179">
                  <c:v>2646</c:v>
                </c:pt>
                <c:pt idx="180">
                  <c:v>2639</c:v>
                </c:pt>
                <c:pt idx="181">
                  <c:v>2583</c:v>
                </c:pt>
                <c:pt idx="182">
                  <c:v>2562</c:v>
                </c:pt>
                <c:pt idx="183">
                  <c:v>2541</c:v>
                </c:pt>
                <c:pt idx="184">
                  <c:v>2541</c:v>
                </c:pt>
                <c:pt idx="185">
                  <c:v>2478</c:v>
                </c:pt>
                <c:pt idx="186">
                  <c:v>2471</c:v>
                </c:pt>
                <c:pt idx="187">
                  <c:v>2464</c:v>
                </c:pt>
                <c:pt idx="188">
                  <c:v>2436</c:v>
                </c:pt>
                <c:pt idx="189">
                  <c:v>2429</c:v>
                </c:pt>
                <c:pt idx="190">
                  <c:v>2415</c:v>
                </c:pt>
                <c:pt idx="191">
                  <c:v>2415</c:v>
                </c:pt>
                <c:pt idx="192">
                  <c:v>2408</c:v>
                </c:pt>
                <c:pt idx="193">
                  <c:v>2324</c:v>
                </c:pt>
                <c:pt idx="194">
                  <c:v>2317</c:v>
                </c:pt>
                <c:pt idx="195">
                  <c:v>2317</c:v>
                </c:pt>
                <c:pt idx="196">
                  <c:v>2289</c:v>
                </c:pt>
                <c:pt idx="197">
                  <c:v>2275</c:v>
                </c:pt>
                <c:pt idx="198">
                  <c:v>2268</c:v>
                </c:pt>
                <c:pt idx="199">
                  <c:v>2226</c:v>
                </c:pt>
                <c:pt idx="200">
                  <c:v>2219</c:v>
                </c:pt>
                <c:pt idx="201">
                  <c:v>2212</c:v>
                </c:pt>
                <c:pt idx="202">
                  <c:v>2205</c:v>
                </c:pt>
                <c:pt idx="203">
                  <c:v>2205</c:v>
                </c:pt>
                <c:pt idx="204">
                  <c:v>2149</c:v>
                </c:pt>
                <c:pt idx="205">
                  <c:v>2142</c:v>
                </c:pt>
                <c:pt idx="206">
                  <c:v>2135</c:v>
                </c:pt>
                <c:pt idx="207">
                  <c:v>2114</c:v>
                </c:pt>
                <c:pt idx="208">
                  <c:v>2114</c:v>
                </c:pt>
                <c:pt idx="209">
                  <c:v>2100</c:v>
                </c:pt>
                <c:pt idx="210">
                  <c:v>2023</c:v>
                </c:pt>
                <c:pt idx="211">
                  <c:v>2023</c:v>
                </c:pt>
                <c:pt idx="212">
                  <c:v>2016</c:v>
                </c:pt>
                <c:pt idx="213">
                  <c:v>2009</c:v>
                </c:pt>
                <c:pt idx="214">
                  <c:v>1988</c:v>
                </c:pt>
                <c:pt idx="215">
                  <c:v>1974</c:v>
                </c:pt>
                <c:pt idx="216">
                  <c:v>1932</c:v>
                </c:pt>
                <c:pt idx="217">
                  <c:v>1925</c:v>
                </c:pt>
                <c:pt idx="218">
                  <c:v>1904</c:v>
                </c:pt>
                <c:pt idx="219">
                  <c:v>1890</c:v>
                </c:pt>
                <c:pt idx="220">
                  <c:v>1785</c:v>
                </c:pt>
                <c:pt idx="221">
                  <c:v>1778</c:v>
                </c:pt>
                <c:pt idx="222">
                  <c:v>1771</c:v>
                </c:pt>
                <c:pt idx="223">
                  <c:v>1701</c:v>
                </c:pt>
                <c:pt idx="224">
                  <c:v>1652</c:v>
                </c:pt>
                <c:pt idx="225">
                  <c:v>1652</c:v>
                </c:pt>
                <c:pt idx="226">
                  <c:v>1638</c:v>
                </c:pt>
                <c:pt idx="227">
                  <c:v>1638</c:v>
                </c:pt>
                <c:pt idx="228">
                  <c:v>1624</c:v>
                </c:pt>
                <c:pt idx="229">
                  <c:v>1617</c:v>
                </c:pt>
                <c:pt idx="230">
                  <c:v>1589</c:v>
                </c:pt>
                <c:pt idx="231">
                  <c:v>1568</c:v>
                </c:pt>
                <c:pt idx="232">
                  <c:v>1568</c:v>
                </c:pt>
                <c:pt idx="233">
                  <c:v>1561</c:v>
                </c:pt>
                <c:pt idx="234">
                  <c:v>1526</c:v>
                </c:pt>
                <c:pt idx="235">
                  <c:v>1526</c:v>
                </c:pt>
                <c:pt idx="236">
                  <c:v>1505</c:v>
                </c:pt>
                <c:pt idx="237">
                  <c:v>1463</c:v>
                </c:pt>
                <c:pt idx="238">
                  <c:v>1442</c:v>
                </c:pt>
                <c:pt idx="239">
                  <c:v>1428</c:v>
                </c:pt>
                <c:pt idx="240">
                  <c:v>1407</c:v>
                </c:pt>
                <c:pt idx="241">
                  <c:v>1400</c:v>
                </c:pt>
                <c:pt idx="242">
                  <c:v>1302</c:v>
                </c:pt>
                <c:pt idx="243">
                  <c:v>1281</c:v>
                </c:pt>
                <c:pt idx="244">
                  <c:v>1281</c:v>
                </c:pt>
                <c:pt idx="245">
                  <c:v>1274</c:v>
                </c:pt>
                <c:pt idx="246">
                  <c:v>1134</c:v>
                </c:pt>
                <c:pt idx="247">
                  <c:v>1085</c:v>
                </c:pt>
                <c:pt idx="248">
                  <c:v>1071</c:v>
                </c:pt>
                <c:pt idx="249">
                  <c:v>1057</c:v>
                </c:pt>
                <c:pt idx="250">
                  <c:v>973</c:v>
                </c:pt>
                <c:pt idx="251">
                  <c:v>966</c:v>
                </c:pt>
                <c:pt idx="252">
                  <c:v>959</c:v>
                </c:pt>
                <c:pt idx="253">
                  <c:v>959</c:v>
                </c:pt>
                <c:pt idx="254">
                  <c:v>945</c:v>
                </c:pt>
                <c:pt idx="255">
                  <c:v>938</c:v>
                </c:pt>
                <c:pt idx="256">
                  <c:v>938</c:v>
                </c:pt>
                <c:pt idx="257">
                  <c:v>938</c:v>
                </c:pt>
                <c:pt idx="258">
                  <c:v>861</c:v>
                </c:pt>
                <c:pt idx="259">
                  <c:v>854</c:v>
                </c:pt>
                <c:pt idx="260">
                  <c:v>847</c:v>
                </c:pt>
                <c:pt idx="261">
                  <c:v>819</c:v>
                </c:pt>
                <c:pt idx="262">
                  <c:v>819</c:v>
                </c:pt>
                <c:pt idx="263">
                  <c:v>798</c:v>
                </c:pt>
                <c:pt idx="264">
                  <c:v>714</c:v>
                </c:pt>
                <c:pt idx="265">
                  <c:v>707</c:v>
                </c:pt>
                <c:pt idx="266">
                  <c:v>700</c:v>
                </c:pt>
                <c:pt idx="267">
                  <c:v>630</c:v>
                </c:pt>
                <c:pt idx="268">
                  <c:v>623</c:v>
                </c:pt>
                <c:pt idx="269">
                  <c:v>609</c:v>
                </c:pt>
                <c:pt idx="270">
                  <c:v>609</c:v>
                </c:pt>
                <c:pt idx="271">
                  <c:v>567</c:v>
                </c:pt>
                <c:pt idx="272">
                  <c:v>560</c:v>
                </c:pt>
                <c:pt idx="273">
                  <c:v>553</c:v>
                </c:pt>
                <c:pt idx="274">
                  <c:v>525</c:v>
                </c:pt>
                <c:pt idx="275">
                  <c:v>518</c:v>
                </c:pt>
                <c:pt idx="276">
                  <c:v>497</c:v>
                </c:pt>
                <c:pt idx="277">
                  <c:v>490</c:v>
                </c:pt>
                <c:pt idx="278">
                  <c:v>469</c:v>
                </c:pt>
                <c:pt idx="279">
                  <c:v>434</c:v>
                </c:pt>
                <c:pt idx="280">
                  <c:v>385</c:v>
                </c:pt>
                <c:pt idx="281">
                  <c:v>357</c:v>
                </c:pt>
                <c:pt idx="282">
                  <c:v>336</c:v>
                </c:pt>
                <c:pt idx="283">
                  <c:v>280</c:v>
                </c:pt>
                <c:pt idx="284">
                  <c:v>259</c:v>
                </c:pt>
                <c:pt idx="285">
                  <c:v>252</c:v>
                </c:pt>
                <c:pt idx="286">
                  <c:v>245</c:v>
                </c:pt>
                <c:pt idx="287">
                  <c:v>238</c:v>
                </c:pt>
                <c:pt idx="288">
                  <c:v>217</c:v>
                </c:pt>
                <c:pt idx="289">
                  <c:v>189</c:v>
                </c:pt>
                <c:pt idx="290">
                  <c:v>182</c:v>
                </c:pt>
                <c:pt idx="291">
                  <c:v>168</c:v>
                </c:pt>
                <c:pt idx="292">
                  <c:v>154</c:v>
                </c:pt>
                <c:pt idx="293">
                  <c:v>98</c:v>
                </c:pt>
                <c:pt idx="294">
                  <c:v>98</c:v>
                </c:pt>
                <c:pt idx="295">
                  <c:v>63</c:v>
                </c:pt>
                <c:pt idx="296">
                  <c:v>56</c:v>
                </c:pt>
                <c:pt idx="297">
                  <c:v>42</c:v>
                </c:pt>
                <c:pt idx="298">
                  <c:v>21</c:v>
                </c:pt>
                <c:pt idx="299">
                  <c:v>0</c:v>
                </c:pt>
              </c:numCache>
            </c:numRef>
          </c:xVal>
          <c:yVal>
            <c:numRef>
              <c:f>Anomalies!$T$4:$T$303</c:f>
              <c:numCache>
                <c:formatCode>#,##0</c:formatCode>
                <c:ptCount val="300"/>
                <c:pt idx="0">
                  <c:v>39</c:v>
                </c:pt>
                <c:pt idx="1">
                  <c:v>339</c:v>
                </c:pt>
                <c:pt idx="2">
                  <c:v>150</c:v>
                </c:pt>
                <c:pt idx="3">
                  <c:v>201</c:v>
                </c:pt>
                <c:pt idx="4">
                  <c:v>30</c:v>
                </c:pt>
                <c:pt idx="5">
                  <c:v>234</c:v>
                </c:pt>
                <c:pt idx="6">
                  <c:v>138</c:v>
                </c:pt>
                <c:pt idx="7">
                  <c:v>204</c:v>
                </c:pt>
                <c:pt idx="8">
                  <c:v>21</c:v>
                </c:pt>
                <c:pt idx="9">
                  <c:v>231</c:v>
                </c:pt>
                <c:pt idx="10">
                  <c:v>84</c:v>
                </c:pt>
                <c:pt idx="11">
                  <c:v>312</c:v>
                </c:pt>
                <c:pt idx="12">
                  <c:v>120</c:v>
                </c:pt>
                <c:pt idx="13">
                  <c:v>201</c:v>
                </c:pt>
                <c:pt idx="14">
                  <c:v>207</c:v>
                </c:pt>
                <c:pt idx="15">
                  <c:v>90</c:v>
                </c:pt>
                <c:pt idx="16">
                  <c:v>30</c:v>
                </c:pt>
                <c:pt idx="17">
                  <c:v>27</c:v>
                </c:pt>
                <c:pt idx="18">
                  <c:v>288</c:v>
                </c:pt>
                <c:pt idx="19">
                  <c:v>87</c:v>
                </c:pt>
                <c:pt idx="20">
                  <c:v>162</c:v>
                </c:pt>
                <c:pt idx="21">
                  <c:v>36</c:v>
                </c:pt>
                <c:pt idx="22">
                  <c:v>57</c:v>
                </c:pt>
                <c:pt idx="23">
                  <c:v>72</c:v>
                </c:pt>
                <c:pt idx="24">
                  <c:v>210</c:v>
                </c:pt>
                <c:pt idx="25">
                  <c:v>432</c:v>
                </c:pt>
                <c:pt idx="26">
                  <c:v>189</c:v>
                </c:pt>
                <c:pt idx="27">
                  <c:v>303</c:v>
                </c:pt>
                <c:pt idx="28">
                  <c:v>21</c:v>
                </c:pt>
                <c:pt idx="29">
                  <c:v>492</c:v>
                </c:pt>
                <c:pt idx="30">
                  <c:v>42</c:v>
                </c:pt>
                <c:pt idx="31">
                  <c:v>75</c:v>
                </c:pt>
                <c:pt idx="32">
                  <c:v>90</c:v>
                </c:pt>
                <c:pt idx="33">
                  <c:v>456</c:v>
                </c:pt>
                <c:pt idx="34">
                  <c:v>174</c:v>
                </c:pt>
                <c:pt idx="35">
                  <c:v>243</c:v>
                </c:pt>
                <c:pt idx="36">
                  <c:v>81</c:v>
                </c:pt>
                <c:pt idx="37">
                  <c:v>504</c:v>
                </c:pt>
                <c:pt idx="38">
                  <c:v>39</c:v>
                </c:pt>
                <c:pt idx="39">
                  <c:v>87</c:v>
                </c:pt>
                <c:pt idx="40">
                  <c:v>21</c:v>
                </c:pt>
                <c:pt idx="41">
                  <c:v>213</c:v>
                </c:pt>
                <c:pt idx="42">
                  <c:v>120</c:v>
                </c:pt>
                <c:pt idx="43">
                  <c:v>45</c:v>
                </c:pt>
                <c:pt idx="44">
                  <c:v>216</c:v>
                </c:pt>
                <c:pt idx="45">
                  <c:v>36</c:v>
                </c:pt>
                <c:pt idx="46">
                  <c:v>327</c:v>
                </c:pt>
                <c:pt idx="47">
                  <c:v>201</c:v>
                </c:pt>
                <c:pt idx="48">
                  <c:v>96</c:v>
                </c:pt>
                <c:pt idx="49">
                  <c:v>276</c:v>
                </c:pt>
                <c:pt idx="50">
                  <c:v>54</c:v>
                </c:pt>
                <c:pt idx="51">
                  <c:v>183</c:v>
                </c:pt>
                <c:pt idx="52">
                  <c:v>21</c:v>
                </c:pt>
                <c:pt idx="53">
                  <c:v>81</c:v>
                </c:pt>
                <c:pt idx="54">
                  <c:v>126</c:v>
                </c:pt>
                <c:pt idx="55">
                  <c:v>372</c:v>
                </c:pt>
                <c:pt idx="56">
                  <c:v>27</c:v>
                </c:pt>
                <c:pt idx="57">
                  <c:v>6</c:v>
                </c:pt>
                <c:pt idx="58">
                  <c:v>252</c:v>
                </c:pt>
                <c:pt idx="59">
                  <c:v>48</c:v>
                </c:pt>
                <c:pt idx="60">
                  <c:v>123</c:v>
                </c:pt>
                <c:pt idx="61">
                  <c:v>459</c:v>
                </c:pt>
                <c:pt idx="62">
                  <c:v>303</c:v>
                </c:pt>
                <c:pt idx="63">
                  <c:v>276</c:v>
                </c:pt>
                <c:pt idx="64">
                  <c:v>225</c:v>
                </c:pt>
                <c:pt idx="65">
                  <c:v>183</c:v>
                </c:pt>
                <c:pt idx="66">
                  <c:v>54</c:v>
                </c:pt>
                <c:pt idx="67">
                  <c:v>78</c:v>
                </c:pt>
                <c:pt idx="68">
                  <c:v>102</c:v>
                </c:pt>
                <c:pt idx="69">
                  <c:v>48</c:v>
                </c:pt>
                <c:pt idx="70">
                  <c:v>30</c:v>
                </c:pt>
                <c:pt idx="71">
                  <c:v>15</c:v>
                </c:pt>
                <c:pt idx="72">
                  <c:v>42</c:v>
                </c:pt>
                <c:pt idx="73">
                  <c:v>45</c:v>
                </c:pt>
                <c:pt idx="74">
                  <c:v>237</c:v>
                </c:pt>
                <c:pt idx="75">
                  <c:v>63</c:v>
                </c:pt>
                <c:pt idx="76">
                  <c:v>93</c:v>
                </c:pt>
                <c:pt idx="77">
                  <c:v>102</c:v>
                </c:pt>
                <c:pt idx="78">
                  <c:v>9</c:v>
                </c:pt>
                <c:pt idx="79">
                  <c:v>174</c:v>
                </c:pt>
                <c:pt idx="80">
                  <c:v>3</c:v>
                </c:pt>
                <c:pt idx="81">
                  <c:v>27</c:v>
                </c:pt>
                <c:pt idx="82">
                  <c:v>144</c:v>
                </c:pt>
                <c:pt idx="83">
                  <c:v>3</c:v>
                </c:pt>
                <c:pt idx="84">
                  <c:v>12</c:v>
                </c:pt>
                <c:pt idx="85">
                  <c:v>42</c:v>
                </c:pt>
                <c:pt idx="86">
                  <c:v>258</c:v>
                </c:pt>
                <c:pt idx="87">
                  <c:v>297</c:v>
                </c:pt>
                <c:pt idx="88">
                  <c:v>525</c:v>
                </c:pt>
                <c:pt idx="89">
                  <c:v>252</c:v>
                </c:pt>
                <c:pt idx="90">
                  <c:v>168</c:v>
                </c:pt>
                <c:pt idx="91">
                  <c:v>30</c:v>
                </c:pt>
                <c:pt idx="92">
                  <c:v>204</c:v>
                </c:pt>
                <c:pt idx="93">
                  <c:v>0</c:v>
                </c:pt>
                <c:pt idx="94">
                  <c:v>51</c:v>
                </c:pt>
                <c:pt idx="95">
                  <c:v>288</c:v>
                </c:pt>
                <c:pt idx="96">
                  <c:v>21</c:v>
                </c:pt>
                <c:pt idx="97">
                  <c:v>156</c:v>
                </c:pt>
                <c:pt idx="98">
                  <c:v>150</c:v>
                </c:pt>
                <c:pt idx="99">
                  <c:v>210</c:v>
                </c:pt>
                <c:pt idx="100">
                  <c:v>12</c:v>
                </c:pt>
                <c:pt idx="101">
                  <c:v>9</c:v>
                </c:pt>
                <c:pt idx="102">
                  <c:v>156</c:v>
                </c:pt>
                <c:pt idx="103">
                  <c:v>171</c:v>
                </c:pt>
                <c:pt idx="104">
                  <c:v>189</c:v>
                </c:pt>
                <c:pt idx="105">
                  <c:v>126</c:v>
                </c:pt>
                <c:pt idx="106">
                  <c:v>279</c:v>
                </c:pt>
                <c:pt idx="107">
                  <c:v>36</c:v>
                </c:pt>
                <c:pt idx="108">
                  <c:v>123</c:v>
                </c:pt>
                <c:pt idx="109">
                  <c:v>69</c:v>
                </c:pt>
                <c:pt idx="110">
                  <c:v>300</c:v>
                </c:pt>
                <c:pt idx="111">
                  <c:v>246</c:v>
                </c:pt>
                <c:pt idx="112">
                  <c:v>174</c:v>
                </c:pt>
                <c:pt idx="113">
                  <c:v>30</c:v>
                </c:pt>
                <c:pt idx="114">
                  <c:v>63</c:v>
                </c:pt>
                <c:pt idx="115">
                  <c:v>324</c:v>
                </c:pt>
                <c:pt idx="116">
                  <c:v>240</c:v>
                </c:pt>
                <c:pt idx="117">
                  <c:v>111</c:v>
                </c:pt>
                <c:pt idx="118">
                  <c:v>333</c:v>
                </c:pt>
                <c:pt idx="119">
                  <c:v>357</c:v>
                </c:pt>
                <c:pt idx="120">
                  <c:v>246</c:v>
                </c:pt>
                <c:pt idx="121">
                  <c:v>201</c:v>
                </c:pt>
                <c:pt idx="122">
                  <c:v>153</c:v>
                </c:pt>
                <c:pt idx="123">
                  <c:v>348</c:v>
                </c:pt>
                <c:pt idx="124">
                  <c:v>30</c:v>
                </c:pt>
                <c:pt idx="125">
                  <c:v>156</c:v>
                </c:pt>
                <c:pt idx="126">
                  <c:v>207</c:v>
                </c:pt>
                <c:pt idx="127">
                  <c:v>60</c:v>
                </c:pt>
                <c:pt idx="128">
                  <c:v>24</c:v>
                </c:pt>
                <c:pt idx="129">
                  <c:v>162</c:v>
                </c:pt>
                <c:pt idx="130">
                  <c:v>171</c:v>
                </c:pt>
                <c:pt idx="131">
                  <c:v>126</c:v>
                </c:pt>
                <c:pt idx="132">
                  <c:v>144</c:v>
                </c:pt>
                <c:pt idx="133">
                  <c:v>72</c:v>
                </c:pt>
                <c:pt idx="134">
                  <c:v>306</c:v>
                </c:pt>
                <c:pt idx="135">
                  <c:v>177</c:v>
                </c:pt>
                <c:pt idx="136">
                  <c:v>102</c:v>
                </c:pt>
                <c:pt idx="137">
                  <c:v>24</c:v>
                </c:pt>
                <c:pt idx="138">
                  <c:v>279</c:v>
                </c:pt>
                <c:pt idx="139">
                  <c:v>159</c:v>
                </c:pt>
                <c:pt idx="140">
                  <c:v>165</c:v>
                </c:pt>
                <c:pt idx="141">
                  <c:v>150</c:v>
                </c:pt>
                <c:pt idx="142">
                  <c:v>213</c:v>
                </c:pt>
                <c:pt idx="143">
                  <c:v>312</c:v>
                </c:pt>
                <c:pt idx="144">
                  <c:v>51</c:v>
                </c:pt>
                <c:pt idx="145">
                  <c:v>81</c:v>
                </c:pt>
                <c:pt idx="146">
                  <c:v>459</c:v>
                </c:pt>
                <c:pt idx="147">
                  <c:v>3</c:v>
                </c:pt>
                <c:pt idx="148">
                  <c:v>288</c:v>
                </c:pt>
                <c:pt idx="149">
                  <c:v>96</c:v>
                </c:pt>
                <c:pt idx="150">
                  <c:v>366</c:v>
                </c:pt>
                <c:pt idx="151">
                  <c:v>123</c:v>
                </c:pt>
                <c:pt idx="152">
                  <c:v>75</c:v>
                </c:pt>
                <c:pt idx="153">
                  <c:v>39</c:v>
                </c:pt>
                <c:pt idx="154">
                  <c:v>348</c:v>
                </c:pt>
                <c:pt idx="155">
                  <c:v>75</c:v>
                </c:pt>
                <c:pt idx="156">
                  <c:v>72</c:v>
                </c:pt>
                <c:pt idx="157">
                  <c:v>306</c:v>
                </c:pt>
                <c:pt idx="158">
                  <c:v>54</c:v>
                </c:pt>
                <c:pt idx="159">
                  <c:v>225</c:v>
                </c:pt>
                <c:pt idx="160">
                  <c:v>246</c:v>
                </c:pt>
                <c:pt idx="161">
                  <c:v>27</c:v>
                </c:pt>
                <c:pt idx="162">
                  <c:v>378</c:v>
                </c:pt>
                <c:pt idx="163">
                  <c:v>3</c:v>
                </c:pt>
                <c:pt idx="164">
                  <c:v>189</c:v>
                </c:pt>
                <c:pt idx="165">
                  <c:v>9</c:v>
                </c:pt>
                <c:pt idx="166">
                  <c:v>45</c:v>
                </c:pt>
                <c:pt idx="167">
                  <c:v>93</c:v>
                </c:pt>
                <c:pt idx="168">
                  <c:v>102</c:v>
                </c:pt>
                <c:pt idx="169">
                  <c:v>300</c:v>
                </c:pt>
                <c:pt idx="170">
                  <c:v>42</c:v>
                </c:pt>
                <c:pt idx="171">
                  <c:v>246</c:v>
                </c:pt>
                <c:pt idx="172">
                  <c:v>114</c:v>
                </c:pt>
                <c:pt idx="173">
                  <c:v>75</c:v>
                </c:pt>
                <c:pt idx="174">
                  <c:v>9</c:v>
                </c:pt>
                <c:pt idx="175">
                  <c:v>93</c:v>
                </c:pt>
                <c:pt idx="176">
                  <c:v>363</c:v>
                </c:pt>
                <c:pt idx="177">
                  <c:v>54</c:v>
                </c:pt>
                <c:pt idx="178">
                  <c:v>120</c:v>
                </c:pt>
                <c:pt idx="179">
                  <c:v>177</c:v>
                </c:pt>
                <c:pt idx="180">
                  <c:v>204</c:v>
                </c:pt>
                <c:pt idx="181">
                  <c:v>18</c:v>
                </c:pt>
                <c:pt idx="182">
                  <c:v>6</c:v>
                </c:pt>
                <c:pt idx="183">
                  <c:v>90</c:v>
                </c:pt>
                <c:pt idx="184">
                  <c:v>45</c:v>
                </c:pt>
                <c:pt idx="185">
                  <c:v>21</c:v>
                </c:pt>
                <c:pt idx="186">
                  <c:v>342</c:v>
                </c:pt>
                <c:pt idx="187">
                  <c:v>234</c:v>
                </c:pt>
                <c:pt idx="188">
                  <c:v>99</c:v>
                </c:pt>
                <c:pt idx="189">
                  <c:v>144</c:v>
                </c:pt>
                <c:pt idx="190">
                  <c:v>255</c:v>
                </c:pt>
                <c:pt idx="191">
                  <c:v>15</c:v>
                </c:pt>
                <c:pt idx="192">
                  <c:v>9</c:v>
                </c:pt>
                <c:pt idx="193">
                  <c:v>177</c:v>
                </c:pt>
                <c:pt idx="194">
                  <c:v>261</c:v>
                </c:pt>
                <c:pt idx="195">
                  <c:v>123</c:v>
                </c:pt>
                <c:pt idx="196">
                  <c:v>135</c:v>
                </c:pt>
                <c:pt idx="197">
                  <c:v>447</c:v>
                </c:pt>
                <c:pt idx="198">
                  <c:v>63</c:v>
                </c:pt>
                <c:pt idx="199">
                  <c:v>48</c:v>
                </c:pt>
                <c:pt idx="200">
                  <c:v>75</c:v>
                </c:pt>
                <c:pt idx="201">
                  <c:v>117</c:v>
                </c:pt>
                <c:pt idx="202">
                  <c:v>141</c:v>
                </c:pt>
                <c:pt idx="203">
                  <c:v>138</c:v>
                </c:pt>
                <c:pt idx="204">
                  <c:v>117</c:v>
                </c:pt>
                <c:pt idx="205">
                  <c:v>114</c:v>
                </c:pt>
                <c:pt idx="206">
                  <c:v>27</c:v>
                </c:pt>
                <c:pt idx="207">
                  <c:v>66</c:v>
                </c:pt>
                <c:pt idx="208">
                  <c:v>186</c:v>
                </c:pt>
                <c:pt idx="209">
                  <c:v>414</c:v>
                </c:pt>
                <c:pt idx="210">
                  <c:v>168</c:v>
                </c:pt>
                <c:pt idx="211">
                  <c:v>78</c:v>
                </c:pt>
                <c:pt idx="212">
                  <c:v>117</c:v>
                </c:pt>
                <c:pt idx="213">
                  <c:v>219</c:v>
                </c:pt>
                <c:pt idx="214">
                  <c:v>39</c:v>
                </c:pt>
                <c:pt idx="215">
                  <c:v>195</c:v>
                </c:pt>
                <c:pt idx="216">
                  <c:v>369</c:v>
                </c:pt>
                <c:pt idx="217">
                  <c:v>192</c:v>
                </c:pt>
                <c:pt idx="218">
                  <c:v>405</c:v>
                </c:pt>
                <c:pt idx="219">
                  <c:v>195</c:v>
                </c:pt>
                <c:pt idx="220">
                  <c:v>462</c:v>
                </c:pt>
                <c:pt idx="221">
                  <c:v>270</c:v>
                </c:pt>
                <c:pt idx="222">
                  <c:v>204</c:v>
                </c:pt>
                <c:pt idx="223">
                  <c:v>234</c:v>
                </c:pt>
                <c:pt idx="224">
                  <c:v>93</c:v>
                </c:pt>
                <c:pt idx="225">
                  <c:v>102</c:v>
                </c:pt>
                <c:pt idx="226">
                  <c:v>63</c:v>
                </c:pt>
                <c:pt idx="227">
                  <c:v>48</c:v>
                </c:pt>
                <c:pt idx="228">
                  <c:v>114</c:v>
                </c:pt>
                <c:pt idx="229">
                  <c:v>126</c:v>
                </c:pt>
                <c:pt idx="230">
                  <c:v>303</c:v>
                </c:pt>
                <c:pt idx="231">
                  <c:v>96</c:v>
                </c:pt>
                <c:pt idx="232">
                  <c:v>141</c:v>
                </c:pt>
                <c:pt idx="233">
                  <c:v>27</c:v>
                </c:pt>
                <c:pt idx="234">
                  <c:v>240</c:v>
                </c:pt>
                <c:pt idx="235">
                  <c:v>105</c:v>
                </c:pt>
                <c:pt idx="236">
                  <c:v>102</c:v>
                </c:pt>
                <c:pt idx="237">
                  <c:v>39</c:v>
                </c:pt>
                <c:pt idx="238">
                  <c:v>15</c:v>
                </c:pt>
                <c:pt idx="239">
                  <c:v>93</c:v>
                </c:pt>
                <c:pt idx="240">
                  <c:v>72</c:v>
                </c:pt>
                <c:pt idx="241">
                  <c:v>135</c:v>
                </c:pt>
                <c:pt idx="242">
                  <c:v>402</c:v>
                </c:pt>
                <c:pt idx="243">
                  <c:v>75</c:v>
                </c:pt>
                <c:pt idx="244">
                  <c:v>18</c:v>
                </c:pt>
                <c:pt idx="245">
                  <c:v>225</c:v>
                </c:pt>
                <c:pt idx="246">
                  <c:v>282</c:v>
                </c:pt>
                <c:pt idx="247">
                  <c:v>273</c:v>
                </c:pt>
                <c:pt idx="248">
                  <c:v>270</c:v>
                </c:pt>
                <c:pt idx="249">
                  <c:v>54</c:v>
                </c:pt>
                <c:pt idx="250">
                  <c:v>162</c:v>
                </c:pt>
                <c:pt idx="251">
                  <c:v>198</c:v>
                </c:pt>
                <c:pt idx="252">
                  <c:v>147</c:v>
                </c:pt>
                <c:pt idx="253">
                  <c:v>135</c:v>
                </c:pt>
                <c:pt idx="254">
                  <c:v>75</c:v>
                </c:pt>
                <c:pt idx="255">
                  <c:v>6</c:v>
                </c:pt>
                <c:pt idx="256">
                  <c:v>189</c:v>
                </c:pt>
                <c:pt idx="257">
                  <c:v>366</c:v>
                </c:pt>
                <c:pt idx="258">
                  <c:v>195</c:v>
                </c:pt>
                <c:pt idx="259">
                  <c:v>309</c:v>
                </c:pt>
                <c:pt idx="260">
                  <c:v>129</c:v>
                </c:pt>
                <c:pt idx="261">
                  <c:v>510</c:v>
                </c:pt>
                <c:pt idx="262">
                  <c:v>306</c:v>
                </c:pt>
                <c:pt idx="263">
                  <c:v>519</c:v>
                </c:pt>
                <c:pt idx="264">
                  <c:v>231</c:v>
                </c:pt>
                <c:pt idx="265">
                  <c:v>174</c:v>
                </c:pt>
                <c:pt idx="266">
                  <c:v>87</c:v>
                </c:pt>
                <c:pt idx="267">
                  <c:v>36</c:v>
                </c:pt>
                <c:pt idx="268">
                  <c:v>51</c:v>
                </c:pt>
                <c:pt idx="269">
                  <c:v>87</c:v>
                </c:pt>
                <c:pt idx="270">
                  <c:v>99</c:v>
                </c:pt>
                <c:pt idx="271">
                  <c:v>228</c:v>
                </c:pt>
                <c:pt idx="272">
                  <c:v>81</c:v>
                </c:pt>
                <c:pt idx="273">
                  <c:v>15</c:v>
                </c:pt>
                <c:pt idx="274">
                  <c:v>48</c:v>
                </c:pt>
                <c:pt idx="275">
                  <c:v>75</c:v>
                </c:pt>
                <c:pt idx="276">
                  <c:v>63</c:v>
                </c:pt>
                <c:pt idx="277">
                  <c:v>84</c:v>
                </c:pt>
                <c:pt idx="278">
                  <c:v>75</c:v>
                </c:pt>
                <c:pt idx="279">
                  <c:v>87</c:v>
                </c:pt>
                <c:pt idx="280">
                  <c:v>249</c:v>
                </c:pt>
                <c:pt idx="281">
                  <c:v>126</c:v>
                </c:pt>
                <c:pt idx="282">
                  <c:v>144</c:v>
                </c:pt>
                <c:pt idx="283">
                  <c:v>87</c:v>
                </c:pt>
                <c:pt idx="284">
                  <c:v>207</c:v>
                </c:pt>
                <c:pt idx="285">
                  <c:v>54</c:v>
                </c:pt>
                <c:pt idx="286">
                  <c:v>288</c:v>
                </c:pt>
                <c:pt idx="287">
                  <c:v>18</c:v>
                </c:pt>
                <c:pt idx="288">
                  <c:v>36</c:v>
                </c:pt>
                <c:pt idx="289">
                  <c:v>48</c:v>
                </c:pt>
                <c:pt idx="290">
                  <c:v>48</c:v>
                </c:pt>
                <c:pt idx="291">
                  <c:v>84</c:v>
                </c:pt>
                <c:pt idx="292">
                  <c:v>21</c:v>
                </c:pt>
                <c:pt idx="293">
                  <c:v>159</c:v>
                </c:pt>
                <c:pt idx="294">
                  <c:v>204</c:v>
                </c:pt>
                <c:pt idx="295">
                  <c:v>123</c:v>
                </c:pt>
                <c:pt idx="296">
                  <c:v>51</c:v>
                </c:pt>
                <c:pt idx="297">
                  <c:v>150</c:v>
                </c:pt>
                <c:pt idx="298">
                  <c:v>168</c:v>
                </c:pt>
                <c:pt idx="299">
                  <c:v>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6224"/>
        <c:axId val="170995648"/>
      </c:scatterChart>
      <c:valAx>
        <c:axId val="170996224"/>
        <c:scaling>
          <c:orientation val="minMax"/>
        </c:scaling>
        <c:delete val="0"/>
        <c:axPos val="b"/>
        <c:numFmt formatCode="&quot;$&quot;#,##0_);[Red]\(&quot;$&quot;#,##0\)" sourceLinked="1"/>
        <c:majorTickMark val="out"/>
        <c:minorTickMark val="none"/>
        <c:tickLblPos val="nextTo"/>
        <c:crossAx val="170995648"/>
        <c:crosses val="autoZero"/>
        <c:crossBetween val="midCat"/>
      </c:valAx>
      <c:valAx>
        <c:axId val="170995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0996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23812</xdr:rowOff>
    </xdr:from>
    <xdr:to>
      <xdr:col>7</xdr:col>
      <xdr:colOff>495300</xdr:colOff>
      <xdr:row>18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ND TRIPATHI" refreshedDate="45082.545592013892" createdVersion="4" refreshedVersion="4" minRefreshableVersion="3" recordCount="300">
  <cacheSource type="worksheet">
    <worksheetSource name="Table3"/>
  </cacheSource>
  <cacheFields count="6">
    <cacheField name="Sales Person" numFmtId="0">
      <sharedItems count="10">
        <s v="Gigi Bohling"/>
        <s v="Husein Augar"/>
        <s v="Oby Sorrel"/>
        <s v="Ram Mahesh"/>
        <s v="Barr Faughny"/>
        <s v="Carla Molina"/>
        <s v="Ches Bonnell"/>
        <s v="Curtice Advani"/>
        <s v="Brien Boise"/>
        <s v="Gunar Cockshoot"/>
      </sharedItems>
    </cacheField>
    <cacheField name="Geography" numFmtId="0">
      <sharedItems count="6">
        <s v="Canada"/>
        <s v="India"/>
        <s v="USA"/>
        <s v="UK"/>
        <s v="New Zealand"/>
        <s v="Australia"/>
      </sharedItems>
    </cacheField>
    <cacheField name="Product" numFmtId="0">
      <sharedItems count="22">
        <s v="Mint Chip Choco"/>
        <s v="Orange Choco"/>
        <s v="Caramel Stuffed Bars"/>
        <s v="Raspberry Choco"/>
        <s v="Peanut Butter Cubes"/>
        <s v="Choco Coated Almonds"/>
        <s v="Drinking Coco"/>
        <s v="Organic Choco Syrup"/>
        <s v="Milk Bars"/>
        <s v="70% Dark Bites"/>
        <s v="Almond Choco"/>
        <s v="Eclairs"/>
        <s v="After Nines"/>
        <s v="Manuka Honey Choco"/>
        <s v="Smooth Sliky Salty"/>
        <s v="85% Dark Bars"/>
        <s v="Baker's Choco Chips"/>
        <s v="White Choc"/>
        <s v="Fruit &amp; Nut Bars"/>
        <s v="99% Dark &amp; Pure"/>
        <s v="Spicy Special Slims"/>
        <s v="50% Dark Bites"/>
      </sharedItems>
    </cacheField>
    <cacheField name="Amount" numFmtId="164">
      <sharedItems containsSemiMixedTypes="0" containsString="0" containsNumber="1" containsInteger="1" minValue="0" maxValue="16184" count="268">
        <n v="16184"/>
        <n v="15610"/>
        <n v="14329"/>
        <n v="13391"/>
        <n v="12950"/>
        <n v="12348"/>
        <n v="11571"/>
        <n v="11522"/>
        <n v="11417"/>
        <n v="10311"/>
        <n v="10304"/>
        <n v="10129"/>
        <n v="10073"/>
        <n v="9926"/>
        <n v="9835"/>
        <n v="9772"/>
        <n v="9709"/>
        <n v="9660"/>
        <n v="9632"/>
        <n v="9506"/>
        <n v="9443"/>
        <n v="9198"/>
        <n v="9051"/>
        <n v="9002"/>
        <n v="8890"/>
        <n v="8869"/>
        <n v="8862"/>
        <n v="8841"/>
        <n v="8813"/>
        <n v="8463"/>
        <n v="8435"/>
        <n v="8211"/>
        <n v="8155"/>
        <n v="8008"/>
        <n v="7847"/>
        <n v="7833"/>
        <n v="7812"/>
        <n v="7777"/>
        <n v="7693"/>
        <n v="7651"/>
        <n v="7511"/>
        <n v="7483"/>
        <n v="7455"/>
        <n v="7322"/>
        <n v="7308"/>
        <n v="7280"/>
        <n v="7273"/>
        <n v="7259"/>
        <n v="7189"/>
        <n v="7021"/>
        <n v="6986"/>
        <n v="6909"/>
        <n v="6860"/>
        <n v="6853"/>
        <n v="6832"/>
        <n v="6818"/>
        <n v="6755"/>
        <n v="6748"/>
        <n v="6734"/>
        <n v="6706"/>
        <n v="6657"/>
        <n v="6608"/>
        <n v="6580"/>
        <n v="6454"/>
        <n v="6433"/>
        <n v="6398"/>
        <n v="6391"/>
        <n v="6370"/>
        <n v="6314"/>
        <n v="6300"/>
        <n v="6279"/>
        <n v="6146"/>
        <n v="6132"/>
        <n v="6125"/>
        <n v="6118"/>
        <n v="6111"/>
        <n v="6048"/>
        <n v="6027"/>
        <n v="5915"/>
        <n v="5817"/>
        <n v="5775"/>
        <n v="5677"/>
        <n v="5670"/>
        <n v="5586"/>
        <n v="5551"/>
        <n v="5474"/>
        <n v="5439"/>
        <n v="5355"/>
        <n v="5306"/>
        <n v="5236"/>
        <n v="5194"/>
        <n v="5075"/>
        <n v="5019"/>
        <n v="5012"/>
        <n v="4991"/>
        <n v="4970"/>
        <n v="4956"/>
        <n v="4949"/>
        <n v="4935"/>
        <n v="4858"/>
        <n v="4802"/>
        <n v="4781"/>
        <n v="4760"/>
        <n v="4753"/>
        <n v="4725"/>
        <n v="4683"/>
        <n v="4606"/>
        <n v="4592"/>
        <n v="4585"/>
        <n v="4487"/>
        <n v="4480"/>
        <n v="4438"/>
        <n v="4424"/>
        <n v="4417"/>
        <n v="4326"/>
        <n v="4319"/>
        <n v="4305"/>
        <n v="4242"/>
        <n v="4137"/>
        <n v="4053"/>
        <n v="4018"/>
        <n v="3983"/>
        <n v="3976"/>
        <n v="3920"/>
        <n v="3864"/>
        <n v="3850"/>
        <n v="3829"/>
        <n v="3808"/>
        <n v="3794"/>
        <n v="3773"/>
        <n v="3759"/>
        <n v="3752"/>
        <n v="3689"/>
        <n v="3640"/>
        <n v="3598"/>
        <n v="3556"/>
        <n v="3549"/>
        <n v="3507"/>
        <n v="3472"/>
        <n v="3402"/>
        <n v="3388"/>
        <n v="3339"/>
        <n v="3262"/>
        <n v="3192"/>
        <n v="3164"/>
        <n v="3108"/>
        <n v="3101"/>
        <n v="3094"/>
        <n v="3059"/>
        <n v="3052"/>
        <n v="2989"/>
        <n v="2954"/>
        <n v="2933"/>
        <n v="2919"/>
        <n v="2891"/>
        <n v="2870"/>
        <n v="2863"/>
        <n v="2856"/>
        <n v="2793"/>
        <n v="2779"/>
        <n v="2744"/>
        <n v="2737"/>
        <n v="2702"/>
        <n v="2681"/>
        <n v="2646"/>
        <n v="2639"/>
        <n v="2583"/>
        <n v="2562"/>
        <n v="2541"/>
        <n v="2478"/>
        <n v="2471"/>
        <n v="2464"/>
        <n v="2436"/>
        <n v="2429"/>
        <n v="2415"/>
        <n v="2408"/>
        <n v="2324"/>
        <n v="2317"/>
        <n v="2289"/>
        <n v="2275"/>
        <n v="2268"/>
        <n v="2226"/>
        <n v="2219"/>
        <n v="2212"/>
        <n v="2205"/>
        <n v="2149"/>
        <n v="2142"/>
        <n v="2135"/>
        <n v="2114"/>
        <n v="2100"/>
        <n v="2023"/>
        <n v="2016"/>
        <n v="2009"/>
        <n v="1988"/>
        <n v="1974"/>
        <n v="1932"/>
        <n v="1925"/>
        <n v="1904"/>
        <n v="1890"/>
        <n v="1785"/>
        <n v="1778"/>
        <n v="1771"/>
        <n v="1701"/>
        <n v="1652"/>
        <n v="1638"/>
        <n v="1624"/>
        <n v="1617"/>
        <n v="1589"/>
        <n v="1568"/>
        <n v="1561"/>
        <n v="1526"/>
        <n v="1505"/>
        <n v="1463"/>
        <n v="1442"/>
        <n v="1428"/>
        <n v="1407"/>
        <n v="1400"/>
        <n v="1302"/>
        <n v="1281"/>
        <n v="1274"/>
        <n v="1134"/>
        <n v="1085"/>
        <n v="1071"/>
        <n v="1057"/>
        <n v="973"/>
        <n v="966"/>
        <n v="959"/>
        <n v="945"/>
        <n v="938"/>
        <n v="861"/>
        <n v="854"/>
        <n v="847"/>
        <n v="819"/>
        <n v="798"/>
        <n v="714"/>
        <n v="707"/>
        <n v="700"/>
        <n v="630"/>
        <n v="623"/>
        <n v="609"/>
        <n v="567"/>
        <n v="560"/>
        <n v="553"/>
        <n v="525"/>
        <n v="518"/>
        <n v="497"/>
        <n v="490"/>
        <n v="469"/>
        <n v="434"/>
        <n v="385"/>
        <n v="357"/>
        <n v="336"/>
        <n v="280"/>
        <n v="259"/>
        <n v="252"/>
        <n v="245"/>
        <n v="238"/>
        <n v="217"/>
        <n v="189"/>
        <n v="182"/>
        <n v="168"/>
        <n v="154"/>
        <n v="98"/>
        <n v="63"/>
        <n v="56"/>
        <n v="42"/>
        <n v="21"/>
        <n v="0"/>
      </sharedItems>
    </cacheField>
    <cacheField name="Units" numFmtId="3">
      <sharedItems containsSemiMixedTypes="0" containsString="0" containsNumber="1" containsInteger="1" minValue="0" maxValue="525"/>
    </cacheField>
    <cacheField name="Field1" numFmtId="0" formula="Amount /Un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ND TRIPATHI" refreshedDate="45083.078674421296" createdVersion="4" refreshedVersion="4" minRefreshableVersion="3" recordCount="300">
  <cacheSource type="worksheet">
    <worksheetSource name="Table39"/>
  </cacheSource>
  <cacheFields count="10">
    <cacheField name="Sales Person" numFmtId="0">
      <sharedItems/>
    </cacheField>
    <cacheField name="Geography" numFmtId="0">
      <sharedItems count="6">
        <s v="Canada"/>
        <s v="India"/>
        <s v="USA"/>
        <s v="UK"/>
        <s v="New Zealand"/>
        <s v="Australia"/>
      </sharedItems>
    </cacheField>
    <cacheField name="Product" numFmtId="0">
      <sharedItems count="22">
        <s v="Mint Chip Choco"/>
        <s v="Orange Choco"/>
        <s v="Caramel Stuffed Bars"/>
        <s v="Raspberry Choco"/>
        <s v="Peanut Butter Cubes"/>
        <s v="Choco Coated Almonds"/>
        <s v="Drinking Coco"/>
        <s v="Organic Choco Syrup"/>
        <s v="Milk Bars"/>
        <s v="70% Dark Bites"/>
        <s v="Almond Choco"/>
        <s v="Eclairs"/>
        <s v="After Nines"/>
        <s v="Manuka Honey Choco"/>
        <s v="Smooth Sliky Salty"/>
        <s v="85% Dark Bars"/>
        <s v="Baker's Choco Chips"/>
        <s v="White Choc"/>
        <s v="Fruit &amp; Nut Bars"/>
        <s v="99% Dark &amp; Pure"/>
        <s v="Spicy Special Slims"/>
        <s v="50% Dark Bites"/>
      </sharedItems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  <cacheField name="Cost per Unit" numFmtId="0">
      <sharedItems containsSemiMixedTypes="0" containsString="0" containsNumber="1" minValue="3.11" maxValue="16.73"/>
    </cacheField>
    <cacheField name="Total Cost" numFmtId="0">
      <sharedItems containsSemiMixedTypes="0" containsString="0" containsNumber="1" minValue="0" maxValue="8682.8700000000008"/>
    </cacheField>
    <cacheField name="Profit" numFmtId="0">
      <sharedItems containsSemiMixedTypes="0" containsString="0" containsNumber="1" minValue="-7884.8700000000008" maxValue="15841.19"/>
    </cacheField>
    <cacheField name="Profit %" numFmtId="0">
      <sharedItems containsMixedTypes="1" containsNumber="1" minValue="-100" maxValue="31383.771251931994"/>
    </cacheField>
    <cacheField name="Profit%" numFmtId="0" formula="Profit /'Total Cos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39"/>
  </r>
  <r>
    <x v="0"/>
    <x v="1"/>
    <x v="1"/>
    <x v="1"/>
    <n v="339"/>
  </r>
  <r>
    <x v="1"/>
    <x v="1"/>
    <x v="2"/>
    <x v="2"/>
    <n v="150"/>
  </r>
  <r>
    <x v="0"/>
    <x v="2"/>
    <x v="3"/>
    <x v="3"/>
    <n v="201"/>
  </r>
  <r>
    <x v="2"/>
    <x v="3"/>
    <x v="4"/>
    <x v="4"/>
    <n v="30"/>
  </r>
  <r>
    <x v="3"/>
    <x v="2"/>
    <x v="5"/>
    <x v="5"/>
    <n v="234"/>
  </r>
  <r>
    <x v="4"/>
    <x v="4"/>
    <x v="6"/>
    <x v="6"/>
    <n v="138"/>
  </r>
  <r>
    <x v="1"/>
    <x v="0"/>
    <x v="7"/>
    <x v="7"/>
    <n v="204"/>
  </r>
  <r>
    <x v="4"/>
    <x v="0"/>
    <x v="0"/>
    <x v="8"/>
    <n v="21"/>
  </r>
  <r>
    <x v="5"/>
    <x v="0"/>
    <x v="8"/>
    <x v="9"/>
    <n v="231"/>
  </r>
  <r>
    <x v="5"/>
    <x v="0"/>
    <x v="5"/>
    <x v="10"/>
    <n v="84"/>
  </r>
  <r>
    <x v="6"/>
    <x v="5"/>
    <x v="9"/>
    <x v="11"/>
    <n v="312"/>
  </r>
  <r>
    <x v="7"/>
    <x v="0"/>
    <x v="10"/>
    <x v="12"/>
    <n v="120"/>
  </r>
  <r>
    <x v="4"/>
    <x v="4"/>
    <x v="11"/>
    <x v="13"/>
    <n v="201"/>
  </r>
  <r>
    <x v="6"/>
    <x v="4"/>
    <x v="12"/>
    <x v="14"/>
    <n v="207"/>
  </r>
  <r>
    <x v="3"/>
    <x v="0"/>
    <x v="4"/>
    <x v="15"/>
    <n v="90"/>
  </r>
  <r>
    <x v="8"/>
    <x v="4"/>
    <x v="3"/>
    <x v="16"/>
    <n v="30"/>
  </r>
  <r>
    <x v="8"/>
    <x v="3"/>
    <x v="6"/>
    <x v="17"/>
    <n v="27"/>
  </r>
  <r>
    <x v="5"/>
    <x v="0"/>
    <x v="6"/>
    <x v="18"/>
    <n v="288"/>
  </r>
  <r>
    <x v="1"/>
    <x v="5"/>
    <x v="4"/>
    <x v="19"/>
    <n v="87"/>
  </r>
  <r>
    <x v="4"/>
    <x v="3"/>
    <x v="1"/>
    <x v="20"/>
    <n v="162"/>
  </r>
  <r>
    <x v="9"/>
    <x v="0"/>
    <x v="0"/>
    <x v="21"/>
    <n v="36"/>
  </r>
  <r>
    <x v="1"/>
    <x v="0"/>
    <x v="9"/>
    <x v="22"/>
    <n v="57"/>
  </r>
  <r>
    <x v="3"/>
    <x v="4"/>
    <x v="13"/>
    <x v="23"/>
    <n v="72"/>
  </r>
  <r>
    <x v="8"/>
    <x v="3"/>
    <x v="14"/>
    <x v="24"/>
    <n v="210"/>
  </r>
  <r>
    <x v="3"/>
    <x v="2"/>
    <x v="4"/>
    <x v="25"/>
    <n v="432"/>
  </r>
  <r>
    <x v="6"/>
    <x v="1"/>
    <x v="15"/>
    <x v="26"/>
    <n v="189"/>
  </r>
  <r>
    <x v="9"/>
    <x v="5"/>
    <x v="16"/>
    <x v="27"/>
    <n v="303"/>
  </r>
  <r>
    <x v="0"/>
    <x v="4"/>
    <x v="17"/>
    <x v="28"/>
    <n v="21"/>
  </r>
  <r>
    <x v="1"/>
    <x v="1"/>
    <x v="1"/>
    <x v="29"/>
    <n v="492"/>
  </r>
  <r>
    <x v="6"/>
    <x v="0"/>
    <x v="12"/>
    <x v="30"/>
    <n v="42"/>
  </r>
  <r>
    <x v="4"/>
    <x v="0"/>
    <x v="13"/>
    <x v="31"/>
    <n v="75"/>
  </r>
  <r>
    <x v="1"/>
    <x v="1"/>
    <x v="18"/>
    <x v="32"/>
    <n v="90"/>
  </r>
  <r>
    <x v="7"/>
    <x v="1"/>
    <x v="16"/>
    <x v="33"/>
    <n v="456"/>
  </r>
  <r>
    <x v="5"/>
    <x v="1"/>
    <x v="4"/>
    <x v="34"/>
    <n v="174"/>
  </r>
  <r>
    <x v="1"/>
    <x v="2"/>
    <x v="3"/>
    <x v="35"/>
    <n v="243"/>
  </r>
  <r>
    <x v="4"/>
    <x v="3"/>
    <x v="7"/>
    <x v="36"/>
    <n v="81"/>
  </r>
  <r>
    <x v="9"/>
    <x v="1"/>
    <x v="5"/>
    <x v="37"/>
    <n v="504"/>
  </r>
  <r>
    <x v="6"/>
    <x v="1"/>
    <x v="11"/>
    <x v="37"/>
    <n v="39"/>
  </r>
  <r>
    <x v="7"/>
    <x v="4"/>
    <x v="14"/>
    <x v="38"/>
    <n v="87"/>
  </r>
  <r>
    <x v="3"/>
    <x v="4"/>
    <x v="19"/>
    <x v="38"/>
    <n v="21"/>
  </r>
  <r>
    <x v="4"/>
    <x v="3"/>
    <x v="20"/>
    <x v="39"/>
    <n v="213"/>
  </r>
  <r>
    <x v="4"/>
    <x v="1"/>
    <x v="19"/>
    <x v="40"/>
    <n v="120"/>
  </r>
  <r>
    <x v="0"/>
    <x v="5"/>
    <x v="17"/>
    <x v="41"/>
    <n v="45"/>
  </r>
  <r>
    <x v="5"/>
    <x v="2"/>
    <x v="2"/>
    <x v="42"/>
    <n v="216"/>
  </r>
  <r>
    <x v="7"/>
    <x v="5"/>
    <x v="20"/>
    <x v="43"/>
    <n v="36"/>
  </r>
  <r>
    <x v="9"/>
    <x v="4"/>
    <x v="2"/>
    <x v="44"/>
    <n v="327"/>
  </r>
  <r>
    <x v="0"/>
    <x v="1"/>
    <x v="3"/>
    <x v="45"/>
    <n v="201"/>
  </r>
  <r>
    <x v="1"/>
    <x v="4"/>
    <x v="1"/>
    <x v="46"/>
    <n v="96"/>
  </r>
  <r>
    <x v="9"/>
    <x v="1"/>
    <x v="21"/>
    <x v="47"/>
    <n v="276"/>
  </r>
  <r>
    <x v="0"/>
    <x v="5"/>
    <x v="8"/>
    <x v="48"/>
    <n v="54"/>
  </r>
  <r>
    <x v="8"/>
    <x v="3"/>
    <x v="9"/>
    <x v="49"/>
    <n v="183"/>
  </r>
  <r>
    <x v="0"/>
    <x v="1"/>
    <x v="7"/>
    <x v="50"/>
    <n v="21"/>
  </r>
  <r>
    <x v="0"/>
    <x v="3"/>
    <x v="12"/>
    <x v="51"/>
    <n v="81"/>
  </r>
  <r>
    <x v="2"/>
    <x v="5"/>
    <x v="10"/>
    <x v="52"/>
    <n v="126"/>
  </r>
  <r>
    <x v="3"/>
    <x v="2"/>
    <x v="12"/>
    <x v="53"/>
    <n v="372"/>
  </r>
  <r>
    <x v="1"/>
    <x v="1"/>
    <x v="20"/>
    <x v="54"/>
    <n v="27"/>
  </r>
  <r>
    <x v="7"/>
    <x v="4"/>
    <x v="16"/>
    <x v="55"/>
    <n v="6"/>
  </r>
  <r>
    <x v="6"/>
    <x v="2"/>
    <x v="9"/>
    <x v="56"/>
    <n v="252"/>
  </r>
  <r>
    <x v="3"/>
    <x v="1"/>
    <x v="16"/>
    <x v="57"/>
    <n v="48"/>
  </r>
  <r>
    <x v="7"/>
    <x v="1"/>
    <x v="5"/>
    <x v="58"/>
    <n v="123"/>
  </r>
  <r>
    <x v="8"/>
    <x v="2"/>
    <x v="5"/>
    <x v="59"/>
    <n v="459"/>
  </r>
  <r>
    <x v="2"/>
    <x v="0"/>
    <x v="5"/>
    <x v="60"/>
    <n v="303"/>
  </r>
  <r>
    <x v="9"/>
    <x v="2"/>
    <x v="3"/>
    <x v="60"/>
    <n v="276"/>
  </r>
  <r>
    <x v="6"/>
    <x v="4"/>
    <x v="21"/>
    <x v="61"/>
    <n v="225"/>
  </r>
  <r>
    <x v="4"/>
    <x v="5"/>
    <x v="2"/>
    <x v="62"/>
    <n v="183"/>
  </r>
  <r>
    <x v="6"/>
    <x v="4"/>
    <x v="9"/>
    <x v="63"/>
    <n v="54"/>
  </r>
  <r>
    <x v="8"/>
    <x v="5"/>
    <x v="20"/>
    <x v="64"/>
    <n v="78"/>
  </r>
  <r>
    <x v="5"/>
    <x v="4"/>
    <x v="15"/>
    <x v="65"/>
    <n v="102"/>
  </r>
  <r>
    <x v="6"/>
    <x v="4"/>
    <x v="4"/>
    <x v="66"/>
    <n v="48"/>
  </r>
  <r>
    <x v="3"/>
    <x v="3"/>
    <x v="7"/>
    <x v="67"/>
    <n v="30"/>
  </r>
  <r>
    <x v="0"/>
    <x v="0"/>
    <x v="18"/>
    <x v="68"/>
    <n v="15"/>
  </r>
  <r>
    <x v="9"/>
    <x v="1"/>
    <x v="17"/>
    <x v="69"/>
    <n v="42"/>
  </r>
  <r>
    <x v="8"/>
    <x v="4"/>
    <x v="16"/>
    <x v="70"/>
    <n v="45"/>
  </r>
  <r>
    <x v="0"/>
    <x v="1"/>
    <x v="12"/>
    <x v="70"/>
    <n v="237"/>
  </r>
  <r>
    <x v="0"/>
    <x v="0"/>
    <x v="8"/>
    <x v="71"/>
    <n v="63"/>
  </r>
  <r>
    <x v="3"/>
    <x v="4"/>
    <x v="7"/>
    <x v="72"/>
    <n v="93"/>
  </r>
  <r>
    <x v="3"/>
    <x v="5"/>
    <x v="10"/>
    <x v="73"/>
    <n v="102"/>
  </r>
  <r>
    <x v="7"/>
    <x v="0"/>
    <x v="5"/>
    <x v="74"/>
    <n v="9"/>
  </r>
  <r>
    <x v="5"/>
    <x v="0"/>
    <x v="9"/>
    <x v="74"/>
    <n v="174"/>
  </r>
  <r>
    <x v="0"/>
    <x v="0"/>
    <x v="6"/>
    <x v="75"/>
    <n v="3"/>
  </r>
  <r>
    <x v="7"/>
    <x v="3"/>
    <x v="11"/>
    <x v="76"/>
    <n v="27"/>
  </r>
  <r>
    <x v="4"/>
    <x v="3"/>
    <x v="2"/>
    <x v="77"/>
    <n v="144"/>
  </r>
  <r>
    <x v="5"/>
    <x v="5"/>
    <x v="12"/>
    <x v="78"/>
    <n v="3"/>
  </r>
  <r>
    <x v="3"/>
    <x v="3"/>
    <x v="12"/>
    <x v="79"/>
    <n v="12"/>
  </r>
  <r>
    <x v="3"/>
    <x v="3"/>
    <x v="3"/>
    <x v="80"/>
    <n v="42"/>
  </r>
  <r>
    <x v="6"/>
    <x v="5"/>
    <x v="2"/>
    <x v="81"/>
    <n v="258"/>
  </r>
  <r>
    <x v="3"/>
    <x v="5"/>
    <x v="8"/>
    <x v="82"/>
    <n v="297"/>
  </r>
  <r>
    <x v="2"/>
    <x v="5"/>
    <x v="21"/>
    <x v="83"/>
    <n v="525"/>
  </r>
  <r>
    <x v="6"/>
    <x v="0"/>
    <x v="13"/>
    <x v="84"/>
    <n v="252"/>
  </r>
  <r>
    <x v="0"/>
    <x v="5"/>
    <x v="19"/>
    <x v="85"/>
    <n v="168"/>
  </r>
  <r>
    <x v="3"/>
    <x v="0"/>
    <x v="17"/>
    <x v="86"/>
    <n v="30"/>
  </r>
  <r>
    <x v="2"/>
    <x v="1"/>
    <x v="19"/>
    <x v="87"/>
    <n v="204"/>
  </r>
  <r>
    <x v="6"/>
    <x v="4"/>
    <x v="16"/>
    <x v="88"/>
    <n v="0"/>
  </r>
  <r>
    <x v="0"/>
    <x v="3"/>
    <x v="16"/>
    <x v="89"/>
    <n v="51"/>
  </r>
  <r>
    <x v="6"/>
    <x v="2"/>
    <x v="2"/>
    <x v="90"/>
    <n v="288"/>
  </r>
  <r>
    <x v="0"/>
    <x v="5"/>
    <x v="5"/>
    <x v="91"/>
    <n v="21"/>
  </r>
  <r>
    <x v="3"/>
    <x v="1"/>
    <x v="11"/>
    <x v="92"/>
    <n v="156"/>
  </r>
  <r>
    <x v="8"/>
    <x v="0"/>
    <x v="18"/>
    <x v="92"/>
    <n v="150"/>
  </r>
  <r>
    <x v="8"/>
    <x v="2"/>
    <x v="12"/>
    <x v="93"/>
    <n v="210"/>
  </r>
  <r>
    <x v="0"/>
    <x v="4"/>
    <x v="21"/>
    <x v="94"/>
    <n v="12"/>
  </r>
  <r>
    <x v="2"/>
    <x v="1"/>
    <x v="16"/>
    <x v="94"/>
    <n v="9"/>
  </r>
  <r>
    <x v="7"/>
    <x v="0"/>
    <x v="11"/>
    <x v="95"/>
    <n v="156"/>
  </r>
  <r>
    <x v="9"/>
    <x v="3"/>
    <x v="16"/>
    <x v="96"/>
    <n v="171"/>
  </r>
  <r>
    <x v="7"/>
    <x v="4"/>
    <x v="18"/>
    <x v="97"/>
    <n v="189"/>
  </r>
  <r>
    <x v="5"/>
    <x v="1"/>
    <x v="18"/>
    <x v="98"/>
    <n v="126"/>
  </r>
  <r>
    <x v="2"/>
    <x v="3"/>
    <x v="20"/>
    <x v="99"/>
    <n v="279"/>
  </r>
  <r>
    <x v="4"/>
    <x v="3"/>
    <x v="3"/>
    <x v="100"/>
    <n v="36"/>
  </r>
  <r>
    <x v="7"/>
    <x v="2"/>
    <x v="9"/>
    <x v="101"/>
    <n v="123"/>
  </r>
  <r>
    <x v="5"/>
    <x v="2"/>
    <x v="8"/>
    <x v="102"/>
    <n v="69"/>
  </r>
  <r>
    <x v="8"/>
    <x v="2"/>
    <x v="7"/>
    <x v="103"/>
    <n v="300"/>
  </r>
  <r>
    <x v="0"/>
    <x v="2"/>
    <x v="14"/>
    <x v="103"/>
    <n v="246"/>
  </r>
  <r>
    <x v="3"/>
    <x v="2"/>
    <x v="0"/>
    <x v="104"/>
    <n v="174"/>
  </r>
  <r>
    <x v="2"/>
    <x v="4"/>
    <x v="18"/>
    <x v="105"/>
    <n v="30"/>
  </r>
  <r>
    <x v="6"/>
    <x v="2"/>
    <x v="21"/>
    <x v="106"/>
    <n v="63"/>
  </r>
  <r>
    <x v="9"/>
    <x v="4"/>
    <x v="13"/>
    <x v="107"/>
    <n v="324"/>
  </r>
  <r>
    <x v="6"/>
    <x v="2"/>
    <x v="19"/>
    <x v="108"/>
    <n v="240"/>
  </r>
  <r>
    <x v="6"/>
    <x v="4"/>
    <x v="11"/>
    <x v="109"/>
    <n v="111"/>
  </r>
  <r>
    <x v="6"/>
    <x v="4"/>
    <x v="0"/>
    <x v="109"/>
    <n v="333"/>
  </r>
  <r>
    <x v="0"/>
    <x v="2"/>
    <x v="13"/>
    <x v="110"/>
    <n v="357"/>
  </r>
  <r>
    <x v="6"/>
    <x v="3"/>
    <x v="11"/>
    <x v="111"/>
    <n v="246"/>
  </r>
  <r>
    <x v="3"/>
    <x v="0"/>
    <x v="8"/>
    <x v="112"/>
    <n v="201"/>
  </r>
  <r>
    <x v="4"/>
    <x v="5"/>
    <x v="18"/>
    <x v="113"/>
    <n v="153"/>
  </r>
  <r>
    <x v="4"/>
    <x v="5"/>
    <x v="14"/>
    <x v="114"/>
    <n v="348"/>
  </r>
  <r>
    <x v="7"/>
    <x v="0"/>
    <x v="8"/>
    <x v="115"/>
    <n v="30"/>
  </r>
  <r>
    <x v="1"/>
    <x v="4"/>
    <x v="17"/>
    <x v="116"/>
    <n v="156"/>
  </r>
  <r>
    <x v="7"/>
    <x v="1"/>
    <x v="7"/>
    <x v="117"/>
    <n v="207"/>
  </r>
  <r>
    <x v="1"/>
    <x v="5"/>
    <x v="15"/>
    <x v="118"/>
    <n v="60"/>
  </r>
  <r>
    <x v="2"/>
    <x v="1"/>
    <x v="12"/>
    <x v="119"/>
    <n v="24"/>
  </r>
  <r>
    <x v="3"/>
    <x v="1"/>
    <x v="19"/>
    <x v="120"/>
    <n v="162"/>
  </r>
  <r>
    <x v="0"/>
    <x v="3"/>
    <x v="15"/>
    <x v="120"/>
    <n v="171"/>
  </r>
  <r>
    <x v="4"/>
    <x v="3"/>
    <x v="4"/>
    <x v="120"/>
    <n v="126"/>
  </r>
  <r>
    <x v="9"/>
    <x v="4"/>
    <x v="11"/>
    <x v="121"/>
    <n v="144"/>
  </r>
  <r>
    <x v="5"/>
    <x v="3"/>
    <x v="21"/>
    <x v="122"/>
    <n v="72"/>
  </r>
  <r>
    <x v="1"/>
    <x v="3"/>
    <x v="15"/>
    <x v="123"/>
    <n v="306"/>
  </r>
  <r>
    <x v="7"/>
    <x v="2"/>
    <x v="7"/>
    <x v="124"/>
    <n v="177"/>
  </r>
  <r>
    <x v="1"/>
    <x v="5"/>
    <x v="17"/>
    <x v="125"/>
    <n v="102"/>
  </r>
  <r>
    <x v="6"/>
    <x v="1"/>
    <x v="3"/>
    <x v="126"/>
    <n v="24"/>
  </r>
  <r>
    <x v="2"/>
    <x v="2"/>
    <x v="6"/>
    <x v="127"/>
    <n v="279"/>
  </r>
  <r>
    <x v="3"/>
    <x v="1"/>
    <x v="4"/>
    <x v="128"/>
    <n v="159"/>
  </r>
  <r>
    <x v="9"/>
    <x v="0"/>
    <x v="18"/>
    <x v="129"/>
    <n v="165"/>
  </r>
  <r>
    <x v="7"/>
    <x v="1"/>
    <x v="11"/>
    <x v="130"/>
    <n v="150"/>
  </r>
  <r>
    <x v="8"/>
    <x v="5"/>
    <x v="5"/>
    <x v="131"/>
    <n v="213"/>
  </r>
  <r>
    <x v="9"/>
    <x v="1"/>
    <x v="2"/>
    <x v="132"/>
    <n v="312"/>
  </r>
  <r>
    <x v="9"/>
    <x v="3"/>
    <x v="13"/>
    <x v="133"/>
    <n v="51"/>
  </r>
  <r>
    <x v="8"/>
    <x v="2"/>
    <x v="9"/>
    <x v="134"/>
    <n v="81"/>
  </r>
  <r>
    <x v="7"/>
    <x v="4"/>
    <x v="2"/>
    <x v="135"/>
    <n v="459"/>
  </r>
  <r>
    <x v="4"/>
    <x v="5"/>
    <x v="10"/>
    <x v="136"/>
    <n v="3"/>
  </r>
  <r>
    <x v="8"/>
    <x v="1"/>
    <x v="14"/>
    <x v="137"/>
    <n v="288"/>
  </r>
  <r>
    <x v="2"/>
    <x v="2"/>
    <x v="21"/>
    <x v="138"/>
    <n v="96"/>
  </r>
  <r>
    <x v="7"/>
    <x v="1"/>
    <x v="9"/>
    <x v="139"/>
    <n v="366"/>
  </r>
  <r>
    <x v="5"/>
    <x v="4"/>
    <x v="1"/>
    <x v="140"/>
    <n v="123"/>
  </r>
  <r>
    <x v="7"/>
    <x v="1"/>
    <x v="13"/>
    <x v="141"/>
    <n v="75"/>
  </r>
  <r>
    <x v="9"/>
    <x v="0"/>
    <x v="17"/>
    <x v="141"/>
    <n v="39"/>
  </r>
  <r>
    <x v="0"/>
    <x v="0"/>
    <x v="11"/>
    <x v="141"/>
    <n v="348"/>
  </r>
  <r>
    <x v="6"/>
    <x v="1"/>
    <x v="5"/>
    <x v="142"/>
    <n v="75"/>
  </r>
  <r>
    <x v="1"/>
    <x v="3"/>
    <x v="17"/>
    <x v="143"/>
    <n v="72"/>
  </r>
  <r>
    <x v="3"/>
    <x v="0"/>
    <x v="7"/>
    <x v="144"/>
    <n v="306"/>
  </r>
  <r>
    <x v="9"/>
    <x v="1"/>
    <x v="16"/>
    <x v="145"/>
    <n v="54"/>
  </r>
  <r>
    <x v="3"/>
    <x v="3"/>
    <x v="2"/>
    <x v="146"/>
    <n v="225"/>
  </r>
  <r>
    <x v="4"/>
    <x v="0"/>
    <x v="14"/>
    <x v="147"/>
    <n v="246"/>
  </r>
  <r>
    <x v="2"/>
    <x v="4"/>
    <x v="2"/>
    <x v="148"/>
    <n v="27"/>
  </r>
  <r>
    <x v="7"/>
    <x v="3"/>
    <x v="13"/>
    <x v="149"/>
    <n v="378"/>
  </r>
  <r>
    <x v="7"/>
    <x v="3"/>
    <x v="15"/>
    <x v="150"/>
    <n v="3"/>
  </r>
  <r>
    <x v="1"/>
    <x v="0"/>
    <x v="5"/>
    <x v="151"/>
    <n v="189"/>
  </r>
  <r>
    <x v="5"/>
    <x v="4"/>
    <x v="20"/>
    <x v="152"/>
    <n v="9"/>
  </r>
  <r>
    <x v="1"/>
    <x v="4"/>
    <x v="2"/>
    <x v="153"/>
    <n v="45"/>
  </r>
  <r>
    <x v="9"/>
    <x v="1"/>
    <x v="11"/>
    <x v="153"/>
    <n v="93"/>
  </r>
  <r>
    <x v="0"/>
    <x v="1"/>
    <x v="13"/>
    <x v="154"/>
    <n v="102"/>
  </r>
  <r>
    <x v="6"/>
    <x v="0"/>
    <x v="19"/>
    <x v="155"/>
    <n v="300"/>
  </r>
  <r>
    <x v="4"/>
    <x v="4"/>
    <x v="3"/>
    <x v="156"/>
    <n v="42"/>
  </r>
  <r>
    <x v="1"/>
    <x v="4"/>
    <x v="16"/>
    <x v="157"/>
    <n v="246"/>
  </r>
  <r>
    <x v="6"/>
    <x v="2"/>
    <x v="15"/>
    <x v="158"/>
    <n v="114"/>
  </r>
  <r>
    <x v="3"/>
    <x v="1"/>
    <x v="18"/>
    <x v="159"/>
    <n v="75"/>
  </r>
  <r>
    <x v="0"/>
    <x v="2"/>
    <x v="10"/>
    <x v="160"/>
    <n v="9"/>
  </r>
  <r>
    <x v="1"/>
    <x v="4"/>
    <x v="18"/>
    <x v="161"/>
    <n v="93"/>
  </r>
  <r>
    <x v="8"/>
    <x v="2"/>
    <x v="1"/>
    <x v="162"/>
    <n v="363"/>
  </r>
  <r>
    <x v="7"/>
    <x v="5"/>
    <x v="14"/>
    <x v="163"/>
    <n v="54"/>
  </r>
  <r>
    <x v="1"/>
    <x v="5"/>
    <x v="0"/>
    <x v="164"/>
    <n v="120"/>
  </r>
  <r>
    <x v="6"/>
    <x v="0"/>
    <x v="6"/>
    <x v="164"/>
    <n v="177"/>
  </r>
  <r>
    <x v="1"/>
    <x v="3"/>
    <x v="6"/>
    <x v="165"/>
    <n v="204"/>
  </r>
  <r>
    <x v="9"/>
    <x v="1"/>
    <x v="1"/>
    <x v="166"/>
    <n v="18"/>
  </r>
  <r>
    <x v="2"/>
    <x v="2"/>
    <x v="3"/>
    <x v="167"/>
    <n v="6"/>
  </r>
  <r>
    <x v="3"/>
    <x v="5"/>
    <x v="17"/>
    <x v="168"/>
    <n v="90"/>
  </r>
  <r>
    <x v="3"/>
    <x v="5"/>
    <x v="13"/>
    <x v="168"/>
    <n v="45"/>
  </r>
  <r>
    <x v="6"/>
    <x v="2"/>
    <x v="7"/>
    <x v="169"/>
    <n v="21"/>
  </r>
  <r>
    <x v="2"/>
    <x v="0"/>
    <x v="13"/>
    <x v="170"/>
    <n v="342"/>
  </r>
  <r>
    <x v="9"/>
    <x v="2"/>
    <x v="17"/>
    <x v="171"/>
    <n v="234"/>
  </r>
  <r>
    <x v="1"/>
    <x v="5"/>
    <x v="16"/>
    <x v="172"/>
    <n v="99"/>
  </r>
  <r>
    <x v="1"/>
    <x v="2"/>
    <x v="7"/>
    <x v="173"/>
    <n v="144"/>
  </r>
  <r>
    <x v="9"/>
    <x v="2"/>
    <x v="21"/>
    <x v="174"/>
    <n v="255"/>
  </r>
  <r>
    <x v="0"/>
    <x v="2"/>
    <x v="6"/>
    <x v="174"/>
    <n v="15"/>
  </r>
  <r>
    <x v="1"/>
    <x v="5"/>
    <x v="11"/>
    <x v="175"/>
    <n v="9"/>
  </r>
  <r>
    <x v="5"/>
    <x v="4"/>
    <x v="16"/>
    <x v="176"/>
    <n v="177"/>
  </r>
  <r>
    <x v="2"/>
    <x v="0"/>
    <x v="18"/>
    <x v="177"/>
    <n v="261"/>
  </r>
  <r>
    <x v="7"/>
    <x v="5"/>
    <x v="8"/>
    <x v="177"/>
    <n v="123"/>
  </r>
  <r>
    <x v="3"/>
    <x v="1"/>
    <x v="7"/>
    <x v="178"/>
    <n v="135"/>
  </r>
  <r>
    <x v="3"/>
    <x v="2"/>
    <x v="9"/>
    <x v="179"/>
    <n v="447"/>
  </r>
  <r>
    <x v="8"/>
    <x v="5"/>
    <x v="7"/>
    <x v="180"/>
    <n v="63"/>
  </r>
  <r>
    <x v="6"/>
    <x v="1"/>
    <x v="4"/>
    <x v="181"/>
    <n v="48"/>
  </r>
  <r>
    <x v="7"/>
    <x v="1"/>
    <x v="0"/>
    <x v="182"/>
    <n v="75"/>
  </r>
  <r>
    <x v="9"/>
    <x v="1"/>
    <x v="18"/>
    <x v="183"/>
    <n v="117"/>
  </r>
  <r>
    <x v="2"/>
    <x v="5"/>
    <x v="12"/>
    <x v="184"/>
    <n v="141"/>
  </r>
  <r>
    <x v="6"/>
    <x v="1"/>
    <x v="1"/>
    <x v="184"/>
    <n v="138"/>
  </r>
  <r>
    <x v="6"/>
    <x v="0"/>
    <x v="14"/>
    <x v="185"/>
    <n v="117"/>
  </r>
  <r>
    <x v="1"/>
    <x v="0"/>
    <x v="17"/>
    <x v="186"/>
    <n v="114"/>
  </r>
  <r>
    <x v="6"/>
    <x v="2"/>
    <x v="0"/>
    <x v="187"/>
    <n v="27"/>
  </r>
  <r>
    <x v="9"/>
    <x v="2"/>
    <x v="13"/>
    <x v="188"/>
    <n v="66"/>
  </r>
  <r>
    <x v="5"/>
    <x v="2"/>
    <x v="3"/>
    <x v="188"/>
    <n v="186"/>
  </r>
  <r>
    <x v="7"/>
    <x v="3"/>
    <x v="17"/>
    <x v="189"/>
    <n v="414"/>
  </r>
  <r>
    <x v="8"/>
    <x v="2"/>
    <x v="13"/>
    <x v="190"/>
    <n v="168"/>
  </r>
  <r>
    <x v="9"/>
    <x v="2"/>
    <x v="18"/>
    <x v="190"/>
    <n v="78"/>
  </r>
  <r>
    <x v="4"/>
    <x v="3"/>
    <x v="0"/>
    <x v="191"/>
    <n v="117"/>
  </r>
  <r>
    <x v="8"/>
    <x v="1"/>
    <x v="0"/>
    <x v="192"/>
    <n v="219"/>
  </r>
  <r>
    <x v="3"/>
    <x v="5"/>
    <x v="14"/>
    <x v="193"/>
    <n v="39"/>
  </r>
  <r>
    <x v="2"/>
    <x v="2"/>
    <x v="1"/>
    <x v="194"/>
    <n v="195"/>
  </r>
  <r>
    <x v="6"/>
    <x v="1"/>
    <x v="21"/>
    <x v="195"/>
    <n v="369"/>
  </r>
  <r>
    <x v="5"/>
    <x v="0"/>
    <x v="19"/>
    <x v="196"/>
    <n v="192"/>
  </r>
  <r>
    <x v="7"/>
    <x v="4"/>
    <x v="0"/>
    <x v="197"/>
    <n v="405"/>
  </r>
  <r>
    <x v="8"/>
    <x v="4"/>
    <x v="12"/>
    <x v="198"/>
    <n v="195"/>
  </r>
  <r>
    <x v="4"/>
    <x v="3"/>
    <x v="17"/>
    <x v="199"/>
    <n v="462"/>
  </r>
  <r>
    <x v="6"/>
    <x v="5"/>
    <x v="6"/>
    <x v="200"/>
    <n v="270"/>
  </r>
  <r>
    <x v="8"/>
    <x v="4"/>
    <x v="19"/>
    <x v="201"/>
    <n v="204"/>
  </r>
  <r>
    <x v="8"/>
    <x v="5"/>
    <x v="18"/>
    <x v="202"/>
    <n v="234"/>
  </r>
  <r>
    <x v="0"/>
    <x v="1"/>
    <x v="4"/>
    <x v="203"/>
    <n v="93"/>
  </r>
  <r>
    <x v="9"/>
    <x v="3"/>
    <x v="2"/>
    <x v="203"/>
    <n v="102"/>
  </r>
  <r>
    <x v="7"/>
    <x v="3"/>
    <x v="9"/>
    <x v="204"/>
    <n v="63"/>
  </r>
  <r>
    <x v="3"/>
    <x v="2"/>
    <x v="15"/>
    <x v="204"/>
    <n v="48"/>
  </r>
  <r>
    <x v="3"/>
    <x v="4"/>
    <x v="9"/>
    <x v="205"/>
    <n v="114"/>
  </r>
  <r>
    <x v="3"/>
    <x v="2"/>
    <x v="13"/>
    <x v="206"/>
    <n v="126"/>
  </r>
  <r>
    <x v="4"/>
    <x v="2"/>
    <x v="11"/>
    <x v="207"/>
    <n v="303"/>
  </r>
  <r>
    <x v="6"/>
    <x v="1"/>
    <x v="17"/>
    <x v="208"/>
    <n v="96"/>
  </r>
  <r>
    <x v="4"/>
    <x v="3"/>
    <x v="12"/>
    <x v="208"/>
    <n v="141"/>
  </r>
  <r>
    <x v="8"/>
    <x v="3"/>
    <x v="16"/>
    <x v="209"/>
    <n v="27"/>
  </r>
  <r>
    <x v="5"/>
    <x v="4"/>
    <x v="9"/>
    <x v="210"/>
    <n v="240"/>
  </r>
  <r>
    <x v="0"/>
    <x v="0"/>
    <x v="9"/>
    <x v="210"/>
    <n v="105"/>
  </r>
  <r>
    <x v="7"/>
    <x v="4"/>
    <x v="6"/>
    <x v="211"/>
    <n v="102"/>
  </r>
  <r>
    <x v="5"/>
    <x v="1"/>
    <x v="11"/>
    <x v="212"/>
    <n v="39"/>
  </r>
  <r>
    <x v="7"/>
    <x v="1"/>
    <x v="3"/>
    <x v="213"/>
    <n v="15"/>
  </r>
  <r>
    <x v="2"/>
    <x v="1"/>
    <x v="17"/>
    <x v="214"/>
    <n v="93"/>
  </r>
  <r>
    <x v="2"/>
    <x v="0"/>
    <x v="7"/>
    <x v="215"/>
    <n v="72"/>
  </r>
  <r>
    <x v="7"/>
    <x v="0"/>
    <x v="13"/>
    <x v="216"/>
    <n v="135"/>
  </r>
  <r>
    <x v="7"/>
    <x v="2"/>
    <x v="10"/>
    <x v="217"/>
    <n v="402"/>
  </r>
  <r>
    <x v="6"/>
    <x v="5"/>
    <x v="21"/>
    <x v="218"/>
    <n v="75"/>
  </r>
  <r>
    <x v="9"/>
    <x v="0"/>
    <x v="19"/>
    <x v="218"/>
    <n v="18"/>
  </r>
  <r>
    <x v="5"/>
    <x v="1"/>
    <x v="0"/>
    <x v="219"/>
    <n v="225"/>
  </r>
  <r>
    <x v="7"/>
    <x v="5"/>
    <x v="7"/>
    <x v="220"/>
    <n v="282"/>
  </r>
  <r>
    <x v="1"/>
    <x v="4"/>
    <x v="13"/>
    <x v="221"/>
    <n v="273"/>
  </r>
  <r>
    <x v="7"/>
    <x v="2"/>
    <x v="1"/>
    <x v="222"/>
    <n v="270"/>
  </r>
  <r>
    <x v="4"/>
    <x v="4"/>
    <x v="21"/>
    <x v="223"/>
    <n v="54"/>
  </r>
  <r>
    <x v="9"/>
    <x v="0"/>
    <x v="2"/>
    <x v="224"/>
    <n v="162"/>
  </r>
  <r>
    <x v="6"/>
    <x v="3"/>
    <x v="7"/>
    <x v="225"/>
    <n v="198"/>
  </r>
  <r>
    <x v="1"/>
    <x v="2"/>
    <x v="10"/>
    <x v="226"/>
    <n v="147"/>
  </r>
  <r>
    <x v="7"/>
    <x v="5"/>
    <x v="4"/>
    <x v="226"/>
    <n v="135"/>
  </r>
  <r>
    <x v="2"/>
    <x v="0"/>
    <x v="8"/>
    <x v="227"/>
    <n v="75"/>
  </r>
  <r>
    <x v="7"/>
    <x v="5"/>
    <x v="0"/>
    <x v="228"/>
    <n v="6"/>
  </r>
  <r>
    <x v="1"/>
    <x v="1"/>
    <x v="0"/>
    <x v="228"/>
    <n v="189"/>
  </r>
  <r>
    <x v="9"/>
    <x v="4"/>
    <x v="10"/>
    <x v="228"/>
    <n v="366"/>
  </r>
  <r>
    <x v="0"/>
    <x v="1"/>
    <x v="19"/>
    <x v="229"/>
    <n v="195"/>
  </r>
  <r>
    <x v="5"/>
    <x v="0"/>
    <x v="2"/>
    <x v="230"/>
    <n v="309"/>
  </r>
  <r>
    <x v="5"/>
    <x v="2"/>
    <x v="7"/>
    <x v="231"/>
    <n v="129"/>
  </r>
  <r>
    <x v="8"/>
    <x v="5"/>
    <x v="8"/>
    <x v="232"/>
    <n v="510"/>
  </r>
  <r>
    <x v="9"/>
    <x v="2"/>
    <x v="4"/>
    <x v="232"/>
    <n v="306"/>
  </r>
  <r>
    <x v="4"/>
    <x v="0"/>
    <x v="7"/>
    <x v="233"/>
    <n v="519"/>
  </r>
  <r>
    <x v="5"/>
    <x v="4"/>
    <x v="3"/>
    <x v="234"/>
    <n v="231"/>
  </r>
  <r>
    <x v="1"/>
    <x v="1"/>
    <x v="11"/>
    <x v="235"/>
    <n v="174"/>
  </r>
  <r>
    <x v="2"/>
    <x v="1"/>
    <x v="11"/>
    <x v="236"/>
    <n v="87"/>
  </r>
  <r>
    <x v="4"/>
    <x v="3"/>
    <x v="18"/>
    <x v="237"/>
    <n v="36"/>
  </r>
  <r>
    <x v="3"/>
    <x v="5"/>
    <x v="15"/>
    <x v="238"/>
    <n v="51"/>
  </r>
  <r>
    <x v="3"/>
    <x v="5"/>
    <x v="16"/>
    <x v="239"/>
    <n v="87"/>
  </r>
  <r>
    <x v="5"/>
    <x v="2"/>
    <x v="19"/>
    <x v="239"/>
    <n v="99"/>
  </r>
  <r>
    <x v="2"/>
    <x v="2"/>
    <x v="20"/>
    <x v="240"/>
    <n v="228"/>
  </r>
  <r>
    <x v="7"/>
    <x v="4"/>
    <x v="9"/>
    <x v="241"/>
    <n v="81"/>
  </r>
  <r>
    <x v="4"/>
    <x v="2"/>
    <x v="19"/>
    <x v="242"/>
    <n v="15"/>
  </r>
  <r>
    <x v="7"/>
    <x v="1"/>
    <x v="10"/>
    <x v="243"/>
    <n v="48"/>
  </r>
  <r>
    <x v="0"/>
    <x v="4"/>
    <x v="12"/>
    <x v="244"/>
    <n v="75"/>
  </r>
  <r>
    <x v="7"/>
    <x v="0"/>
    <x v="20"/>
    <x v="245"/>
    <n v="63"/>
  </r>
  <r>
    <x v="0"/>
    <x v="2"/>
    <x v="12"/>
    <x v="246"/>
    <n v="84"/>
  </r>
  <r>
    <x v="7"/>
    <x v="5"/>
    <x v="17"/>
    <x v="247"/>
    <n v="75"/>
  </r>
  <r>
    <x v="8"/>
    <x v="4"/>
    <x v="20"/>
    <x v="248"/>
    <n v="87"/>
  </r>
  <r>
    <x v="0"/>
    <x v="3"/>
    <x v="6"/>
    <x v="249"/>
    <n v="249"/>
  </r>
  <r>
    <x v="8"/>
    <x v="2"/>
    <x v="4"/>
    <x v="250"/>
    <n v="126"/>
  </r>
  <r>
    <x v="5"/>
    <x v="1"/>
    <x v="12"/>
    <x v="251"/>
    <n v="144"/>
  </r>
  <r>
    <x v="6"/>
    <x v="0"/>
    <x v="5"/>
    <x v="252"/>
    <n v="87"/>
  </r>
  <r>
    <x v="1"/>
    <x v="4"/>
    <x v="10"/>
    <x v="253"/>
    <n v="207"/>
  </r>
  <r>
    <x v="4"/>
    <x v="1"/>
    <x v="8"/>
    <x v="254"/>
    <n v="54"/>
  </r>
  <r>
    <x v="2"/>
    <x v="4"/>
    <x v="20"/>
    <x v="255"/>
    <n v="288"/>
  </r>
  <r>
    <x v="4"/>
    <x v="4"/>
    <x v="19"/>
    <x v="256"/>
    <n v="18"/>
  </r>
  <r>
    <x v="3"/>
    <x v="0"/>
    <x v="10"/>
    <x v="257"/>
    <n v="36"/>
  </r>
  <r>
    <x v="4"/>
    <x v="0"/>
    <x v="11"/>
    <x v="258"/>
    <n v="48"/>
  </r>
  <r>
    <x v="0"/>
    <x v="4"/>
    <x v="14"/>
    <x v="259"/>
    <n v="48"/>
  </r>
  <r>
    <x v="8"/>
    <x v="5"/>
    <x v="12"/>
    <x v="260"/>
    <n v="84"/>
  </r>
  <r>
    <x v="5"/>
    <x v="5"/>
    <x v="17"/>
    <x v="261"/>
    <n v="21"/>
  </r>
  <r>
    <x v="1"/>
    <x v="2"/>
    <x v="16"/>
    <x v="262"/>
    <n v="159"/>
  </r>
  <r>
    <x v="5"/>
    <x v="0"/>
    <x v="16"/>
    <x v="262"/>
    <n v="204"/>
  </r>
  <r>
    <x v="2"/>
    <x v="5"/>
    <x v="8"/>
    <x v="263"/>
    <n v="123"/>
  </r>
  <r>
    <x v="4"/>
    <x v="5"/>
    <x v="8"/>
    <x v="264"/>
    <n v="51"/>
  </r>
  <r>
    <x v="8"/>
    <x v="4"/>
    <x v="9"/>
    <x v="265"/>
    <n v="150"/>
  </r>
  <r>
    <x v="9"/>
    <x v="3"/>
    <x v="0"/>
    <x v="266"/>
    <n v="168"/>
  </r>
  <r>
    <x v="3"/>
    <x v="3"/>
    <x v="13"/>
    <x v="267"/>
    <n v="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s v="Gigi Bohling"/>
    <x v="0"/>
    <x v="0"/>
    <n v="16184"/>
    <n v="39"/>
    <n v="8.7899999999999991"/>
    <n v="342.80999999999995"/>
    <n v="15841.19"/>
    <n v="4620.9824684227424"/>
  </r>
  <r>
    <s v="Gigi Bohling"/>
    <x v="1"/>
    <x v="1"/>
    <n v="15610"/>
    <n v="339"/>
    <n v="10.62"/>
    <n v="3600.18"/>
    <n v="12009.82"/>
    <n v="333.58943163952915"/>
  </r>
  <r>
    <s v="Husein Augar"/>
    <x v="1"/>
    <x v="2"/>
    <n v="14329"/>
    <n v="150"/>
    <n v="10.38"/>
    <n v="1557.0000000000002"/>
    <n v="12772"/>
    <n v="820.29543994861899"/>
  </r>
  <r>
    <s v="Gigi Bohling"/>
    <x v="2"/>
    <x v="3"/>
    <n v="13391"/>
    <n v="201"/>
    <n v="11.73"/>
    <n v="2357.73"/>
    <n v="11033.27"/>
    <n v="467.96155624265714"/>
  </r>
  <r>
    <s v="Oby Sorrel"/>
    <x v="3"/>
    <x v="4"/>
    <n v="12950"/>
    <n v="30"/>
    <n v="12.37"/>
    <n v="371.09999999999997"/>
    <n v="12578.9"/>
    <n v="3389.6254378873623"/>
  </r>
  <r>
    <s v="Ram Mahesh"/>
    <x v="2"/>
    <x v="5"/>
    <n v="12348"/>
    <n v="234"/>
    <n v="8.65"/>
    <n v="2024.1000000000001"/>
    <n v="10323.9"/>
    <n v="510.04891062694526"/>
  </r>
  <r>
    <s v="Barr Faughny"/>
    <x v="4"/>
    <x v="6"/>
    <n v="11571"/>
    <n v="138"/>
    <n v="6.47"/>
    <n v="892.86"/>
    <n v="10678.14"/>
    <n v="1195.9478529668704"/>
  </r>
  <r>
    <s v="Husein Augar"/>
    <x v="0"/>
    <x v="7"/>
    <n v="11522"/>
    <n v="204"/>
    <n v="16.73"/>
    <n v="3412.92"/>
    <n v="8109.08"/>
    <n v="237.59947493641809"/>
  </r>
  <r>
    <s v="Barr Faughny"/>
    <x v="0"/>
    <x v="0"/>
    <n v="11417"/>
    <n v="21"/>
    <n v="8.7899999999999991"/>
    <n v="184.58999999999997"/>
    <n v="11232.41"/>
    <n v="6085.0587789154342"/>
  </r>
  <r>
    <s v="Carla Molina"/>
    <x v="0"/>
    <x v="8"/>
    <n v="10311"/>
    <n v="231"/>
    <n v="9.33"/>
    <n v="2155.23"/>
    <n v="8155.77"/>
    <n v="378.41761668128231"/>
  </r>
  <r>
    <s v="Carla Molina"/>
    <x v="0"/>
    <x v="5"/>
    <n v="10304"/>
    <n v="84"/>
    <n v="8.65"/>
    <n v="726.6"/>
    <n v="9577.4"/>
    <n v="1318.1117533718689"/>
  </r>
  <r>
    <s v="Ches Bonnell"/>
    <x v="5"/>
    <x v="9"/>
    <n v="10129"/>
    <n v="312"/>
    <n v="14.49"/>
    <n v="4520.88"/>
    <n v="5608.12"/>
    <n v="124.04930013625666"/>
  </r>
  <r>
    <s v="Curtice Advani"/>
    <x v="0"/>
    <x v="10"/>
    <n v="10073"/>
    <n v="120"/>
    <n v="11.88"/>
    <n v="1425.6000000000001"/>
    <n v="8647.4"/>
    <n v="606.57968574635231"/>
  </r>
  <r>
    <s v="Barr Faughny"/>
    <x v="4"/>
    <x v="11"/>
    <n v="9926"/>
    <n v="201"/>
    <n v="3.11"/>
    <n v="625.11"/>
    <n v="9300.89"/>
    <n v="1487.8805330261873"/>
  </r>
  <r>
    <s v="Ches Bonnell"/>
    <x v="4"/>
    <x v="12"/>
    <n v="9835"/>
    <n v="207"/>
    <n v="9.77"/>
    <n v="2022.3899999999999"/>
    <n v="7812.6100000000006"/>
    <n v="386.30580649627427"/>
  </r>
  <r>
    <s v="Ram Mahesh"/>
    <x v="0"/>
    <x v="4"/>
    <n v="9772"/>
    <n v="90"/>
    <n v="12.37"/>
    <n v="1113.3"/>
    <n v="8658.7000000000007"/>
    <n v="777.75083086319955"/>
  </r>
  <r>
    <s v="Brien Boise"/>
    <x v="4"/>
    <x v="3"/>
    <n v="9709"/>
    <n v="30"/>
    <n v="11.73"/>
    <n v="351.90000000000003"/>
    <n v="9357.1"/>
    <n v="2659.0224495595335"/>
  </r>
  <r>
    <s v="Brien Boise"/>
    <x v="3"/>
    <x v="6"/>
    <n v="9660"/>
    <n v="27"/>
    <n v="6.47"/>
    <n v="174.69"/>
    <n v="9485.31"/>
    <n v="5429.7956379872912"/>
  </r>
  <r>
    <s v="Carla Molina"/>
    <x v="0"/>
    <x v="6"/>
    <n v="9632"/>
    <n v="288"/>
    <n v="6.47"/>
    <n v="1863.36"/>
    <n v="7768.64"/>
    <n v="416.91567920315993"/>
  </r>
  <r>
    <s v="Husein Augar"/>
    <x v="5"/>
    <x v="4"/>
    <n v="9506"/>
    <n v="87"/>
    <n v="12.37"/>
    <n v="1076.1899999999998"/>
    <n v="8429.81"/>
    <n v="783.3012757970248"/>
  </r>
  <r>
    <s v="Barr Faughny"/>
    <x v="3"/>
    <x v="1"/>
    <n v="9443"/>
    <n v="162"/>
    <n v="10.62"/>
    <n v="1720.4399999999998"/>
    <n v="7722.56"/>
    <n v="448.87121899049089"/>
  </r>
  <r>
    <s v="Gunar Cockshoot"/>
    <x v="0"/>
    <x v="0"/>
    <n v="9198"/>
    <n v="36"/>
    <n v="8.7899999999999991"/>
    <n v="316.43999999999994"/>
    <n v="8881.56"/>
    <n v="2806.7121729237774"/>
  </r>
  <r>
    <s v="Husein Augar"/>
    <x v="0"/>
    <x v="9"/>
    <n v="9051"/>
    <n v="57"/>
    <n v="14.49"/>
    <n v="825.93000000000006"/>
    <n v="8225.07"/>
    <n v="995.85558098143906"/>
  </r>
  <r>
    <s v="Ram Mahesh"/>
    <x v="4"/>
    <x v="13"/>
    <n v="9002"/>
    <n v="72"/>
    <n v="7.16"/>
    <n v="515.52"/>
    <n v="8486.48"/>
    <n v="1646.1980136561142"/>
  </r>
  <r>
    <s v="Brien Boise"/>
    <x v="3"/>
    <x v="14"/>
    <n v="8890"/>
    <n v="210"/>
    <n v="5.79"/>
    <n v="1215.9000000000001"/>
    <n v="7674.1"/>
    <n v="631.1456534254462"/>
  </r>
  <r>
    <s v="Ram Mahesh"/>
    <x v="2"/>
    <x v="4"/>
    <n v="8869"/>
    <n v="432"/>
    <n v="12.37"/>
    <n v="5343.8399999999992"/>
    <n v="3525.1600000000008"/>
    <n v="65.966795413036337"/>
  </r>
  <r>
    <s v="Ches Bonnell"/>
    <x v="1"/>
    <x v="15"/>
    <n v="8862"/>
    <n v="189"/>
    <n v="4.97"/>
    <n v="939.32999999999993"/>
    <n v="7922.67"/>
    <n v="843.43840822714071"/>
  </r>
  <r>
    <s v="Gunar Cockshoot"/>
    <x v="5"/>
    <x v="16"/>
    <n v="8841"/>
    <n v="303"/>
    <n v="5.6"/>
    <n v="1696.8"/>
    <n v="7144.2"/>
    <n v="421.03960396039605"/>
  </r>
  <r>
    <s v="Gigi Bohling"/>
    <x v="4"/>
    <x v="17"/>
    <n v="8813"/>
    <n v="21"/>
    <n v="13.15"/>
    <n v="276.15000000000003"/>
    <n v="8536.85"/>
    <n v="3091.381495564005"/>
  </r>
  <r>
    <s v="Husein Augar"/>
    <x v="1"/>
    <x v="1"/>
    <n v="8463"/>
    <n v="492"/>
    <n v="10.62"/>
    <n v="5225.04"/>
    <n v="3237.96"/>
    <n v="61.970051903908875"/>
  </r>
  <r>
    <s v="Ches Bonnell"/>
    <x v="0"/>
    <x v="12"/>
    <n v="8435"/>
    <n v="42"/>
    <n v="9.77"/>
    <n v="410.34"/>
    <n v="8024.66"/>
    <n v="1955.6124189696352"/>
  </r>
  <r>
    <s v="Barr Faughny"/>
    <x v="0"/>
    <x v="13"/>
    <n v="8211"/>
    <n v="75"/>
    <n v="7.16"/>
    <n v="537"/>
    <n v="7674"/>
    <n v="1429.0502793296091"/>
  </r>
  <r>
    <s v="Husein Augar"/>
    <x v="1"/>
    <x v="18"/>
    <n v="8155"/>
    <n v="90"/>
    <n v="6.49"/>
    <n v="584.1"/>
    <n v="7570.9"/>
    <n v="1296.1650402328366"/>
  </r>
  <r>
    <s v="Curtice Advani"/>
    <x v="1"/>
    <x v="16"/>
    <n v="8008"/>
    <n v="456"/>
    <n v="5.6"/>
    <n v="2553.6"/>
    <n v="5454.4"/>
    <n v="213.59649122807016"/>
  </r>
  <r>
    <s v="Carla Molina"/>
    <x v="1"/>
    <x v="4"/>
    <n v="7847"/>
    <n v="174"/>
    <n v="12.37"/>
    <n v="2152.3799999999997"/>
    <n v="5694.6200000000008"/>
    <n v="264.57317016511962"/>
  </r>
  <r>
    <s v="Husein Augar"/>
    <x v="2"/>
    <x v="3"/>
    <n v="7833"/>
    <n v="243"/>
    <n v="11.73"/>
    <n v="2850.3900000000003"/>
    <n v="4982.6099999999997"/>
    <n v="174.80450043678232"/>
  </r>
  <r>
    <s v="Barr Faughny"/>
    <x v="3"/>
    <x v="7"/>
    <n v="7812"/>
    <n v="81"/>
    <n v="16.73"/>
    <n v="1355.13"/>
    <n v="6456.87"/>
    <n v="476.47605764760567"/>
  </r>
  <r>
    <s v="Gunar Cockshoot"/>
    <x v="1"/>
    <x v="5"/>
    <n v="7777"/>
    <n v="504"/>
    <n v="8.65"/>
    <n v="4359.6000000000004"/>
    <n v="3417.3999999999996"/>
    <n v="78.387925497752079"/>
  </r>
  <r>
    <s v="Ches Bonnell"/>
    <x v="1"/>
    <x v="11"/>
    <n v="7777"/>
    <n v="39"/>
    <n v="3.11"/>
    <n v="121.28999999999999"/>
    <n v="7655.71"/>
    <n v="6311.9053508121033"/>
  </r>
  <r>
    <s v="Curtice Advani"/>
    <x v="4"/>
    <x v="14"/>
    <n v="7693"/>
    <n v="87"/>
    <n v="5.79"/>
    <n v="503.73"/>
    <n v="7189.27"/>
    <n v="1427.2070355150577"/>
  </r>
  <r>
    <s v="Ram Mahesh"/>
    <x v="4"/>
    <x v="19"/>
    <n v="7693"/>
    <n v="21"/>
    <n v="7.64"/>
    <n v="160.44"/>
    <n v="7532.56"/>
    <n v="4694.9389179755681"/>
  </r>
  <r>
    <s v="Barr Faughny"/>
    <x v="3"/>
    <x v="20"/>
    <n v="7651"/>
    <n v="213"/>
    <n v="9"/>
    <n v="1917"/>
    <n v="5734"/>
    <n v="299.11319770474699"/>
  </r>
  <r>
    <s v="Barr Faughny"/>
    <x v="1"/>
    <x v="19"/>
    <n v="7511"/>
    <n v="120"/>
    <n v="7.64"/>
    <n v="916.8"/>
    <n v="6594.2"/>
    <n v="719.2626527050611"/>
  </r>
  <r>
    <s v="Gigi Bohling"/>
    <x v="5"/>
    <x v="17"/>
    <n v="7483"/>
    <n v="45"/>
    <n v="13.15"/>
    <n v="591.75"/>
    <n v="6891.25"/>
    <n v="1164.5542881284325"/>
  </r>
  <r>
    <s v="Carla Molina"/>
    <x v="2"/>
    <x v="2"/>
    <n v="7455"/>
    <n v="216"/>
    <n v="10.38"/>
    <n v="2242.0800000000004"/>
    <n v="5212.92"/>
    <n v="232.50374652108752"/>
  </r>
  <r>
    <s v="Curtice Advani"/>
    <x v="5"/>
    <x v="20"/>
    <n v="7322"/>
    <n v="36"/>
    <n v="9"/>
    <n v="324"/>
    <n v="6998"/>
    <n v="2159.8765432098767"/>
  </r>
  <r>
    <s v="Gunar Cockshoot"/>
    <x v="4"/>
    <x v="2"/>
    <n v="7308"/>
    <n v="327"/>
    <n v="10.38"/>
    <n v="3394.26"/>
    <n v="3913.74"/>
    <n v="115.30466139894997"/>
  </r>
  <r>
    <s v="Gigi Bohling"/>
    <x v="1"/>
    <x v="3"/>
    <n v="7280"/>
    <n v="201"/>
    <n v="11.73"/>
    <n v="2357.73"/>
    <n v="4922.2700000000004"/>
    <n v="208.77157265675038"/>
  </r>
  <r>
    <s v="Husein Augar"/>
    <x v="4"/>
    <x v="1"/>
    <n v="7273"/>
    <n v="96"/>
    <n v="10.62"/>
    <n v="1019.52"/>
    <n v="6253.48"/>
    <n v="613.37492153170115"/>
  </r>
  <r>
    <s v="Gunar Cockshoot"/>
    <x v="1"/>
    <x v="21"/>
    <n v="7259"/>
    <n v="276"/>
    <n v="11.7"/>
    <n v="3229.2"/>
    <n v="4029.8"/>
    <n v="124.79251827077915"/>
  </r>
  <r>
    <s v="Gigi Bohling"/>
    <x v="5"/>
    <x v="8"/>
    <n v="7189"/>
    <n v="54"/>
    <n v="9.33"/>
    <n v="503.82"/>
    <n v="6685.18"/>
    <n v="1326.8984954944226"/>
  </r>
  <r>
    <s v="Brien Boise"/>
    <x v="3"/>
    <x v="9"/>
    <n v="7021"/>
    <n v="183"/>
    <n v="14.49"/>
    <n v="2651.67"/>
    <n v="4369.33"/>
    <n v="164.77653705023624"/>
  </r>
  <r>
    <s v="Gigi Bohling"/>
    <x v="1"/>
    <x v="7"/>
    <n v="6986"/>
    <n v="21"/>
    <n v="16.73"/>
    <n v="351.33"/>
    <n v="6634.67"/>
    <n v="1888.4439131301058"/>
  </r>
  <r>
    <s v="Gigi Bohling"/>
    <x v="3"/>
    <x v="12"/>
    <n v="6909"/>
    <n v="81"/>
    <n v="9.77"/>
    <n v="791.37"/>
    <n v="6117.63"/>
    <n v="773.04295083210127"/>
  </r>
  <r>
    <s v="Oby Sorrel"/>
    <x v="5"/>
    <x v="10"/>
    <n v="6860"/>
    <n v="126"/>
    <n v="11.88"/>
    <n v="1496.88"/>
    <n v="5363.12"/>
    <n v="358.28656939768047"/>
  </r>
  <r>
    <s v="Ram Mahesh"/>
    <x v="2"/>
    <x v="12"/>
    <n v="6853"/>
    <n v="372"/>
    <n v="9.77"/>
    <n v="3634.44"/>
    <n v="3218.56"/>
    <n v="88.557246783548493"/>
  </r>
  <r>
    <s v="Husein Augar"/>
    <x v="1"/>
    <x v="20"/>
    <n v="6832"/>
    <n v="27"/>
    <n v="9"/>
    <n v="243"/>
    <n v="6589"/>
    <n v="2711.5226337448562"/>
  </r>
  <r>
    <s v="Curtice Advani"/>
    <x v="4"/>
    <x v="16"/>
    <n v="6818"/>
    <n v="6"/>
    <n v="5.6"/>
    <n v="33.599999999999994"/>
    <n v="6784.4"/>
    <n v="20191.666666666668"/>
  </r>
  <r>
    <s v="Ches Bonnell"/>
    <x v="2"/>
    <x v="9"/>
    <n v="6755"/>
    <n v="252"/>
    <n v="14.49"/>
    <n v="3651.48"/>
    <n v="3103.52"/>
    <n v="84.993482094931366"/>
  </r>
  <r>
    <s v="Ram Mahesh"/>
    <x v="1"/>
    <x v="16"/>
    <n v="6748"/>
    <n v="48"/>
    <n v="5.6"/>
    <n v="268.79999999999995"/>
    <n v="6479.2"/>
    <n v="2410.416666666667"/>
  </r>
  <r>
    <s v="Curtice Advani"/>
    <x v="1"/>
    <x v="5"/>
    <n v="6734"/>
    <n v="123"/>
    <n v="8.65"/>
    <n v="1063.95"/>
    <n v="5670.05"/>
    <n v="532.9244795338127"/>
  </r>
  <r>
    <s v="Brien Boise"/>
    <x v="2"/>
    <x v="5"/>
    <n v="6706"/>
    <n v="459"/>
    <n v="8.65"/>
    <n v="3970.3500000000004"/>
    <n v="2735.6499999999996"/>
    <n v="68.901985971010092"/>
  </r>
  <r>
    <s v="Oby Sorrel"/>
    <x v="0"/>
    <x v="5"/>
    <n v="6657"/>
    <n v="303"/>
    <n v="8.65"/>
    <n v="2620.9500000000003"/>
    <n v="4036.0499999999997"/>
    <n v="153.99187317575687"/>
  </r>
  <r>
    <s v="Gunar Cockshoot"/>
    <x v="2"/>
    <x v="3"/>
    <n v="6657"/>
    <n v="276"/>
    <n v="11.73"/>
    <n v="3237.48"/>
    <n v="3419.52"/>
    <n v="105.62289187886876"/>
  </r>
  <r>
    <s v="Ches Bonnell"/>
    <x v="4"/>
    <x v="21"/>
    <n v="6608"/>
    <n v="225"/>
    <n v="11.7"/>
    <n v="2632.5"/>
    <n v="3975.5"/>
    <n v="151.01614434947768"/>
  </r>
  <r>
    <s v="Barr Faughny"/>
    <x v="5"/>
    <x v="2"/>
    <n v="6580"/>
    <n v="183"/>
    <n v="10.38"/>
    <n v="1899.5400000000002"/>
    <n v="4680.46"/>
    <n v="246.39965465323178"/>
  </r>
  <r>
    <s v="Ches Bonnell"/>
    <x v="4"/>
    <x v="9"/>
    <n v="6454"/>
    <n v="54"/>
    <n v="14.49"/>
    <n v="782.46"/>
    <n v="5671.54"/>
    <n v="724.83449633208079"/>
  </r>
  <r>
    <s v="Brien Boise"/>
    <x v="5"/>
    <x v="20"/>
    <n v="6433"/>
    <n v="78"/>
    <n v="9"/>
    <n v="702"/>
    <n v="5731"/>
    <n v="816.3817663817664"/>
  </r>
  <r>
    <s v="Carla Molina"/>
    <x v="4"/>
    <x v="15"/>
    <n v="6398"/>
    <n v="102"/>
    <n v="4.97"/>
    <n v="506.94"/>
    <n v="5891.06"/>
    <n v="1162.0822977078155"/>
  </r>
  <r>
    <s v="Ches Bonnell"/>
    <x v="4"/>
    <x v="4"/>
    <n v="6391"/>
    <n v="48"/>
    <n v="12.37"/>
    <n v="593.76"/>
    <n v="5797.24"/>
    <n v="976.36081918620312"/>
  </r>
  <r>
    <s v="Ram Mahesh"/>
    <x v="3"/>
    <x v="7"/>
    <n v="6370"/>
    <n v="30"/>
    <n v="16.73"/>
    <n v="501.90000000000003"/>
    <n v="5868.1"/>
    <n v="1169.1771269177127"/>
  </r>
  <r>
    <s v="Gigi Bohling"/>
    <x v="0"/>
    <x v="18"/>
    <n v="6314"/>
    <n v="15"/>
    <n v="6.49"/>
    <n v="97.350000000000009"/>
    <n v="6216.65"/>
    <n v="6385.8757062146888"/>
  </r>
  <r>
    <s v="Gunar Cockshoot"/>
    <x v="1"/>
    <x v="17"/>
    <n v="6300"/>
    <n v="42"/>
    <n v="13.15"/>
    <n v="552.30000000000007"/>
    <n v="5747.7"/>
    <n v="1040.6844106463877"/>
  </r>
  <r>
    <s v="Brien Boise"/>
    <x v="4"/>
    <x v="16"/>
    <n v="6279"/>
    <n v="45"/>
    <n v="5.6"/>
    <n v="251.99999999999997"/>
    <n v="6027"/>
    <n v="2391.666666666667"/>
  </r>
  <r>
    <s v="Gigi Bohling"/>
    <x v="1"/>
    <x v="12"/>
    <n v="6279"/>
    <n v="237"/>
    <n v="9.77"/>
    <n v="2315.4899999999998"/>
    <n v="3963.51"/>
    <n v="171.17370405400158"/>
  </r>
  <r>
    <s v="Gigi Bohling"/>
    <x v="0"/>
    <x v="8"/>
    <n v="6146"/>
    <n v="63"/>
    <n v="9.33"/>
    <n v="587.79"/>
    <n v="5558.21"/>
    <n v="945.61152792664063"/>
  </r>
  <r>
    <s v="Ram Mahesh"/>
    <x v="4"/>
    <x v="7"/>
    <n v="6132"/>
    <n v="93"/>
    <n v="16.73"/>
    <n v="1555.89"/>
    <n v="4576.1099999999997"/>
    <n v="294.11526521797811"/>
  </r>
  <r>
    <s v="Ram Mahesh"/>
    <x v="5"/>
    <x v="10"/>
    <n v="6125"/>
    <n v="102"/>
    <n v="11.88"/>
    <n v="1211.76"/>
    <n v="4913.24"/>
    <n v="405.46312801214759"/>
  </r>
  <r>
    <s v="Curtice Advani"/>
    <x v="0"/>
    <x v="5"/>
    <n v="6118"/>
    <n v="9"/>
    <n v="8.65"/>
    <n v="77.850000000000009"/>
    <n v="6040.15"/>
    <n v="7758.7026332691057"/>
  </r>
  <r>
    <s v="Carla Molina"/>
    <x v="0"/>
    <x v="9"/>
    <n v="6118"/>
    <n v="174"/>
    <n v="14.49"/>
    <n v="2521.2600000000002"/>
    <n v="3596.74"/>
    <n v="142.65644955300127"/>
  </r>
  <r>
    <s v="Gigi Bohling"/>
    <x v="0"/>
    <x v="6"/>
    <n v="6111"/>
    <n v="3"/>
    <n v="6.47"/>
    <n v="19.41"/>
    <n v="6091.59"/>
    <n v="31383.771251931994"/>
  </r>
  <r>
    <s v="Curtice Advani"/>
    <x v="3"/>
    <x v="11"/>
    <n v="6048"/>
    <n v="27"/>
    <n v="3.11"/>
    <n v="83.97"/>
    <n v="5964.03"/>
    <n v="7102.5723472668797"/>
  </r>
  <r>
    <s v="Barr Faughny"/>
    <x v="3"/>
    <x v="2"/>
    <n v="6027"/>
    <n v="144"/>
    <n v="10.38"/>
    <n v="1494.72"/>
    <n v="4532.28"/>
    <n v="303.21933204881179"/>
  </r>
  <r>
    <s v="Carla Molina"/>
    <x v="5"/>
    <x v="12"/>
    <n v="5915"/>
    <n v="3"/>
    <n v="9.77"/>
    <n v="29.31"/>
    <n v="5885.69"/>
    <n v="20080.825656772431"/>
  </r>
  <r>
    <s v="Ram Mahesh"/>
    <x v="3"/>
    <x v="12"/>
    <n v="5817"/>
    <n v="12"/>
    <n v="9.77"/>
    <n v="117.24"/>
    <n v="5699.76"/>
    <n v="4861.6171954964184"/>
  </r>
  <r>
    <s v="Ram Mahesh"/>
    <x v="3"/>
    <x v="3"/>
    <n v="5775"/>
    <n v="42"/>
    <n v="11.73"/>
    <n v="492.66"/>
    <n v="5282.34"/>
    <n v="1072.2080136402387"/>
  </r>
  <r>
    <s v="Ches Bonnell"/>
    <x v="5"/>
    <x v="2"/>
    <n v="5677"/>
    <n v="258"/>
    <n v="10.38"/>
    <n v="2678.0400000000004"/>
    <n v="2998.9599999999996"/>
    <n v="111.98339083807558"/>
  </r>
  <r>
    <s v="Ram Mahesh"/>
    <x v="5"/>
    <x v="8"/>
    <n v="5670"/>
    <n v="297"/>
    <n v="9.33"/>
    <n v="2771.01"/>
    <n v="2898.99"/>
    <n v="104.61853259280912"/>
  </r>
  <r>
    <s v="Oby Sorrel"/>
    <x v="5"/>
    <x v="21"/>
    <n v="5586"/>
    <n v="525"/>
    <n v="11.7"/>
    <n v="6142.5"/>
    <n v="-556.5"/>
    <n v="-9.0598290598290596"/>
  </r>
  <r>
    <s v="Ches Bonnell"/>
    <x v="0"/>
    <x v="13"/>
    <n v="5551"/>
    <n v="252"/>
    <n v="7.16"/>
    <n v="1804.32"/>
    <n v="3746.6800000000003"/>
    <n v="207.65052762259469"/>
  </r>
  <r>
    <s v="Gigi Bohling"/>
    <x v="5"/>
    <x v="19"/>
    <n v="5474"/>
    <n v="168"/>
    <n v="7.64"/>
    <n v="1283.52"/>
    <n v="4190.4799999999996"/>
    <n v="326.48342059336824"/>
  </r>
  <r>
    <s v="Ram Mahesh"/>
    <x v="0"/>
    <x v="17"/>
    <n v="5439"/>
    <n v="30"/>
    <n v="13.15"/>
    <n v="394.5"/>
    <n v="5044.5"/>
    <n v="1278.7072243346008"/>
  </r>
  <r>
    <s v="Oby Sorrel"/>
    <x v="1"/>
    <x v="19"/>
    <n v="5355"/>
    <n v="204"/>
    <n v="7.64"/>
    <n v="1558.56"/>
    <n v="3796.44"/>
    <n v="243.58638743455501"/>
  </r>
  <r>
    <s v="Ches Bonnell"/>
    <x v="4"/>
    <x v="16"/>
    <n v="5306"/>
    <n v="0"/>
    <n v="5.6"/>
    <n v="0"/>
    <n v="5306"/>
    <e v="#DIV/0!"/>
  </r>
  <r>
    <s v="Gigi Bohling"/>
    <x v="3"/>
    <x v="16"/>
    <n v="5236"/>
    <n v="51"/>
    <n v="5.6"/>
    <n v="285.59999999999997"/>
    <n v="4950.3999999999996"/>
    <n v="1733.3333333333335"/>
  </r>
  <r>
    <s v="Ches Bonnell"/>
    <x v="2"/>
    <x v="2"/>
    <n v="5194"/>
    <n v="288"/>
    <n v="10.38"/>
    <n v="2989.44"/>
    <n v="2204.56"/>
    <n v="73.744915435666883"/>
  </r>
  <r>
    <s v="Gigi Bohling"/>
    <x v="5"/>
    <x v="5"/>
    <n v="5075"/>
    <n v="21"/>
    <n v="8.65"/>
    <n v="181.65"/>
    <n v="4893.3500000000004"/>
    <n v="2693.8342967244703"/>
  </r>
  <r>
    <s v="Ram Mahesh"/>
    <x v="1"/>
    <x v="11"/>
    <n v="5019"/>
    <n v="156"/>
    <n v="3.11"/>
    <n v="485.15999999999997"/>
    <n v="4533.84"/>
    <n v="934.50408112787534"/>
  </r>
  <r>
    <s v="Brien Boise"/>
    <x v="0"/>
    <x v="18"/>
    <n v="5019"/>
    <n v="150"/>
    <n v="6.49"/>
    <n v="973.5"/>
    <n v="4045.5"/>
    <n v="415.5624036979969"/>
  </r>
  <r>
    <s v="Brien Boise"/>
    <x v="2"/>
    <x v="12"/>
    <n v="5012"/>
    <n v="210"/>
    <n v="9.77"/>
    <n v="2051.6999999999998"/>
    <n v="2960.3"/>
    <n v="144.28522688502218"/>
  </r>
  <r>
    <s v="Gigi Bohling"/>
    <x v="4"/>
    <x v="21"/>
    <n v="4991"/>
    <n v="12"/>
    <n v="11.7"/>
    <n v="140.39999999999998"/>
    <n v="4850.6000000000004"/>
    <n v="3454.8433048433053"/>
  </r>
  <r>
    <s v="Oby Sorrel"/>
    <x v="1"/>
    <x v="16"/>
    <n v="4991"/>
    <n v="9"/>
    <n v="5.6"/>
    <n v="50.4"/>
    <n v="4940.6000000000004"/>
    <n v="9802.7777777777792"/>
  </r>
  <r>
    <s v="Curtice Advani"/>
    <x v="0"/>
    <x v="11"/>
    <n v="4970"/>
    <n v="156"/>
    <n v="3.11"/>
    <n v="485.15999999999997"/>
    <n v="4484.84"/>
    <n v="924.40432022425603"/>
  </r>
  <r>
    <s v="Gunar Cockshoot"/>
    <x v="3"/>
    <x v="16"/>
    <n v="4956"/>
    <n v="171"/>
    <n v="5.6"/>
    <n v="957.59999999999991"/>
    <n v="3998.4"/>
    <n v="417.54385964912285"/>
  </r>
  <r>
    <s v="Curtice Advani"/>
    <x v="4"/>
    <x v="18"/>
    <n v="4949"/>
    <n v="189"/>
    <n v="6.49"/>
    <n v="1226.6100000000001"/>
    <n v="3722.39"/>
    <n v="303.46972550362381"/>
  </r>
  <r>
    <s v="Carla Molina"/>
    <x v="1"/>
    <x v="18"/>
    <n v="4935"/>
    <n v="126"/>
    <n v="6.49"/>
    <n v="817.74"/>
    <n v="4117.26"/>
    <n v="503.49255264509509"/>
  </r>
  <r>
    <s v="Oby Sorrel"/>
    <x v="3"/>
    <x v="20"/>
    <n v="4858"/>
    <n v="279"/>
    <n v="9"/>
    <n v="2511"/>
    <n v="2347"/>
    <n v="93.468737554759059"/>
  </r>
  <r>
    <s v="Barr Faughny"/>
    <x v="3"/>
    <x v="3"/>
    <n v="4802"/>
    <n v="36"/>
    <n v="11.73"/>
    <n v="422.28000000000003"/>
    <n v="4379.72"/>
    <n v="1037.1601780808942"/>
  </r>
  <r>
    <s v="Curtice Advani"/>
    <x v="2"/>
    <x v="9"/>
    <n v="4781"/>
    <n v="123"/>
    <n v="14.49"/>
    <n v="1782.27"/>
    <n v="2998.73"/>
    <n v="168.25340717175288"/>
  </r>
  <r>
    <s v="Carla Molina"/>
    <x v="2"/>
    <x v="8"/>
    <n v="4760"/>
    <n v="69"/>
    <n v="9.33"/>
    <n v="643.77"/>
    <n v="4116.2299999999996"/>
    <n v="639.39450424841164"/>
  </r>
  <r>
    <s v="Brien Boise"/>
    <x v="2"/>
    <x v="7"/>
    <n v="4753"/>
    <n v="300"/>
    <n v="16.73"/>
    <n v="5019"/>
    <n v="-266"/>
    <n v="-5.2998605299860531"/>
  </r>
  <r>
    <s v="Gigi Bohling"/>
    <x v="2"/>
    <x v="14"/>
    <n v="4753"/>
    <n v="246"/>
    <n v="5.79"/>
    <n v="1424.34"/>
    <n v="3328.66"/>
    <n v="233.69841470435429"/>
  </r>
  <r>
    <s v="Ram Mahesh"/>
    <x v="2"/>
    <x v="0"/>
    <n v="4725"/>
    <n v="174"/>
    <n v="8.7899999999999991"/>
    <n v="1529.4599999999998"/>
    <n v="3195.54"/>
    <n v="208.93256443450633"/>
  </r>
  <r>
    <s v="Oby Sorrel"/>
    <x v="4"/>
    <x v="18"/>
    <n v="4683"/>
    <n v="30"/>
    <n v="6.49"/>
    <n v="194.70000000000002"/>
    <n v="4488.3"/>
    <n v="2305.2388289676423"/>
  </r>
  <r>
    <s v="Ches Bonnell"/>
    <x v="2"/>
    <x v="21"/>
    <n v="4606"/>
    <n v="63"/>
    <n v="11.7"/>
    <n v="737.09999999999991"/>
    <n v="3868.9"/>
    <n v="524.88129154795831"/>
  </r>
  <r>
    <s v="Gunar Cockshoot"/>
    <x v="4"/>
    <x v="13"/>
    <n v="4592"/>
    <n v="324"/>
    <n v="7.16"/>
    <n v="2319.84"/>
    <n v="2272.16"/>
    <n v="97.944685840402784"/>
  </r>
  <r>
    <s v="Ches Bonnell"/>
    <x v="2"/>
    <x v="19"/>
    <n v="4585"/>
    <n v="240"/>
    <n v="7.64"/>
    <n v="1833.6"/>
    <n v="2751.4"/>
    <n v="150.05453752181501"/>
  </r>
  <r>
    <s v="Ches Bonnell"/>
    <x v="4"/>
    <x v="11"/>
    <n v="4487"/>
    <n v="111"/>
    <n v="3.11"/>
    <n v="345.21"/>
    <n v="4141.79"/>
    <n v="1199.7885345152226"/>
  </r>
  <r>
    <s v="Ches Bonnell"/>
    <x v="4"/>
    <x v="0"/>
    <n v="4487"/>
    <n v="333"/>
    <n v="8.7899999999999991"/>
    <n v="2927.0699999999997"/>
    <n v="1559.9300000000003"/>
    <n v="53.293224965579931"/>
  </r>
  <r>
    <s v="Gigi Bohling"/>
    <x v="2"/>
    <x v="13"/>
    <n v="4480"/>
    <n v="357"/>
    <n v="7.16"/>
    <n v="2556.12"/>
    <n v="1923.88"/>
    <n v="75.265636981049411"/>
  </r>
  <r>
    <s v="Ches Bonnell"/>
    <x v="3"/>
    <x v="11"/>
    <n v="4438"/>
    <n v="246"/>
    <n v="3.11"/>
    <n v="765.06"/>
    <n v="3672.94"/>
    <n v="480.08522207408578"/>
  </r>
  <r>
    <s v="Ram Mahesh"/>
    <x v="0"/>
    <x v="8"/>
    <n v="4424"/>
    <n v="201"/>
    <n v="9.33"/>
    <n v="1875.33"/>
    <n v="2548.67"/>
    <n v="135.90514736073118"/>
  </r>
  <r>
    <s v="Barr Faughny"/>
    <x v="5"/>
    <x v="18"/>
    <n v="4417"/>
    <n v="153"/>
    <n v="6.49"/>
    <n v="992.97"/>
    <n v="3424.0299999999997"/>
    <n v="344.82713475734408"/>
  </r>
  <r>
    <s v="Barr Faughny"/>
    <x v="5"/>
    <x v="14"/>
    <n v="4326"/>
    <n v="348"/>
    <n v="5.79"/>
    <n v="2014.92"/>
    <n v="2311.08"/>
    <n v="114.69835030671192"/>
  </r>
  <r>
    <s v="Curtice Advani"/>
    <x v="0"/>
    <x v="8"/>
    <n v="4319"/>
    <n v="30"/>
    <n v="9.33"/>
    <n v="279.89999999999998"/>
    <n v="4039.1"/>
    <n v="1443.051089674884"/>
  </r>
  <r>
    <s v="Husein Augar"/>
    <x v="4"/>
    <x v="17"/>
    <n v="4305"/>
    <n v="156"/>
    <n v="13.15"/>
    <n v="2051.4"/>
    <n v="2253.6"/>
    <n v="109.85668324071365"/>
  </r>
  <r>
    <s v="Curtice Advani"/>
    <x v="1"/>
    <x v="7"/>
    <n v="4242"/>
    <n v="207"/>
    <n v="16.73"/>
    <n v="3463.11"/>
    <n v="778.88999999999987"/>
    <n v="22.491055727366437"/>
  </r>
  <r>
    <s v="Husein Augar"/>
    <x v="5"/>
    <x v="15"/>
    <n v="4137"/>
    <n v="60"/>
    <n v="4.97"/>
    <n v="298.2"/>
    <n v="3838.8"/>
    <n v="1287.323943661972"/>
  </r>
  <r>
    <s v="Oby Sorrel"/>
    <x v="1"/>
    <x v="12"/>
    <n v="4053"/>
    <n v="24"/>
    <n v="9.77"/>
    <n v="234.48"/>
    <n v="3818.52"/>
    <n v="1628.5056294779938"/>
  </r>
  <r>
    <s v="Ram Mahesh"/>
    <x v="1"/>
    <x v="19"/>
    <n v="4018"/>
    <n v="162"/>
    <n v="7.64"/>
    <n v="1237.6799999999998"/>
    <n v="2780.32"/>
    <n v="224.63964837437791"/>
  </r>
  <r>
    <s v="Gigi Bohling"/>
    <x v="3"/>
    <x v="15"/>
    <n v="4018"/>
    <n v="171"/>
    <n v="4.97"/>
    <n v="849.87"/>
    <n v="3168.13"/>
    <n v="372.77818960546909"/>
  </r>
  <r>
    <s v="Barr Faughny"/>
    <x v="3"/>
    <x v="4"/>
    <n v="4018"/>
    <n v="126"/>
    <n v="12.37"/>
    <n v="1558.62"/>
    <n v="2459.38"/>
    <n v="157.79214946555288"/>
  </r>
  <r>
    <s v="Gunar Cockshoot"/>
    <x v="4"/>
    <x v="11"/>
    <n v="3983"/>
    <n v="144"/>
    <n v="3.11"/>
    <n v="447.84"/>
    <n v="3535.16"/>
    <n v="789.38013576277251"/>
  </r>
  <r>
    <s v="Carla Molina"/>
    <x v="3"/>
    <x v="21"/>
    <n v="3976"/>
    <n v="72"/>
    <n v="11.7"/>
    <n v="842.4"/>
    <n v="3133.6"/>
    <n v="371.98480531813868"/>
  </r>
  <r>
    <s v="Husein Augar"/>
    <x v="3"/>
    <x v="15"/>
    <n v="3920"/>
    <n v="306"/>
    <n v="4.97"/>
    <n v="1520.82"/>
    <n v="2399.1800000000003"/>
    <n v="157.75568443339779"/>
  </r>
  <r>
    <s v="Curtice Advani"/>
    <x v="2"/>
    <x v="7"/>
    <n v="3864"/>
    <n v="177"/>
    <n v="16.73"/>
    <n v="2961.21"/>
    <n v="902.79"/>
    <n v="30.487199489397916"/>
  </r>
  <r>
    <s v="Husein Augar"/>
    <x v="5"/>
    <x v="17"/>
    <n v="3850"/>
    <n v="102"/>
    <n v="13.15"/>
    <n v="1341.3"/>
    <n v="2508.6999999999998"/>
    <n v="187.03496607768582"/>
  </r>
  <r>
    <s v="Ches Bonnell"/>
    <x v="1"/>
    <x v="3"/>
    <n v="3829"/>
    <n v="24"/>
    <n v="11.73"/>
    <n v="281.52"/>
    <n v="3547.48"/>
    <n v="1260.1165103722651"/>
  </r>
  <r>
    <s v="Oby Sorrel"/>
    <x v="2"/>
    <x v="6"/>
    <n v="3808"/>
    <n v="279"/>
    <n v="6.47"/>
    <n v="1805.1299999999999"/>
    <n v="2002.8700000000001"/>
    <n v="110.95433569881395"/>
  </r>
  <r>
    <s v="Ram Mahesh"/>
    <x v="1"/>
    <x v="4"/>
    <n v="3794"/>
    <n v="159"/>
    <n v="12.37"/>
    <n v="1966.83"/>
    <n v="1827.17"/>
    <n v="92.89923379244776"/>
  </r>
  <r>
    <s v="Gunar Cockshoot"/>
    <x v="0"/>
    <x v="18"/>
    <n v="3773"/>
    <n v="165"/>
    <n v="6.49"/>
    <n v="1070.8500000000001"/>
    <n v="2702.1499999999996"/>
    <n v="252.33692860811496"/>
  </r>
  <r>
    <s v="Curtice Advani"/>
    <x v="1"/>
    <x v="11"/>
    <n v="3759"/>
    <n v="150"/>
    <n v="3.11"/>
    <n v="466.5"/>
    <n v="3292.5"/>
    <n v="705.78778135048231"/>
  </r>
  <r>
    <s v="Brien Boise"/>
    <x v="5"/>
    <x v="5"/>
    <n v="3752"/>
    <n v="213"/>
    <n v="8.65"/>
    <n v="1842.45"/>
    <n v="1909.55"/>
    <n v="103.64188987489484"/>
  </r>
  <r>
    <s v="Gunar Cockshoot"/>
    <x v="1"/>
    <x v="2"/>
    <n v="3689"/>
    <n v="312"/>
    <n v="10.38"/>
    <n v="3238.5600000000004"/>
    <n v="450.4399999999996"/>
    <n v="13.908650758361727"/>
  </r>
  <r>
    <s v="Gunar Cockshoot"/>
    <x v="3"/>
    <x v="13"/>
    <n v="3640"/>
    <n v="51"/>
    <n v="7.16"/>
    <n v="365.16"/>
    <n v="3274.84"/>
    <n v="896.82331032971842"/>
  </r>
  <r>
    <s v="Brien Boise"/>
    <x v="2"/>
    <x v="9"/>
    <n v="3598"/>
    <n v="81"/>
    <n v="14.49"/>
    <n v="1173.69"/>
    <n v="2424.31"/>
    <n v="206.55454165921151"/>
  </r>
  <r>
    <s v="Curtice Advani"/>
    <x v="4"/>
    <x v="2"/>
    <n v="3556"/>
    <n v="459"/>
    <n v="10.38"/>
    <n v="4764.42"/>
    <n v="-1208.42"/>
    <n v="-25.363423039950302"/>
  </r>
  <r>
    <s v="Barr Faughny"/>
    <x v="5"/>
    <x v="10"/>
    <n v="3549"/>
    <n v="3"/>
    <n v="11.88"/>
    <n v="35.64"/>
    <n v="3513.36"/>
    <n v="9857.9124579124582"/>
  </r>
  <r>
    <s v="Brien Boise"/>
    <x v="1"/>
    <x v="14"/>
    <n v="3507"/>
    <n v="288"/>
    <n v="5.79"/>
    <n v="1667.52"/>
    <n v="1839.48"/>
    <n v="110.31232009211284"/>
  </r>
  <r>
    <s v="Oby Sorrel"/>
    <x v="2"/>
    <x v="21"/>
    <n v="3472"/>
    <n v="96"/>
    <n v="11.7"/>
    <n v="1123.1999999999998"/>
    <n v="2348.8000000000002"/>
    <n v="209.11680911680918"/>
  </r>
  <r>
    <s v="Curtice Advani"/>
    <x v="1"/>
    <x v="9"/>
    <n v="3402"/>
    <n v="366"/>
    <n v="14.49"/>
    <n v="5303.34"/>
    <n v="-1901.3400000000001"/>
    <n v="-35.851746258018537"/>
  </r>
  <r>
    <s v="Carla Molina"/>
    <x v="4"/>
    <x v="1"/>
    <n v="3388"/>
    <n v="123"/>
    <n v="10.62"/>
    <n v="1306.26"/>
    <n v="2081.7399999999998"/>
    <n v="159.3664354722643"/>
  </r>
  <r>
    <s v="Curtice Advani"/>
    <x v="1"/>
    <x v="13"/>
    <n v="3339"/>
    <n v="75"/>
    <n v="7.16"/>
    <n v="537"/>
    <n v="2802"/>
    <n v="521.78770949720672"/>
  </r>
  <r>
    <s v="Gunar Cockshoot"/>
    <x v="0"/>
    <x v="17"/>
    <n v="3339"/>
    <n v="39"/>
    <n v="13.15"/>
    <n v="512.85"/>
    <n v="2826.15"/>
    <n v="551.06756361509213"/>
  </r>
  <r>
    <s v="Gigi Bohling"/>
    <x v="0"/>
    <x v="11"/>
    <n v="3339"/>
    <n v="348"/>
    <n v="3.11"/>
    <n v="1082.28"/>
    <n v="2256.7200000000003"/>
    <n v="208.51535646967517"/>
  </r>
  <r>
    <s v="Ches Bonnell"/>
    <x v="1"/>
    <x v="5"/>
    <n v="3262"/>
    <n v="75"/>
    <n v="8.65"/>
    <n v="648.75"/>
    <n v="2613.25"/>
    <n v="402.81310211946055"/>
  </r>
  <r>
    <s v="Husein Augar"/>
    <x v="3"/>
    <x v="17"/>
    <n v="3192"/>
    <n v="72"/>
    <n v="13.15"/>
    <n v="946.80000000000007"/>
    <n v="2245.1999999999998"/>
    <n v="237.13561470215461"/>
  </r>
  <r>
    <s v="Ram Mahesh"/>
    <x v="0"/>
    <x v="7"/>
    <n v="3164"/>
    <n v="306"/>
    <n v="16.73"/>
    <n v="5119.38"/>
    <n v="-1955.38"/>
    <n v="-38.195640878387621"/>
  </r>
  <r>
    <s v="Gunar Cockshoot"/>
    <x v="1"/>
    <x v="16"/>
    <n v="3108"/>
    <n v="54"/>
    <n v="5.6"/>
    <n v="302.39999999999998"/>
    <n v="2805.6"/>
    <n v="927.77777777777783"/>
  </r>
  <r>
    <s v="Ram Mahesh"/>
    <x v="3"/>
    <x v="2"/>
    <n v="3101"/>
    <n v="225"/>
    <n v="10.38"/>
    <n v="2335.5"/>
    <n v="765.5"/>
    <n v="32.776707343181336"/>
  </r>
  <r>
    <s v="Barr Faughny"/>
    <x v="0"/>
    <x v="14"/>
    <n v="3094"/>
    <n v="246"/>
    <n v="5.79"/>
    <n v="1424.34"/>
    <n v="1669.66"/>
    <n v="117.22341575747366"/>
  </r>
  <r>
    <s v="Oby Sorrel"/>
    <x v="4"/>
    <x v="2"/>
    <n v="3059"/>
    <n v="27"/>
    <n v="10.38"/>
    <n v="280.26000000000005"/>
    <n v="2778.74"/>
    <n v="991.48647684293132"/>
  </r>
  <r>
    <s v="Curtice Advani"/>
    <x v="3"/>
    <x v="13"/>
    <n v="3052"/>
    <n v="378"/>
    <n v="7.16"/>
    <n v="2706.48"/>
    <n v="345.52"/>
    <n v="12.766397682598798"/>
  </r>
  <r>
    <s v="Curtice Advani"/>
    <x v="3"/>
    <x v="15"/>
    <n v="2989"/>
    <n v="3"/>
    <n v="4.97"/>
    <n v="14.91"/>
    <n v="2974.09"/>
    <n v="19946.948356807512"/>
  </r>
  <r>
    <s v="Husein Augar"/>
    <x v="0"/>
    <x v="5"/>
    <n v="2954"/>
    <n v="189"/>
    <n v="8.65"/>
    <n v="1634.8500000000001"/>
    <n v="1319.1499999999999"/>
    <n v="80.689359880111311"/>
  </r>
  <r>
    <s v="Carla Molina"/>
    <x v="4"/>
    <x v="20"/>
    <n v="2933"/>
    <n v="9"/>
    <n v="9"/>
    <n v="81"/>
    <n v="2852"/>
    <n v="3520.9876543209875"/>
  </r>
  <r>
    <s v="Husein Augar"/>
    <x v="4"/>
    <x v="2"/>
    <n v="2919"/>
    <n v="45"/>
    <n v="10.38"/>
    <n v="467.1"/>
    <n v="2451.9"/>
    <n v="524.91971740526651"/>
  </r>
  <r>
    <s v="Gunar Cockshoot"/>
    <x v="1"/>
    <x v="11"/>
    <n v="2919"/>
    <n v="93"/>
    <n v="3.11"/>
    <n v="289.22999999999996"/>
    <n v="2629.77"/>
    <n v="909.23140753033942"/>
  </r>
  <r>
    <s v="Gigi Bohling"/>
    <x v="1"/>
    <x v="13"/>
    <n v="2891"/>
    <n v="102"/>
    <n v="7.16"/>
    <n v="730.32"/>
    <n v="2160.6799999999998"/>
    <n v="295.85387227516702"/>
  </r>
  <r>
    <s v="Ches Bonnell"/>
    <x v="0"/>
    <x v="19"/>
    <n v="2870"/>
    <n v="300"/>
    <n v="7.64"/>
    <n v="2292"/>
    <n v="578"/>
    <n v="25.218150087260032"/>
  </r>
  <r>
    <s v="Barr Faughny"/>
    <x v="4"/>
    <x v="3"/>
    <n v="2863"/>
    <n v="42"/>
    <n v="11.73"/>
    <n v="492.66"/>
    <n v="2370.34"/>
    <n v="481.13100312588807"/>
  </r>
  <r>
    <s v="Husein Augar"/>
    <x v="4"/>
    <x v="16"/>
    <n v="2856"/>
    <n v="246"/>
    <n v="5.6"/>
    <n v="1377.6"/>
    <n v="1478.4"/>
    <n v="107.31707317073172"/>
  </r>
  <r>
    <s v="Ches Bonnell"/>
    <x v="2"/>
    <x v="15"/>
    <n v="2793"/>
    <n v="114"/>
    <n v="4.97"/>
    <n v="566.57999999999993"/>
    <n v="2226.42"/>
    <n v="392.95774647887328"/>
  </r>
  <r>
    <s v="Ram Mahesh"/>
    <x v="1"/>
    <x v="18"/>
    <n v="2779"/>
    <n v="75"/>
    <n v="6.49"/>
    <n v="486.75"/>
    <n v="2292.25"/>
    <n v="470.92963533641495"/>
  </r>
  <r>
    <s v="Gigi Bohling"/>
    <x v="2"/>
    <x v="10"/>
    <n v="2744"/>
    <n v="9"/>
    <n v="11.88"/>
    <n v="106.92"/>
    <n v="2637.08"/>
    <n v="2466.4047886270109"/>
  </r>
  <r>
    <s v="Husein Augar"/>
    <x v="4"/>
    <x v="18"/>
    <n v="2737"/>
    <n v="93"/>
    <n v="6.49"/>
    <n v="603.57000000000005"/>
    <n v="2133.4299999999998"/>
    <n v="353.46852891959503"/>
  </r>
  <r>
    <s v="Brien Boise"/>
    <x v="2"/>
    <x v="1"/>
    <n v="2702"/>
    <n v="363"/>
    <n v="10.62"/>
    <n v="3855.0599999999995"/>
    <n v="-1153.0599999999995"/>
    <n v="-29.910299709991534"/>
  </r>
  <r>
    <s v="Curtice Advani"/>
    <x v="5"/>
    <x v="14"/>
    <n v="2681"/>
    <n v="54"/>
    <n v="5.79"/>
    <n v="312.66000000000003"/>
    <n v="2368.34"/>
    <n v="757.4809697434913"/>
  </r>
  <r>
    <s v="Husein Augar"/>
    <x v="5"/>
    <x v="0"/>
    <n v="2646"/>
    <n v="120"/>
    <n v="8.7899999999999991"/>
    <n v="1054.8"/>
    <n v="1591.2"/>
    <n v="150.85324232081911"/>
  </r>
  <r>
    <s v="Ches Bonnell"/>
    <x v="0"/>
    <x v="6"/>
    <n v="2646"/>
    <n v="177"/>
    <n v="6.47"/>
    <n v="1145.19"/>
    <n v="1500.81"/>
    <n v="131.05336232415581"/>
  </r>
  <r>
    <s v="Husein Augar"/>
    <x v="3"/>
    <x v="6"/>
    <n v="2639"/>
    <n v="204"/>
    <n v="6.47"/>
    <n v="1319.8799999999999"/>
    <n v="1319.1200000000001"/>
    <n v="99.942419007788601"/>
  </r>
  <r>
    <s v="Gunar Cockshoot"/>
    <x v="1"/>
    <x v="1"/>
    <n v="2583"/>
    <n v="18"/>
    <n v="10.62"/>
    <n v="191.16"/>
    <n v="2391.84"/>
    <n v="1251.2241054613937"/>
  </r>
  <r>
    <s v="Oby Sorrel"/>
    <x v="2"/>
    <x v="3"/>
    <n v="2562"/>
    <n v="6"/>
    <n v="11.73"/>
    <n v="70.38"/>
    <n v="2491.62"/>
    <n v="3540.2387041773231"/>
  </r>
  <r>
    <s v="Ram Mahesh"/>
    <x v="5"/>
    <x v="17"/>
    <n v="2541"/>
    <n v="90"/>
    <n v="13.15"/>
    <n v="1183.5"/>
    <n v="1357.5"/>
    <n v="114.70215462610899"/>
  </r>
  <r>
    <s v="Ram Mahesh"/>
    <x v="5"/>
    <x v="13"/>
    <n v="2541"/>
    <n v="45"/>
    <n v="7.16"/>
    <n v="322.2"/>
    <n v="2218.8000000000002"/>
    <n v="688.64059590316583"/>
  </r>
  <r>
    <s v="Ches Bonnell"/>
    <x v="2"/>
    <x v="7"/>
    <n v="2478"/>
    <n v="21"/>
    <n v="16.73"/>
    <n v="351.33"/>
    <n v="2126.67"/>
    <n v="605.31978481769272"/>
  </r>
  <r>
    <s v="Oby Sorrel"/>
    <x v="0"/>
    <x v="13"/>
    <n v="2471"/>
    <n v="342"/>
    <n v="7.16"/>
    <n v="2448.7200000000003"/>
    <n v="22.279999999999745"/>
    <n v="0.90986311215654481"/>
  </r>
  <r>
    <s v="Gunar Cockshoot"/>
    <x v="2"/>
    <x v="17"/>
    <n v="2464"/>
    <n v="234"/>
    <n v="13.15"/>
    <n v="3077.1"/>
    <n v="-613.09999999999991"/>
    <n v="-19.92460433525072"/>
  </r>
  <r>
    <s v="Husein Augar"/>
    <x v="5"/>
    <x v="16"/>
    <n v="2436"/>
    <n v="99"/>
    <n v="5.6"/>
    <n v="554.4"/>
    <n v="1881.6"/>
    <n v="339.39393939393938"/>
  </r>
  <r>
    <s v="Husein Augar"/>
    <x v="2"/>
    <x v="7"/>
    <n v="2429"/>
    <n v="144"/>
    <n v="16.73"/>
    <n v="2409.12"/>
    <n v="19.880000000000109"/>
    <n v="0.82519758251976294"/>
  </r>
  <r>
    <s v="Gunar Cockshoot"/>
    <x v="2"/>
    <x v="21"/>
    <n v="2415"/>
    <n v="255"/>
    <n v="11.7"/>
    <n v="2983.5"/>
    <n v="-568.5"/>
    <n v="-19.054801407742584"/>
  </r>
  <r>
    <s v="Gigi Bohling"/>
    <x v="2"/>
    <x v="6"/>
    <n v="2415"/>
    <n v="15"/>
    <n v="6.47"/>
    <n v="97.05"/>
    <n v="2317.9499999999998"/>
    <n v="2388.4080370942811"/>
  </r>
  <r>
    <s v="Husein Augar"/>
    <x v="5"/>
    <x v="11"/>
    <n v="2408"/>
    <n v="9"/>
    <n v="3.11"/>
    <n v="27.99"/>
    <n v="2380.0100000000002"/>
    <n v="8503.0725259021092"/>
  </r>
  <r>
    <s v="Carla Molina"/>
    <x v="4"/>
    <x v="16"/>
    <n v="2324"/>
    <n v="177"/>
    <n v="5.6"/>
    <n v="991.19999999999993"/>
    <n v="1332.8000000000002"/>
    <n v="134.46327683615823"/>
  </r>
  <r>
    <s v="Oby Sorrel"/>
    <x v="0"/>
    <x v="18"/>
    <n v="2317"/>
    <n v="261"/>
    <n v="6.49"/>
    <n v="1693.89"/>
    <n v="623.1099999999999"/>
    <n v="36.785741695151394"/>
  </r>
  <r>
    <s v="Curtice Advani"/>
    <x v="5"/>
    <x v="8"/>
    <n v="2317"/>
    <n v="123"/>
    <n v="9.33"/>
    <n v="1147.5899999999999"/>
    <n v="1169.4100000000001"/>
    <n v="101.90137592694258"/>
  </r>
  <r>
    <s v="Ram Mahesh"/>
    <x v="1"/>
    <x v="7"/>
    <n v="2289"/>
    <n v="135"/>
    <n v="16.73"/>
    <n v="2258.5500000000002"/>
    <n v="30.449999999999818"/>
    <n v="1.3482101348210052"/>
  </r>
  <r>
    <s v="Ram Mahesh"/>
    <x v="2"/>
    <x v="9"/>
    <n v="2275"/>
    <n v="447"/>
    <n v="14.49"/>
    <n v="6477.03"/>
    <n v="-4202.03"/>
    <n v="-64.875876752153388"/>
  </r>
  <r>
    <s v="Brien Boise"/>
    <x v="5"/>
    <x v="7"/>
    <n v="2268"/>
    <n v="63"/>
    <n v="16.73"/>
    <n v="1053.99"/>
    <n v="1214.01"/>
    <n v="115.18230723251644"/>
  </r>
  <r>
    <s v="Ches Bonnell"/>
    <x v="1"/>
    <x v="4"/>
    <n v="2226"/>
    <n v="48"/>
    <n v="12.37"/>
    <n v="593.76"/>
    <n v="1632.24"/>
    <n v="274.89894907033141"/>
  </r>
  <r>
    <s v="Curtice Advani"/>
    <x v="1"/>
    <x v="0"/>
    <n v="2219"/>
    <n v="75"/>
    <n v="8.7899999999999991"/>
    <n v="659.24999999999989"/>
    <n v="1559.75"/>
    <n v="236.59461509290867"/>
  </r>
  <r>
    <s v="Gunar Cockshoot"/>
    <x v="1"/>
    <x v="18"/>
    <n v="2212"/>
    <n v="117"/>
    <n v="6.49"/>
    <n v="759.33"/>
    <n v="1452.67"/>
    <n v="191.30944385181675"/>
  </r>
  <r>
    <s v="Oby Sorrel"/>
    <x v="5"/>
    <x v="12"/>
    <n v="2205"/>
    <n v="141"/>
    <n v="9.77"/>
    <n v="1377.57"/>
    <n v="827.43000000000006"/>
    <n v="60.064461334088293"/>
  </r>
  <r>
    <s v="Ches Bonnell"/>
    <x v="1"/>
    <x v="1"/>
    <n v="2205"/>
    <n v="138"/>
    <n v="10.62"/>
    <n v="1465.56"/>
    <n v="739.44"/>
    <n v="50.454433800049138"/>
  </r>
  <r>
    <s v="Ches Bonnell"/>
    <x v="0"/>
    <x v="14"/>
    <n v="2149"/>
    <n v="117"/>
    <n v="5.79"/>
    <n v="677.43"/>
    <n v="1471.5700000000002"/>
    <n v="217.22834831643127"/>
  </r>
  <r>
    <s v="Husein Augar"/>
    <x v="0"/>
    <x v="17"/>
    <n v="2142"/>
    <n v="114"/>
    <n v="13.15"/>
    <n v="1499.1000000000001"/>
    <n v="642.89999999999986"/>
    <n v="42.885731438863303"/>
  </r>
  <r>
    <s v="Ches Bonnell"/>
    <x v="2"/>
    <x v="0"/>
    <n v="2135"/>
    <n v="27"/>
    <n v="8.7899999999999991"/>
    <n v="237.32999999999998"/>
    <n v="1897.67"/>
    <n v="799.59128639447192"/>
  </r>
  <r>
    <s v="Gunar Cockshoot"/>
    <x v="2"/>
    <x v="13"/>
    <n v="2114"/>
    <n v="66"/>
    <n v="7.16"/>
    <n v="472.56"/>
    <n v="1641.44"/>
    <n v="347.35060098188592"/>
  </r>
  <r>
    <s v="Carla Molina"/>
    <x v="2"/>
    <x v="3"/>
    <n v="2114"/>
    <n v="186"/>
    <n v="11.73"/>
    <n v="2181.7800000000002"/>
    <n v="-67.7800000000002"/>
    <n v="-3.1066376994930831"/>
  </r>
  <r>
    <s v="Curtice Advani"/>
    <x v="3"/>
    <x v="17"/>
    <n v="2100"/>
    <n v="414"/>
    <n v="13.15"/>
    <n v="5444.1"/>
    <n v="-3344.1000000000004"/>
    <n v="-61.42613104094341"/>
  </r>
  <r>
    <s v="Brien Boise"/>
    <x v="2"/>
    <x v="13"/>
    <n v="2023"/>
    <n v="168"/>
    <n v="7.16"/>
    <n v="1202.8800000000001"/>
    <n v="820.11999999999989"/>
    <n v="68.179702048417113"/>
  </r>
  <r>
    <s v="Gunar Cockshoot"/>
    <x v="2"/>
    <x v="18"/>
    <n v="2023"/>
    <n v="78"/>
    <n v="6.49"/>
    <n v="506.22"/>
    <n v="1516.78"/>
    <n v="299.62861996760302"/>
  </r>
  <r>
    <s v="Barr Faughny"/>
    <x v="3"/>
    <x v="0"/>
    <n v="2016"/>
    <n v="117"/>
    <n v="8.7899999999999991"/>
    <n v="1028.4299999999998"/>
    <n v="987.57000000000016"/>
    <n v="96.02695370613462"/>
  </r>
  <r>
    <s v="Brien Boise"/>
    <x v="1"/>
    <x v="0"/>
    <n v="2009"/>
    <n v="219"/>
    <n v="8.7899999999999991"/>
    <n v="1925.0099999999998"/>
    <n v="83.990000000000236"/>
    <n v="4.3630942176923888"/>
  </r>
  <r>
    <s v="Ram Mahesh"/>
    <x v="5"/>
    <x v="14"/>
    <n v="1988"/>
    <n v="39"/>
    <n v="5.79"/>
    <n v="225.81"/>
    <n v="1762.19"/>
    <n v="780.3861653602587"/>
  </r>
  <r>
    <s v="Oby Sorrel"/>
    <x v="2"/>
    <x v="1"/>
    <n v="1974"/>
    <n v="195"/>
    <n v="10.62"/>
    <n v="2070.8999999999996"/>
    <n v="-96.899999999999636"/>
    <n v="-4.6791250181080528"/>
  </r>
  <r>
    <s v="Ches Bonnell"/>
    <x v="1"/>
    <x v="21"/>
    <n v="1932"/>
    <n v="369"/>
    <n v="11.7"/>
    <n v="4317.3"/>
    <n v="-2385.3000000000002"/>
    <n v="-55.2498089083455"/>
  </r>
  <r>
    <s v="Carla Molina"/>
    <x v="0"/>
    <x v="19"/>
    <n v="1925"/>
    <n v="192"/>
    <n v="7.64"/>
    <n v="1466.8799999999999"/>
    <n v="458.12000000000012"/>
    <n v="31.230911867364757"/>
  </r>
  <r>
    <s v="Curtice Advani"/>
    <x v="4"/>
    <x v="0"/>
    <n v="1904"/>
    <n v="405"/>
    <n v="8.7899999999999991"/>
    <n v="3559.95"/>
    <n v="-1655.9499999999998"/>
    <n v="-46.516102754252167"/>
  </r>
  <r>
    <s v="Brien Boise"/>
    <x v="4"/>
    <x v="12"/>
    <n v="1890"/>
    <n v="195"/>
    <n v="9.77"/>
    <n v="1905.1499999999999"/>
    <n v="-15.149999999999864"/>
    <n v="-0.79521297535626401"/>
  </r>
  <r>
    <s v="Barr Faughny"/>
    <x v="3"/>
    <x v="17"/>
    <n v="1785"/>
    <n v="462"/>
    <n v="13.15"/>
    <n v="6075.3"/>
    <n v="-4290.3"/>
    <n v="-70.618734877290009"/>
  </r>
  <r>
    <s v="Ches Bonnell"/>
    <x v="5"/>
    <x v="6"/>
    <n v="1778"/>
    <n v="270"/>
    <n v="6.47"/>
    <n v="1746.8999999999999"/>
    <n v="31.100000000000136"/>
    <n v="1.7802965252733494"/>
  </r>
  <r>
    <s v="Brien Boise"/>
    <x v="4"/>
    <x v="19"/>
    <n v="1771"/>
    <n v="204"/>
    <n v="7.64"/>
    <n v="1558.56"/>
    <n v="212.44000000000005"/>
    <n v="13.630530746329949"/>
  </r>
  <r>
    <s v="Brien Boise"/>
    <x v="5"/>
    <x v="18"/>
    <n v="1701"/>
    <n v="234"/>
    <n v="6.49"/>
    <n v="1518.66"/>
    <n v="182.33999999999992"/>
    <n v="12.006637430366238"/>
  </r>
  <r>
    <s v="Gigi Bohling"/>
    <x v="1"/>
    <x v="4"/>
    <n v="1652"/>
    <n v="93"/>
    <n v="12.37"/>
    <n v="1150.4099999999999"/>
    <n v="501.59000000000015"/>
    <n v="43.600977042967308"/>
  </r>
  <r>
    <s v="Gunar Cockshoot"/>
    <x v="3"/>
    <x v="2"/>
    <n v="1652"/>
    <n v="102"/>
    <n v="10.38"/>
    <n v="1058.76"/>
    <n v="593.24"/>
    <n v="56.031584117269261"/>
  </r>
  <r>
    <s v="Curtice Advani"/>
    <x v="3"/>
    <x v="9"/>
    <n v="1638"/>
    <n v="63"/>
    <n v="14.49"/>
    <n v="912.87"/>
    <n v="725.13"/>
    <n v="79.434092477570744"/>
  </r>
  <r>
    <s v="Ram Mahesh"/>
    <x v="2"/>
    <x v="15"/>
    <n v="1638"/>
    <n v="48"/>
    <n v="4.97"/>
    <n v="238.56"/>
    <n v="1399.44"/>
    <n v="586.61971830985919"/>
  </r>
  <r>
    <s v="Ram Mahesh"/>
    <x v="4"/>
    <x v="9"/>
    <n v="1624"/>
    <n v="114"/>
    <n v="14.49"/>
    <n v="1651.8600000000001"/>
    <n v="-27.860000000000127"/>
    <n v="-1.6865836087804127"/>
  </r>
  <r>
    <s v="Ram Mahesh"/>
    <x v="2"/>
    <x v="13"/>
    <n v="1617"/>
    <n v="126"/>
    <n v="7.16"/>
    <n v="902.16"/>
    <n v="714.84"/>
    <n v="79.23649906890131"/>
  </r>
  <r>
    <s v="Barr Faughny"/>
    <x v="2"/>
    <x v="11"/>
    <n v="1589"/>
    <n v="303"/>
    <n v="3.11"/>
    <n v="942.32999999999993"/>
    <n v="646.67000000000007"/>
    <n v="68.624579499750624"/>
  </r>
  <r>
    <s v="Ches Bonnell"/>
    <x v="1"/>
    <x v="17"/>
    <n v="1568"/>
    <n v="96"/>
    <n v="13.15"/>
    <n v="1262.4000000000001"/>
    <n v="305.59999999999991"/>
    <n v="24.207858048162223"/>
  </r>
  <r>
    <s v="Barr Faughny"/>
    <x v="3"/>
    <x v="12"/>
    <n v="1568"/>
    <n v="141"/>
    <n v="9.77"/>
    <n v="1377.57"/>
    <n v="190.43000000000006"/>
    <n v="13.823616948685007"/>
  </r>
  <r>
    <s v="Brien Boise"/>
    <x v="3"/>
    <x v="16"/>
    <n v="1561"/>
    <n v="27"/>
    <n v="5.6"/>
    <n v="151.19999999999999"/>
    <n v="1409.8"/>
    <n v="932.40740740740739"/>
  </r>
  <r>
    <s v="Carla Molina"/>
    <x v="4"/>
    <x v="9"/>
    <n v="1526"/>
    <n v="240"/>
    <n v="14.49"/>
    <n v="3477.6"/>
    <n v="-1951.6"/>
    <n v="-56.119162640901763"/>
  </r>
  <r>
    <s v="Gigi Bohling"/>
    <x v="0"/>
    <x v="9"/>
    <n v="1526"/>
    <n v="105"/>
    <n v="14.49"/>
    <n v="1521.45"/>
    <n v="4.5499999999999545"/>
    <n v="0.29905682079594825"/>
  </r>
  <r>
    <s v="Curtice Advani"/>
    <x v="4"/>
    <x v="6"/>
    <n v="1505"/>
    <n v="102"/>
    <n v="6.47"/>
    <n v="659.93999999999994"/>
    <n v="845.06000000000006"/>
    <n v="128.05103494257054"/>
  </r>
  <r>
    <s v="Carla Molina"/>
    <x v="1"/>
    <x v="11"/>
    <n v="1463"/>
    <n v="39"/>
    <n v="3.11"/>
    <n v="121.28999999999999"/>
    <n v="1341.71"/>
    <n v="1106.2000164894057"/>
  </r>
  <r>
    <s v="Curtice Advani"/>
    <x v="1"/>
    <x v="3"/>
    <n v="1442"/>
    <n v="15"/>
    <n v="11.73"/>
    <n v="175.95000000000002"/>
    <n v="1266.05"/>
    <n v="719.55100880932071"/>
  </r>
  <r>
    <s v="Oby Sorrel"/>
    <x v="1"/>
    <x v="17"/>
    <n v="1428"/>
    <n v="93"/>
    <n v="13.15"/>
    <n v="1222.95"/>
    <n v="205.04999999999995"/>
    <n v="16.766834294124859"/>
  </r>
  <r>
    <s v="Oby Sorrel"/>
    <x v="0"/>
    <x v="7"/>
    <n v="1407"/>
    <n v="72"/>
    <n v="16.73"/>
    <n v="1204.56"/>
    <n v="202.44000000000005"/>
    <n v="16.806136680613672"/>
  </r>
  <r>
    <s v="Curtice Advani"/>
    <x v="0"/>
    <x v="13"/>
    <n v="1400"/>
    <n v="135"/>
    <n v="7.16"/>
    <n v="966.6"/>
    <n v="433.4"/>
    <n v="44.837575005172766"/>
  </r>
  <r>
    <s v="Curtice Advani"/>
    <x v="2"/>
    <x v="10"/>
    <n v="1302"/>
    <n v="402"/>
    <n v="11.88"/>
    <n v="4775.76"/>
    <n v="-3473.76"/>
    <n v="-72.737323483592149"/>
  </r>
  <r>
    <s v="Ches Bonnell"/>
    <x v="5"/>
    <x v="21"/>
    <n v="1281"/>
    <n v="75"/>
    <n v="11.7"/>
    <n v="877.5"/>
    <n v="403.5"/>
    <n v="45.982905982905983"/>
  </r>
  <r>
    <s v="Gunar Cockshoot"/>
    <x v="0"/>
    <x v="19"/>
    <n v="1281"/>
    <n v="18"/>
    <n v="7.64"/>
    <n v="137.51999999999998"/>
    <n v="1143.48"/>
    <n v="831.50087260034911"/>
  </r>
  <r>
    <s v="Carla Molina"/>
    <x v="1"/>
    <x v="0"/>
    <n v="1274"/>
    <n v="225"/>
    <n v="8.7899999999999991"/>
    <n v="1977.7499999999998"/>
    <n v="-703.74999999999977"/>
    <n v="-35.583364934900764"/>
  </r>
  <r>
    <s v="Curtice Advani"/>
    <x v="5"/>
    <x v="7"/>
    <n v="1134"/>
    <n v="282"/>
    <n v="16.73"/>
    <n v="4717.8599999999997"/>
    <n v="-3583.8599999999997"/>
    <n v="-75.963678447431676"/>
  </r>
  <r>
    <s v="Husein Augar"/>
    <x v="4"/>
    <x v="13"/>
    <n v="1085"/>
    <n v="273"/>
    <n v="7.16"/>
    <n v="1954.68"/>
    <n v="-869.68000000000006"/>
    <n v="-44.492193095545055"/>
  </r>
  <r>
    <s v="Curtice Advani"/>
    <x v="2"/>
    <x v="1"/>
    <n v="1071"/>
    <n v="270"/>
    <n v="10.62"/>
    <n v="2867.3999999999996"/>
    <n v="-1796.3999999999996"/>
    <n v="-62.649089767733834"/>
  </r>
  <r>
    <s v="Barr Faughny"/>
    <x v="4"/>
    <x v="21"/>
    <n v="1057"/>
    <n v="54"/>
    <n v="11.7"/>
    <n v="631.79999999999995"/>
    <n v="425.20000000000005"/>
    <n v="67.29977841088953"/>
  </r>
  <r>
    <s v="Gunar Cockshoot"/>
    <x v="0"/>
    <x v="2"/>
    <n v="973"/>
    <n v="162"/>
    <n v="10.38"/>
    <n v="1681.5600000000002"/>
    <n v="-708.56000000000017"/>
    <n v="-42.137063203216066"/>
  </r>
  <r>
    <s v="Ches Bonnell"/>
    <x v="3"/>
    <x v="7"/>
    <n v="966"/>
    <n v="198"/>
    <n v="16.73"/>
    <n v="3312.54"/>
    <n v="-2346.54"/>
    <n v="-70.838087992899716"/>
  </r>
  <r>
    <s v="Husein Augar"/>
    <x v="2"/>
    <x v="10"/>
    <n v="959"/>
    <n v="147"/>
    <n v="11.88"/>
    <n v="1746.3600000000001"/>
    <n v="-787.36000000000013"/>
    <n v="-45.085778419111755"/>
  </r>
  <r>
    <s v="Curtice Advani"/>
    <x v="5"/>
    <x v="4"/>
    <n v="959"/>
    <n v="135"/>
    <n v="12.37"/>
    <n v="1669.9499999999998"/>
    <n v="-710.94999999999982"/>
    <n v="-42.573130932063833"/>
  </r>
  <r>
    <s v="Oby Sorrel"/>
    <x v="0"/>
    <x v="8"/>
    <n v="945"/>
    <n v="75"/>
    <n v="9.33"/>
    <n v="699.75"/>
    <n v="245.25"/>
    <n v="35.048231511254016"/>
  </r>
  <r>
    <s v="Curtice Advani"/>
    <x v="5"/>
    <x v="0"/>
    <n v="938"/>
    <n v="6"/>
    <n v="8.7899999999999991"/>
    <n v="52.739999999999995"/>
    <n v="885.26"/>
    <n v="1678.5362153962838"/>
  </r>
  <r>
    <s v="Husein Augar"/>
    <x v="1"/>
    <x v="0"/>
    <n v="938"/>
    <n v="189"/>
    <n v="8.7899999999999991"/>
    <n v="1661.31"/>
    <n v="-723.31"/>
    <n v="-43.538532844562425"/>
  </r>
  <r>
    <s v="Gunar Cockshoot"/>
    <x v="4"/>
    <x v="10"/>
    <n v="938"/>
    <n v="366"/>
    <n v="11.88"/>
    <n v="4348.08"/>
    <n v="-3410.08"/>
    <n v="-78.427259848024875"/>
  </r>
  <r>
    <s v="Gigi Bohling"/>
    <x v="1"/>
    <x v="19"/>
    <n v="861"/>
    <n v="195"/>
    <n v="7.64"/>
    <n v="1489.8"/>
    <n v="-628.79999999999995"/>
    <n v="-42.20700765203383"/>
  </r>
  <r>
    <s v="Carla Molina"/>
    <x v="0"/>
    <x v="2"/>
    <n v="854"/>
    <n v="309"/>
    <n v="10.38"/>
    <n v="3207.42"/>
    <n v="-2353.42"/>
    <n v="-73.374238484514038"/>
  </r>
  <r>
    <s v="Carla Molina"/>
    <x v="2"/>
    <x v="7"/>
    <n v="847"/>
    <n v="129"/>
    <n v="16.73"/>
    <n v="2158.17"/>
    <n v="-1311.17"/>
    <n v="-60.7537867730531"/>
  </r>
  <r>
    <s v="Brien Boise"/>
    <x v="5"/>
    <x v="8"/>
    <n v="819"/>
    <n v="510"/>
    <n v="9.33"/>
    <n v="4758.3"/>
    <n v="-3939.3"/>
    <n v="-82.787970493663707"/>
  </r>
  <r>
    <s v="Gunar Cockshoot"/>
    <x v="2"/>
    <x v="4"/>
    <n v="819"/>
    <n v="306"/>
    <n v="12.37"/>
    <n v="3785.22"/>
    <n v="-2966.22"/>
    <n v="-78.363212706262772"/>
  </r>
  <r>
    <s v="Barr Faughny"/>
    <x v="0"/>
    <x v="7"/>
    <n v="798"/>
    <n v="519"/>
    <n v="16.73"/>
    <n v="8682.8700000000008"/>
    <n v="-7884.8700000000008"/>
    <n v="-90.809490410428808"/>
  </r>
  <r>
    <s v="Carla Molina"/>
    <x v="4"/>
    <x v="3"/>
    <n v="714"/>
    <n v="231"/>
    <n v="11.73"/>
    <n v="2709.63"/>
    <n v="-1995.63"/>
    <n v="-73.649538866930172"/>
  </r>
  <r>
    <s v="Husein Augar"/>
    <x v="1"/>
    <x v="11"/>
    <n v="707"/>
    <n v="174"/>
    <n v="3.11"/>
    <n v="541.14"/>
    <n v="165.86"/>
    <n v="30.650109029086746"/>
  </r>
  <r>
    <s v="Oby Sorrel"/>
    <x v="1"/>
    <x v="11"/>
    <n v="700"/>
    <n v="87"/>
    <n v="3.11"/>
    <n v="270.57"/>
    <n v="429.43"/>
    <n v="158.71308718631039"/>
  </r>
  <r>
    <s v="Barr Faughny"/>
    <x v="3"/>
    <x v="18"/>
    <n v="630"/>
    <n v="36"/>
    <n v="6.49"/>
    <n v="233.64000000000001"/>
    <n v="396.36"/>
    <n v="169.64560862865946"/>
  </r>
  <r>
    <s v="Ram Mahesh"/>
    <x v="5"/>
    <x v="15"/>
    <n v="623"/>
    <n v="51"/>
    <n v="4.97"/>
    <n v="253.47"/>
    <n v="369.53"/>
    <n v="145.78845622756145"/>
  </r>
  <r>
    <s v="Ram Mahesh"/>
    <x v="5"/>
    <x v="16"/>
    <n v="609"/>
    <n v="87"/>
    <n v="5.6"/>
    <n v="487.2"/>
    <n v="121.80000000000001"/>
    <n v="25.000000000000007"/>
  </r>
  <r>
    <s v="Carla Molina"/>
    <x v="2"/>
    <x v="19"/>
    <n v="609"/>
    <n v="99"/>
    <n v="7.64"/>
    <n v="756.36"/>
    <n v="-147.36000000000001"/>
    <n v="-19.482785974932572"/>
  </r>
  <r>
    <s v="Oby Sorrel"/>
    <x v="2"/>
    <x v="20"/>
    <n v="567"/>
    <n v="228"/>
    <n v="9"/>
    <n v="2052"/>
    <n v="-1485"/>
    <n v="-72.368421052631575"/>
  </r>
  <r>
    <s v="Curtice Advani"/>
    <x v="4"/>
    <x v="9"/>
    <n v="560"/>
    <n v="81"/>
    <n v="14.49"/>
    <n v="1173.69"/>
    <n v="-613.69000000000005"/>
    <n v="-52.287230870161629"/>
  </r>
  <r>
    <s v="Barr Faughny"/>
    <x v="2"/>
    <x v="19"/>
    <n v="553"/>
    <n v="15"/>
    <n v="7.64"/>
    <n v="114.6"/>
    <n v="438.4"/>
    <n v="382.54799301919718"/>
  </r>
  <r>
    <s v="Curtice Advani"/>
    <x v="1"/>
    <x v="10"/>
    <n v="525"/>
    <n v="48"/>
    <n v="11.88"/>
    <n v="570.24"/>
    <n v="-45.240000000000009"/>
    <n v="-7.9335016835016852"/>
  </r>
  <r>
    <s v="Gigi Bohling"/>
    <x v="4"/>
    <x v="12"/>
    <n v="518"/>
    <n v="75"/>
    <n v="9.77"/>
    <n v="732.75"/>
    <n v="-214.75"/>
    <n v="-29.307403616513135"/>
  </r>
  <r>
    <s v="Curtice Advani"/>
    <x v="0"/>
    <x v="20"/>
    <n v="497"/>
    <n v="63"/>
    <n v="9"/>
    <n v="567"/>
    <n v="-70"/>
    <n v="-12.345679012345679"/>
  </r>
  <r>
    <s v="Gigi Bohling"/>
    <x v="2"/>
    <x v="12"/>
    <n v="490"/>
    <n v="84"/>
    <n v="9.77"/>
    <n v="820.68"/>
    <n v="-330.67999999999995"/>
    <n v="-40.293415216649606"/>
  </r>
  <r>
    <s v="Curtice Advani"/>
    <x v="5"/>
    <x v="17"/>
    <n v="469"/>
    <n v="75"/>
    <n v="13.15"/>
    <n v="986.25"/>
    <n v="-517.25"/>
    <n v="-52.446134347275034"/>
  </r>
  <r>
    <s v="Brien Boise"/>
    <x v="4"/>
    <x v="20"/>
    <n v="434"/>
    <n v="87"/>
    <n v="9"/>
    <n v="783"/>
    <n v="-349"/>
    <n v="-44.572158365261814"/>
  </r>
  <r>
    <s v="Gigi Bohling"/>
    <x v="3"/>
    <x v="6"/>
    <n v="385"/>
    <n v="249"/>
    <n v="6.47"/>
    <n v="1611.03"/>
    <n v="-1226.03"/>
    <n v="-76.102245147514324"/>
  </r>
  <r>
    <s v="Brien Boise"/>
    <x v="2"/>
    <x v="4"/>
    <n v="357"/>
    <n v="126"/>
    <n v="12.37"/>
    <n v="1558.62"/>
    <n v="-1201.6199999999999"/>
    <n v="-77.095122608461324"/>
  </r>
  <r>
    <s v="Carla Molina"/>
    <x v="1"/>
    <x v="12"/>
    <n v="336"/>
    <n v="144"/>
    <n v="9.77"/>
    <n v="1406.8799999999999"/>
    <n v="-1070.8799999999999"/>
    <n v="-76.117366086659842"/>
  </r>
  <r>
    <s v="Ches Bonnell"/>
    <x v="0"/>
    <x v="5"/>
    <n v="280"/>
    <n v="87"/>
    <n v="8.65"/>
    <n v="752.55000000000007"/>
    <n v="-472.55000000000007"/>
    <n v="-62.793169889043924"/>
  </r>
  <r>
    <s v="Husein Augar"/>
    <x v="4"/>
    <x v="10"/>
    <n v="259"/>
    <n v="207"/>
    <n v="11.88"/>
    <n v="2459.1600000000003"/>
    <n v="-2200.1600000000003"/>
    <n v="-89.467948405146473"/>
  </r>
  <r>
    <s v="Barr Faughny"/>
    <x v="1"/>
    <x v="8"/>
    <n v="252"/>
    <n v="54"/>
    <n v="9.33"/>
    <n v="503.82"/>
    <n v="-251.82"/>
    <n v="-49.982136477313325"/>
  </r>
  <r>
    <s v="Oby Sorrel"/>
    <x v="4"/>
    <x v="20"/>
    <n v="245"/>
    <n v="288"/>
    <n v="9"/>
    <n v="2592"/>
    <n v="-2347"/>
    <n v="-90.547839506172849"/>
  </r>
  <r>
    <s v="Barr Faughny"/>
    <x v="4"/>
    <x v="19"/>
    <n v="238"/>
    <n v="18"/>
    <n v="7.64"/>
    <n v="137.51999999999998"/>
    <n v="100.48000000000002"/>
    <n v="73.065735892961044"/>
  </r>
  <r>
    <s v="Ram Mahesh"/>
    <x v="0"/>
    <x v="10"/>
    <n v="217"/>
    <n v="36"/>
    <n v="11.88"/>
    <n v="427.68"/>
    <n v="-210.68"/>
    <n v="-49.261129816685376"/>
  </r>
  <r>
    <s v="Barr Faughny"/>
    <x v="0"/>
    <x v="11"/>
    <n v="189"/>
    <n v="48"/>
    <n v="3.11"/>
    <n v="149.28"/>
    <n v="39.72"/>
    <n v="26.607717041800644"/>
  </r>
  <r>
    <s v="Gigi Bohling"/>
    <x v="4"/>
    <x v="14"/>
    <n v="182"/>
    <n v="48"/>
    <n v="5.79"/>
    <n v="277.92"/>
    <n v="-95.920000000000016"/>
    <n v="-34.513529073114569"/>
  </r>
  <r>
    <s v="Brien Boise"/>
    <x v="5"/>
    <x v="12"/>
    <n v="168"/>
    <n v="84"/>
    <n v="9.77"/>
    <n v="820.68"/>
    <n v="-652.67999999999995"/>
    <n v="-79.529170931422726"/>
  </r>
  <r>
    <s v="Carla Molina"/>
    <x v="5"/>
    <x v="17"/>
    <n v="154"/>
    <n v="21"/>
    <n v="13.15"/>
    <n v="276.15000000000003"/>
    <n v="-122.15000000000003"/>
    <n v="-44.233206590621045"/>
  </r>
  <r>
    <s v="Husein Augar"/>
    <x v="2"/>
    <x v="16"/>
    <n v="98"/>
    <n v="159"/>
    <n v="5.6"/>
    <n v="890.4"/>
    <n v="-792.4"/>
    <n v="-88.993710691823907"/>
  </r>
  <r>
    <s v="Carla Molina"/>
    <x v="0"/>
    <x v="16"/>
    <n v="98"/>
    <n v="204"/>
    <n v="5.6"/>
    <n v="1142.3999999999999"/>
    <n v="-1044.3999999999999"/>
    <n v="-91.421568627450981"/>
  </r>
  <r>
    <s v="Oby Sorrel"/>
    <x v="5"/>
    <x v="8"/>
    <n v="63"/>
    <n v="123"/>
    <n v="9.33"/>
    <n v="1147.5899999999999"/>
    <n v="-1084.5899999999999"/>
    <n v="-94.510234491412433"/>
  </r>
  <r>
    <s v="Barr Faughny"/>
    <x v="5"/>
    <x v="8"/>
    <n v="56"/>
    <n v="51"/>
    <n v="9.33"/>
    <n v="475.83"/>
    <n v="-419.83"/>
    <n v="-88.231090935838424"/>
  </r>
  <r>
    <s v="Brien Boise"/>
    <x v="4"/>
    <x v="9"/>
    <n v="42"/>
    <n v="150"/>
    <n v="14.49"/>
    <n v="2173.5"/>
    <n v="-2131.5"/>
    <n v="-98.067632850241552"/>
  </r>
  <r>
    <s v="Gunar Cockshoot"/>
    <x v="3"/>
    <x v="0"/>
    <n v="21"/>
    <n v="168"/>
    <n v="8.7899999999999991"/>
    <n v="1476.7199999999998"/>
    <n v="-1455.7199999999998"/>
    <n v="-98.57792946530148"/>
  </r>
  <r>
    <s v="Ram Mahesh"/>
    <x v="3"/>
    <x v="13"/>
    <n v="0"/>
    <n v="135"/>
    <n v="7.16"/>
    <n v="966.6"/>
    <n v="-966.6"/>
    <n v="-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H4:K10" firstHeaderRow="0" firstDataRow="1" firstDataCol="1"/>
  <pivotFields count="6">
    <pivotField showAll="0"/>
    <pivotField axis="axisRow" showAll="0" sortType="descending">
      <items count="7">
        <item x="5"/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>
      <items count="269"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3" showAll="0"/>
    <pivotField dragToRow="0" dragToCol="0" dragToPage="0" showAll="0" defaultSubtotal="0"/>
  </pivotFields>
  <rowFields count="1">
    <field x="1"/>
  </rowFields>
  <rowItems count="6">
    <i>
      <x v="2"/>
    </i>
    <i>
      <x v="1"/>
    </i>
    <i>
      <x v="3"/>
    </i>
    <i>
      <x v="5"/>
    </i>
    <i>
      <x v="4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3" baseField="0" baseItem="0" numFmtId="166"/>
    <dataField name="Bar Plot" fld="3" baseField="0" baseItem="0"/>
    <dataField name="Sum of Units" fld="4" baseField="0" baseItem="0" numFmtId="3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3:C25" firstHeaderRow="1" firstDataRow="1" firstDataCol="1"/>
  <pivotFields count="6">
    <pivotField showAll="0"/>
    <pivotField showAll="0"/>
    <pivotField axis="axisRow" showAll="0" sortType="descending">
      <items count="23">
        <item x="21"/>
        <item x="9"/>
        <item x="15"/>
        <item x="19"/>
        <item x="12"/>
        <item x="10"/>
        <item x="16"/>
        <item x="2"/>
        <item x="5"/>
        <item x="6"/>
        <item x="11"/>
        <item x="18"/>
        <item x="13"/>
        <item x="8"/>
        <item x="0"/>
        <item x="1"/>
        <item x="7"/>
        <item x="4"/>
        <item x="3"/>
        <item x="14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3" showAll="0"/>
    <pivotField dataField="1" dragToRow="0" dragToCol="0" dragToPage="0" showAll="0" defaultSubtotal="0"/>
  </pivotFields>
  <rowFields count="1">
    <field x="2"/>
  </rowFields>
  <rowItems count="22">
    <i>
      <x v="18"/>
    </i>
    <i>
      <x v="17"/>
    </i>
    <i>
      <x v="2"/>
    </i>
    <i>
      <x v="6"/>
    </i>
    <i>
      <x v="4"/>
    </i>
    <i>
      <x v="8"/>
    </i>
    <i>
      <x v="11"/>
    </i>
    <i>
      <x v="9"/>
    </i>
    <i>
      <x v="20"/>
    </i>
    <i>
      <x v="14"/>
    </i>
    <i>
      <x v="10"/>
    </i>
    <i>
      <x v="21"/>
    </i>
    <i>
      <x v="13"/>
    </i>
    <i>
      <x v="15"/>
    </i>
    <i>
      <x v="1"/>
    </i>
    <i>
      <x v="19"/>
    </i>
    <i>
      <x v="16"/>
    </i>
    <i>
      <x v="3"/>
    </i>
    <i>
      <x v="7"/>
    </i>
    <i>
      <x v="5"/>
    </i>
    <i>
      <x/>
    </i>
    <i>
      <x v="12"/>
    </i>
  </rowItems>
  <colItems count="1">
    <i/>
  </colItems>
  <dataFields count="1">
    <dataField name="Sum of Field1" fld="5" baseField="0" baseItem="0" numFmtId="166"/>
  </dataFields>
  <conditionalFormats count="2"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5:C17" firstHeaderRow="1" firstDataRow="1" firstDataCol="1"/>
  <pivotFields count="6">
    <pivotField axis="axisRow" showAll="0" measureFilter="1" sortType="descending">
      <items count="11">
        <item x="4"/>
        <item x="8"/>
        <item x="5"/>
        <item x="6"/>
        <item x="7"/>
        <item x="0"/>
        <item x="9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5"/>
        <item x="0"/>
        <item x="1"/>
        <item x="4"/>
        <item x="3"/>
        <item x="2"/>
        <item t="default"/>
      </items>
    </pivotField>
    <pivotField showAll="0"/>
    <pivotField dataField="1" numFmtId="164" showAll="0">
      <items count="269"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3" showAll="0"/>
    <pivotField dragToRow="0" dragToCol="0" dragToPage="0" showAll="0" defaultSubtotal="0"/>
  </pivotFields>
  <rowFields count="2">
    <field x="1"/>
    <field x="0"/>
  </rowFields>
  <rowItems count="12">
    <i>
      <x/>
    </i>
    <i r="1">
      <x v="5"/>
    </i>
    <i>
      <x v="1"/>
    </i>
    <i r="1">
      <x v="5"/>
    </i>
    <i>
      <x v="2"/>
    </i>
    <i r="1">
      <x v="5"/>
    </i>
    <i>
      <x v="3"/>
    </i>
    <i r="1">
      <x v="3"/>
    </i>
    <i>
      <x v="4"/>
    </i>
    <i r="1">
      <x/>
    </i>
    <i>
      <x v="5"/>
    </i>
    <i r="1">
      <x v="9"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5" firstHeaderRow="0" firstDataRow="1" firstDataCol="1" rowPageCount="1" colPageCount="1"/>
  <pivotFields count="10">
    <pivotField showAll="0"/>
    <pivotField axis="axisPage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23">
        <item x="21"/>
        <item x="9"/>
        <item x="15"/>
        <item x="19"/>
        <item x="12"/>
        <item x="10"/>
        <item x="16"/>
        <item x="2"/>
        <item x="5"/>
        <item x="6"/>
        <item x="11"/>
        <item x="18"/>
        <item x="13"/>
        <item x="8"/>
        <item x="0"/>
        <item x="1"/>
        <item x="7"/>
        <item x="4"/>
        <item x="3"/>
        <item x="14"/>
        <item x="20"/>
        <item x="17"/>
        <item t="default"/>
      </items>
    </pivotField>
    <pivotField dataField="1" numFmtId="164" showAll="0"/>
    <pivotField numFmtId="3" showAll="0"/>
    <pivotField showAll="0"/>
    <pivotField dataField="1" showAll="0"/>
    <pivotField dataField="1" showAll="0"/>
    <pivotField showAll="0" defaultSubtotal="0"/>
    <pivotField dragToRow="0" dragToCol="0" dragToPage="0" showAll="0" defaultSubtota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2" hier="-1"/>
  </pageFields>
  <dataFields count="3">
    <dataField name="Sum of Amount" fld="3" baseField="0" baseItem="0" numFmtId="166"/>
    <dataField name="Sum of Total Cost" fld="6" baseField="0" baseItem="0"/>
    <dataField name="Sum of Profit" fld="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F24" firstHeaderRow="0" firstDataRow="1" firstDataCol="1" rowPageCount="1" colPageCount="1"/>
  <pivotFields count="10">
    <pivotField showAll="0"/>
    <pivotField axis="axisPage" showAll="0">
      <items count="7">
        <item x="5"/>
        <item x="0"/>
        <item x="1"/>
        <item x="4"/>
        <item x="3"/>
        <item x="2"/>
        <item t="default"/>
      </items>
    </pivotField>
    <pivotField axis="axisRow" showAll="0">
      <items count="23">
        <item x="21"/>
        <item x="9"/>
        <item x="15"/>
        <item x="19"/>
        <item x="12"/>
        <item x="10"/>
        <item x="16"/>
        <item x="2"/>
        <item x="5"/>
        <item x="6"/>
        <item x="11"/>
        <item x="18"/>
        <item x="13"/>
        <item x="8"/>
        <item x="0"/>
        <item x="1"/>
        <item x="7"/>
        <item x="4"/>
        <item x="3"/>
        <item x="14"/>
        <item x="20"/>
        <item x="17"/>
        <item t="default"/>
      </items>
    </pivotField>
    <pivotField dataField="1" numFmtId="164" showAll="0"/>
    <pivotField numFmtId="3"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Sum of Amount" fld="3" baseField="0" baseItem="0"/>
    <dataField name="Sum of Total Cost" fld="6" baseField="0" baseItem="0"/>
    <dataField name="Sum of Profit" fld="7" baseField="0" baseItem="0"/>
    <dataField name="Sum of Profit%" fld="9" baseField="0" baseItem="0"/>
  </dataFields>
  <formats count="1">
    <format dxfId="3">
      <pivotArea dataOnly="0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I3:M303" totalsRowShown="0" headerRowDxfId="26">
  <tableColumns count="5">
    <tableColumn id="1" name="Sales Person"/>
    <tableColumn id="2" name="Geography"/>
    <tableColumn id="3" name="Product"/>
    <tableColumn id="4" name="Amount" dataDxfId="28"/>
    <tableColumn id="5" name="Units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E302" totalsRowShown="0" headerRowDxfId="23">
  <sortState ref="A3:E302">
    <sortCondition descending="1" ref="D2:D302"/>
  </sortState>
  <tableColumns count="5">
    <tableColumn id="1" name="Sales Person"/>
    <tableColumn id="2" name="Geography"/>
    <tableColumn id="3" name="Product"/>
    <tableColumn id="4" name="Amount" dataDxfId="25"/>
    <tableColumn id="5" name="Unit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4:E10" totalsRowShown="0" headerRowDxfId="17" headerRowBorderDxfId="21" tableBorderDxfId="22" totalsRowBorderDxfId="20">
  <sortState ref="B5:D10">
    <sortCondition descending="1" ref="C4:C10"/>
  </sortState>
  <tableColumns count="4">
    <tableColumn id="1" name="Country" dataDxfId="19"/>
    <tableColumn id="2" name="Amounts" dataDxfId="18">
      <calculatedColumnFormula>SUMIF(Table3[Geography],'Sales By Country'!B5,Table3[Amount])</calculatedColumnFormula>
    </tableColumn>
    <tableColumn id="3" name="Bar Plot" dataDxfId="15">
      <calculatedColumnFormula>Table4[[#This Row],[Amounts]]</calculatedColumnFormula>
    </tableColumn>
    <tableColumn id="4" name="Units" dataDxfId="16">
      <calculatedColumnFormula>SUMIF(Table3[Geography],B5,Table3[Units])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7" name="Table38" displayName="Table38" ref="P3:T303" totalsRowShown="0" headerRowDxfId="14">
  <sortState ref="P4:T303">
    <sortCondition descending="1" ref="S2:S302"/>
  </sortState>
  <tableColumns count="5">
    <tableColumn id="1" name="Sales Person"/>
    <tableColumn id="2" name="Geography"/>
    <tableColumn id="3" name="Product"/>
    <tableColumn id="4" name="Amount" dataDxfId="13"/>
    <tableColumn id="5" name="Unit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39" displayName="Table39" ref="M2:U302" totalsRowShown="0" headerRowDxfId="11">
  <autoFilter ref="M2:U302"/>
  <sortState ref="M3:U302">
    <sortCondition ref="T2:T302"/>
  </sortState>
  <tableColumns count="9">
    <tableColumn id="1" name="Sales Person"/>
    <tableColumn id="2" name="Geography"/>
    <tableColumn id="3" name="Product"/>
    <tableColumn id="4" name="Amount" dataDxfId="10"/>
    <tableColumn id="5" name="Units" dataDxfId="9"/>
    <tableColumn id="6" name="Cost per Unit" dataDxfId="6">
      <calculatedColumnFormula>VLOOKUP(Table39[[#This Row],[Product]],products[],2,FALSE)</calculatedColumnFormula>
    </tableColumn>
    <tableColumn id="7" name="Total Cost" dataDxfId="5">
      <calculatedColumnFormula>Table39[[#This Row],[Units]]*Table39[[#This Row],[Cost per Unit]]</calculatedColumnFormula>
    </tableColumn>
    <tableColumn id="8" name="Profit" dataDxfId="4">
      <calculatedColumnFormula>Table39[[#This Row],[Amount]]-Table39[[#This Row],[Total Cost]]</calculatedColumnFormula>
    </tableColumn>
    <tableColumn id="9" name="Profit %" dataCellStyle="Percent">
      <calculatedColumnFormula>Table39[[#This Row],[Profit]]/Table39[[#This Row],[Total Cost]]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products" displayName="products" ref="W3:X25" totalsRowShown="0">
  <autoFilter ref="W3:X25"/>
  <tableColumns count="2">
    <tableColumn id="1" name="Product"/>
    <tableColumn id="2" name="Cost per unit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8"/>
  <sheetViews>
    <sheetView topLeftCell="J2" zoomScale="87" zoomScaleNormal="87" workbookViewId="0">
      <selection activeCell="Y11" sqref="Y11:Z33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11" s="2" customFormat="1" ht="52.5" customHeight="1" x14ac:dyDescent="0.25">
      <c r="A1" s="1"/>
      <c r="C1" s="3" t="s">
        <v>42</v>
      </c>
    </row>
    <row r="11" spans="1:11" x14ac:dyDescent="0.2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</row>
    <row r="12" spans="1:11" x14ac:dyDescent="0.2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</row>
    <row r="13" spans="1:11" x14ac:dyDescent="0.2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</row>
    <row r="14" spans="1:11" x14ac:dyDescent="0.2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</row>
    <row r="15" spans="1:11" x14ac:dyDescent="0.2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</row>
    <row r="16" spans="1:11" x14ac:dyDescent="0.2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</row>
    <row r="17" spans="3:11" x14ac:dyDescent="0.2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</row>
    <row r="18" spans="3:11" x14ac:dyDescent="0.2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</row>
    <row r="19" spans="3:11" x14ac:dyDescent="0.2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</row>
    <row r="20" spans="3:11" x14ac:dyDescent="0.2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</row>
    <row r="21" spans="3:11" x14ac:dyDescent="0.2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</row>
    <row r="22" spans="3:11" x14ac:dyDescent="0.25">
      <c r="C22" t="s">
        <v>2</v>
      </c>
      <c r="D22" t="s">
        <v>39</v>
      </c>
      <c r="E22" t="s">
        <v>25</v>
      </c>
      <c r="F22" s="4">
        <v>1785</v>
      </c>
      <c r="G22" s="5">
        <v>462</v>
      </c>
    </row>
    <row r="23" spans="3:11" x14ac:dyDescent="0.25">
      <c r="C23" t="s">
        <v>3</v>
      </c>
      <c r="D23" t="s">
        <v>37</v>
      </c>
      <c r="E23" t="s">
        <v>17</v>
      </c>
      <c r="F23" s="4">
        <v>3983</v>
      </c>
      <c r="G23" s="5">
        <v>144</v>
      </c>
    </row>
    <row r="24" spans="3:11" x14ac:dyDescent="0.25">
      <c r="C24" t="s">
        <v>9</v>
      </c>
      <c r="D24" t="s">
        <v>38</v>
      </c>
      <c r="E24" t="s">
        <v>16</v>
      </c>
      <c r="F24" s="4">
        <v>2646</v>
      </c>
      <c r="G24" s="5">
        <v>120</v>
      </c>
    </row>
    <row r="25" spans="3:11" x14ac:dyDescent="0.25">
      <c r="C25" t="s">
        <v>2</v>
      </c>
      <c r="D25" t="s">
        <v>34</v>
      </c>
      <c r="E25" t="s">
        <v>13</v>
      </c>
      <c r="F25" s="4">
        <v>252</v>
      </c>
      <c r="G25" s="5">
        <v>54</v>
      </c>
    </row>
    <row r="26" spans="3:11" x14ac:dyDescent="0.25">
      <c r="C26" t="s">
        <v>3</v>
      </c>
      <c r="D26" t="s">
        <v>35</v>
      </c>
      <c r="E26" t="s">
        <v>25</v>
      </c>
      <c r="F26" s="4">
        <v>2464</v>
      </c>
      <c r="G26" s="5">
        <v>234</v>
      </c>
    </row>
    <row r="27" spans="3:11" x14ac:dyDescent="0.25">
      <c r="C27" t="s">
        <v>3</v>
      </c>
      <c r="D27" t="s">
        <v>35</v>
      </c>
      <c r="E27" t="s">
        <v>29</v>
      </c>
      <c r="F27" s="4">
        <v>2114</v>
      </c>
      <c r="G27" s="5">
        <v>66</v>
      </c>
    </row>
    <row r="28" spans="3:11" x14ac:dyDescent="0.25">
      <c r="C28" t="s">
        <v>6</v>
      </c>
      <c r="D28" t="s">
        <v>37</v>
      </c>
      <c r="E28" t="s">
        <v>31</v>
      </c>
      <c r="F28" s="4">
        <v>7693</v>
      </c>
      <c r="G28" s="5">
        <v>87</v>
      </c>
    </row>
    <row r="29" spans="3:11" x14ac:dyDescent="0.25">
      <c r="C29" t="s">
        <v>5</v>
      </c>
      <c r="D29" t="s">
        <v>34</v>
      </c>
      <c r="E29" t="s">
        <v>20</v>
      </c>
      <c r="F29" s="4">
        <v>15610</v>
      </c>
      <c r="G29" s="5">
        <v>339</v>
      </c>
    </row>
    <row r="30" spans="3:11" x14ac:dyDescent="0.25">
      <c r="C30" t="s">
        <v>41</v>
      </c>
      <c r="D30" t="s">
        <v>34</v>
      </c>
      <c r="E30" t="s">
        <v>22</v>
      </c>
      <c r="F30" s="4">
        <v>336</v>
      </c>
      <c r="G30" s="5">
        <v>144</v>
      </c>
    </row>
    <row r="31" spans="3:11" x14ac:dyDescent="0.25">
      <c r="C31" t="s">
        <v>2</v>
      </c>
      <c r="D31" t="s">
        <v>39</v>
      </c>
      <c r="E31" t="s">
        <v>20</v>
      </c>
      <c r="F31" s="4">
        <v>9443</v>
      </c>
      <c r="G31" s="5">
        <v>162</v>
      </c>
    </row>
    <row r="32" spans="3:11" x14ac:dyDescent="0.25">
      <c r="C32" t="s">
        <v>9</v>
      </c>
      <c r="D32" t="s">
        <v>34</v>
      </c>
      <c r="E32" t="s">
        <v>23</v>
      </c>
      <c r="F32" s="4">
        <v>8155</v>
      </c>
      <c r="G32" s="5">
        <v>90</v>
      </c>
    </row>
    <row r="33" spans="3:7" x14ac:dyDescent="0.25">
      <c r="C33" t="s">
        <v>8</v>
      </c>
      <c r="D33" t="s">
        <v>38</v>
      </c>
      <c r="E33" t="s">
        <v>23</v>
      </c>
      <c r="F33" s="4">
        <v>1701</v>
      </c>
      <c r="G33" s="5">
        <v>234</v>
      </c>
    </row>
    <row r="34" spans="3:7" x14ac:dyDescent="0.25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7" x14ac:dyDescent="0.25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7" x14ac:dyDescent="0.25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7" x14ac:dyDescent="0.25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7" x14ac:dyDescent="0.25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7" x14ac:dyDescent="0.25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7" x14ac:dyDescent="0.25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7" x14ac:dyDescent="0.25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7" x14ac:dyDescent="0.25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7" x14ac:dyDescent="0.25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7" x14ac:dyDescent="0.25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7" x14ac:dyDescent="0.25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7" x14ac:dyDescent="0.25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7" x14ac:dyDescent="0.25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7" x14ac:dyDescent="0.25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25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25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25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25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25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25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25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25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25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25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25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25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25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25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25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25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25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25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25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25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25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25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25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25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25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25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25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25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25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25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25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25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25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25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25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25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25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25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25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25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25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25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25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25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25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25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25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25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25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25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25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2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2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25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2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25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25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25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2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25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25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2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2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2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25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25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25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2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25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2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2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2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2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25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2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2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2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2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25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2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2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2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2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2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2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2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2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25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2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25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2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2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2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25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25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2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25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25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2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25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2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2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25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25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25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25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2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2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25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2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25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2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25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25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25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25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25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2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2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2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2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2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2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2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2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2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25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2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2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2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2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25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25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2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25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25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2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2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2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25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2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25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2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2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2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2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2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2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2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25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2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2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25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2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2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2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25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25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2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25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25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2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2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2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2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2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2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25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25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2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25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2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25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25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2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25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25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2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2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25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25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25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25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2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25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2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25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25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25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25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25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25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25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25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25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2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25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25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2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2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2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25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2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2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2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25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25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25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2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2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25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2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2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2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25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2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2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25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2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2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25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25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25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2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2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25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2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25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2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25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2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2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2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25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2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25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2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25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2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25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25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2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2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2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2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2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25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2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2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2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2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2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25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25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2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2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25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2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25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2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2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2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2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25">
      <c r="F312" s="4"/>
      <c r="G312" s="5"/>
    </row>
    <row r="313" spans="3:7" x14ac:dyDescent="0.25">
      <c r="F313" s="4"/>
      <c r="G313" s="5"/>
    </row>
    <row r="314" spans="3:7" x14ac:dyDescent="0.25">
      <c r="F314" s="4"/>
      <c r="G314" s="5"/>
    </row>
    <row r="315" spans="3:7" x14ac:dyDescent="0.25">
      <c r="F315" s="4"/>
      <c r="G315" s="5"/>
    </row>
    <row r="316" spans="3:7" x14ac:dyDescent="0.25">
      <c r="F316" s="4"/>
      <c r="G316" s="5"/>
    </row>
    <row r="317" spans="3:7" x14ac:dyDescent="0.25">
      <c r="F317" s="4"/>
      <c r="G317" s="5"/>
    </row>
    <row r="318" spans="3:7" x14ac:dyDescent="0.25">
      <c r="F318" s="4"/>
      <c r="G318" s="5"/>
    </row>
    <row r="319" spans="3:7" x14ac:dyDescent="0.25">
      <c r="F319" s="4"/>
      <c r="G319" s="5"/>
    </row>
    <row r="320" spans="3:7" x14ac:dyDescent="0.25">
      <c r="F320" s="4"/>
      <c r="G320" s="5"/>
    </row>
    <row r="321" spans="6:7" x14ac:dyDescent="0.25">
      <c r="F321" s="4"/>
      <c r="G321" s="5"/>
    </row>
    <row r="322" spans="6:7" x14ac:dyDescent="0.25">
      <c r="F322" s="4"/>
      <c r="G322" s="5"/>
    </row>
    <row r="323" spans="6:7" x14ac:dyDescent="0.25">
      <c r="F323" s="4"/>
      <c r="G323" s="5"/>
    </row>
    <row r="324" spans="6:7" x14ac:dyDescent="0.25">
      <c r="F324" s="4"/>
      <c r="G324" s="5"/>
    </row>
    <row r="325" spans="6:7" x14ac:dyDescent="0.25">
      <c r="F325" s="4"/>
      <c r="G325" s="5"/>
    </row>
    <row r="326" spans="6:7" x14ac:dyDescent="0.25">
      <c r="F326" s="4"/>
      <c r="G326" s="5"/>
    </row>
    <row r="327" spans="6:7" x14ac:dyDescent="0.25">
      <c r="F327" s="4"/>
      <c r="G327" s="5"/>
    </row>
    <row r="328" spans="6:7" x14ac:dyDescent="0.25">
      <c r="F328" s="4"/>
      <c r="G328" s="5"/>
    </row>
    <row r="329" spans="6:7" x14ac:dyDescent="0.25">
      <c r="F329" s="4"/>
      <c r="G329" s="5"/>
    </row>
    <row r="330" spans="6:7" x14ac:dyDescent="0.25">
      <c r="F330" s="4"/>
      <c r="G330" s="5"/>
    </row>
    <row r="331" spans="6:7" x14ac:dyDescent="0.25">
      <c r="F331" s="4"/>
      <c r="G331" s="5"/>
    </row>
    <row r="332" spans="6:7" x14ac:dyDescent="0.25">
      <c r="F332" s="4"/>
      <c r="G332" s="5"/>
    </row>
    <row r="333" spans="6:7" x14ac:dyDescent="0.25">
      <c r="F333" s="4"/>
      <c r="G333" s="5"/>
    </row>
    <row r="334" spans="6:7" x14ac:dyDescent="0.25">
      <c r="F334" s="4"/>
      <c r="G334" s="5"/>
    </row>
    <row r="335" spans="6:7" x14ac:dyDescent="0.25">
      <c r="F335" s="4"/>
      <c r="G335" s="5"/>
    </row>
    <row r="336" spans="6:7" x14ac:dyDescent="0.25">
      <c r="F336" s="4"/>
      <c r="G336" s="5"/>
    </row>
    <row r="337" spans="6:7" x14ac:dyDescent="0.25">
      <c r="F337" s="4"/>
      <c r="G337" s="5"/>
    </row>
    <row r="338" spans="6:7" x14ac:dyDescent="0.25">
      <c r="F338" s="4"/>
      <c r="G338" s="5"/>
    </row>
    <row r="339" spans="6:7" x14ac:dyDescent="0.25">
      <c r="F339" s="4"/>
      <c r="G339" s="5"/>
    </row>
    <row r="340" spans="6:7" x14ac:dyDescent="0.25">
      <c r="F340" s="4"/>
      <c r="G340" s="5"/>
    </row>
    <row r="341" spans="6:7" x14ac:dyDescent="0.25">
      <c r="F341" s="4"/>
      <c r="G341" s="5"/>
    </row>
    <row r="342" spans="6:7" x14ac:dyDescent="0.25">
      <c r="F342" s="4"/>
      <c r="G342" s="5"/>
    </row>
    <row r="343" spans="6:7" x14ac:dyDescent="0.25">
      <c r="F343" s="4"/>
      <c r="G343" s="5"/>
    </row>
    <row r="344" spans="6:7" x14ac:dyDescent="0.25">
      <c r="F344" s="4"/>
      <c r="G344" s="5"/>
    </row>
    <row r="345" spans="6:7" x14ac:dyDescent="0.25">
      <c r="F345" s="4"/>
      <c r="G345" s="5"/>
    </row>
    <row r="346" spans="6:7" x14ac:dyDescent="0.25">
      <c r="F346" s="4"/>
      <c r="G346" s="5"/>
    </row>
    <row r="347" spans="6:7" x14ac:dyDescent="0.25">
      <c r="F347" s="4"/>
      <c r="G347" s="5"/>
    </row>
    <row r="348" spans="6:7" x14ac:dyDescent="0.25">
      <c r="F348" s="4"/>
      <c r="G348" s="5"/>
    </row>
    <row r="349" spans="6:7" x14ac:dyDescent="0.25">
      <c r="F349" s="4"/>
      <c r="G349" s="5"/>
    </row>
    <row r="350" spans="6:7" x14ac:dyDescent="0.25">
      <c r="F350" s="4"/>
      <c r="G350" s="5"/>
    </row>
    <row r="351" spans="6:7" x14ac:dyDescent="0.25">
      <c r="F351" s="4"/>
      <c r="G351" s="5"/>
    </row>
    <row r="352" spans="6:7" x14ac:dyDescent="0.25">
      <c r="F352" s="4"/>
      <c r="G352" s="5"/>
    </row>
    <row r="353" spans="6:7" x14ac:dyDescent="0.25">
      <c r="F353" s="4"/>
      <c r="G353" s="5"/>
    </row>
    <row r="354" spans="6:7" x14ac:dyDescent="0.25">
      <c r="F354" s="4"/>
      <c r="G354" s="5"/>
    </row>
    <row r="355" spans="6:7" x14ac:dyDescent="0.25">
      <c r="F355" s="4"/>
      <c r="G355" s="5"/>
    </row>
    <row r="356" spans="6:7" x14ac:dyDescent="0.25">
      <c r="F356" s="4"/>
      <c r="G356" s="5"/>
    </row>
    <row r="357" spans="6:7" x14ac:dyDescent="0.25">
      <c r="F357" s="4"/>
      <c r="G357" s="5"/>
    </row>
    <row r="358" spans="6:7" x14ac:dyDescent="0.25">
      <c r="F358" s="4"/>
      <c r="G358" s="5"/>
    </row>
    <row r="359" spans="6:7" x14ac:dyDescent="0.25">
      <c r="F359" s="4"/>
      <c r="G359" s="5"/>
    </row>
    <row r="360" spans="6:7" x14ac:dyDescent="0.25">
      <c r="F360" s="4"/>
      <c r="G360" s="5"/>
    </row>
    <row r="361" spans="6:7" x14ac:dyDescent="0.25">
      <c r="F361" s="4"/>
      <c r="G361" s="5"/>
    </row>
    <row r="362" spans="6:7" x14ac:dyDescent="0.25">
      <c r="F362" s="4"/>
      <c r="G362" s="5"/>
    </row>
    <row r="363" spans="6:7" x14ac:dyDescent="0.25">
      <c r="F363" s="4"/>
      <c r="G363" s="5"/>
    </row>
    <row r="364" spans="6:7" x14ac:dyDescent="0.25">
      <c r="F364" s="4"/>
      <c r="G364" s="5"/>
    </row>
    <row r="365" spans="6:7" x14ac:dyDescent="0.25">
      <c r="F365" s="4"/>
      <c r="G365" s="5"/>
    </row>
    <row r="366" spans="6:7" x14ac:dyDescent="0.25">
      <c r="F366" s="4"/>
      <c r="G366" s="5"/>
    </row>
    <row r="367" spans="6:7" x14ac:dyDescent="0.25">
      <c r="F367" s="4"/>
      <c r="G367" s="5"/>
    </row>
    <row r="368" spans="6:7" x14ac:dyDescent="0.25">
      <c r="F368" s="4"/>
      <c r="G368" s="5"/>
    </row>
    <row r="369" spans="6:7" x14ac:dyDescent="0.25">
      <c r="F369" s="4"/>
      <c r="G369" s="5"/>
    </row>
    <row r="370" spans="6:7" x14ac:dyDescent="0.25">
      <c r="F370" s="4"/>
      <c r="G370" s="5"/>
    </row>
    <row r="371" spans="6:7" x14ac:dyDescent="0.25">
      <c r="F371" s="4"/>
      <c r="G371" s="5"/>
    </row>
    <row r="372" spans="6:7" x14ac:dyDescent="0.25">
      <c r="F372" s="4"/>
      <c r="G372" s="5"/>
    </row>
    <row r="373" spans="6:7" x14ac:dyDescent="0.25">
      <c r="F373" s="4"/>
      <c r="G373" s="5"/>
    </row>
    <row r="374" spans="6:7" x14ac:dyDescent="0.25">
      <c r="F374" s="4"/>
      <c r="G374" s="5"/>
    </row>
    <row r="375" spans="6:7" x14ac:dyDescent="0.25">
      <c r="F375" s="4"/>
      <c r="G375" s="5"/>
    </row>
    <row r="376" spans="6:7" x14ac:dyDescent="0.25">
      <c r="F376" s="4"/>
      <c r="G376" s="5"/>
    </row>
    <row r="377" spans="6:7" x14ac:dyDescent="0.25">
      <c r="F377" s="4"/>
      <c r="G377" s="5"/>
    </row>
    <row r="378" spans="6:7" x14ac:dyDescent="0.25">
      <c r="F378" s="4"/>
      <c r="G378" s="5"/>
    </row>
    <row r="379" spans="6:7" x14ac:dyDescent="0.25">
      <c r="F379" s="4"/>
      <c r="G379" s="5"/>
    </row>
    <row r="380" spans="6:7" x14ac:dyDescent="0.25">
      <c r="F380" s="4"/>
      <c r="G380" s="5"/>
    </row>
    <row r="381" spans="6:7" x14ac:dyDescent="0.25">
      <c r="F381" s="4"/>
      <c r="G381" s="5"/>
    </row>
    <row r="382" spans="6:7" x14ac:dyDescent="0.25">
      <c r="F382" s="4"/>
      <c r="G382" s="5"/>
    </row>
    <row r="383" spans="6:7" x14ac:dyDescent="0.25">
      <c r="F383" s="4"/>
      <c r="G383" s="5"/>
    </row>
    <row r="384" spans="6:7" x14ac:dyDescent="0.25">
      <c r="F384" s="4"/>
      <c r="G384" s="5"/>
    </row>
    <row r="385" spans="6:7" x14ac:dyDescent="0.25">
      <c r="F385" s="4"/>
      <c r="G385" s="5"/>
    </row>
    <row r="386" spans="6:7" x14ac:dyDescent="0.25">
      <c r="F386" s="4"/>
      <c r="G386" s="5"/>
    </row>
    <row r="387" spans="6:7" x14ac:dyDescent="0.25">
      <c r="F387" s="4"/>
      <c r="G387" s="5"/>
    </row>
    <row r="388" spans="6:7" x14ac:dyDescent="0.25">
      <c r="F388" s="4"/>
      <c r="G388" s="5"/>
    </row>
    <row r="389" spans="6:7" x14ac:dyDescent="0.25">
      <c r="F389" s="4"/>
      <c r="G389" s="5"/>
    </row>
    <row r="390" spans="6:7" x14ac:dyDescent="0.25">
      <c r="F390" s="4"/>
      <c r="G390" s="5"/>
    </row>
    <row r="391" spans="6:7" x14ac:dyDescent="0.25">
      <c r="F391" s="4"/>
      <c r="G391" s="5"/>
    </row>
    <row r="392" spans="6:7" x14ac:dyDescent="0.25">
      <c r="F392" s="4"/>
      <c r="G392" s="5"/>
    </row>
    <row r="393" spans="6:7" x14ac:dyDescent="0.25">
      <c r="F393" s="4"/>
      <c r="G393" s="5"/>
    </row>
    <row r="394" spans="6:7" x14ac:dyDescent="0.25">
      <c r="F394" s="4"/>
      <c r="G394" s="5"/>
    </row>
    <row r="395" spans="6:7" x14ac:dyDescent="0.25">
      <c r="F395" s="4"/>
      <c r="G395" s="5"/>
    </row>
    <row r="396" spans="6:7" x14ac:dyDescent="0.25">
      <c r="F396" s="4"/>
      <c r="G396" s="5"/>
    </row>
    <row r="397" spans="6:7" x14ac:dyDescent="0.25">
      <c r="F397" s="4"/>
      <c r="G397" s="5"/>
    </row>
    <row r="398" spans="6:7" x14ac:dyDescent="0.25">
      <c r="F398" s="4"/>
      <c r="G398" s="5"/>
    </row>
    <row r="399" spans="6:7" x14ac:dyDescent="0.25">
      <c r="F399" s="4"/>
      <c r="G399" s="5"/>
    </row>
    <row r="400" spans="6:7" x14ac:dyDescent="0.25">
      <c r="F400" s="4"/>
      <c r="G400" s="5"/>
    </row>
    <row r="401" spans="6:7" x14ac:dyDescent="0.25">
      <c r="F401" s="4"/>
      <c r="G401" s="5"/>
    </row>
    <row r="402" spans="6:7" x14ac:dyDescent="0.25">
      <c r="F402" s="4"/>
      <c r="G402" s="5"/>
    </row>
    <row r="403" spans="6:7" x14ac:dyDescent="0.25">
      <c r="F403" s="4"/>
      <c r="G403" s="5"/>
    </row>
    <row r="404" spans="6:7" x14ac:dyDescent="0.25">
      <c r="F404" s="4"/>
      <c r="G404" s="5"/>
    </row>
    <row r="405" spans="6:7" x14ac:dyDescent="0.25">
      <c r="F405" s="4"/>
      <c r="G405" s="5"/>
    </row>
    <row r="406" spans="6:7" x14ac:dyDescent="0.25">
      <c r="F406" s="4"/>
      <c r="G406" s="5"/>
    </row>
    <row r="407" spans="6:7" x14ac:dyDescent="0.25">
      <c r="F407" s="4"/>
      <c r="G407" s="5"/>
    </row>
    <row r="408" spans="6:7" x14ac:dyDescent="0.25">
      <c r="F408" s="4"/>
      <c r="G408" s="5"/>
    </row>
    <row r="409" spans="6:7" x14ac:dyDescent="0.25">
      <c r="F409" s="4"/>
      <c r="G409" s="5"/>
    </row>
    <row r="410" spans="6:7" x14ac:dyDescent="0.25">
      <c r="F410" s="4"/>
      <c r="G410" s="5"/>
    </row>
    <row r="411" spans="6:7" x14ac:dyDescent="0.25">
      <c r="F411" s="4"/>
      <c r="G411" s="5"/>
    </row>
    <row r="412" spans="6:7" x14ac:dyDescent="0.25">
      <c r="F412" s="4"/>
      <c r="G412" s="5"/>
    </row>
    <row r="413" spans="6:7" x14ac:dyDescent="0.25">
      <c r="F413" s="4"/>
      <c r="G413" s="5"/>
    </row>
    <row r="414" spans="6:7" x14ac:dyDescent="0.25">
      <c r="F414" s="4"/>
      <c r="G414" s="5"/>
    </row>
    <row r="415" spans="6:7" x14ac:dyDescent="0.25">
      <c r="F415" s="4"/>
      <c r="G415" s="5"/>
    </row>
    <row r="416" spans="6:7" x14ac:dyDescent="0.25">
      <c r="F416" s="4"/>
      <c r="G416" s="5"/>
    </row>
    <row r="417" spans="6:7" x14ac:dyDescent="0.25">
      <c r="F417" s="4"/>
      <c r="G417" s="5"/>
    </row>
    <row r="418" spans="6:7" x14ac:dyDescent="0.25">
      <c r="F418" s="4"/>
      <c r="G418" s="5"/>
    </row>
    <row r="419" spans="6:7" x14ac:dyDescent="0.25">
      <c r="F419" s="4"/>
      <c r="G419" s="5"/>
    </row>
    <row r="420" spans="6:7" x14ac:dyDescent="0.25">
      <c r="F420" s="4"/>
      <c r="G420" s="5"/>
    </row>
    <row r="421" spans="6:7" x14ac:dyDescent="0.25">
      <c r="F421" s="4"/>
      <c r="G421" s="5"/>
    </row>
    <row r="422" spans="6:7" x14ac:dyDescent="0.25">
      <c r="F422" s="4"/>
      <c r="G422" s="5"/>
    </row>
    <row r="423" spans="6:7" x14ac:dyDescent="0.25">
      <c r="F423" s="4"/>
      <c r="G423" s="5"/>
    </row>
    <row r="424" spans="6:7" x14ac:dyDescent="0.25">
      <c r="F424" s="4"/>
      <c r="G424" s="5"/>
    </row>
    <row r="425" spans="6:7" x14ac:dyDescent="0.25">
      <c r="F425" s="4"/>
      <c r="G425" s="5"/>
    </row>
    <row r="426" spans="6:7" x14ac:dyDescent="0.25">
      <c r="F426" s="4"/>
      <c r="G426" s="5"/>
    </row>
    <row r="427" spans="6:7" x14ac:dyDescent="0.25">
      <c r="F427" s="4"/>
      <c r="G427" s="5"/>
    </row>
    <row r="428" spans="6:7" x14ac:dyDescent="0.25">
      <c r="F428" s="4"/>
      <c r="G428" s="5"/>
    </row>
    <row r="429" spans="6:7" x14ac:dyDescent="0.25">
      <c r="F429" s="4"/>
      <c r="G429" s="5"/>
    </row>
    <row r="430" spans="6:7" x14ac:dyDescent="0.25">
      <c r="F430" s="4"/>
      <c r="G430" s="5"/>
    </row>
    <row r="431" spans="6:7" x14ac:dyDescent="0.25">
      <c r="F431" s="4"/>
      <c r="G431" s="5"/>
    </row>
    <row r="432" spans="6:7" x14ac:dyDescent="0.25">
      <c r="F432" s="4"/>
      <c r="G432" s="5"/>
    </row>
    <row r="433" spans="6:7" x14ac:dyDescent="0.25">
      <c r="F433" s="4"/>
      <c r="G433" s="5"/>
    </row>
    <row r="434" spans="6:7" x14ac:dyDescent="0.25">
      <c r="F434" s="4"/>
      <c r="G434" s="5"/>
    </row>
    <row r="435" spans="6:7" x14ac:dyDescent="0.25">
      <c r="F435" s="4"/>
      <c r="G435" s="5"/>
    </row>
    <row r="436" spans="6:7" x14ac:dyDescent="0.25">
      <c r="F436" s="4"/>
      <c r="G436" s="5"/>
    </row>
    <row r="437" spans="6:7" x14ac:dyDescent="0.25">
      <c r="F437" s="4"/>
      <c r="G437" s="5"/>
    </row>
    <row r="438" spans="6:7" x14ac:dyDescent="0.25">
      <c r="F438" s="4"/>
      <c r="G438" s="5"/>
    </row>
    <row r="439" spans="6:7" x14ac:dyDescent="0.25">
      <c r="F439" s="4"/>
      <c r="G439" s="5"/>
    </row>
    <row r="440" spans="6:7" x14ac:dyDescent="0.25">
      <c r="F440" s="4"/>
      <c r="G440" s="5"/>
    </row>
    <row r="441" spans="6:7" x14ac:dyDescent="0.25">
      <c r="F441" s="4"/>
      <c r="G441" s="5"/>
    </row>
    <row r="442" spans="6:7" x14ac:dyDescent="0.25">
      <c r="F442" s="4"/>
      <c r="G442" s="5"/>
    </row>
    <row r="443" spans="6:7" x14ac:dyDescent="0.25">
      <c r="F443" s="4"/>
      <c r="G443" s="5"/>
    </row>
    <row r="444" spans="6:7" x14ac:dyDescent="0.25">
      <c r="F444" s="4"/>
      <c r="G444" s="5"/>
    </row>
    <row r="445" spans="6:7" x14ac:dyDescent="0.25">
      <c r="F445" s="4"/>
      <c r="G445" s="5"/>
    </row>
    <row r="446" spans="6:7" x14ac:dyDescent="0.25">
      <c r="F446" s="4"/>
      <c r="G446" s="5"/>
    </row>
    <row r="447" spans="6:7" x14ac:dyDescent="0.25">
      <c r="F447" s="4"/>
      <c r="G447" s="5"/>
    </row>
    <row r="448" spans="6:7" x14ac:dyDescent="0.25">
      <c r="F448" s="4"/>
      <c r="G448" s="5"/>
    </row>
    <row r="449" spans="6:7" x14ac:dyDescent="0.25">
      <c r="F449" s="4"/>
      <c r="G449" s="5"/>
    </row>
    <row r="450" spans="6:7" x14ac:dyDescent="0.25">
      <c r="F450" s="4"/>
      <c r="G450" s="5"/>
    </row>
    <row r="451" spans="6:7" x14ac:dyDescent="0.25">
      <c r="F451" s="4"/>
      <c r="G451" s="5"/>
    </row>
    <row r="452" spans="6:7" x14ac:dyDescent="0.25">
      <c r="F452" s="4"/>
      <c r="G452" s="5"/>
    </row>
    <row r="453" spans="6:7" x14ac:dyDescent="0.25">
      <c r="F453" s="4"/>
      <c r="G453" s="5"/>
    </row>
    <row r="454" spans="6:7" x14ac:dyDescent="0.25">
      <c r="F454" s="4"/>
      <c r="G454" s="5"/>
    </row>
    <row r="455" spans="6:7" x14ac:dyDescent="0.25">
      <c r="F455" s="4"/>
      <c r="G455" s="5"/>
    </row>
    <row r="456" spans="6:7" x14ac:dyDescent="0.25">
      <c r="F456" s="4"/>
      <c r="G456" s="5"/>
    </row>
    <row r="457" spans="6:7" x14ac:dyDescent="0.25">
      <c r="F457" s="4"/>
      <c r="G457" s="5"/>
    </row>
    <row r="458" spans="6:7" x14ac:dyDescent="0.25">
      <c r="F458" s="4"/>
      <c r="G458" s="5"/>
    </row>
    <row r="459" spans="6:7" x14ac:dyDescent="0.25">
      <c r="F459" s="4"/>
      <c r="G459" s="5"/>
    </row>
    <row r="460" spans="6:7" x14ac:dyDescent="0.25">
      <c r="F460" s="4"/>
      <c r="G460" s="5"/>
    </row>
    <row r="461" spans="6:7" x14ac:dyDescent="0.25">
      <c r="F461" s="4"/>
      <c r="G461" s="5"/>
    </row>
    <row r="462" spans="6:7" x14ac:dyDescent="0.25">
      <c r="F462" s="4"/>
      <c r="G462" s="5"/>
    </row>
    <row r="463" spans="6:7" x14ac:dyDescent="0.25">
      <c r="F463" s="4"/>
      <c r="G463" s="5"/>
    </row>
    <row r="464" spans="6:7" x14ac:dyDescent="0.25">
      <c r="F464" s="4"/>
      <c r="G464" s="5"/>
    </row>
    <row r="465" spans="6:7" x14ac:dyDescent="0.25">
      <c r="F465" s="4"/>
      <c r="G465" s="5"/>
    </row>
    <row r="466" spans="6:7" x14ac:dyDescent="0.25">
      <c r="F466" s="4"/>
      <c r="G466" s="5"/>
    </row>
    <row r="467" spans="6:7" x14ac:dyDescent="0.25">
      <c r="F467" s="4"/>
      <c r="G467" s="5"/>
    </row>
    <row r="468" spans="6:7" x14ac:dyDescent="0.25">
      <c r="F468" s="4"/>
      <c r="G468" s="5"/>
    </row>
    <row r="469" spans="6:7" x14ac:dyDescent="0.25">
      <c r="F469" s="4"/>
      <c r="G469" s="5"/>
    </row>
    <row r="470" spans="6:7" x14ac:dyDescent="0.25">
      <c r="F470" s="4"/>
      <c r="G470" s="5"/>
    </row>
    <row r="471" spans="6:7" x14ac:dyDescent="0.25">
      <c r="F471" s="4"/>
      <c r="G471" s="5"/>
    </row>
    <row r="472" spans="6:7" x14ac:dyDescent="0.25">
      <c r="F472" s="4"/>
      <c r="G472" s="5"/>
    </row>
    <row r="473" spans="6:7" x14ac:dyDescent="0.25">
      <c r="F473" s="4"/>
      <c r="G473" s="5"/>
    </row>
    <row r="474" spans="6:7" x14ac:dyDescent="0.25">
      <c r="F474" s="4"/>
      <c r="G474" s="5"/>
    </row>
    <row r="475" spans="6:7" x14ac:dyDescent="0.25">
      <c r="F475" s="4"/>
      <c r="G475" s="5"/>
    </row>
    <row r="476" spans="6:7" x14ac:dyDescent="0.25">
      <c r="F476" s="4"/>
      <c r="G476" s="5"/>
    </row>
    <row r="477" spans="6:7" x14ac:dyDescent="0.25">
      <c r="F477" s="4"/>
      <c r="G477" s="5"/>
    </row>
    <row r="478" spans="6:7" x14ac:dyDescent="0.25">
      <c r="F478" s="4"/>
      <c r="G478" s="5"/>
    </row>
    <row r="479" spans="6:7" x14ac:dyDescent="0.25">
      <c r="F479" s="4"/>
      <c r="G479" s="5"/>
    </row>
    <row r="480" spans="6:7" x14ac:dyDescent="0.25">
      <c r="F480" s="4"/>
      <c r="G480" s="5"/>
    </row>
    <row r="481" spans="6:7" x14ac:dyDescent="0.25">
      <c r="F481" s="4"/>
      <c r="G481" s="5"/>
    </row>
    <row r="482" spans="6:7" x14ac:dyDescent="0.25">
      <c r="F482" s="4"/>
      <c r="G482" s="5"/>
    </row>
    <row r="483" spans="6:7" x14ac:dyDescent="0.25">
      <c r="F483" s="4"/>
      <c r="G483" s="5"/>
    </row>
    <row r="484" spans="6:7" x14ac:dyDescent="0.25">
      <c r="F484" s="4"/>
      <c r="G484" s="5"/>
    </row>
    <row r="485" spans="6:7" x14ac:dyDescent="0.25">
      <c r="F485" s="4"/>
      <c r="G485" s="5"/>
    </row>
    <row r="486" spans="6:7" x14ac:dyDescent="0.25">
      <c r="F486" s="4"/>
      <c r="G486" s="5"/>
    </row>
    <row r="487" spans="6:7" x14ac:dyDescent="0.25">
      <c r="F487" s="4"/>
      <c r="G487" s="5"/>
    </row>
    <row r="488" spans="6:7" x14ac:dyDescent="0.25">
      <c r="F488" s="4"/>
      <c r="G488" s="5"/>
    </row>
    <row r="489" spans="6:7" x14ac:dyDescent="0.25">
      <c r="F489" s="4"/>
      <c r="G489" s="5"/>
    </row>
    <row r="490" spans="6:7" x14ac:dyDescent="0.25">
      <c r="F490" s="4"/>
      <c r="G490" s="5"/>
    </row>
    <row r="491" spans="6:7" x14ac:dyDescent="0.25">
      <c r="F491" s="4"/>
      <c r="G491" s="5"/>
    </row>
    <row r="492" spans="6:7" x14ac:dyDescent="0.25">
      <c r="F492" s="4"/>
      <c r="G492" s="5"/>
    </row>
    <row r="493" spans="6:7" x14ac:dyDescent="0.25">
      <c r="F493" s="4"/>
      <c r="G493" s="5"/>
    </row>
    <row r="494" spans="6:7" x14ac:dyDescent="0.25">
      <c r="F494" s="4"/>
      <c r="G494" s="5"/>
    </row>
    <row r="495" spans="6:7" x14ac:dyDescent="0.25">
      <c r="F495" s="4"/>
      <c r="G495" s="5"/>
    </row>
    <row r="496" spans="6:7" x14ac:dyDescent="0.25">
      <c r="F496" s="4"/>
      <c r="G496" s="5"/>
    </row>
    <row r="497" spans="6:7" x14ac:dyDescent="0.25">
      <c r="F497" s="4"/>
      <c r="G497" s="5"/>
    </row>
    <row r="498" spans="6:7" x14ac:dyDescent="0.25">
      <c r="F498" s="4"/>
      <c r="G498" s="5"/>
    </row>
    <row r="499" spans="6:7" x14ac:dyDescent="0.25">
      <c r="F499" s="4"/>
      <c r="G499" s="5"/>
    </row>
    <row r="500" spans="6:7" x14ac:dyDescent="0.25">
      <c r="F500" s="4"/>
      <c r="G500" s="5"/>
    </row>
    <row r="501" spans="6:7" x14ac:dyDescent="0.25">
      <c r="F501" s="4"/>
      <c r="G501" s="5"/>
    </row>
    <row r="502" spans="6:7" x14ac:dyDescent="0.25">
      <c r="F502" s="4"/>
      <c r="G502" s="5"/>
    </row>
    <row r="503" spans="6:7" x14ac:dyDescent="0.25">
      <c r="F503" s="4"/>
      <c r="G503" s="5"/>
    </row>
    <row r="504" spans="6:7" x14ac:dyDescent="0.25">
      <c r="F504" s="4"/>
      <c r="G504" s="5"/>
    </row>
    <row r="505" spans="6:7" x14ac:dyDescent="0.25">
      <c r="F505" s="4"/>
      <c r="G505" s="5"/>
    </row>
    <row r="506" spans="6:7" x14ac:dyDescent="0.25">
      <c r="F506" s="4"/>
      <c r="G506" s="5"/>
    </row>
    <row r="507" spans="6:7" x14ac:dyDescent="0.25">
      <c r="F507" s="4"/>
      <c r="G507" s="5"/>
    </row>
    <row r="508" spans="6:7" x14ac:dyDescent="0.25">
      <c r="F508" s="4"/>
      <c r="G508" s="5"/>
    </row>
    <row r="509" spans="6:7" x14ac:dyDescent="0.25">
      <c r="F509" s="4"/>
      <c r="G509" s="5"/>
    </row>
    <row r="510" spans="6:7" x14ac:dyDescent="0.25">
      <c r="F510" s="4"/>
      <c r="G510" s="5"/>
    </row>
    <row r="511" spans="6:7" x14ac:dyDescent="0.25">
      <c r="F511" s="4"/>
      <c r="G511" s="5"/>
    </row>
    <row r="512" spans="6:7" x14ac:dyDescent="0.25">
      <c r="F512" s="4"/>
      <c r="G512" s="5"/>
    </row>
    <row r="513" spans="6:7" x14ac:dyDescent="0.25">
      <c r="F513" s="4"/>
      <c r="G513" s="5"/>
    </row>
    <row r="514" spans="6:7" x14ac:dyDescent="0.25">
      <c r="F514" s="4"/>
      <c r="G514" s="5"/>
    </row>
    <row r="515" spans="6:7" x14ac:dyDescent="0.25">
      <c r="F515" s="4"/>
      <c r="G515" s="5"/>
    </row>
    <row r="516" spans="6:7" x14ac:dyDescent="0.25">
      <c r="F516" s="4"/>
      <c r="G516" s="5"/>
    </row>
    <row r="517" spans="6:7" x14ac:dyDescent="0.25">
      <c r="F517" s="4"/>
      <c r="G517" s="5"/>
    </row>
    <row r="518" spans="6:7" x14ac:dyDescent="0.25">
      <c r="F518" s="4"/>
      <c r="G518" s="5"/>
    </row>
    <row r="519" spans="6:7" x14ac:dyDescent="0.25">
      <c r="F519" s="4"/>
      <c r="G519" s="5"/>
    </row>
    <row r="520" spans="6:7" x14ac:dyDescent="0.25">
      <c r="F520" s="4"/>
      <c r="G520" s="5"/>
    </row>
    <row r="521" spans="6:7" x14ac:dyDescent="0.25">
      <c r="F521" s="4"/>
      <c r="G521" s="5"/>
    </row>
    <row r="522" spans="6:7" x14ac:dyDescent="0.25">
      <c r="F522" s="4"/>
      <c r="G522" s="5"/>
    </row>
    <row r="523" spans="6:7" x14ac:dyDescent="0.25">
      <c r="F523" s="4"/>
      <c r="G523" s="5"/>
    </row>
    <row r="524" spans="6:7" x14ac:dyDescent="0.25">
      <c r="F524" s="4"/>
      <c r="G524" s="5"/>
    </row>
    <row r="525" spans="6:7" x14ac:dyDescent="0.25">
      <c r="F525" s="4"/>
      <c r="G525" s="5"/>
    </row>
    <row r="526" spans="6:7" x14ac:dyDescent="0.25">
      <c r="F526" s="4"/>
      <c r="G526" s="5"/>
    </row>
    <row r="527" spans="6:7" x14ac:dyDescent="0.25">
      <c r="F527" s="4"/>
      <c r="G527" s="5"/>
    </row>
    <row r="528" spans="6:7" x14ac:dyDescent="0.25">
      <c r="F528" s="4"/>
      <c r="G528" s="5"/>
    </row>
    <row r="529" spans="6:7" x14ac:dyDescent="0.25">
      <c r="F529" s="4"/>
      <c r="G529" s="5"/>
    </row>
    <row r="530" spans="6:7" x14ac:dyDescent="0.25">
      <c r="F530" s="4"/>
      <c r="G530" s="5"/>
    </row>
    <row r="531" spans="6:7" x14ac:dyDescent="0.25">
      <c r="F531" s="4"/>
      <c r="G531" s="5"/>
    </row>
    <row r="532" spans="6:7" x14ac:dyDescent="0.25">
      <c r="F532" s="4"/>
      <c r="G532" s="5"/>
    </row>
    <row r="533" spans="6:7" x14ac:dyDescent="0.25">
      <c r="F533" s="4"/>
      <c r="G533" s="5"/>
    </row>
    <row r="534" spans="6:7" x14ac:dyDescent="0.25">
      <c r="F534" s="4"/>
      <c r="G534" s="5"/>
    </row>
    <row r="535" spans="6:7" x14ac:dyDescent="0.25">
      <c r="F535" s="4"/>
      <c r="G535" s="5"/>
    </row>
    <row r="536" spans="6:7" x14ac:dyDescent="0.25">
      <c r="F536" s="4"/>
      <c r="G536" s="5"/>
    </row>
    <row r="537" spans="6:7" x14ac:dyDescent="0.25">
      <c r="F537" s="4"/>
      <c r="G537" s="5"/>
    </row>
    <row r="538" spans="6:7" x14ac:dyDescent="0.25">
      <c r="F538" s="4"/>
      <c r="G538" s="5"/>
    </row>
    <row r="539" spans="6:7" x14ac:dyDescent="0.25">
      <c r="F539" s="4"/>
      <c r="G539" s="5"/>
    </row>
    <row r="540" spans="6:7" x14ac:dyDescent="0.25">
      <c r="F540" s="4"/>
      <c r="G540" s="5"/>
    </row>
    <row r="541" spans="6:7" x14ac:dyDescent="0.25">
      <c r="F541" s="4"/>
      <c r="G541" s="5"/>
    </row>
    <row r="542" spans="6:7" x14ac:dyDescent="0.25">
      <c r="F542" s="4"/>
      <c r="G542" s="5"/>
    </row>
    <row r="543" spans="6:7" x14ac:dyDescent="0.25">
      <c r="F543" s="4"/>
      <c r="G543" s="5"/>
    </row>
    <row r="544" spans="6:7" x14ac:dyDescent="0.25">
      <c r="F544" s="4"/>
      <c r="G544" s="5"/>
    </row>
    <row r="545" spans="6:7" x14ac:dyDescent="0.25">
      <c r="F545" s="4"/>
      <c r="G545" s="5"/>
    </row>
    <row r="546" spans="6:7" x14ac:dyDescent="0.25">
      <c r="F546" s="4"/>
      <c r="G546" s="5"/>
    </row>
    <row r="547" spans="6:7" x14ac:dyDescent="0.25">
      <c r="F547" s="4"/>
      <c r="G547" s="5"/>
    </row>
    <row r="548" spans="6:7" x14ac:dyDescent="0.25">
      <c r="F548" s="4"/>
      <c r="G548" s="5"/>
    </row>
    <row r="549" spans="6:7" x14ac:dyDescent="0.25">
      <c r="F549" s="4"/>
      <c r="G549" s="5"/>
    </row>
    <row r="550" spans="6:7" x14ac:dyDescent="0.25">
      <c r="F550" s="4"/>
      <c r="G550" s="5"/>
    </row>
    <row r="551" spans="6:7" x14ac:dyDescent="0.25">
      <c r="F551" s="4"/>
      <c r="G551" s="5"/>
    </row>
    <row r="552" spans="6:7" x14ac:dyDescent="0.25">
      <c r="F552" s="4"/>
      <c r="G552" s="5"/>
    </row>
    <row r="553" spans="6:7" x14ac:dyDescent="0.25">
      <c r="F553" s="4"/>
      <c r="G553" s="5"/>
    </row>
    <row r="554" spans="6:7" x14ac:dyDescent="0.25">
      <c r="F554" s="4"/>
      <c r="G554" s="5"/>
    </row>
    <row r="555" spans="6:7" x14ac:dyDescent="0.25">
      <c r="F555" s="4"/>
      <c r="G555" s="5"/>
    </row>
    <row r="556" spans="6:7" x14ac:dyDescent="0.25">
      <c r="F556" s="4"/>
      <c r="G556" s="5"/>
    </row>
    <row r="557" spans="6:7" x14ac:dyDescent="0.25">
      <c r="F557" s="4"/>
      <c r="G557" s="5"/>
    </row>
    <row r="558" spans="6:7" x14ac:dyDescent="0.25">
      <c r="F558" s="4"/>
      <c r="G558" s="5"/>
    </row>
    <row r="559" spans="6:7" x14ac:dyDescent="0.25">
      <c r="F559" s="4"/>
      <c r="G559" s="5"/>
    </row>
    <row r="560" spans="6:7" x14ac:dyDescent="0.25">
      <c r="F560" s="4"/>
      <c r="G560" s="5"/>
    </row>
    <row r="561" spans="6:7" x14ac:dyDescent="0.25">
      <c r="F561" s="4"/>
      <c r="G561" s="5"/>
    </row>
    <row r="562" spans="6:7" x14ac:dyDescent="0.25">
      <c r="F562" s="4"/>
      <c r="G562" s="5"/>
    </row>
    <row r="563" spans="6:7" x14ac:dyDescent="0.25">
      <c r="F563" s="4"/>
      <c r="G563" s="5"/>
    </row>
    <row r="564" spans="6:7" x14ac:dyDescent="0.25">
      <c r="F564" s="4"/>
      <c r="G564" s="5"/>
    </row>
    <row r="565" spans="6:7" x14ac:dyDescent="0.25">
      <c r="F565" s="4"/>
      <c r="G565" s="5"/>
    </row>
    <row r="566" spans="6:7" x14ac:dyDescent="0.25">
      <c r="F566" s="4"/>
      <c r="G566" s="5"/>
    </row>
    <row r="567" spans="6:7" x14ac:dyDescent="0.25">
      <c r="F567" s="4"/>
      <c r="G567" s="5"/>
    </row>
    <row r="568" spans="6:7" x14ac:dyDescent="0.25">
      <c r="F568" s="4"/>
      <c r="G568" s="5"/>
    </row>
    <row r="569" spans="6:7" x14ac:dyDescent="0.25">
      <c r="F569" s="4"/>
      <c r="G569" s="5"/>
    </row>
    <row r="570" spans="6:7" x14ac:dyDescent="0.25">
      <c r="F570" s="4"/>
      <c r="G570" s="5"/>
    </row>
    <row r="571" spans="6:7" x14ac:dyDescent="0.25">
      <c r="F571" s="4"/>
      <c r="G571" s="5"/>
    </row>
    <row r="572" spans="6:7" x14ac:dyDescent="0.25">
      <c r="F572" s="4"/>
      <c r="G572" s="5"/>
    </row>
    <row r="573" spans="6:7" x14ac:dyDescent="0.25">
      <c r="F573" s="4"/>
      <c r="G573" s="5"/>
    </row>
    <row r="574" spans="6:7" x14ac:dyDescent="0.25">
      <c r="F574" s="4"/>
      <c r="G574" s="5"/>
    </row>
    <row r="575" spans="6:7" x14ac:dyDescent="0.25">
      <c r="F575" s="4"/>
      <c r="G575" s="5"/>
    </row>
    <row r="576" spans="6:7" x14ac:dyDescent="0.25">
      <c r="F576" s="4"/>
      <c r="G576" s="5"/>
    </row>
    <row r="577" spans="6:7" x14ac:dyDescent="0.25">
      <c r="F577" s="4"/>
      <c r="G577" s="5"/>
    </row>
    <row r="578" spans="6:7" x14ac:dyDescent="0.25">
      <c r="F578" s="4"/>
      <c r="G578" s="5"/>
    </row>
    <row r="579" spans="6:7" x14ac:dyDescent="0.25">
      <c r="F579" s="4"/>
      <c r="G579" s="5"/>
    </row>
    <row r="580" spans="6:7" x14ac:dyDescent="0.25">
      <c r="F580" s="4"/>
      <c r="G580" s="5"/>
    </row>
    <row r="581" spans="6:7" x14ac:dyDescent="0.25">
      <c r="F581" s="4"/>
      <c r="G581" s="5"/>
    </row>
    <row r="582" spans="6:7" x14ac:dyDescent="0.25">
      <c r="F582" s="4"/>
      <c r="G582" s="5"/>
    </row>
    <row r="583" spans="6:7" x14ac:dyDescent="0.25">
      <c r="F583" s="4"/>
      <c r="G583" s="5"/>
    </row>
    <row r="584" spans="6:7" x14ac:dyDescent="0.25">
      <c r="F584" s="4"/>
      <c r="G584" s="5"/>
    </row>
    <row r="585" spans="6:7" x14ac:dyDescent="0.25">
      <c r="F585" s="4"/>
      <c r="G585" s="5"/>
    </row>
    <row r="586" spans="6:7" x14ac:dyDescent="0.25">
      <c r="F586" s="4"/>
      <c r="G586" s="5"/>
    </row>
    <row r="587" spans="6:7" x14ac:dyDescent="0.25">
      <c r="F587" s="4"/>
      <c r="G587" s="5"/>
    </row>
    <row r="588" spans="6:7" x14ac:dyDescent="0.25">
      <c r="F588" s="4"/>
      <c r="G588" s="5"/>
    </row>
    <row r="589" spans="6:7" x14ac:dyDescent="0.25">
      <c r="F589" s="4"/>
      <c r="G589" s="5"/>
    </row>
    <row r="590" spans="6:7" x14ac:dyDescent="0.25">
      <c r="F590" s="4"/>
      <c r="G590" s="5"/>
    </row>
    <row r="591" spans="6:7" x14ac:dyDescent="0.25">
      <c r="F591" s="4"/>
      <c r="G591" s="5"/>
    </row>
    <row r="592" spans="6:7" x14ac:dyDescent="0.25">
      <c r="F592" s="4"/>
      <c r="G592" s="5"/>
    </row>
    <row r="593" spans="6:7" x14ac:dyDescent="0.25">
      <c r="F593" s="4"/>
      <c r="G593" s="5"/>
    </row>
    <row r="594" spans="6:7" x14ac:dyDescent="0.25">
      <c r="F594" s="4"/>
      <c r="G594" s="5"/>
    </row>
    <row r="595" spans="6:7" x14ac:dyDescent="0.25">
      <c r="F595" s="4"/>
      <c r="G595" s="5"/>
    </row>
    <row r="596" spans="6:7" x14ac:dyDescent="0.25">
      <c r="F596" s="4"/>
      <c r="G596" s="5"/>
    </row>
    <row r="597" spans="6:7" x14ac:dyDescent="0.25">
      <c r="F597" s="4"/>
      <c r="G597" s="5"/>
    </row>
    <row r="598" spans="6:7" x14ac:dyDescent="0.25">
      <c r="F598" s="4"/>
      <c r="G598" s="5"/>
    </row>
    <row r="599" spans="6:7" x14ac:dyDescent="0.25">
      <c r="F599" s="4"/>
      <c r="G599" s="5"/>
    </row>
    <row r="600" spans="6:7" x14ac:dyDescent="0.25">
      <c r="F600" s="4"/>
      <c r="G600" s="5"/>
    </row>
    <row r="601" spans="6:7" x14ac:dyDescent="0.25">
      <c r="F601" s="4"/>
      <c r="G601" s="5"/>
    </row>
    <row r="602" spans="6:7" x14ac:dyDescent="0.25">
      <c r="F602" s="4"/>
      <c r="G602" s="5"/>
    </row>
    <row r="603" spans="6:7" x14ac:dyDescent="0.25">
      <c r="F603" s="4"/>
      <c r="G603" s="5"/>
    </row>
    <row r="604" spans="6:7" x14ac:dyDescent="0.25">
      <c r="F604" s="4"/>
      <c r="G604" s="5"/>
    </row>
    <row r="605" spans="6:7" x14ac:dyDescent="0.25">
      <c r="F605" s="4"/>
      <c r="G605" s="5"/>
    </row>
    <row r="606" spans="6:7" x14ac:dyDescent="0.25">
      <c r="F606" s="4"/>
      <c r="G606" s="5"/>
    </row>
    <row r="607" spans="6:7" x14ac:dyDescent="0.25">
      <c r="F607" s="4"/>
      <c r="G607" s="5"/>
    </row>
    <row r="608" spans="6:7" x14ac:dyDescent="0.25">
      <c r="F608" s="4"/>
      <c r="G608" s="5"/>
    </row>
    <row r="609" spans="6:7" x14ac:dyDescent="0.25">
      <c r="F609" s="4"/>
      <c r="G609" s="5"/>
    </row>
    <row r="610" spans="6:7" x14ac:dyDescent="0.25">
      <c r="F610" s="4"/>
      <c r="G610" s="5"/>
    </row>
    <row r="611" spans="6:7" x14ac:dyDescent="0.25">
      <c r="F611" s="4"/>
      <c r="G611" s="5"/>
    </row>
    <row r="612" spans="6:7" x14ac:dyDescent="0.25">
      <c r="F612" s="4"/>
      <c r="G612" s="5"/>
    </row>
    <row r="613" spans="6:7" x14ac:dyDescent="0.25">
      <c r="F613" s="4"/>
      <c r="G613" s="5"/>
    </row>
    <row r="614" spans="6:7" x14ac:dyDescent="0.25">
      <c r="F614" s="4"/>
      <c r="G614" s="5"/>
    </row>
    <row r="615" spans="6:7" x14ac:dyDescent="0.25">
      <c r="F615" s="4"/>
      <c r="G615" s="5"/>
    </row>
    <row r="616" spans="6:7" x14ac:dyDescent="0.25">
      <c r="F616" s="4"/>
      <c r="G616" s="5"/>
    </row>
    <row r="617" spans="6:7" x14ac:dyDescent="0.25">
      <c r="F617" s="4"/>
      <c r="G617" s="5"/>
    </row>
    <row r="618" spans="6:7" x14ac:dyDescent="0.25">
      <c r="F618" s="4"/>
      <c r="G618" s="5"/>
    </row>
    <row r="619" spans="6:7" x14ac:dyDescent="0.25">
      <c r="F619" s="4"/>
      <c r="G619" s="5"/>
    </row>
    <row r="620" spans="6:7" x14ac:dyDescent="0.25">
      <c r="F620" s="4"/>
      <c r="G620" s="5"/>
    </row>
    <row r="621" spans="6:7" x14ac:dyDescent="0.25">
      <c r="F621" s="4"/>
      <c r="G621" s="5"/>
    </row>
    <row r="622" spans="6:7" x14ac:dyDescent="0.25">
      <c r="F622" s="4"/>
      <c r="G622" s="5"/>
    </row>
    <row r="623" spans="6:7" x14ac:dyDescent="0.25">
      <c r="F623" s="4"/>
      <c r="G623" s="5"/>
    </row>
    <row r="624" spans="6:7" x14ac:dyDescent="0.25">
      <c r="F624" s="4"/>
      <c r="G624" s="5"/>
    </row>
    <row r="625" spans="6:7" x14ac:dyDescent="0.25">
      <c r="F625" s="4"/>
      <c r="G625" s="5"/>
    </row>
    <row r="626" spans="6:7" x14ac:dyDescent="0.25">
      <c r="F626" s="4"/>
      <c r="G626" s="5"/>
    </row>
    <row r="627" spans="6:7" x14ac:dyDescent="0.25">
      <c r="F627" s="4"/>
      <c r="G627" s="5"/>
    </row>
    <row r="628" spans="6:7" x14ac:dyDescent="0.25">
      <c r="F628" s="4"/>
      <c r="G628" s="5"/>
    </row>
    <row r="629" spans="6:7" x14ac:dyDescent="0.25">
      <c r="F629" s="4"/>
      <c r="G629" s="5"/>
    </row>
    <row r="630" spans="6:7" x14ac:dyDescent="0.25">
      <c r="F630" s="4"/>
      <c r="G630" s="5"/>
    </row>
    <row r="631" spans="6:7" x14ac:dyDescent="0.25">
      <c r="F631" s="4"/>
      <c r="G631" s="5"/>
    </row>
    <row r="632" spans="6:7" x14ac:dyDescent="0.25">
      <c r="F632" s="4"/>
      <c r="G632" s="5"/>
    </row>
    <row r="633" spans="6:7" x14ac:dyDescent="0.25">
      <c r="F633" s="4"/>
      <c r="G633" s="5"/>
    </row>
    <row r="634" spans="6:7" x14ac:dyDescent="0.25">
      <c r="F634" s="4"/>
      <c r="G634" s="5"/>
    </row>
    <row r="635" spans="6:7" x14ac:dyDescent="0.25">
      <c r="F635" s="4"/>
      <c r="G635" s="5"/>
    </row>
    <row r="636" spans="6:7" x14ac:dyDescent="0.25">
      <c r="F636" s="4"/>
      <c r="G636" s="5"/>
    </row>
    <row r="637" spans="6:7" x14ac:dyDescent="0.25">
      <c r="F637" s="4"/>
      <c r="G637" s="5"/>
    </row>
    <row r="638" spans="6:7" x14ac:dyDescent="0.25">
      <c r="F638" s="4"/>
      <c r="G638" s="5"/>
    </row>
    <row r="639" spans="6:7" x14ac:dyDescent="0.25">
      <c r="F639" s="4"/>
      <c r="G639" s="5"/>
    </row>
    <row r="640" spans="6:7" x14ac:dyDescent="0.25">
      <c r="F640" s="4"/>
      <c r="G640" s="5"/>
    </row>
    <row r="641" spans="6:7" x14ac:dyDescent="0.25">
      <c r="F641" s="4"/>
      <c r="G641" s="5"/>
    </row>
    <row r="642" spans="6:7" x14ac:dyDescent="0.25">
      <c r="F642" s="4"/>
      <c r="G642" s="5"/>
    </row>
    <row r="643" spans="6:7" x14ac:dyDescent="0.25">
      <c r="F643" s="4"/>
      <c r="G643" s="5"/>
    </row>
    <row r="644" spans="6:7" x14ac:dyDescent="0.25">
      <c r="F644" s="4"/>
      <c r="G644" s="5"/>
    </row>
    <row r="645" spans="6:7" x14ac:dyDescent="0.25">
      <c r="F645" s="4"/>
      <c r="G645" s="5"/>
    </row>
    <row r="646" spans="6:7" x14ac:dyDescent="0.25">
      <c r="F646" s="4"/>
      <c r="G646" s="5"/>
    </row>
    <row r="647" spans="6:7" x14ac:dyDescent="0.25">
      <c r="F647" s="4"/>
      <c r="G647" s="5"/>
    </row>
    <row r="648" spans="6:7" x14ac:dyDescent="0.25">
      <c r="F648" s="4"/>
      <c r="G648" s="5"/>
    </row>
    <row r="649" spans="6:7" x14ac:dyDescent="0.25">
      <c r="F649" s="4"/>
      <c r="G649" s="5"/>
    </row>
    <row r="650" spans="6:7" x14ac:dyDescent="0.25">
      <c r="F650" s="4"/>
      <c r="G650" s="5"/>
    </row>
    <row r="651" spans="6:7" x14ac:dyDescent="0.25">
      <c r="F651" s="4"/>
      <c r="G651" s="5"/>
    </row>
    <row r="652" spans="6:7" x14ac:dyDescent="0.25">
      <c r="F652" s="4"/>
      <c r="G652" s="5"/>
    </row>
    <row r="653" spans="6:7" x14ac:dyDescent="0.25">
      <c r="F653" s="4"/>
      <c r="G653" s="5"/>
    </row>
    <row r="654" spans="6:7" x14ac:dyDescent="0.25">
      <c r="F654" s="4"/>
      <c r="G654" s="5"/>
    </row>
    <row r="655" spans="6:7" x14ac:dyDescent="0.25">
      <c r="F655" s="4"/>
      <c r="G655" s="5"/>
    </row>
    <row r="656" spans="6:7" x14ac:dyDescent="0.25">
      <c r="F656" s="4"/>
      <c r="G656" s="5"/>
    </row>
    <row r="657" spans="6:7" x14ac:dyDescent="0.25">
      <c r="F657" s="4"/>
      <c r="G657" s="5"/>
    </row>
    <row r="658" spans="6:7" x14ac:dyDescent="0.25">
      <c r="F658" s="4"/>
      <c r="G658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workbookViewId="0">
      <selection activeCell="B2" sqref="B2:I2"/>
    </sheetView>
  </sheetViews>
  <sheetFormatPr defaultRowHeight="15" x14ac:dyDescent="0.25"/>
  <sheetData>
    <row r="2" spans="2:9" x14ac:dyDescent="0.25">
      <c r="B2" s="21" t="s">
        <v>91</v>
      </c>
      <c r="C2" s="21"/>
      <c r="D2" s="21"/>
      <c r="E2" s="21"/>
      <c r="F2" s="21"/>
      <c r="G2" s="21"/>
      <c r="H2" s="21"/>
      <c r="I2" s="21"/>
    </row>
  </sheetData>
  <mergeCells count="1">
    <mergeCell ref="B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workbookViewId="0">
      <selection activeCell="I21" sqref="I21"/>
    </sheetView>
  </sheetViews>
  <sheetFormatPr defaultRowHeight="15" x14ac:dyDescent="0.25"/>
  <cols>
    <col min="2" max="2" width="21.85546875" bestFit="1" customWidth="1"/>
    <col min="3" max="3" width="14.85546875" bestFit="1" customWidth="1"/>
    <col min="4" max="4" width="16.42578125" bestFit="1" customWidth="1"/>
    <col min="5" max="5" width="12.5703125" bestFit="1" customWidth="1"/>
    <col min="6" max="6" width="14.28515625" bestFit="1" customWidth="1"/>
  </cols>
  <sheetData>
    <row r="1" spans="2:16" x14ac:dyDescent="0.25">
      <c r="B1" s="34" t="s">
        <v>12</v>
      </c>
      <c r="C1" t="s">
        <v>38</v>
      </c>
    </row>
    <row r="3" spans="2:16" x14ac:dyDescent="0.25">
      <c r="B3" s="34" t="s">
        <v>74</v>
      </c>
      <c r="C3" t="s">
        <v>76</v>
      </c>
      <c r="D3" t="s">
        <v>92</v>
      </c>
      <c r="E3" t="s">
        <v>93</v>
      </c>
      <c r="F3" s="41" t="s">
        <v>96</v>
      </c>
      <c r="I3" s="16" t="s">
        <v>97</v>
      </c>
      <c r="J3" s="16"/>
      <c r="K3" s="16"/>
      <c r="L3" s="16"/>
      <c r="M3" s="16"/>
      <c r="N3" s="16"/>
      <c r="O3" s="16"/>
      <c r="P3" s="16"/>
    </row>
    <row r="4" spans="2:16" x14ac:dyDescent="0.25">
      <c r="B4" s="35" t="s">
        <v>14</v>
      </c>
      <c r="C4" s="36">
        <v>6867</v>
      </c>
      <c r="D4" s="36">
        <v>7020</v>
      </c>
      <c r="E4" s="36">
        <v>-153</v>
      </c>
      <c r="F4" s="41">
        <v>-2.1794871794871794E-2</v>
      </c>
    </row>
    <row r="5" spans="2:16" x14ac:dyDescent="0.25">
      <c r="B5" s="35" t="s">
        <v>30</v>
      </c>
      <c r="C5" s="36">
        <v>10129</v>
      </c>
      <c r="D5" s="36">
        <v>4520.88</v>
      </c>
      <c r="E5" s="36">
        <v>5608.12</v>
      </c>
      <c r="F5" s="41">
        <v>1.2404930013625666</v>
      </c>
    </row>
    <row r="6" spans="2:16" x14ac:dyDescent="0.25">
      <c r="B6" s="35" t="s">
        <v>24</v>
      </c>
      <c r="C6" s="36">
        <v>4760</v>
      </c>
      <c r="D6" s="36">
        <v>551.66999999999996</v>
      </c>
      <c r="E6" s="36">
        <v>4208.33</v>
      </c>
      <c r="F6" s="41">
        <v>7.6283466565156708</v>
      </c>
    </row>
    <row r="7" spans="2:16" x14ac:dyDescent="0.25">
      <c r="B7" s="35" t="s">
        <v>19</v>
      </c>
      <c r="C7" s="36">
        <v>5474</v>
      </c>
      <c r="D7" s="36">
        <v>1283.52</v>
      </c>
      <c r="E7" s="36">
        <v>4190.4799999999996</v>
      </c>
      <c r="F7" s="41">
        <v>3.2648342059336821</v>
      </c>
    </row>
    <row r="8" spans="2:16" x14ac:dyDescent="0.25">
      <c r="B8" s="35" t="s">
        <v>22</v>
      </c>
      <c r="C8" s="36">
        <v>8288</v>
      </c>
      <c r="D8" s="36">
        <v>2227.56</v>
      </c>
      <c r="E8" s="36">
        <v>6060.44</v>
      </c>
      <c r="F8" s="41">
        <v>2.7206629675519403</v>
      </c>
    </row>
    <row r="9" spans="2:16" x14ac:dyDescent="0.25">
      <c r="B9" s="35" t="s">
        <v>4</v>
      </c>
      <c r="C9" s="36">
        <v>16534</v>
      </c>
      <c r="D9" s="36">
        <v>2744.28</v>
      </c>
      <c r="E9" s="36">
        <v>13789.720000000001</v>
      </c>
      <c r="F9" s="41">
        <v>5.0248954188348129</v>
      </c>
    </row>
    <row r="10" spans="2:16" x14ac:dyDescent="0.25">
      <c r="B10" s="35" t="s">
        <v>26</v>
      </c>
      <c r="C10" s="36">
        <v>11886</v>
      </c>
      <c r="D10" s="36">
        <v>2738.3999999999996</v>
      </c>
      <c r="E10" s="36">
        <v>9147.6</v>
      </c>
      <c r="F10" s="41">
        <v>3.3404907975460127</v>
      </c>
    </row>
    <row r="11" spans="2:16" x14ac:dyDescent="0.25">
      <c r="B11" s="35" t="s">
        <v>28</v>
      </c>
      <c r="C11" s="36">
        <v>12257</v>
      </c>
      <c r="D11" s="36">
        <v>4577.5800000000008</v>
      </c>
      <c r="E11" s="36">
        <v>7679.42</v>
      </c>
      <c r="F11" s="41">
        <v>1.6776156833960298</v>
      </c>
    </row>
    <row r="12" spans="2:16" x14ac:dyDescent="0.25">
      <c r="B12" s="35" t="s">
        <v>32</v>
      </c>
      <c r="C12" s="36">
        <v>8827</v>
      </c>
      <c r="D12" s="36">
        <v>2024.1000000000001</v>
      </c>
      <c r="E12" s="36">
        <v>6802.9000000000005</v>
      </c>
      <c r="F12" s="41">
        <v>3.3609505459216442</v>
      </c>
    </row>
    <row r="13" spans="2:16" x14ac:dyDescent="0.25">
      <c r="B13" s="35" t="s">
        <v>18</v>
      </c>
      <c r="C13" s="36">
        <v>1778</v>
      </c>
      <c r="D13" s="36">
        <v>1746.8999999999999</v>
      </c>
      <c r="E13" s="36">
        <v>31.100000000000136</v>
      </c>
      <c r="F13" s="41">
        <v>1.7802965252733494E-2</v>
      </c>
    </row>
    <row r="14" spans="2:16" x14ac:dyDescent="0.25">
      <c r="B14" s="35" t="s">
        <v>17</v>
      </c>
      <c r="C14" s="36">
        <v>2408</v>
      </c>
      <c r="D14" s="36">
        <v>27.99</v>
      </c>
      <c r="E14" s="36">
        <v>2380.0100000000002</v>
      </c>
      <c r="F14" s="41">
        <v>85.030725259021096</v>
      </c>
    </row>
    <row r="15" spans="2:16" x14ac:dyDescent="0.25">
      <c r="B15" s="35" t="s">
        <v>23</v>
      </c>
      <c r="C15" s="36">
        <v>6118</v>
      </c>
      <c r="D15" s="36">
        <v>2511.63</v>
      </c>
      <c r="E15" s="36">
        <v>3606.37</v>
      </c>
      <c r="F15" s="41">
        <v>1.4358683404800865</v>
      </c>
    </row>
    <row r="16" spans="2:16" x14ac:dyDescent="0.25">
      <c r="B16" s="35" t="s">
        <v>29</v>
      </c>
      <c r="C16" s="36">
        <v>2541</v>
      </c>
      <c r="D16" s="36">
        <v>322.2</v>
      </c>
      <c r="E16" s="36">
        <v>2218.8000000000002</v>
      </c>
      <c r="F16" s="41">
        <v>6.8864059590316584</v>
      </c>
    </row>
    <row r="17" spans="2:6" x14ac:dyDescent="0.25">
      <c r="B17" s="35" t="s">
        <v>13</v>
      </c>
      <c r="C17" s="36">
        <v>16114</v>
      </c>
      <c r="D17" s="36">
        <v>10804.14</v>
      </c>
      <c r="E17" s="36">
        <v>5309.86</v>
      </c>
      <c r="F17" s="41">
        <v>0.49146530866871402</v>
      </c>
    </row>
    <row r="18" spans="2:6" x14ac:dyDescent="0.25">
      <c r="B18" s="35" t="s">
        <v>16</v>
      </c>
      <c r="C18" s="36">
        <v>3584</v>
      </c>
      <c r="D18" s="36">
        <v>1107.54</v>
      </c>
      <c r="E18" s="36">
        <v>2476.46</v>
      </c>
      <c r="F18" s="41">
        <v>2.2360005056250789</v>
      </c>
    </row>
    <row r="19" spans="2:6" x14ac:dyDescent="0.25">
      <c r="B19" s="35" t="s">
        <v>27</v>
      </c>
      <c r="C19" s="36">
        <v>3402</v>
      </c>
      <c r="D19" s="36">
        <v>5771.8499999999995</v>
      </c>
      <c r="E19" s="36">
        <v>-2369.8499999999995</v>
      </c>
      <c r="F19" s="41">
        <v>-0.4105875932326723</v>
      </c>
    </row>
    <row r="20" spans="2:6" x14ac:dyDescent="0.25">
      <c r="B20" s="35" t="s">
        <v>33</v>
      </c>
      <c r="C20" s="36">
        <v>10465</v>
      </c>
      <c r="D20" s="36">
        <v>2746.1399999999994</v>
      </c>
      <c r="E20" s="36">
        <v>7718.86</v>
      </c>
      <c r="F20" s="41">
        <v>2.8108035278609251</v>
      </c>
    </row>
    <row r="21" spans="2:6" x14ac:dyDescent="0.25">
      <c r="B21" s="35" t="s">
        <v>31</v>
      </c>
      <c r="C21" s="36">
        <v>8995</v>
      </c>
      <c r="D21" s="36">
        <v>2553.3900000000003</v>
      </c>
      <c r="E21" s="36">
        <v>6441.6100000000006</v>
      </c>
      <c r="F21" s="41">
        <v>2.5227677714724348</v>
      </c>
    </row>
    <row r="22" spans="2:6" x14ac:dyDescent="0.25">
      <c r="B22" s="35" t="s">
        <v>21</v>
      </c>
      <c r="C22" s="36">
        <v>13755</v>
      </c>
      <c r="D22" s="36">
        <v>1026</v>
      </c>
      <c r="E22" s="36">
        <v>12729</v>
      </c>
      <c r="F22" s="41">
        <v>12.406432748538011</v>
      </c>
    </row>
    <row r="23" spans="2:6" x14ac:dyDescent="0.25">
      <c r="B23" s="35" t="s">
        <v>25</v>
      </c>
      <c r="C23" s="36">
        <v>14497</v>
      </c>
      <c r="D23" s="36">
        <v>4378.95</v>
      </c>
      <c r="E23" s="36">
        <v>10118.049999999999</v>
      </c>
      <c r="F23" s="41">
        <v>2.310610991219356</v>
      </c>
    </row>
    <row r="24" spans="2:6" x14ac:dyDescent="0.25">
      <c r="B24" s="35" t="s">
        <v>75</v>
      </c>
      <c r="C24" s="36">
        <v>168679</v>
      </c>
      <c r="D24" s="36">
        <v>60684.72</v>
      </c>
      <c r="E24" s="36">
        <v>107994.28</v>
      </c>
      <c r="F24" s="41">
        <v>1.7795959180498808</v>
      </c>
    </row>
  </sheetData>
  <mergeCells count="1">
    <mergeCell ref="I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03"/>
  <sheetViews>
    <sheetView workbookViewId="0">
      <selection activeCell="I3" sqref="I3"/>
    </sheetView>
  </sheetViews>
  <sheetFormatPr defaultRowHeight="15" x14ac:dyDescent="0.25"/>
  <cols>
    <col min="2" max="2" width="14.7109375" bestFit="1" customWidth="1"/>
    <col min="9" max="9" width="16" bestFit="1" customWidth="1"/>
    <col min="10" max="10" width="12.5703125" bestFit="1" customWidth="1"/>
    <col min="11" max="11" width="21.85546875" bestFit="1" customWidth="1"/>
    <col min="12" max="12" width="8.28515625" bestFit="1" customWidth="1"/>
    <col min="13" max="13" width="5.7109375" bestFit="1" customWidth="1"/>
    <col min="16" max="16" width="21.85546875" bestFit="1" customWidth="1"/>
  </cols>
  <sheetData>
    <row r="2" spans="1:16" ht="18.75" x14ac:dyDescent="0.3">
      <c r="A2" s="19" t="s">
        <v>56</v>
      </c>
      <c r="B2" s="19"/>
      <c r="C2" s="19"/>
      <c r="D2" s="19"/>
      <c r="E2" s="19"/>
      <c r="F2" s="19"/>
    </row>
    <row r="3" spans="1:16" x14ac:dyDescent="0.25">
      <c r="I3" s="6" t="s">
        <v>11</v>
      </c>
      <c r="J3" s="6" t="s">
        <v>12</v>
      </c>
      <c r="K3" s="6" t="s">
        <v>0</v>
      </c>
      <c r="L3" s="10" t="s">
        <v>1</v>
      </c>
      <c r="M3" s="10" t="s">
        <v>50</v>
      </c>
      <c r="P3" s="14" t="s">
        <v>0</v>
      </c>
    </row>
    <row r="4" spans="1:16" x14ac:dyDescent="0.25">
      <c r="B4" s="17"/>
      <c r="C4" s="18" t="s">
        <v>1</v>
      </c>
      <c r="D4" s="18" t="s">
        <v>50</v>
      </c>
      <c r="I4" t="s">
        <v>40</v>
      </c>
      <c r="J4" t="s">
        <v>37</v>
      </c>
      <c r="K4" t="s">
        <v>30</v>
      </c>
      <c r="L4" s="4">
        <v>1624</v>
      </c>
      <c r="M4" s="5">
        <v>114</v>
      </c>
      <c r="P4" s="12" t="s">
        <v>30</v>
      </c>
    </row>
    <row r="5" spans="1:16" x14ac:dyDescent="0.25">
      <c r="B5" s="18" t="s">
        <v>57</v>
      </c>
      <c r="C5" s="17">
        <f>AVERAGE(Table2[Amount])</f>
        <v>4136.2299999999996</v>
      </c>
      <c r="D5" s="17">
        <f>AVERAGE(Table2[Units])</f>
        <v>152.19999999999999</v>
      </c>
      <c r="I5" t="s">
        <v>8</v>
      </c>
      <c r="J5" t="s">
        <v>35</v>
      </c>
      <c r="K5" t="s">
        <v>32</v>
      </c>
      <c r="L5" s="4">
        <v>6706</v>
      </c>
      <c r="M5" s="5">
        <v>459</v>
      </c>
      <c r="P5" s="13" t="s">
        <v>32</v>
      </c>
    </row>
    <row r="6" spans="1:16" x14ac:dyDescent="0.25">
      <c r="B6" s="18" t="s">
        <v>58</v>
      </c>
      <c r="C6" s="17">
        <f>MEDIAN(Table2[Amount])</f>
        <v>3437</v>
      </c>
      <c r="D6" s="17">
        <f>MEDIAN(Table2[Units])</f>
        <v>124.5</v>
      </c>
      <c r="I6" t="s">
        <v>9</v>
      </c>
      <c r="J6" t="s">
        <v>35</v>
      </c>
      <c r="K6" t="s">
        <v>4</v>
      </c>
      <c r="L6" s="4">
        <v>959</v>
      </c>
      <c r="M6" s="5">
        <v>147</v>
      </c>
      <c r="P6" s="12" t="s">
        <v>4</v>
      </c>
    </row>
    <row r="7" spans="1:16" x14ac:dyDescent="0.25">
      <c r="B7" s="18" t="s">
        <v>59</v>
      </c>
      <c r="C7" s="17">
        <f>MIN(Table2[Amount])</f>
        <v>0</v>
      </c>
      <c r="D7" s="17">
        <f>MIN(Table2[Units])</f>
        <v>0</v>
      </c>
      <c r="I7" t="s">
        <v>41</v>
      </c>
      <c r="J7" t="s">
        <v>36</v>
      </c>
      <c r="K7" t="s">
        <v>18</v>
      </c>
      <c r="L7" s="4">
        <v>9632</v>
      </c>
      <c r="M7" s="5">
        <v>288</v>
      </c>
      <c r="P7" s="13" t="s">
        <v>18</v>
      </c>
    </row>
    <row r="8" spans="1:16" x14ac:dyDescent="0.25">
      <c r="B8" s="18" t="s">
        <v>60</v>
      </c>
      <c r="C8" s="17">
        <f>MAX(Table2[Amount])</f>
        <v>16184</v>
      </c>
      <c r="D8" s="17">
        <f>MAX(Table2[Units])</f>
        <v>525</v>
      </c>
      <c r="I8" t="s">
        <v>6</v>
      </c>
      <c r="J8" t="s">
        <v>39</v>
      </c>
      <c r="K8" t="s">
        <v>25</v>
      </c>
      <c r="L8" s="4">
        <v>2100</v>
      </c>
      <c r="M8" s="5">
        <v>414</v>
      </c>
      <c r="P8" s="12" t="s">
        <v>25</v>
      </c>
    </row>
    <row r="9" spans="1:16" x14ac:dyDescent="0.25">
      <c r="B9" s="18" t="s">
        <v>61</v>
      </c>
      <c r="C9" s="17">
        <f>C8-C7</f>
        <v>16184</v>
      </c>
      <c r="D9" s="17">
        <f>D8-D7</f>
        <v>525</v>
      </c>
      <c r="I9" t="s">
        <v>40</v>
      </c>
      <c r="J9" t="s">
        <v>35</v>
      </c>
      <c r="K9" t="s">
        <v>33</v>
      </c>
      <c r="L9" s="4">
        <v>8869</v>
      </c>
      <c r="M9" s="5">
        <v>432</v>
      </c>
      <c r="P9" s="13" t="s">
        <v>33</v>
      </c>
    </row>
    <row r="10" spans="1:16" x14ac:dyDescent="0.25">
      <c r="B10" s="18" t="s">
        <v>62</v>
      </c>
      <c r="C10" s="17">
        <f>_xlfn.PERCENTILE.EXC(Table2[Amount],0.25)</f>
        <v>1652</v>
      </c>
      <c r="D10" s="17">
        <f>_xlfn.PERCENTILE.EXC(Table2[Units],0.25)</f>
        <v>54</v>
      </c>
      <c r="I10" t="s">
        <v>6</v>
      </c>
      <c r="J10" t="s">
        <v>38</v>
      </c>
      <c r="K10" t="s">
        <v>31</v>
      </c>
      <c r="L10" s="4">
        <v>2681</v>
      </c>
      <c r="M10" s="5">
        <v>54</v>
      </c>
      <c r="P10" s="12" t="s">
        <v>31</v>
      </c>
    </row>
    <row r="11" spans="1:16" x14ac:dyDescent="0.25">
      <c r="B11" s="18" t="s">
        <v>63</v>
      </c>
      <c r="C11" s="17">
        <f>_xlfn.PERCENTILE.EXC(Table2[Amount],0.75)</f>
        <v>6245.75</v>
      </c>
      <c r="D11" s="17">
        <f>_xlfn.PERCENTILE.EXC(Table2[Units],0.75)</f>
        <v>223.5</v>
      </c>
      <c r="I11" t="s">
        <v>8</v>
      </c>
      <c r="J11" t="s">
        <v>35</v>
      </c>
      <c r="K11" t="s">
        <v>22</v>
      </c>
      <c r="L11" s="4">
        <v>5012</v>
      </c>
      <c r="M11" s="5">
        <v>210</v>
      </c>
      <c r="P11" s="13" t="s">
        <v>22</v>
      </c>
    </row>
    <row r="12" spans="1:16" x14ac:dyDescent="0.25">
      <c r="I12" t="s">
        <v>7</v>
      </c>
      <c r="J12" t="s">
        <v>38</v>
      </c>
      <c r="K12" t="s">
        <v>14</v>
      </c>
      <c r="L12" s="4">
        <v>1281</v>
      </c>
      <c r="M12" s="5">
        <v>75</v>
      </c>
      <c r="P12" s="12" t="s">
        <v>14</v>
      </c>
    </row>
    <row r="13" spans="1:16" x14ac:dyDescent="0.25">
      <c r="B13" s="18" t="s">
        <v>64</v>
      </c>
      <c r="C13" s="17">
        <f>COUNTA(P4:P25)</f>
        <v>22</v>
      </c>
      <c r="I13" t="s">
        <v>5</v>
      </c>
      <c r="J13" t="s">
        <v>37</v>
      </c>
      <c r="K13" t="s">
        <v>14</v>
      </c>
      <c r="L13" s="4">
        <v>4991</v>
      </c>
      <c r="M13" s="5">
        <v>12</v>
      </c>
      <c r="P13" s="13" t="s">
        <v>17</v>
      </c>
    </row>
    <row r="14" spans="1:16" x14ac:dyDescent="0.25">
      <c r="I14" t="s">
        <v>2</v>
      </c>
      <c r="J14" t="s">
        <v>39</v>
      </c>
      <c r="K14" t="s">
        <v>25</v>
      </c>
      <c r="L14" s="4">
        <v>1785</v>
      </c>
      <c r="M14" s="5">
        <v>462</v>
      </c>
      <c r="P14" s="12" t="s">
        <v>16</v>
      </c>
    </row>
    <row r="15" spans="1:16" x14ac:dyDescent="0.25">
      <c r="I15" t="s">
        <v>3</v>
      </c>
      <c r="J15" t="s">
        <v>37</v>
      </c>
      <c r="K15" t="s">
        <v>17</v>
      </c>
      <c r="L15" s="4">
        <v>3983</v>
      </c>
      <c r="M15" s="5">
        <v>144</v>
      </c>
      <c r="P15" s="13" t="s">
        <v>13</v>
      </c>
    </row>
    <row r="16" spans="1:16" x14ac:dyDescent="0.25">
      <c r="I16" t="s">
        <v>9</v>
      </c>
      <c r="J16" t="s">
        <v>38</v>
      </c>
      <c r="K16" t="s">
        <v>16</v>
      </c>
      <c r="L16" s="4">
        <v>2646</v>
      </c>
      <c r="M16" s="5">
        <v>120</v>
      </c>
      <c r="P16" s="13" t="s">
        <v>29</v>
      </c>
    </row>
    <row r="17" spans="9:16" x14ac:dyDescent="0.25">
      <c r="I17" t="s">
        <v>2</v>
      </c>
      <c r="J17" t="s">
        <v>34</v>
      </c>
      <c r="K17" t="s">
        <v>13</v>
      </c>
      <c r="L17" s="4">
        <v>252</v>
      </c>
      <c r="M17" s="5">
        <v>54</v>
      </c>
      <c r="P17" s="13" t="s">
        <v>20</v>
      </c>
    </row>
    <row r="18" spans="9:16" x14ac:dyDescent="0.25">
      <c r="I18" t="s">
        <v>3</v>
      </c>
      <c r="J18" t="s">
        <v>35</v>
      </c>
      <c r="K18" t="s">
        <v>25</v>
      </c>
      <c r="L18" s="4">
        <v>2464</v>
      </c>
      <c r="M18" s="5">
        <v>234</v>
      </c>
      <c r="P18" s="12" t="s">
        <v>23</v>
      </c>
    </row>
    <row r="19" spans="9:16" x14ac:dyDescent="0.25">
      <c r="I19" t="s">
        <v>3</v>
      </c>
      <c r="J19" t="s">
        <v>35</v>
      </c>
      <c r="K19" t="s">
        <v>29</v>
      </c>
      <c r="L19" s="4">
        <v>2114</v>
      </c>
      <c r="M19" s="5">
        <v>66</v>
      </c>
      <c r="P19" s="13" t="s">
        <v>19</v>
      </c>
    </row>
    <row r="20" spans="9:16" x14ac:dyDescent="0.25">
      <c r="I20" t="s">
        <v>6</v>
      </c>
      <c r="J20" t="s">
        <v>37</v>
      </c>
      <c r="K20" t="s">
        <v>31</v>
      </c>
      <c r="L20" s="4">
        <v>7693</v>
      </c>
      <c r="M20" s="5">
        <v>87</v>
      </c>
      <c r="P20" s="12" t="s">
        <v>15</v>
      </c>
    </row>
    <row r="21" spans="9:16" x14ac:dyDescent="0.25">
      <c r="I21" t="s">
        <v>5</v>
      </c>
      <c r="J21" t="s">
        <v>34</v>
      </c>
      <c r="K21" t="s">
        <v>20</v>
      </c>
      <c r="L21" s="4">
        <v>15610</v>
      </c>
      <c r="M21" s="5">
        <v>339</v>
      </c>
      <c r="P21" s="12" t="s">
        <v>24</v>
      </c>
    </row>
    <row r="22" spans="9:16" x14ac:dyDescent="0.25">
      <c r="I22" t="s">
        <v>41</v>
      </c>
      <c r="J22" t="s">
        <v>34</v>
      </c>
      <c r="K22" t="s">
        <v>22</v>
      </c>
      <c r="L22" s="4">
        <v>336</v>
      </c>
      <c r="M22" s="5">
        <v>144</v>
      </c>
      <c r="P22" s="13" t="s">
        <v>27</v>
      </c>
    </row>
    <row r="23" spans="9:16" x14ac:dyDescent="0.25">
      <c r="I23" t="s">
        <v>2</v>
      </c>
      <c r="J23" t="s">
        <v>39</v>
      </c>
      <c r="K23" t="s">
        <v>20</v>
      </c>
      <c r="L23" s="4">
        <v>9443</v>
      </c>
      <c r="M23" s="5">
        <v>162</v>
      </c>
      <c r="P23" s="12" t="s">
        <v>28</v>
      </c>
    </row>
    <row r="24" spans="9:16" x14ac:dyDescent="0.25">
      <c r="I24" t="s">
        <v>9</v>
      </c>
      <c r="J24" t="s">
        <v>34</v>
      </c>
      <c r="K24" t="s">
        <v>23</v>
      </c>
      <c r="L24" s="4">
        <v>8155</v>
      </c>
      <c r="M24" s="5">
        <v>90</v>
      </c>
      <c r="P24" s="13" t="s">
        <v>21</v>
      </c>
    </row>
    <row r="25" spans="9:16" x14ac:dyDescent="0.25">
      <c r="I25" t="s">
        <v>8</v>
      </c>
      <c r="J25" t="s">
        <v>38</v>
      </c>
      <c r="K25" t="s">
        <v>23</v>
      </c>
      <c r="L25" s="4">
        <v>1701</v>
      </c>
      <c r="M25" s="5">
        <v>234</v>
      </c>
      <c r="P25" s="12" t="s">
        <v>26</v>
      </c>
    </row>
    <row r="26" spans="9:16" x14ac:dyDescent="0.25">
      <c r="I26" t="s">
        <v>10</v>
      </c>
      <c r="J26" t="s">
        <v>38</v>
      </c>
      <c r="K26" t="s">
        <v>22</v>
      </c>
      <c r="L26" s="4">
        <v>2205</v>
      </c>
      <c r="M26" s="5">
        <v>141</v>
      </c>
    </row>
    <row r="27" spans="9:16" x14ac:dyDescent="0.25">
      <c r="I27" t="s">
        <v>8</v>
      </c>
      <c r="J27" t="s">
        <v>37</v>
      </c>
      <c r="K27" t="s">
        <v>19</v>
      </c>
      <c r="L27" s="4">
        <v>1771</v>
      </c>
      <c r="M27" s="5">
        <v>204</v>
      </c>
    </row>
    <row r="28" spans="9:16" x14ac:dyDescent="0.25">
      <c r="I28" t="s">
        <v>41</v>
      </c>
      <c r="J28" t="s">
        <v>35</v>
      </c>
      <c r="K28" t="s">
        <v>15</v>
      </c>
      <c r="L28" s="4">
        <v>2114</v>
      </c>
      <c r="M28" s="5">
        <v>186</v>
      </c>
    </row>
    <row r="29" spans="9:16" x14ac:dyDescent="0.25">
      <c r="I29" t="s">
        <v>41</v>
      </c>
      <c r="J29" t="s">
        <v>36</v>
      </c>
      <c r="K29" t="s">
        <v>13</v>
      </c>
      <c r="L29" s="4">
        <v>10311</v>
      </c>
      <c r="M29" s="5">
        <v>231</v>
      </c>
    </row>
    <row r="30" spans="9:16" x14ac:dyDescent="0.25">
      <c r="I30" t="s">
        <v>3</v>
      </c>
      <c r="J30" t="s">
        <v>39</v>
      </c>
      <c r="K30" t="s">
        <v>16</v>
      </c>
      <c r="L30" s="4">
        <v>21</v>
      </c>
      <c r="M30" s="5">
        <v>168</v>
      </c>
    </row>
    <row r="31" spans="9:16" x14ac:dyDescent="0.25">
      <c r="I31" t="s">
        <v>10</v>
      </c>
      <c r="J31" t="s">
        <v>35</v>
      </c>
      <c r="K31" t="s">
        <v>20</v>
      </c>
      <c r="L31" s="4">
        <v>1974</v>
      </c>
      <c r="M31" s="5">
        <v>195</v>
      </c>
    </row>
    <row r="32" spans="9:16" x14ac:dyDescent="0.25">
      <c r="I32" t="s">
        <v>5</v>
      </c>
      <c r="J32" t="s">
        <v>36</v>
      </c>
      <c r="K32" t="s">
        <v>23</v>
      </c>
      <c r="L32" s="4">
        <v>6314</v>
      </c>
      <c r="M32" s="5">
        <v>15</v>
      </c>
    </row>
    <row r="33" spans="9:13" x14ac:dyDescent="0.25">
      <c r="I33" t="s">
        <v>10</v>
      </c>
      <c r="J33" t="s">
        <v>37</v>
      </c>
      <c r="K33" t="s">
        <v>23</v>
      </c>
      <c r="L33" s="4">
        <v>4683</v>
      </c>
      <c r="M33" s="5">
        <v>30</v>
      </c>
    </row>
    <row r="34" spans="9:13" x14ac:dyDescent="0.25">
      <c r="I34" t="s">
        <v>41</v>
      </c>
      <c r="J34" t="s">
        <v>37</v>
      </c>
      <c r="K34" t="s">
        <v>24</v>
      </c>
      <c r="L34" s="4">
        <v>6398</v>
      </c>
      <c r="M34" s="5">
        <v>102</v>
      </c>
    </row>
    <row r="35" spans="9:13" x14ac:dyDescent="0.25">
      <c r="I35" t="s">
        <v>2</v>
      </c>
      <c r="J35" t="s">
        <v>35</v>
      </c>
      <c r="K35" t="s">
        <v>19</v>
      </c>
      <c r="L35" s="4">
        <v>553</v>
      </c>
      <c r="M35" s="5">
        <v>15</v>
      </c>
    </row>
    <row r="36" spans="9:13" x14ac:dyDescent="0.25">
      <c r="I36" t="s">
        <v>8</v>
      </c>
      <c r="J36" t="s">
        <v>39</v>
      </c>
      <c r="K36" t="s">
        <v>30</v>
      </c>
      <c r="L36" s="4">
        <v>7021</v>
      </c>
      <c r="M36" s="5">
        <v>183</v>
      </c>
    </row>
    <row r="37" spans="9:13" x14ac:dyDescent="0.25">
      <c r="I37" t="s">
        <v>40</v>
      </c>
      <c r="J37" t="s">
        <v>39</v>
      </c>
      <c r="K37" t="s">
        <v>22</v>
      </c>
      <c r="L37" s="4">
        <v>5817</v>
      </c>
      <c r="M37" s="5">
        <v>12</v>
      </c>
    </row>
    <row r="38" spans="9:13" x14ac:dyDescent="0.25">
      <c r="I38" t="s">
        <v>41</v>
      </c>
      <c r="J38" t="s">
        <v>39</v>
      </c>
      <c r="K38" t="s">
        <v>14</v>
      </c>
      <c r="L38" s="4">
        <v>3976</v>
      </c>
      <c r="M38" s="5">
        <v>72</v>
      </c>
    </row>
    <row r="39" spans="9:13" x14ac:dyDescent="0.25">
      <c r="I39" t="s">
        <v>6</v>
      </c>
      <c r="J39" t="s">
        <v>38</v>
      </c>
      <c r="K39" t="s">
        <v>27</v>
      </c>
      <c r="L39" s="4">
        <v>1134</v>
      </c>
      <c r="M39" s="5">
        <v>282</v>
      </c>
    </row>
    <row r="40" spans="9:13" x14ac:dyDescent="0.25">
      <c r="I40" t="s">
        <v>2</v>
      </c>
      <c r="J40" t="s">
        <v>39</v>
      </c>
      <c r="K40" t="s">
        <v>28</v>
      </c>
      <c r="L40" s="4">
        <v>6027</v>
      </c>
      <c r="M40" s="5">
        <v>144</v>
      </c>
    </row>
    <row r="41" spans="9:13" x14ac:dyDescent="0.25">
      <c r="I41" t="s">
        <v>6</v>
      </c>
      <c r="J41" t="s">
        <v>37</v>
      </c>
      <c r="K41" t="s">
        <v>16</v>
      </c>
      <c r="L41" s="4">
        <v>1904</v>
      </c>
      <c r="M41" s="5">
        <v>405</v>
      </c>
    </row>
    <row r="42" spans="9:13" x14ac:dyDescent="0.25">
      <c r="I42" t="s">
        <v>7</v>
      </c>
      <c r="J42" t="s">
        <v>34</v>
      </c>
      <c r="K42" t="s">
        <v>32</v>
      </c>
      <c r="L42" s="4">
        <v>3262</v>
      </c>
      <c r="M42" s="5">
        <v>75</v>
      </c>
    </row>
    <row r="43" spans="9:13" x14ac:dyDescent="0.25">
      <c r="I43" t="s">
        <v>40</v>
      </c>
      <c r="J43" t="s">
        <v>34</v>
      </c>
      <c r="K43" t="s">
        <v>27</v>
      </c>
      <c r="L43" s="4">
        <v>2289</v>
      </c>
      <c r="M43" s="5">
        <v>135</v>
      </c>
    </row>
    <row r="44" spans="9:13" x14ac:dyDescent="0.25">
      <c r="I44" t="s">
        <v>5</v>
      </c>
      <c r="J44" t="s">
        <v>34</v>
      </c>
      <c r="K44" t="s">
        <v>27</v>
      </c>
      <c r="L44" s="4">
        <v>6986</v>
      </c>
      <c r="M44" s="5">
        <v>21</v>
      </c>
    </row>
    <row r="45" spans="9:13" x14ac:dyDescent="0.25">
      <c r="I45" t="s">
        <v>2</v>
      </c>
      <c r="J45" t="s">
        <v>38</v>
      </c>
      <c r="K45" t="s">
        <v>23</v>
      </c>
      <c r="L45" s="4">
        <v>4417</v>
      </c>
      <c r="M45" s="5">
        <v>153</v>
      </c>
    </row>
    <row r="46" spans="9:13" x14ac:dyDescent="0.25">
      <c r="I46" t="s">
        <v>6</v>
      </c>
      <c r="J46" t="s">
        <v>34</v>
      </c>
      <c r="K46" t="s">
        <v>15</v>
      </c>
      <c r="L46" s="4">
        <v>1442</v>
      </c>
      <c r="M46" s="5">
        <v>15</v>
      </c>
    </row>
    <row r="47" spans="9:13" x14ac:dyDescent="0.25">
      <c r="I47" t="s">
        <v>3</v>
      </c>
      <c r="J47" t="s">
        <v>35</v>
      </c>
      <c r="K47" t="s">
        <v>14</v>
      </c>
      <c r="L47" s="4">
        <v>2415</v>
      </c>
      <c r="M47" s="5">
        <v>255</v>
      </c>
    </row>
    <row r="48" spans="9:13" x14ac:dyDescent="0.25">
      <c r="I48" t="s">
        <v>2</v>
      </c>
      <c r="J48" t="s">
        <v>37</v>
      </c>
      <c r="K48" t="s">
        <v>19</v>
      </c>
      <c r="L48" s="4">
        <v>238</v>
      </c>
      <c r="M48" s="5">
        <v>18</v>
      </c>
    </row>
    <row r="49" spans="9:13" x14ac:dyDescent="0.25">
      <c r="I49" t="s">
        <v>6</v>
      </c>
      <c r="J49" t="s">
        <v>37</v>
      </c>
      <c r="K49" t="s">
        <v>23</v>
      </c>
      <c r="L49" s="4">
        <v>4949</v>
      </c>
      <c r="M49" s="5">
        <v>189</v>
      </c>
    </row>
    <row r="50" spans="9:13" x14ac:dyDescent="0.25">
      <c r="I50" t="s">
        <v>5</v>
      </c>
      <c r="J50" t="s">
        <v>38</v>
      </c>
      <c r="K50" t="s">
        <v>32</v>
      </c>
      <c r="L50" s="4">
        <v>5075</v>
      </c>
      <c r="M50" s="5">
        <v>21</v>
      </c>
    </row>
    <row r="51" spans="9:13" x14ac:dyDescent="0.25">
      <c r="I51" t="s">
        <v>3</v>
      </c>
      <c r="J51" t="s">
        <v>36</v>
      </c>
      <c r="K51" t="s">
        <v>16</v>
      </c>
      <c r="L51" s="4">
        <v>9198</v>
      </c>
      <c r="M51" s="5">
        <v>36</v>
      </c>
    </row>
    <row r="52" spans="9:13" x14ac:dyDescent="0.25">
      <c r="I52" t="s">
        <v>6</v>
      </c>
      <c r="J52" t="s">
        <v>34</v>
      </c>
      <c r="K52" t="s">
        <v>29</v>
      </c>
      <c r="L52" s="4">
        <v>3339</v>
      </c>
      <c r="M52" s="5">
        <v>75</v>
      </c>
    </row>
    <row r="53" spans="9:13" x14ac:dyDescent="0.25">
      <c r="I53" t="s">
        <v>40</v>
      </c>
      <c r="J53" t="s">
        <v>34</v>
      </c>
      <c r="K53" t="s">
        <v>17</v>
      </c>
      <c r="L53" s="4">
        <v>5019</v>
      </c>
      <c r="M53" s="5">
        <v>156</v>
      </c>
    </row>
    <row r="54" spans="9:13" x14ac:dyDescent="0.25">
      <c r="I54" t="s">
        <v>5</v>
      </c>
      <c r="J54" t="s">
        <v>36</v>
      </c>
      <c r="K54" t="s">
        <v>16</v>
      </c>
      <c r="L54" s="4">
        <v>16184</v>
      </c>
      <c r="M54" s="5">
        <v>39</v>
      </c>
    </row>
    <row r="55" spans="9:13" x14ac:dyDescent="0.25">
      <c r="I55" t="s">
        <v>6</v>
      </c>
      <c r="J55" t="s">
        <v>36</v>
      </c>
      <c r="K55" t="s">
        <v>21</v>
      </c>
      <c r="L55" s="4">
        <v>497</v>
      </c>
      <c r="M55" s="5">
        <v>63</v>
      </c>
    </row>
    <row r="56" spans="9:13" x14ac:dyDescent="0.25">
      <c r="I56" t="s">
        <v>2</v>
      </c>
      <c r="J56" t="s">
        <v>36</v>
      </c>
      <c r="K56" t="s">
        <v>29</v>
      </c>
      <c r="L56" s="4">
        <v>8211</v>
      </c>
      <c r="M56" s="5">
        <v>75</v>
      </c>
    </row>
    <row r="57" spans="9:13" x14ac:dyDescent="0.25">
      <c r="I57" t="s">
        <v>2</v>
      </c>
      <c r="J57" t="s">
        <v>38</v>
      </c>
      <c r="K57" t="s">
        <v>28</v>
      </c>
      <c r="L57" s="4">
        <v>6580</v>
      </c>
      <c r="M57" s="5">
        <v>183</v>
      </c>
    </row>
    <row r="58" spans="9:13" x14ac:dyDescent="0.25">
      <c r="I58" t="s">
        <v>41</v>
      </c>
      <c r="J58" t="s">
        <v>35</v>
      </c>
      <c r="K58" t="s">
        <v>13</v>
      </c>
      <c r="L58" s="4">
        <v>4760</v>
      </c>
      <c r="M58" s="5">
        <v>69</v>
      </c>
    </row>
    <row r="59" spans="9:13" x14ac:dyDescent="0.25">
      <c r="I59" t="s">
        <v>40</v>
      </c>
      <c r="J59" t="s">
        <v>36</v>
      </c>
      <c r="K59" t="s">
        <v>25</v>
      </c>
      <c r="L59" s="4">
        <v>5439</v>
      </c>
      <c r="M59" s="5">
        <v>30</v>
      </c>
    </row>
    <row r="60" spans="9:13" x14ac:dyDescent="0.25">
      <c r="I60" t="s">
        <v>41</v>
      </c>
      <c r="J60" t="s">
        <v>34</v>
      </c>
      <c r="K60" t="s">
        <v>17</v>
      </c>
      <c r="L60" s="4">
        <v>1463</v>
      </c>
      <c r="M60" s="5">
        <v>39</v>
      </c>
    </row>
    <row r="61" spans="9:13" x14ac:dyDescent="0.25">
      <c r="I61" t="s">
        <v>3</v>
      </c>
      <c r="J61" t="s">
        <v>34</v>
      </c>
      <c r="K61" t="s">
        <v>32</v>
      </c>
      <c r="L61" s="4">
        <v>7777</v>
      </c>
      <c r="M61" s="5">
        <v>504</v>
      </c>
    </row>
    <row r="62" spans="9:13" x14ac:dyDescent="0.25">
      <c r="I62" t="s">
        <v>9</v>
      </c>
      <c r="J62" t="s">
        <v>37</v>
      </c>
      <c r="K62" t="s">
        <v>29</v>
      </c>
      <c r="L62" s="4">
        <v>1085</v>
      </c>
      <c r="M62" s="5">
        <v>273</v>
      </c>
    </row>
    <row r="63" spans="9:13" x14ac:dyDescent="0.25">
      <c r="I63" t="s">
        <v>5</v>
      </c>
      <c r="J63" t="s">
        <v>37</v>
      </c>
      <c r="K63" t="s">
        <v>31</v>
      </c>
      <c r="L63" s="4">
        <v>182</v>
      </c>
      <c r="M63" s="5">
        <v>48</v>
      </c>
    </row>
    <row r="64" spans="9:13" x14ac:dyDescent="0.25">
      <c r="I64" t="s">
        <v>6</v>
      </c>
      <c r="J64" t="s">
        <v>34</v>
      </c>
      <c r="K64" t="s">
        <v>27</v>
      </c>
      <c r="L64" s="4">
        <v>4242</v>
      </c>
      <c r="M64" s="5">
        <v>207</v>
      </c>
    </row>
    <row r="65" spans="9:13" x14ac:dyDescent="0.25">
      <c r="I65" t="s">
        <v>6</v>
      </c>
      <c r="J65" t="s">
        <v>36</v>
      </c>
      <c r="K65" t="s">
        <v>32</v>
      </c>
      <c r="L65" s="4">
        <v>6118</v>
      </c>
      <c r="M65" s="5">
        <v>9</v>
      </c>
    </row>
    <row r="66" spans="9:13" x14ac:dyDescent="0.25">
      <c r="I66" t="s">
        <v>10</v>
      </c>
      <c r="J66" t="s">
        <v>36</v>
      </c>
      <c r="K66" t="s">
        <v>23</v>
      </c>
      <c r="L66" s="4">
        <v>2317</v>
      </c>
      <c r="M66" s="5">
        <v>261</v>
      </c>
    </row>
    <row r="67" spans="9:13" x14ac:dyDescent="0.25">
      <c r="I67" t="s">
        <v>6</v>
      </c>
      <c r="J67" t="s">
        <v>38</v>
      </c>
      <c r="K67" t="s">
        <v>16</v>
      </c>
      <c r="L67" s="4">
        <v>938</v>
      </c>
      <c r="M67" s="5">
        <v>6</v>
      </c>
    </row>
    <row r="68" spans="9:13" x14ac:dyDescent="0.25">
      <c r="I68" t="s">
        <v>8</v>
      </c>
      <c r="J68" t="s">
        <v>37</v>
      </c>
      <c r="K68" t="s">
        <v>15</v>
      </c>
      <c r="L68" s="4">
        <v>9709</v>
      </c>
      <c r="M68" s="5">
        <v>30</v>
      </c>
    </row>
    <row r="69" spans="9:13" x14ac:dyDescent="0.25">
      <c r="I69" t="s">
        <v>7</v>
      </c>
      <c r="J69" t="s">
        <v>34</v>
      </c>
      <c r="K69" t="s">
        <v>20</v>
      </c>
      <c r="L69" s="4">
        <v>2205</v>
      </c>
      <c r="M69" s="5">
        <v>138</v>
      </c>
    </row>
    <row r="70" spans="9:13" x14ac:dyDescent="0.25">
      <c r="I70" t="s">
        <v>7</v>
      </c>
      <c r="J70" t="s">
        <v>37</v>
      </c>
      <c r="K70" t="s">
        <v>17</v>
      </c>
      <c r="L70" s="4">
        <v>4487</v>
      </c>
      <c r="M70" s="5">
        <v>111</v>
      </c>
    </row>
    <row r="71" spans="9:13" x14ac:dyDescent="0.25">
      <c r="I71" t="s">
        <v>5</v>
      </c>
      <c r="J71" t="s">
        <v>35</v>
      </c>
      <c r="K71" t="s">
        <v>18</v>
      </c>
      <c r="L71" s="4">
        <v>2415</v>
      </c>
      <c r="M71" s="5">
        <v>15</v>
      </c>
    </row>
    <row r="72" spans="9:13" x14ac:dyDescent="0.25">
      <c r="I72" t="s">
        <v>40</v>
      </c>
      <c r="J72" t="s">
        <v>34</v>
      </c>
      <c r="K72" t="s">
        <v>19</v>
      </c>
      <c r="L72" s="4">
        <v>4018</v>
      </c>
      <c r="M72" s="5">
        <v>162</v>
      </c>
    </row>
    <row r="73" spans="9:13" x14ac:dyDescent="0.25">
      <c r="I73" t="s">
        <v>5</v>
      </c>
      <c r="J73" t="s">
        <v>34</v>
      </c>
      <c r="K73" t="s">
        <v>19</v>
      </c>
      <c r="L73" s="4">
        <v>861</v>
      </c>
      <c r="M73" s="5">
        <v>195</v>
      </c>
    </row>
    <row r="74" spans="9:13" x14ac:dyDescent="0.25">
      <c r="I74" t="s">
        <v>10</v>
      </c>
      <c r="J74" t="s">
        <v>38</v>
      </c>
      <c r="K74" t="s">
        <v>14</v>
      </c>
      <c r="L74" s="4">
        <v>5586</v>
      </c>
      <c r="M74" s="5">
        <v>525</v>
      </c>
    </row>
    <row r="75" spans="9:13" x14ac:dyDescent="0.25">
      <c r="I75" t="s">
        <v>7</v>
      </c>
      <c r="J75" t="s">
        <v>34</v>
      </c>
      <c r="K75" t="s">
        <v>33</v>
      </c>
      <c r="L75" s="4">
        <v>2226</v>
      </c>
      <c r="M75" s="5">
        <v>48</v>
      </c>
    </row>
    <row r="76" spans="9:13" x14ac:dyDescent="0.25">
      <c r="I76" t="s">
        <v>9</v>
      </c>
      <c r="J76" t="s">
        <v>34</v>
      </c>
      <c r="K76" t="s">
        <v>28</v>
      </c>
      <c r="L76" s="4">
        <v>14329</v>
      </c>
      <c r="M76" s="5">
        <v>150</v>
      </c>
    </row>
    <row r="77" spans="9:13" x14ac:dyDescent="0.25">
      <c r="I77" t="s">
        <v>9</v>
      </c>
      <c r="J77" t="s">
        <v>34</v>
      </c>
      <c r="K77" t="s">
        <v>20</v>
      </c>
      <c r="L77" s="4">
        <v>8463</v>
      </c>
      <c r="M77" s="5">
        <v>492</v>
      </c>
    </row>
    <row r="78" spans="9:13" x14ac:dyDescent="0.25">
      <c r="I78" t="s">
        <v>5</v>
      </c>
      <c r="J78" t="s">
        <v>34</v>
      </c>
      <c r="K78" t="s">
        <v>29</v>
      </c>
      <c r="L78" s="4">
        <v>2891</v>
      </c>
      <c r="M78" s="5">
        <v>102</v>
      </c>
    </row>
    <row r="79" spans="9:13" x14ac:dyDescent="0.25">
      <c r="I79" t="s">
        <v>3</v>
      </c>
      <c r="J79" t="s">
        <v>36</v>
      </c>
      <c r="K79" t="s">
        <v>23</v>
      </c>
      <c r="L79" s="4">
        <v>3773</v>
      </c>
      <c r="M79" s="5">
        <v>165</v>
      </c>
    </row>
    <row r="80" spans="9:13" x14ac:dyDescent="0.25">
      <c r="I80" t="s">
        <v>41</v>
      </c>
      <c r="J80" t="s">
        <v>36</v>
      </c>
      <c r="K80" t="s">
        <v>28</v>
      </c>
      <c r="L80" s="4">
        <v>854</v>
      </c>
      <c r="M80" s="5">
        <v>309</v>
      </c>
    </row>
    <row r="81" spans="9:13" x14ac:dyDescent="0.25">
      <c r="I81" t="s">
        <v>6</v>
      </c>
      <c r="J81" t="s">
        <v>36</v>
      </c>
      <c r="K81" t="s">
        <v>17</v>
      </c>
      <c r="L81" s="4">
        <v>4970</v>
      </c>
      <c r="M81" s="5">
        <v>156</v>
      </c>
    </row>
    <row r="82" spans="9:13" x14ac:dyDescent="0.25">
      <c r="I82" t="s">
        <v>9</v>
      </c>
      <c r="J82" t="s">
        <v>35</v>
      </c>
      <c r="K82" t="s">
        <v>26</v>
      </c>
      <c r="L82" s="4">
        <v>98</v>
      </c>
      <c r="M82" s="5">
        <v>159</v>
      </c>
    </row>
    <row r="83" spans="9:13" x14ac:dyDescent="0.25">
      <c r="I83" t="s">
        <v>5</v>
      </c>
      <c r="J83" t="s">
        <v>35</v>
      </c>
      <c r="K83" t="s">
        <v>15</v>
      </c>
      <c r="L83" s="4">
        <v>13391</v>
      </c>
      <c r="M83" s="5">
        <v>201</v>
      </c>
    </row>
    <row r="84" spans="9:13" x14ac:dyDescent="0.25">
      <c r="I84" t="s">
        <v>8</v>
      </c>
      <c r="J84" t="s">
        <v>39</v>
      </c>
      <c r="K84" t="s">
        <v>31</v>
      </c>
      <c r="L84" s="4">
        <v>8890</v>
      </c>
      <c r="M84" s="5">
        <v>210</v>
      </c>
    </row>
    <row r="85" spans="9:13" x14ac:dyDescent="0.25">
      <c r="I85" t="s">
        <v>2</v>
      </c>
      <c r="J85" t="s">
        <v>38</v>
      </c>
      <c r="K85" t="s">
        <v>13</v>
      </c>
      <c r="L85" s="4">
        <v>56</v>
      </c>
      <c r="M85" s="5">
        <v>51</v>
      </c>
    </row>
    <row r="86" spans="9:13" x14ac:dyDescent="0.25">
      <c r="I86" t="s">
        <v>3</v>
      </c>
      <c r="J86" t="s">
        <v>36</v>
      </c>
      <c r="K86" t="s">
        <v>25</v>
      </c>
      <c r="L86" s="4">
        <v>3339</v>
      </c>
      <c r="M86" s="5">
        <v>39</v>
      </c>
    </row>
    <row r="87" spans="9:13" x14ac:dyDescent="0.25">
      <c r="I87" t="s">
        <v>10</v>
      </c>
      <c r="J87" t="s">
        <v>35</v>
      </c>
      <c r="K87" t="s">
        <v>18</v>
      </c>
      <c r="L87" s="4">
        <v>3808</v>
      </c>
      <c r="M87" s="5">
        <v>279</v>
      </c>
    </row>
    <row r="88" spans="9:13" x14ac:dyDescent="0.25">
      <c r="I88" t="s">
        <v>10</v>
      </c>
      <c r="J88" t="s">
        <v>38</v>
      </c>
      <c r="K88" t="s">
        <v>13</v>
      </c>
      <c r="L88" s="4">
        <v>63</v>
      </c>
      <c r="M88" s="5">
        <v>123</v>
      </c>
    </row>
    <row r="89" spans="9:13" x14ac:dyDescent="0.25">
      <c r="I89" t="s">
        <v>2</v>
      </c>
      <c r="J89" t="s">
        <v>39</v>
      </c>
      <c r="K89" t="s">
        <v>27</v>
      </c>
      <c r="L89" s="4">
        <v>7812</v>
      </c>
      <c r="M89" s="5">
        <v>81</v>
      </c>
    </row>
    <row r="90" spans="9:13" x14ac:dyDescent="0.25">
      <c r="I90" t="s">
        <v>40</v>
      </c>
      <c r="J90" t="s">
        <v>37</v>
      </c>
      <c r="K90" t="s">
        <v>19</v>
      </c>
      <c r="L90" s="4">
        <v>7693</v>
      </c>
      <c r="M90" s="5">
        <v>21</v>
      </c>
    </row>
    <row r="91" spans="9:13" x14ac:dyDescent="0.25">
      <c r="I91" t="s">
        <v>3</v>
      </c>
      <c r="J91" t="s">
        <v>36</v>
      </c>
      <c r="K91" t="s">
        <v>28</v>
      </c>
      <c r="L91" s="4">
        <v>973</v>
      </c>
      <c r="M91" s="5">
        <v>162</v>
      </c>
    </row>
    <row r="92" spans="9:13" x14ac:dyDescent="0.25">
      <c r="I92" t="s">
        <v>10</v>
      </c>
      <c r="J92" t="s">
        <v>35</v>
      </c>
      <c r="K92" t="s">
        <v>21</v>
      </c>
      <c r="L92" s="4">
        <v>567</v>
      </c>
      <c r="M92" s="5">
        <v>228</v>
      </c>
    </row>
    <row r="93" spans="9:13" x14ac:dyDescent="0.25">
      <c r="I93" t="s">
        <v>10</v>
      </c>
      <c r="J93" t="s">
        <v>36</v>
      </c>
      <c r="K93" t="s">
        <v>29</v>
      </c>
      <c r="L93" s="4">
        <v>2471</v>
      </c>
      <c r="M93" s="5">
        <v>342</v>
      </c>
    </row>
    <row r="94" spans="9:13" x14ac:dyDescent="0.25">
      <c r="I94" t="s">
        <v>5</v>
      </c>
      <c r="J94" t="s">
        <v>38</v>
      </c>
      <c r="K94" t="s">
        <v>13</v>
      </c>
      <c r="L94" s="4">
        <v>7189</v>
      </c>
      <c r="M94" s="5">
        <v>54</v>
      </c>
    </row>
    <row r="95" spans="9:13" x14ac:dyDescent="0.25">
      <c r="I95" t="s">
        <v>41</v>
      </c>
      <c r="J95" t="s">
        <v>35</v>
      </c>
      <c r="K95" t="s">
        <v>28</v>
      </c>
      <c r="L95" s="4">
        <v>7455</v>
      </c>
      <c r="M95" s="5">
        <v>216</v>
      </c>
    </row>
    <row r="96" spans="9:13" x14ac:dyDescent="0.25">
      <c r="I96" t="s">
        <v>3</v>
      </c>
      <c r="J96" t="s">
        <v>34</v>
      </c>
      <c r="K96" t="s">
        <v>26</v>
      </c>
      <c r="L96" s="4">
        <v>3108</v>
      </c>
      <c r="M96" s="5">
        <v>54</v>
      </c>
    </row>
    <row r="97" spans="9:13" x14ac:dyDescent="0.25">
      <c r="I97" t="s">
        <v>6</v>
      </c>
      <c r="J97" t="s">
        <v>38</v>
      </c>
      <c r="K97" t="s">
        <v>25</v>
      </c>
      <c r="L97" s="4">
        <v>469</v>
      </c>
      <c r="M97" s="5">
        <v>75</v>
      </c>
    </row>
    <row r="98" spans="9:13" x14ac:dyDescent="0.25">
      <c r="I98" t="s">
        <v>9</v>
      </c>
      <c r="J98" t="s">
        <v>37</v>
      </c>
      <c r="K98" t="s">
        <v>23</v>
      </c>
      <c r="L98" s="4">
        <v>2737</v>
      </c>
      <c r="M98" s="5">
        <v>93</v>
      </c>
    </row>
    <row r="99" spans="9:13" x14ac:dyDescent="0.25">
      <c r="I99" t="s">
        <v>9</v>
      </c>
      <c r="J99" t="s">
        <v>37</v>
      </c>
      <c r="K99" t="s">
        <v>25</v>
      </c>
      <c r="L99" s="4">
        <v>4305</v>
      </c>
      <c r="M99" s="5">
        <v>156</v>
      </c>
    </row>
    <row r="100" spans="9:13" x14ac:dyDescent="0.25">
      <c r="I100" t="s">
        <v>9</v>
      </c>
      <c r="J100" t="s">
        <v>38</v>
      </c>
      <c r="K100" t="s">
        <v>17</v>
      </c>
      <c r="L100" s="4">
        <v>2408</v>
      </c>
      <c r="M100" s="5">
        <v>9</v>
      </c>
    </row>
    <row r="101" spans="9:13" x14ac:dyDescent="0.25">
      <c r="I101" t="s">
        <v>3</v>
      </c>
      <c r="J101" t="s">
        <v>36</v>
      </c>
      <c r="K101" t="s">
        <v>19</v>
      </c>
      <c r="L101" s="4">
        <v>1281</v>
      </c>
      <c r="M101" s="5">
        <v>18</v>
      </c>
    </row>
    <row r="102" spans="9:13" x14ac:dyDescent="0.25">
      <c r="I102" t="s">
        <v>40</v>
      </c>
      <c r="J102" t="s">
        <v>35</v>
      </c>
      <c r="K102" t="s">
        <v>32</v>
      </c>
      <c r="L102" s="4">
        <v>12348</v>
      </c>
      <c r="M102" s="5">
        <v>234</v>
      </c>
    </row>
    <row r="103" spans="9:13" x14ac:dyDescent="0.25">
      <c r="I103" t="s">
        <v>3</v>
      </c>
      <c r="J103" t="s">
        <v>34</v>
      </c>
      <c r="K103" t="s">
        <v>28</v>
      </c>
      <c r="L103" s="4">
        <v>3689</v>
      </c>
      <c r="M103" s="5">
        <v>312</v>
      </c>
    </row>
    <row r="104" spans="9:13" x14ac:dyDescent="0.25">
      <c r="I104" t="s">
        <v>7</v>
      </c>
      <c r="J104" t="s">
        <v>36</v>
      </c>
      <c r="K104" t="s">
        <v>19</v>
      </c>
      <c r="L104" s="4">
        <v>2870</v>
      </c>
      <c r="M104" s="5">
        <v>300</v>
      </c>
    </row>
    <row r="105" spans="9:13" x14ac:dyDescent="0.25">
      <c r="I105" t="s">
        <v>2</v>
      </c>
      <c r="J105" t="s">
        <v>36</v>
      </c>
      <c r="K105" t="s">
        <v>27</v>
      </c>
      <c r="L105" s="4">
        <v>798</v>
      </c>
      <c r="M105" s="5">
        <v>519</v>
      </c>
    </row>
    <row r="106" spans="9:13" x14ac:dyDescent="0.25">
      <c r="I106" t="s">
        <v>41</v>
      </c>
      <c r="J106" t="s">
        <v>37</v>
      </c>
      <c r="K106" t="s">
        <v>21</v>
      </c>
      <c r="L106" s="4">
        <v>2933</v>
      </c>
      <c r="M106" s="5">
        <v>9</v>
      </c>
    </row>
    <row r="107" spans="9:13" x14ac:dyDescent="0.25">
      <c r="I107" t="s">
        <v>5</v>
      </c>
      <c r="J107" t="s">
        <v>35</v>
      </c>
      <c r="K107" t="s">
        <v>4</v>
      </c>
      <c r="L107" s="4">
        <v>2744</v>
      </c>
      <c r="M107" s="5">
        <v>9</v>
      </c>
    </row>
    <row r="108" spans="9:13" x14ac:dyDescent="0.25">
      <c r="I108" t="s">
        <v>40</v>
      </c>
      <c r="J108" t="s">
        <v>36</v>
      </c>
      <c r="K108" t="s">
        <v>33</v>
      </c>
      <c r="L108" s="4">
        <v>9772</v>
      </c>
      <c r="M108" s="5">
        <v>90</v>
      </c>
    </row>
    <row r="109" spans="9:13" x14ac:dyDescent="0.25">
      <c r="I109" t="s">
        <v>7</v>
      </c>
      <c r="J109" t="s">
        <v>34</v>
      </c>
      <c r="K109" t="s">
        <v>25</v>
      </c>
      <c r="L109" s="4">
        <v>1568</v>
      </c>
      <c r="M109" s="5">
        <v>96</v>
      </c>
    </row>
    <row r="110" spans="9:13" x14ac:dyDescent="0.25">
      <c r="I110" t="s">
        <v>2</v>
      </c>
      <c r="J110" t="s">
        <v>36</v>
      </c>
      <c r="K110" t="s">
        <v>16</v>
      </c>
      <c r="L110" s="4">
        <v>11417</v>
      </c>
      <c r="M110" s="5">
        <v>21</v>
      </c>
    </row>
    <row r="111" spans="9:13" x14ac:dyDescent="0.25">
      <c r="I111" t="s">
        <v>40</v>
      </c>
      <c r="J111" t="s">
        <v>34</v>
      </c>
      <c r="K111" t="s">
        <v>26</v>
      </c>
      <c r="L111" s="4">
        <v>6748</v>
      </c>
      <c r="M111" s="5">
        <v>48</v>
      </c>
    </row>
    <row r="112" spans="9:13" x14ac:dyDescent="0.25">
      <c r="I112" t="s">
        <v>10</v>
      </c>
      <c r="J112" t="s">
        <v>36</v>
      </c>
      <c r="K112" t="s">
        <v>27</v>
      </c>
      <c r="L112" s="4">
        <v>1407</v>
      </c>
      <c r="M112" s="5">
        <v>72</v>
      </c>
    </row>
    <row r="113" spans="9:13" x14ac:dyDescent="0.25">
      <c r="I113" t="s">
        <v>8</v>
      </c>
      <c r="J113" t="s">
        <v>35</v>
      </c>
      <c r="K113" t="s">
        <v>29</v>
      </c>
      <c r="L113" s="4">
        <v>2023</v>
      </c>
      <c r="M113" s="5">
        <v>168</v>
      </c>
    </row>
    <row r="114" spans="9:13" x14ac:dyDescent="0.25">
      <c r="I114" t="s">
        <v>5</v>
      </c>
      <c r="J114" t="s">
        <v>39</v>
      </c>
      <c r="K114" t="s">
        <v>26</v>
      </c>
      <c r="L114" s="4">
        <v>5236</v>
      </c>
      <c r="M114" s="5">
        <v>51</v>
      </c>
    </row>
    <row r="115" spans="9:13" x14ac:dyDescent="0.25">
      <c r="I115" t="s">
        <v>41</v>
      </c>
      <c r="J115" t="s">
        <v>36</v>
      </c>
      <c r="K115" t="s">
        <v>19</v>
      </c>
      <c r="L115" s="4">
        <v>1925</v>
      </c>
      <c r="M115" s="5">
        <v>192</v>
      </c>
    </row>
    <row r="116" spans="9:13" x14ac:dyDescent="0.25">
      <c r="I116" t="s">
        <v>7</v>
      </c>
      <c r="J116" t="s">
        <v>37</v>
      </c>
      <c r="K116" t="s">
        <v>14</v>
      </c>
      <c r="L116" s="4">
        <v>6608</v>
      </c>
      <c r="M116" s="5">
        <v>225</v>
      </c>
    </row>
    <row r="117" spans="9:13" x14ac:dyDescent="0.25">
      <c r="I117" t="s">
        <v>6</v>
      </c>
      <c r="J117" t="s">
        <v>34</v>
      </c>
      <c r="K117" t="s">
        <v>26</v>
      </c>
      <c r="L117" s="4">
        <v>8008</v>
      </c>
      <c r="M117" s="5">
        <v>456</v>
      </c>
    </row>
    <row r="118" spans="9:13" x14ac:dyDescent="0.25">
      <c r="I118" t="s">
        <v>10</v>
      </c>
      <c r="J118" t="s">
        <v>34</v>
      </c>
      <c r="K118" t="s">
        <v>25</v>
      </c>
      <c r="L118" s="4">
        <v>1428</v>
      </c>
      <c r="M118" s="5">
        <v>93</v>
      </c>
    </row>
    <row r="119" spans="9:13" x14ac:dyDescent="0.25">
      <c r="I119" t="s">
        <v>6</v>
      </c>
      <c r="J119" t="s">
        <v>34</v>
      </c>
      <c r="K119" t="s">
        <v>4</v>
      </c>
      <c r="L119" s="4">
        <v>525</v>
      </c>
      <c r="M119" s="5">
        <v>48</v>
      </c>
    </row>
    <row r="120" spans="9:13" x14ac:dyDescent="0.25">
      <c r="I120" t="s">
        <v>6</v>
      </c>
      <c r="J120" t="s">
        <v>37</v>
      </c>
      <c r="K120" t="s">
        <v>18</v>
      </c>
      <c r="L120" s="4">
        <v>1505</v>
      </c>
      <c r="M120" s="5">
        <v>102</v>
      </c>
    </row>
    <row r="121" spans="9:13" x14ac:dyDescent="0.25">
      <c r="I121" t="s">
        <v>7</v>
      </c>
      <c r="J121" t="s">
        <v>35</v>
      </c>
      <c r="K121" t="s">
        <v>30</v>
      </c>
      <c r="L121" s="4">
        <v>6755</v>
      </c>
      <c r="M121" s="5">
        <v>252</v>
      </c>
    </row>
    <row r="122" spans="9:13" x14ac:dyDescent="0.25">
      <c r="I122" t="s">
        <v>2</v>
      </c>
      <c r="J122" t="s">
        <v>37</v>
      </c>
      <c r="K122" t="s">
        <v>18</v>
      </c>
      <c r="L122" s="4">
        <v>11571</v>
      </c>
      <c r="M122" s="5">
        <v>138</v>
      </c>
    </row>
    <row r="123" spans="9:13" x14ac:dyDescent="0.25">
      <c r="I123" t="s">
        <v>40</v>
      </c>
      <c r="J123" t="s">
        <v>38</v>
      </c>
      <c r="K123" t="s">
        <v>25</v>
      </c>
      <c r="L123" s="4">
        <v>2541</v>
      </c>
      <c r="M123" s="5">
        <v>90</v>
      </c>
    </row>
    <row r="124" spans="9:13" x14ac:dyDescent="0.25">
      <c r="I124" t="s">
        <v>41</v>
      </c>
      <c r="J124" t="s">
        <v>37</v>
      </c>
      <c r="K124" t="s">
        <v>30</v>
      </c>
      <c r="L124" s="4">
        <v>1526</v>
      </c>
      <c r="M124" s="5">
        <v>240</v>
      </c>
    </row>
    <row r="125" spans="9:13" x14ac:dyDescent="0.25">
      <c r="I125" t="s">
        <v>40</v>
      </c>
      <c r="J125" t="s">
        <v>38</v>
      </c>
      <c r="K125" t="s">
        <v>4</v>
      </c>
      <c r="L125" s="4">
        <v>6125</v>
      </c>
      <c r="M125" s="5">
        <v>102</v>
      </c>
    </row>
    <row r="126" spans="9:13" x14ac:dyDescent="0.25">
      <c r="I126" t="s">
        <v>41</v>
      </c>
      <c r="J126" t="s">
        <v>35</v>
      </c>
      <c r="K126" t="s">
        <v>27</v>
      </c>
      <c r="L126" s="4">
        <v>847</v>
      </c>
      <c r="M126" s="5">
        <v>129</v>
      </c>
    </row>
    <row r="127" spans="9:13" x14ac:dyDescent="0.25">
      <c r="I127" t="s">
        <v>8</v>
      </c>
      <c r="J127" t="s">
        <v>35</v>
      </c>
      <c r="K127" t="s">
        <v>27</v>
      </c>
      <c r="L127" s="4">
        <v>4753</v>
      </c>
      <c r="M127" s="5">
        <v>300</v>
      </c>
    </row>
    <row r="128" spans="9:13" x14ac:dyDescent="0.25">
      <c r="I128" t="s">
        <v>6</v>
      </c>
      <c r="J128" t="s">
        <v>38</v>
      </c>
      <c r="K128" t="s">
        <v>33</v>
      </c>
      <c r="L128" s="4">
        <v>959</v>
      </c>
      <c r="M128" s="5">
        <v>135</v>
      </c>
    </row>
    <row r="129" spans="9:13" x14ac:dyDescent="0.25">
      <c r="I129" t="s">
        <v>7</v>
      </c>
      <c r="J129" t="s">
        <v>35</v>
      </c>
      <c r="K129" t="s">
        <v>24</v>
      </c>
      <c r="L129" s="4">
        <v>2793</v>
      </c>
      <c r="M129" s="5">
        <v>114</v>
      </c>
    </row>
    <row r="130" spans="9:13" x14ac:dyDescent="0.25">
      <c r="I130" t="s">
        <v>7</v>
      </c>
      <c r="J130" t="s">
        <v>35</v>
      </c>
      <c r="K130" t="s">
        <v>14</v>
      </c>
      <c r="L130" s="4">
        <v>4606</v>
      </c>
      <c r="M130" s="5">
        <v>63</v>
      </c>
    </row>
    <row r="131" spans="9:13" x14ac:dyDescent="0.25">
      <c r="I131" t="s">
        <v>7</v>
      </c>
      <c r="J131" t="s">
        <v>36</v>
      </c>
      <c r="K131" t="s">
        <v>29</v>
      </c>
      <c r="L131" s="4">
        <v>5551</v>
      </c>
      <c r="M131" s="5">
        <v>252</v>
      </c>
    </row>
    <row r="132" spans="9:13" x14ac:dyDescent="0.25">
      <c r="I132" t="s">
        <v>10</v>
      </c>
      <c r="J132" t="s">
        <v>36</v>
      </c>
      <c r="K132" t="s">
        <v>32</v>
      </c>
      <c r="L132" s="4">
        <v>6657</v>
      </c>
      <c r="M132" s="5">
        <v>303</v>
      </c>
    </row>
    <row r="133" spans="9:13" x14ac:dyDescent="0.25">
      <c r="I133" t="s">
        <v>7</v>
      </c>
      <c r="J133" t="s">
        <v>39</v>
      </c>
      <c r="K133" t="s">
        <v>17</v>
      </c>
      <c r="L133" s="4">
        <v>4438</v>
      </c>
      <c r="M133" s="5">
        <v>246</v>
      </c>
    </row>
    <row r="134" spans="9:13" x14ac:dyDescent="0.25">
      <c r="I134" t="s">
        <v>8</v>
      </c>
      <c r="J134" t="s">
        <v>38</v>
      </c>
      <c r="K134" t="s">
        <v>22</v>
      </c>
      <c r="L134" s="4">
        <v>168</v>
      </c>
      <c r="M134" s="5">
        <v>84</v>
      </c>
    </row>
    <row r="135" spans="9:13" x14ac:dyDescent="0.25">
      <c r="I135" t="s">
        <v>7</v>
      </c>
      <c r="J135" t="s">
        <v>34</v>
      </c>
      <c r="K135" t="s">
        <v>17</v>
      </c>
      <c r="L135" s="4">
        <v>7777</v>
      </c>
      <c r="M135" s="5">
        <v>39</v>
      </c>
    </row>
    <row r="136" spans="9:13" x14ac:dyDescent="0.25">
      <c r="I136" t="s">
        <v>5</v>
      </c>
      <c r="J136" t="s">
        <v>36</v>
      </c>
      <c r="K136" t="s">
        <v>17</v>
      </c>
      <c r="L136" s="4">
        <v>3339</v>
      </c>
      <c r="M136" s="5">
        <v>348</v>
      </c>
    </row>
    <row r="137" spans="9:13" x14ac:dyDescent="0.25">
      <c r="I137" t="s">
        <v>7</v>
      </c>
      <c r="J137" t="s">
        <v>37</v>
      </c>
      <c r="K137" t="s">
        <v>33</v>
      </c>
      <c r="L137" s="4">
        <v>6391</v>
      </c>
      <c r="M137" s="5">
        <v>48</v>
      </c>
    </row>
    <row r="138" spans="9:13" x14ac:dyDescent="0.25">
      <c r="I138" t="s">
        <v>5</v>
      </c>
      <c r="J138" t="s">
        <v>37</v>
      </c>
      <c r="K138" t="s">
        <v>22</v>
      </c>
      <c r="L138" s="4">
        <v>518</v>
      </c>
      <c r="M138" s="5">
        <v>75</v>
      </c>
    </row>
    <row r="139" spans="9:13" x14ac:dyDescent="0.25">
      <c r="I139" t="s">
        <v>7</v>
      </c>
      <c r="J139" t="s">
        <v>38</v>
      </c>
      <c r="K139" t="s">
        <v>28</v>
      </c>
      <c r="L139" s="4">
        <v>5677</v>
      </c>
      <c r="M139" s="5">
        <v>258</v>
      </c>
    </row>
    <row r="140" spans="9:13" x14ac:dyDescent="0.25">
      <c r="I140" t="s">
        <v>6</v>
      </c>
      <c r="J140" t="s">
        <v>39</v>
      </c>
      <c r="K140" t="s">
        <v>17</v>
      </c>
      <c r="L140" s="4">
        <v>6048</v>
      </c>
      <c r="M140" s="5">
        <v>27</v>
      </c>
    </row>
    <row r="141" spans="9:13" x14ac:dyDescent="0.25">
      <c r="I141" t="s">
        <v>8</v>
      </c>
      <c r="J141" t="s">
        <v>38</v>
      </c>
      <c r="K141" t="s">
        <v>32</v>
      </c>
      <c r="L141" s="4">
        <v>3752</v>
      </c>
      <c r="M141" s="5">
        <v>213</v>
      </c>
    </row>
    <row r="142" spans="9:13" x14ac:dyDescent="0.25">
      <c r="I142" t="s">
        <v>5</v>
      </c>
      <c r="J142" t="s">
        <v>35</v>
      </c>
      <c r="K142" t="s">
        <v>29</v>
      </c>
      <c r="L142" s="4">
        <v>4480</v>
      </c>
      <c r="M142" s="5">
        <v>357</v>
      </c>
    </row>
    <row r="143" spans="9:13" x14ac:dyDescent="0.25">
      <c r="I143" t="s">
        <v>9</v>
      </c>
      <c r="J143" t="s">
        <v>37</v>
      </c>
      <c r="K143" t="s">
        <v>4</v>
      </c>
      <c r="L143" s="4">
        <v>259</v>
      </c>
      <c r="M143" s="5">
        <v>207</v>
      </c>
    </row>
    <row r="144" spans="9:13" x14ac:dyDescent="0.25">
      <c r="I144" t="s">
        <v>8</v>
      </c>
      <c r="J144" t="s">
        <v>37</v>
      </c>
      <c r="K144" t="s">
        <v>30</v>
      </c>
      <c r="L144" s="4">
        <v>42</v>
      </c>
      <c r="M144" s="5">
        <v>150</v>
      </c>
    </row>
    <row r="145" spans="9:13" x14ac:dyDescent="0.25">
      <c r="I145" t="s">
        <v>41</v>
      </c>
      <c r="J145" t="s">
        <v>36</v>
      </c>
      <c r="K145" t="s">
        <v>26</v>
      </c>
      <c r="L145" s="4">
        <v>98</v>
      </c>
      <c r="M145" s="5">
        <v>204</v>
      </c>
    </row>
    <row r="146" spans="9:13" x14ac:dyDescent="0.25">
      <c r="I146" t="s">
        <v>7</v>
      </c>
      <c r="J146" t="s">
        <v>35</v>
      </c>
      <c r="K146" t="s">
        <v>27</v>
      </c>
      <c r="L146" s="4">
        <v>2478</v>
      </c>
      <c r="M146" s="5">
        <v>21</v>
      </c>
    </row>
    <row r="147" spans="9:13" x14ac:dyDescent="0.25">
      <c r="I147" t="s">
        <v>41</v>
      </c>
      <c r="J147" t="s">
        <v>34</v>
      </c>
      <c r="K147" t="s">
        <v>33</v>
      </c>
      <c r="L147" s="4">
        <v>7847</v>
      </c>
      <c r="M147" s="5">
        <v>174</v>
      </c>
    </row>
    <row r="148" spans="9:13" x14ac:dyDescent="0.25">
      <c r="I148" t="s">
        <v>2</v>
      </c>
      <c r="J148" t="s">
        <v>37</v>
      </c>
      <c r="K148" t="s">
        <v>17</v>
      </c>
      <c r="L148" s="4">
        <v>9926</v>
      </c>
      <c r="M148" s="5">
        <v>201</v>
      </c>
    </row>
    <row r="149" spans="9:13" x14ac:dyDescent="0.25">
      <c r="I149" t="s">
        <v>8</v>
      </c>
      <c r="J149" t="s">
        <v>38</v>
      </c>
      <c r="K149" t="s">
        <v>13</v>
      </c>
      <c r="L149" s="4">
        <v>819</v>
      </c>
      <c r="M149" s="5">
        <v>510</v>
      </c>
    </row>
    <row r="150" spans="9:13" x14ac:dyDescent="0.25">
      <c r="I150" t="s">
        <v>6</v>
      </c>
      <c r="J150" t="s">
        <v>39</v>
      </c>
      <c r="K150" t="s">
        <v>29</v>
      </c>
      <c r="L150" s="4">
        <v>3052</v>
      </c>
      <c r="M150" s="5">
        <v>378</v>
      </c>
    </row>
    <row r="151" spans="9:13" x14ac:dyDescent="0.25">
      <c r="I151" t="s">
        <v>9</v>
      </c>
      <c r="J151" t="s">
        <v>34</v>
      </c>
      <c r="K151" t="s">
        <v>21</v>
      </c>
      <c r="L151" s="4">
        <v>6832</v>
      </c>
      <c r="M151" s="5">
        <v>27</v>
      </c>
    </row>
    <row r="152" spans="9:13" x14ac:dyDescent="0.25">
      <c r="I152" t="s">
        <v>2</v>
      </c>
      <c r="J152" t="s">
        <v>39</v>
      </c>
      <c r="K152" t="s">
        <v>16</v>
      </c>
      <c r="L152" s="4">
        <v>2016</v>
      </c>
      <c r="M152" s="5">
        <v>117</v>
      </c>
    </row>
    <row r="153" spans="9:13" x14ac:dyDescent="0.25">
      <c r="I153" t="s">
        <v>6</v>
      </c>
      <c r="J153" t="s">
        <v>38</v>
      </c>
      <c r="K153" t="s">
        <v>21</v>
      </c>
      <c r="L153" s="4">
        <v>7322</v>
      </c>
      <c r="M153" s="5">
        <v>36</v>
      </c>
    </row>
    <row r="154" spans="9:13" x14ac:dyDescent="0.25">
      <c r="I154" t="s">
        <v>8</v>
      </c>
      <c r="J154" t="s">
        <v>35</v>
      </c>
      <c r="K154" t="s">
        <v>33</v>
      </c>
      <c r="L154" s="4">
        <v>357</v>
      </c>
      <c r="M154" s="5">
        <v>126</v>
      </c>
    </row>
    <row r="155" spans="9:13" x14ac:dyDescent="0.25">
      <c r="I155" t="s">
        <v>9</v>
      </c>
      <c r="J155" t="s">
        <v>39</v>
      </c>
      <c r="K155" t="s">
        <v>25</v>
      </c>
      <c r="L155" s="4">
        <v>3192</v>
      </c>
      <c r="M155" s="5">
        <v>72</v>
      </c>
    </row>
    <row r="156" spans="9:13" x14ac:dyDescent="0.25">
      <c r="I156" t="s">
        <v>7</v>
      </c>
      <c r="J156" t="s">
        <v>36</v>
      </c>
      <c r="K156" t="s">
        <v>22</v>
      </c>
      <c r="L156" s="4">
        <v>8435</v>
      </c>
      <c r="M156" s="5">
        <v>42</v>
      </c>
    </row>
    <row r="157" spans="9:13" x14ac:dyDescent="0.25">
      <c r="I157" t="s">
        <v>40</v>
      </c>
      <c r="J157" t="s">
        <v>39</v>
      </c>
      <c r="K157" t="s">
        <v>29</v>
      </c>
      <c r="L157" s="4">
        <v>0</v>
      </c>
      <c r="M157" s="5">
        <v>135</v>
      </c>
    </row>
    <row r="158" spans="9:13" x14ac:dyDescent="0.25">
      <c r="I158" t="s">
        <v>7</v>
      </c>
      <c r="J158" t="s">
        <v>34</v>
      </c>
      <c r="K158" t="s">
        <v>24</v>
      </c>
      <c r="L158" s="4">
        <v>8862</v>
      </c>
      <c r="M158" s="5">
        <v>189</v>
      </c>
    </row>
    <row r="159" spans="9:13" x14ac:dyDescent="0.25">
      <c r="I159" t="s">
        <v>6</v>
      </c>
      <c r="J159" t="s">
        <v>37</v>
      </c>
      <c r="K159" t="s">
        <v>28</v>
      </c>
      <c r="L159" s="4">
        <v>3556</v>
      </c>
      <c r="M159" s="5">
        <v>459</v>
      </c>
    </row>
    <row r="160" spans="9:13" x14ac:dyDescent="0.25">
      <c r="I160" t="s">
        <v>5</v>
      </c>
      <c r="J160" t="s">
        <v>34</v>
      </c>
      <c r="K160" t="s">
        <v>15</v>
      </c>
      <c r="L160" s="4">
        <v>7280</v>
      </c>
      <c r="M160" s="5">
        <v>201</v>
      </c>
    </row>
    <row r="161" spans="9:13" x14ac:dyDescent="0.25">
      <c r="I161" t="s">
        <v>6</v>
      </c>
      <c r="J161" t="s">
        <v>34</v>
      </c>
      <c r="K161" t="s">
        <v>30</v>
      </c>
      <c r="L161" s="4">
        <v>3402</v>
      </c>
      <c r="M161" s="5">
        <v>366</v>
      </c>
    </row>
    <row r="162" spans="9:13" x14ac:dyDescent="0.25">
      <c r="I162" t="s">
        <v>3</v>
      </c>
      <c r="J162" t="s">
        <v>37</v>
      </c>
      <c r="K162" t="s">
        <v>29</v>
      </c>
      <c r="L162" s="4">
        <v>4592</v>
      </c>
      <c r="M162" s="5">
        <v>324</v>
      </c>
    </row>
    <row r="163" spans="9:13" x14ac:dyDescent="0.25">
      <c r="I163" t="s">
        <v>9</v>
      </c>
      <c r="J163" t="s">
        <v>35</v>
      </c>
      <c r="K163" t="s">
        <v>15</v>
      </c>
      <c r="L163" s="4">
        <v>7833</v>
      </c>
      <c r="M163" s="5">
        <v>243</v>
      </c>
    </row>
    <row r="164" spans="9:13" x14ac:dyDescent="0.25">
      <c r="I164" t="s">
        <v>2</v>
      </c>
      <c r="J164" t="s">
        <v>39</v>
      </c>
      <c r="K164" t="s">
        <v>21</v>
      </c>
      <c r="L164" s="4">
        <v>7651</v>
      </c>
      <c r="M164" s="5">
        <v>213</v>
      </c>
    </row>
    <row r="165" spans="9:13" x14ac:dyDescent="0.25">
      <c r="I165" t="s">
        <v>40</v>
      </c>
      <c r="J165" t="s">
        <v>35</v>
      </c>
      <c r="K165" t="s">
        <v>30</v>
      </c>
      <c r="L165" s="4">
        <v>2275</v>
      </c>
      <c r="M165" s="5">
        <v>447</v>
      </c>
    </row>
    <row r="166" spans="9:13" x14ac:dyDescent="0.25">
      <c r="I166" t="s">
        <v>40</v>
      </c>
      <c r="J166" t="s">
        <v>38</v>
      </c>
      <c r="K166" t="s">
        <v>13</v>
      </c>
      <c r="L166" s="4">
        <v>5670</v>
      </c>
      <c r="M166" s="5">
        <v>297</v>
      </c>
    </row>
    <row r="167" spans="9:13" x14ac:dyDescent="0.25">
      <c r="I167" t="s">
        <v>7</v>
      </c>
      <c r="J167" t="s">
        <v>35</v>
      </c>
      <c r="K167" t="s">
        <v>16</v>
      </c>
      <c r="L167" s="4">
        <v>2135</v>
      </c>
      <c r="M167" s="5">
        <v>27</v>
      </c>
    </row>
    <row r="168" spans="9:13" x14ac:dyDescent="0.25">
      <c r="I168" t="s">
        <v>40</v>
      </c>
      <c r="J168" t="s">
        <v>34</v>
      </c>
      <c r="K168" t="s">
        <v>23</v>
      </c>
      <c r="L168" s="4">
        <v>2779</v>
      </c>
      <c r="M168" s="5">
        <v>75</v>
      </c>
    </row>
    <row r="169" spans="9:13" x14ac:dyDescent="0.25">
      <c r="I169" t="s">
        <v>10</v>
      </c>
      <c r="J169" t="s">
        <v>39</v>
      </c>
      <c r="K169" t="s">
        <v>33</v>
      </c>
      <c r="L169" s="4">
        <v>12950</v>
      </c>
      <c r="M169" s="5">
        <v>30</v>
      </c>
    </row>
    <row r="170" spans="9:13" x14ac:dyDescent="0.25">
      <c r="I170" t="s">
        <v>7</v>
      </c>
      <c r="J170" t="s">
        <v>36</v>
      </c>
      <c r="K170" t="s">
        <v>18</v>
      </c>
      <c r="L170" s="4">
        <v>2646</v>
      </c>
      <c r="M170" s="5">
        <v>177</v>
      </c>
    </row>
    <row r="171" spans="9:13" x14ac:dyDescent="0.25">
      <c r="I171" t="s">
        <v>40</v>
      </c>
      <c r="J171" t="s">
        <v>34</v>
      </c>
      <c r="K171" t="s">
        <v>33</v>
      </c>
      <c r="L171" s="4">
        <v>3794</v>
      </c>
      <c r="M171" s="5">
        <v>159</v>
      </c>
    </row>
    <row r="172" spans="9:13" x14ac:dyDescent="0.25">
      <c r="I172" t="s">
        <v>3</v>
      </c>
      <c r="J172" t="s">
        <v>35</v>
      </c>
      <c r="K172" t="s">
        <v>33</v>
      </c>
      <c r="L172" s="4">
        <v>819</v>
      </c>
      <c r="M172" s="5">
        <v>306</v>
      </c>
    </row>
    <row r="173" spans="9:13" x14ac:dyDescent="0.25">
      <c r="I173" t="s">
        <v>3</v>
      </c>
      <c r="J173" t="s">
        <v>34</v>
      </c>
      <c r="K173" t="s">
        <v>20</v>
      </c>
      <c r="L173" s="4">
        <v>2583</v>
      </c>
      <c r="M173" s="5">
        <v>18</v>
      </c>
    </row>
    <row r="174" spans="9:13" x14ac:dyDescent="0.25">
      <c r="I174" t="s">
        <v>7</v>
      </c>
      <c r="J174" t="s">
        <v>35</v>
      </c>
      <c r="K174" t="s">
        <v>19</v>
      </c>
      <c r="L174" s="4">
        <v>4585</v>
      </c>
      <c r="M174" s="5">
        <v>240</v>
      </c>
    </row>
    <row r="175" spans="9:13" x14ac:dyDescent="0.25">
      <c r="I175" t="s">
        <v>5</v>
      </c>
      <c r="J175" t="s">
        <v>34</v>
      </c>
      <c r="K175" t="s">
        <v>33</v>
      </c>
      <c r="L175" s="4">
        <v>1652</v>
      </c>
      <c r="M175" s="5">
        <v>93</v>
      </c>
    </row>
    <row r="176" spans="9:13" x14ac:dyDescent="0.25">
      <c r="I176" t="s">
        <v>10</v>
      </c>
      <c r="J176" t="s">
        <v>34</v>
      </c>
      <c r="K176" t="s">
        <v>26</v>
      </c>
      <c r="L176" s="4">
        <v>4991</v>
      </c>
      <c r="M176" s="5">
        <v>9</v>
      </c>
    </row>
    <row r="177" spans="9:13" x14ac:dyDescent="0.25">
      <c r="I177" t="s">
        <v>8</v>
      </c>
      <c r="J177" t="s">
        <v>34</v>
      </c>
      <c r="K177" t="s">
        <v>16</v>
      </c>
      <c r="L177" s="4">
        <v>2009</v>
      </c>
      <c r="M177" s="5">
        <v>219</v>
      </c>
    </row>
    <row r="178" spans="9:13" x14ac:dyDescent="0.25">
      <c r="I178" t="s">
        <v>2</v>
      </c>
      <c r="J178" t="s">
        <v>39</v>
      </c>
      <c r="K178" t="s">
        <v>22</v>
      </c>
      <c r="L178" s="4">
        <v>1568</v>
      </c>
      <c r="M178" s="5">
        <v>141</v>
      </c>
    </row>
    <row r="179" spans="9:13" x14ac:dyDescent="0.25">
      <c r="I179" t="s">
        <v>41</v>
      </c>
      <c r="J179" t="s">
        <v>37</v>
      </c>
      <c r="K179" t="s">
        <v>20</v>
      </c>
      <c r="L179" s="4">
        <v>3388</v>
      </c>
      <c r="M179" s="5">
        <v>123</v>
      </c>
    </row>
    <row r="180" spans="9:13" x14ac:dyDescent="0.25">
      <c r="I180" t="s">
        <v>40</v>
      </c>
      <c r="J180" t="s">
        <v>38</v>
      </c>
      <c r="K180" t="s">
        <v>24</v>
      </c>
      <c r="L180" s="4">
        <v>623</v>
      </c>
      <c r="M180" s="5">
        <v>51</v>
      </c>
    </row>
    <row r="181" spans="9:13" x14ac:dyDescent="0.25">
      <c r="I181" t="s">
        <v>6</v>
      </c>
      <c r="J181" t="s">
        <v>36</v>
      </c>
      <c r="K181" t="s">
        <v>4</v>
      </c>
      <c r="L181" s="4">
        <v>10073</v>
      </c>
      <c r="M181" s="5">
        <v>120</v>
      </c>
    </row>
    <row r="182" spans="9:13" x14ac:dyDescent="0.25">
      <c r="I182" t="s">
        <v>8</v>
      </c>
      <c r="J182" t="s">
        <v>39</v>
      </c>
      <c r="K182" t="s">
        <v>26</v>
      </c>
      <c r="L182" s="4">
        <v>1561</v>
      </c>
      <c r="M182" s="5">
        <v>27</v>
      </c>
    </row>
    <row r="183" spans="9:13" x14ac:dyDescent="0.25">
      <c r="I183" t="s">
        <v>9</v>
      </c>
      <c r="J183" t="s">
        <v>36</v>
      </c>
      <c r="K183" t="s">
        <v>27</v>
      </c>
      <c r="L183" s="4">
        <v>11522</v>
      </c>
      <c r="M183" s="5">
        <v>204</v>
      </c>
    </row>
    <row r="184" spans="9:13" x14ac:dyDescent="0.25">
      <c r="I184" t="s">
        <v>6</v>
      </c>
      <c r="J184" t="s">
        <v>38</v>
      </c>
      <c r="K184" t="s">
        <v>13</v>
      </c>
      <c r="L184" s="4">
        <v>2317</v>
      </c>
      <c r="M184" s="5">
        <v>123</v>
      </c>
    </row>
    <row r="185" spans="9:13" x14ac:dyDescent="0.25">
      <c r="I185" t="s">
        <v>10</v>
      </c>
      <c r="J185" t="s">
        <v>37</v>
      </c>
      <c r="K185" t="s">
        <v>28</v>
      </c>
      <c r="L185" s="4">
        <v>3059</v>
      </c>
      <c r="M185" s="5">
        <v>27</v>
      </c>
    </row>
    <row r="186" spans="9:13" x14ac:dyDescent="0.25">
      <c r="I186" t="s">
        <v>41</v>
      </c>
      <c r="J186" t="s">
        <v>37</v>
      </c>
      <c r="K186" t="s">
        <v>26</v>
      </c>
      <c r="L186" s="4">
        <v>2324</v>
      </c>
      <c r="M186" s="5">
        <v>177</v>
      </c>
    </row>
    <row r="187" spans="9:13" x14ac:dyDescent="0.25">
      <c r="I187" t="s">
        <v>3</v>
      </c>
      <c r="J187" t="s">
        <v>39</v>
      </c>
      <c r="K187" t="s">
        <v>26</v>
      </c>
      <c r="L187" s="4">
        <v>4956</v>
      </c>
      <c r="M187" s="5">
        <v>171</v>
      </c>
    </row>
    <row r="188" spans="9:13" x14ac:dyDescent="0.25">
      <c r="I188" t="s">
        <v>10</v>
      </c>
      <c r="J188" t="s">
        <v>34</v>
      </c>
      <c r="K188" t="s">
        <v>19</v>
      </c>
      <c r="L188" s="4">
        <v>5355</v>
      </c>
      <c r="M188" s="5">
        <v>204</v>
      </c>
    </row>
    <row r="189" spans="9:13" x14ac:dyDescent="0.25">
      <c r="I189" t="s">
        <v>3</v>
      </c>
      <c r="J189" t="s">
        <v>34</v>
      </c>
      <c r="K189" t="s">
        <v>14</v>
      </c>
      <c r="L189" s="4">
        <v>7259</v>
      </c>
      <c r="M189" s="5">
        <v>276</v>
      </c>
    </row>
    <row r="190" spans="9:13" x14ac:dyDescent="0.25">
      <c r="I190" t="s">
        <v>8</v>
      </c>
      <c r="J190" t="s">
        <v>37</v>
      </c>
      <c r="K190" t="s">
        <v>26</v>
      </c>
      <c r="L190" s="4">
        <v>6279</v>
      </c>
      <c r="M190" s="5">
        <v>45</v>
      </c>
    </row>
    <row r="191" spans="9:13" x14ac:dyDescent="0.25">
      <c r="I191" t="s">
        <v>40</v>
      </c>
      <c r="J191" t="s">
        <v>38</v>
      </c>
      <c r="K191" t="s">
        <v>29</v>
      </c>
      <c r="L191" s="4">
        <v>2541</v>
      </c>
      <c r="M191" s="5">
        <v>45</v>
      </c>
    </row>
    <row r="192" spans="9:13" x14ac:dyDescent="0.25">
      <c r="I192" t="s">
        <v>6</v>
      </c>
      <c r="J192" t="s">
        <v>35</v>
      </c>
      <c r="K192" t="s">
        <v>27</v>
      </c>
      <c r="L192" s="4">
        <v>3864</v>
      </c>
      <c r="M192" s="5">
        <v>177</v>
      </c>
    </row>
    <row r="193" spans="9:13" x14ac:dyDescent="0.25">
      <c r="I193" t="s">
        <v>5</v>
      </c>
      <c r="J193" t="s">
        <v>36</v>
      </c>
      <c r="K193" t="s">
        <v>13</v>
      </c>
      <c r="L193" s="4">
        <v>6146</v>
      </c>
      <c r="M193" s="5">
        <v>63</v>
      </c>
    </row>
    <row r="194" spans="9:13" x14ac:dyDescent="0.25">
      <c r="I194" t="s">
        <v>9</v>
      </c>
      <c r="J194" t="s">
        <v>39</v>
      </c>
      <c r="K194" t="s">
        <v>18</v>
      </c>
      <c r="L194" s="4">
        <v>2639</v>
      </c>
      <c r="M194" s="5">
        <v>204</v>
      </c>
    </row>
    <row r="195" spans="9:13" x14ac:dyDescent="0.25">
      <c r="I195" t="s">
        <v>8</v>
      </c>
      <c r="J195" t="s">
        <v>37</v>
      </c>
      <c r="K195" t="s">
        <v>22</v>
      </c>
      <c r="L195" s="4">
        <v>1890</v>
      </c>
      <c r="M195" s="5">
        <v>195</v>
      </c>
    </row>
    <row r="196" spans="9:13" x14ac:dyDescent="0.25">
      <c r="I196" t="s">
        <v>7</v>
      </c>
      <c r="J196" t="s">
        <v>34</v>
      </c>
      <c r="K196" t="s">
        <v>14</v>
      </c>
      <c r="L196" s="4">
        <v>1932</v>
      </c>
      <c r="M196" s="5">
        <v>369</v>
      </c>
    </row>
    <row r="197" spans="9:13" x14ac:dyDescent="0.25">
      <c r="I197" t="s">
        <v>3</v>
      </c>
      <c r="J197" t="s">
        <v>34</v>
      </c>
      <c r="K197" t="s">
        <v>25</v>
      </c>
      <c r="L197" s="4">
        <v>6300</v>
      </c>
      <c r="M197" s="5">
        <v>42</v>
      </c>
    </row>
    <row r="198" spans="9:13" x14ac:dyDescent="0.25">
      <c r="I198" t="s">
        <v>6</v>
      </c>
      <c r="J198" t="s">
        <v>37</v>
      </c>
      <c r="K198" t="s">
        <v>30</v>
      </c>
      <c r="L198" s="4">
        <v>560</v>
      </c>
      <c r="M198" s="5">
        <v>81</v>
      </c>
    </row>
    <row r="199" spans="9:13" x14ac:dyDescent="0.25">
      <c r="I199" t="s">
        <v>9</v>
      </c>
      <c r="J199" t="s">
        <v>37</v>
      </c>
      <c r="K199" t="s">
        <v>26</v>
      </c>
      <c r="L199" s="4">
        <v>2856</v>
      </c>
      <c r="M199" s="5">
        <v>246</v>
      </c>
    </row>
    <row r="200" spans="9:13" x14ac:dyDescent="0.25">
      <c r="I200" t="s">
        <v>9</v>
      </c>
      <c r="J200" t="s">
        <v>34</v>
      </c>
      <c r="K200" t="s">
        <v>17</v>
      </c>
      <c r="L200" s="4">
        <v>707</v>
      </c>
      <c r="M200" s="5">
        <v>174</v>
      </c>
    </row>
    <row r="201" spans="9:13" x14ac:dyDescent="0.25">
      <c r="I201" t="s">
        <v>8</v>
      </c>
      <c r="J201" t="s">
        <v>35</v>
      </c>
      <c r="K201" t="s">
        <v>30</v>
      </c>
      <c r="L201" s="4">
        <v>3598</v>
      </c>
      <c r="M201" s="5">
        <v>81</v>
      </c>
    </row>
    <row r="202" spans="9:13" x14ac:dyDescent="0.25">
      <c r="I202" t="s">
        <v>40</v>
      </c>
      <c r="J202" t="s">
        <v>35</v>
      </c>
      <c r="K202" t="s">
        <v>22</v>
      </c>
      <c r="L202" s="4">
        <v>6853</v>
      </c>
      <c r="M202" s="5">
        <v>372</v>
      </c>
    </row>
    <row r="203" spans="9:13" x14ac:dyDescent="0.25">
      <c r="I203" t="s">
        <v>40</v>
      </c>
      <c r="J203" t="s">
        <v>35</v>
      </c>
      <c r="K203" t="s">
        <v>16</v>
      </c>
      <c r="L203" s="4">
        <v>4725</v>
      </c>
      <c r="M203" s="5">
        <v>174</v>
      </c>
    </row>
    <row r="204" spans="9:13" x14ac:dyDescent="0.25">
      <c r="I204" t="s">
        <v>41</v>
      </c>
      <c r="J204" t="s">
        <v>36</v>
      </c>
      <c r="K204" t="s">
        <v>32</v>
      </c>
      <c r="L204" s="4">
        <v>10304</v>
      </c>
      <c r="M204" s="5">
        <v>84</v>
      </c>
    </row>
    <row r="205" spans="9:13" x14ac:dyDescent="0.25">
      <c r="I205" t="s">
        <v>41</v>
      </c>
      <c r="J205" t="s">
        <v>34</v>
      </c>
      <c r="K205" t="s">
        <v>16</v>
      </c>
      <c r="L205" s="4">
        <v>1274</v>
      </c>
      <c r="M205" s="5">
        <v>225</v>
      </c>
    </row>
    <row r="206" spans="9:13" x14ac:dyDescent="0.25">
      <c r="I206" t="s">
        <v>5</v>
      </c>
      <c r="J206" t="s">
        <v>36</v>
      </c>
      <c r="K206" t="s">
        <v>30</v>
      </c>
      <c r="L206" s="4">
        <v>1526</v>
      </c>
      <c r="M206" s="5">
        <v>105</v>
      </c>
    </row>
    <row r="207" spans="9:13" x14ac:dyDescent="0.25">
      <c r="I207" t="s">
        <v>40</v>
      </c>
      <c r="J207" t="s">
        <v>39</v>
      </c>
      <c r="K207" t="s">
        <v>28</v>
      </c>
      <c r="L207" s="4">
        <v>3101</v>
      </c>
      <c r="M207" s="5">
        <v>225</v>
      </c>
    </row>
    <row r="208" spans="9:13" x14ac:dyDescent="0.25">
      <c r="I208" t="s">
        <v>2</v>
      </c>
      <c r="J208" t="s">
        <v>37</v>
      </c>
      <c r="K208" t="s">
        <v>14</v>
      </c>
      <c r="L208" s="4">
        <v>1057</v>
      </c>
      <c r="M208" s="5">
        <v>54</v>
      </c>
    </row>
    <row r="209" spans="9:13" x14ac:dyDescent="0.25">
      <c r="I209" t="s">
        <v>7</v>
      </c>
      <c r="J209" t="s">
        <v>37</v>
      </c>
      <c r="K209" t="s">
        <v>26</v>
      </c>
      <c r="L209" s="4">
        <v>5306</v>
      </c>
      <c r="M209" s="5">
        <v>0</v>
      </c>
    </row>
    <row r="210" spans="9:13" x14ac:dyDescent="0.25">
      <c r="I210" t="s">
        <v>5</v>
      </c>
      <c r="J210" t="s">
        <v>39</v>
      </c>
      <c r="K210" t="s">
        <v>24</v>
      </c>
      <c r="L210" s="4">
        <v>4018</v>
      </c>
      <c r="M210" s="5">
        <v>171</v>
      </c>
    </row>
    <row r="211" spans="9:13" x14ac:dyDescent="0.25">
      <c r="I211" t="s">
        <v>9</v>
      </c>
      <c r="J211" t="s">
        <v>34</v>
      </c>
      <c r="K211" t="s">
        <v>16</v>
      </c>
      <c r="L211" s="4">
        <v>938</v>
      </c>
      <c r="M211" s="5">
        <v>189</v>
      </c>
    </row>
    <row r="212" spans="9:13" x14ac:dyDescent="0.25">
      <c r="I212" t="s">
        <v>7</v>
      </c>
      <c r="J212" t="s">
        <v>38</v>
      </c>
      <c r="K212" t="s">
        <v>18</v>
      </c>
      <c r="L212" s="4">
        <v>1778</v>
      </c>
      <c r="M212" s="5">
        <v>270</v>
      </c>
    </row>
    <row r="213" spans="9:13" x14ac:dyDescent="0.25">
      <c r="I213" t="s">
        <v>6</v>
      </c>
      <c r="J213" t="s">
        <v>39</v>
      </c>
      <c r="K213" t="s">
        <v>30</v>
      </c>
      <c r="L213" s="4">
        <v>1638</v>
      </c>
      <c r="M213" s="5">
        <v>63</v>
      </c>
    </row>
    <row r="214" spans="9:13" x14ac:dyDescent="0.25">
      <c r="I214" t="s">
        <v>41</v>
      </c>
      <c r="J214" t="s">
        <v>38</v>
      </c>
      <c r="K214" t="s">
        <v>25</v>
      </c>
      <c r="L214" s="4">
        <v>154</v>
      </c>
      <c r="M214" s="5">
        <v>21</v>
      </c>
    </row>
    <row r="215" spans="9:13" x14ac:dyDescent="0.25">
      <c r="I215" t="s">
        <v>7</v>
      </c>
      <c r="J215" t="s">
        <v>37</v>
      </c>
      <c r="K215" t="s">
        <v>22</v>
      </c>
      <c r="L215" s="4">
        <v>9835</v>
      </c>
      <c r="M215" s="5">
        <v>207</v>
      </c>
    </row>
    <row r="216" spans="9:13" x14ac:dyDescent="0.25">
      <c r="I216" t="s">
        <v>9</v>
      </c>
      <c r="J216" t="s">
        <v>37</v>
      </c>
      <c r="K216" t="s">
        <v>20</v>
      </c>
      <c r="L216" s="4">
        <v>7273</v>
      </c>
      <c r="M216" s="5">
        <v>96</v>
      </c>
    </row>
    <row r="217" spans="9:13" x14ac:dyDescent="0.25">
      <c r="I217" t="s">
        <v>5</v>
      </c>
      <c r="J217" t="s">
        <v>39</v>
      </c>
      <c r="K217" t="s">
        <v>22</v>
      </c>
      <c r="L217" s="4">
        <v>6909</v>
      </c>
      <c r="M217" s="5">
        <v>81</v>
      </c>
    </row>
    <row r="218" spans="9:13" x14ac:dyDescent="0.25">
      <c r="I218" t="s">
        <v>9</v>
      </c>
      <c r="J218" t="s">
        <v>39</v>
      </c>
      <c r="K218" t="s">
        <v>24</v>
      </c>
      <c r="L218" s="4">
        <v>3920</v>
      </c>
      <c r="M218" s="5">
        <v>306</v>
      </c>
    </row>
    <row r="219" spans="9:13" x14ac:dyDescent="0.25">
      <c r="I219" t="s">
        <v>10</v>
      </c>
      <c r="J219" t="s">
        <v>39</v>
      </c>
      <c r="K219" t="s">
        <v>21</v>
      </c>
      <c r="L219" s="4">
        <v>4858</v>
      </c>
      <c r="M219" s="5">
        <v>279</v>
      </c>
    </row>
    <row r="220" spans="9:13" x14ac:dyDescent="0.25">
      <c r="I220" t="s">
        <v>2</v>
      </c>
      <c r="J220" t="s">
        <v>38</v>
      </c>
      <c r="K220" t="s">
        <v>4</v>
      </c>
      <c r="L220" s="4">
        <v>3549</v>
      </c>
      <c r="M220" s="5">
        <v>3</v>
      </c>
    </row>
    <row r="221" spans="9:13" x14ac:dyDescent="0.25">
      <c r="I221" t="s">
        <v>7</v>
      </c>
      <c r="J221" t="s">
        <v>39</v>
      </c>
      <c r="K221" t="s">
        <v>27</v>
      </c>
      <c r="L221" s="4">
        <v>966</v>
      </c>
      <c r="M221" s="5">
        <v>198</v>
      </c>
    </row>
    <row r="222" spans="9:13" x14ac:dyDescent="0.25">
      <c r="I222" t="s">
        <v>5</v>
      </c>
      <c r="J222" t="s">
        <v>39</v>
      </c>
      <c r="K222" t="s">
        <v>18</v>
      </c>
      <c r="L222" s="4">
        <v>385</v>
      </c>
      <c r="M222" s="5">
        <v>249</v>
      </c>
    </row>
    <row r="223" spans="9:13" x14ac:dyDescent="0.25">
      <c r="I223" t="s">
        <v>6</v>
      </c>
      <c r="J223" t="s">
        <v>34</v>
      </c>
      <c r="K223" t="s">
        <v>16</v>
      </c>
      <c r="L223" s="4">
        <v>2219</v>
      </c>
      <c r="M223" s="5">
        <v>75</v>
      </c>
    </row>
    <row r="224" spans="9:13" x14ac:dyDescent="0.25">
      <c r="I224" t="s">
        <v>9</v>
      </c>
      <c r="J224" t="s">
        <v>36</v>
      </c>
      <c r="K224" t="s">
        <v>32</v>
      </c>
      <c r="L224" s="4">
        <v>2954</v>
      </c>
      <c r="M224" s="5">
        <v>189</v>
      </c>
    </row>
    <row r="225" spans="9:13" x14ac:dyDescent="0.25">
      <c r="I225" t="s">
        <v>7</v>
      </c>
      <c r="J225" t="s">
        <v>36</v>
      </c>
      <c r="K225" t="s">
        <v>32</v>
      </c>
      <c r="L225" s="4">
        <v>280</v>
      </c>
      <c r="M225" s="5">
        <v>87</v>
      </c>
    </row>
    <row r="226" spans="9:13" x14ac:dyDescent="0.25">
      <c r="I226" t="s">
        <v>41</v>
      </c>
      <c r="J226" t="s">
        <v>36</v>
      </c>
      <c r="K226" t="s">
        <v>30</v>
      </c>
      <c r="L226" s="4">
        <v>6118</v>
      </c>
      <c r="M226" s="5">
        <v>174</v>
      </c>
    </row>
    <row r="227" spans="9:13" x14ac:dyDescent="0.25">
      <c r="I227" t="s">
        <v>2</v>
      </c>
      <c r="J227" t="s">
        <v>39</v>
      </c>
      <c r="K227" t="s">
        <v>15</v>
      </c>
      <c r="L227" s="4">
        <v>4802</v>
      </c>
      <c r="M227" s="5">
        <v>36</v>
      </c>
    </row>
    <row r="228" spans="9:13" x14ac:dyDescent="0.25">
      <c r="I228" t="s">
        <v>9</v>
      </c>
      <c r="J228" t="s">
        <v>38</v>
      </c>
      <c r="K228" t="s">
        <v>24</v>
      </c>
      <c r="L228" s="4">
        <v>4137</v>
      </c>
      <c r="M228" s="5">
        <v>60</v>
      </c>
    </row>
    <row r="229" spans="9:13" x14ac:dyDescent="0.25">
      <c r="I229" t="s">
        <v>3</v>
      </c>
      <c r="J229" t="s">
        <v>35</v>
      </c>
      <c r="K229" t="s">
        <v>23</v>
      </c>
      <c r="L229" s="4">
        <v>2023</v>
      </c>
      <c r="M229" s="5">
        <v>78</v>
      </c>
    </row>
    <row r="230" spans="9:13" x14ac:dyDescent="0.25">
      <c r="I230" t="s">
        <v>9</v>
      </c>
      <c r="J230" t="s">
        <v>36</v>
      </c>
      <c r="K230" t="s">
        <v>30</v>
      </c>
      <c r="L230" s="4">
        <v>9051</v>
      </c>
      <c r="M230" s="5">
        <v>57</v>
      </c>
    </row>
    <row r="231" spans="9:13" x14ac:dyDescent="0.25">
      <c r="I231" t="s">
        <v>9</v>
      </c>
      <c r="J231" t="s">
        <v>37</v>
      </c>
      <c r="K231" t="s">
        <v>28</v>
      </c>
      <c r="L231" s="4">
        <v>2919</v>
      </c>
      <c r="M231" s="5">
        <v>45</v>
      </c>
    </row>
    <row r="232" spans="9:13" x14ac:dyDescent="0.25">
      <c r="I232" t="s">
        <v>41</v>
      </c>
      <c r="J232" t="s">
        <v>38</v>
      </c>
      <c r="K232" t="s">
        <v>22</v>
      </c>
      <c r="L232" s="4">
        <v>5915</v>
      </c>
      <c r="M232" s="5">
        <v>3</v>
      </c>
    </row>
    <row r="233" spans="9:13" x14ac:dyDescent="0.25">
      <c r="I233" t="s">
        <v>10</v>
      </c>
      <c r="J233" t="s">
        <v>35</v>
      </c>
      <c r="K233" t="s">
        <v>15</v>
      </c>
      <c r="L233" s="4">
        <v>2562</v>
      </c>
      <c r="M233" s="5">
        <v>6</v>
      </c>
    </row>
    <row r="234" spans="9:13" x14ac:dyDescent="0.25">
      <c r="I234" t="s">
        <v>5</v>
      </c>
      <c r="J234" t="s">
        <v>37</v>
      </c>
      <c r="K234" t="s">
        <v>25</v>
      </c>
      <c r="L234" s="4">
        <v>8813</v>
      </c>
      <c r="M234" s="5">
        <v>21</v>
      </c>
    </row>
    <row r="235" spans="9:13" x14ac:dyDescent="0.25">
      <c r="I235" t="s">
        <v>5</v>
      </c>
      <c r="J235" t="s">
        <v>36</v>
      </c>
      <c r="K235" t="s">
        <v>18</v>
      </c>
      <c r="L235" s="4">
        <v>6111</v>
      </c>
      <c r="M235" s="5">
        <v>3</v>
      </c>
    </row>
    <row r="236" spans="9:13" x14ac:dyDescent="0.25">
      <c r="I236" t="s">
        <v>8</v>
      </c>
      <c r="J236" t="s">
        <v>34</v>
      </c>
      <c r="K236" t="s">
        <v>31</v>
      </c>
      <c r="L236" s="4">
        <v>3507</v>
      </c>
      <c r="M236" s="5">
        <v>288</v>
      </c>
    </row>
    <row r="237" spans="9:13" x14ac:dyDescent="0.25">
      <c r="I237" t="s">
        <v>6</v>
      </c>
      <c r="J237" t="s">
        <v>36</v>
      </c>
      <c r="K237" t="s">
        <v>13</v>
      </c>
      <c r="L237" s="4">
        <v>4319</v>
      </c>
      <c r="M237" s="5">
        <v>30</v>
      </c>
    </row>
    <row r="238" spans="9:13" x14ac:dyDescent="0.25">
      <c r="I238" t="s">
        <v>40</v>
      </c>
      <c r="J238" t="s">
        <v>38</v>
      </c>
      <c r="K238" t="s">
        <v>26</v>
      </c>
      <c r="L238" s="4">
        <v>609</v>
      </c>
      <c r="M238" s="5">
        <v>87</v>
      </c>
    </row>
    <row r="239" spans="9:13" x14ac:dyDescent="0.25">
      <c r="I239" t="s">
        <v>40</v>
      </c>
      <c r="J239" t="s">
        <v>39</v>
      </c>
      <c r="K239" t="s">
        <v>27</v>
      </c>
      <c r="L239" s="4">
        <v>6370</v>
      </c>
      <c r="M239" s="5">
        <v>30</v>
      </c>
    </row>
    <row r="240" spans="9:13" x14ac:dyDescent="0.25">
      <c r="I240" t="s">
        <v>5</v>
      </c>
      <c r="J240" t="s">
        <v>38</v>
      </c>
      <c r="K240" t="s">
        <v>19</v>
      </c>
      <c r="L240" s="4">
        <v>5474</v>
      </c>
      <c r="M240" s="5">
        <v>168</v>
      </c>
    </row>
    <row r="241" spans="9:13" x14ac:dyDescent="0.25">
      <c r="I241" t="s">
        <v>40</v>
      </c>
      <c r="J241" t="s">
        <v>36</v>
      </c>
      <c r="K241" t="s">
        <v>27</v>
      </c>
      <c r="L241" s="4">
        <v>3164</v>
      </c>
      <c r="M241" s="5">
        <v>306</v>
      </c>
    </row>
    <row r="242" spans="9:13" x14ac:dyDescent="0.25">
      <c r="I242" t="s">
        <v>6</v>
      </c>
      <c r="J242" t="s">
        <v>35</v>
      </c>
      <c r="K242" t="s">
        <v>4</v>
      </c>
      <c r="L242" s="4">
        <v>1302</v>
      </c>
      <c r="M242" s="5">
        <v>402</v>
      </c>
    </row>
    <row r="243" spans="9:13" x14ac:dyDescent="0.25">
      <c r="I243" t="s">
        <v>3</v>
      </c>
      <c r="J243" t="s">
        <v>37</v>
      </c>
      <c r="K243" t="s">
        <v>28</v>
      </c>
      <c r="L243" s="4">
        <v>7308</v>
      </c>
      <c r="M243" s="5">
        <v>327</v>
      </c>
    </row>
    <row r="244" spans="9:13" x14ac:dyDescent="0.25">
      <c r="I244" t="s">
        <v>40</v>
      </c>
      <c r="J244" t="s">
        <v>37</v>
      </c>
      <c r="K244" t="s">
        <v>27</v>
      </c>
      <c r="L244" s="4">
        <v>6132</v>
      </c>
      <c r="M244" s="5">
        <v>93</v>
      </c>
    </row>
    <row r="245" spans="9:13" x14ac:dyDescent="0.25">
      <c r="I245" t="s">
        <v>10</v>
      </c>
      <c r="J245" t="s">
        <v>35</v>
      </c>
      <c r="K245" t="s">
        <v>14</v>
      </c>
      <c r="L245" s="4">
        <v>3472</v>
      </c>
      <c r="M245" s="5">
        <v>96</v>
      </c>
    </row>
    <row r="246" spans="9:13" x14ac:dyDescent="0.25">
      <c r="I246" t="s">
        <v>8</v>
      </c>
      <c r="J246" t="s">
        <v>39</v>
      </c>
      <c r="K246" t="s">
        <v>18</v>
      </c>
      <c r="L246" s="4">
        <v>9660</v>
      </c>
      <c r="M246" s="5">
        <v>27</v>
      </c>
    </row>
    <row r="247" spans="9:13" x14ac:dyDescent="0.25">
      <c r="I247" t="s">
        <v>9</v>
      </c>
      <c r="J247" t="s">
        <v>38</v>
      </c>
      <c r="K247" t="s">
        <v>26</v>
      </c>
      <c r="L247" s="4">
        <v>2436</v>
      </c>
      <c r="M247" s="5">
        <v>99</v>
      </c>
    </row>
    <row r="248" spans="9:13" x14ac:dyDescent="0.25">
      <c r="I248" t="s">
        <v>9</v>
      </c>
      <c r="J248" t="s">
        <v>38</v>
      </c>
      <c r="K248" t="s">
        <v>33</v>
      </c>
      <c r="L248" s="4">
        <v>9506</v>
      </c>
      <c r="M248" s="5">
        <v>87</v>
      </c>
    </row>
    <row r="249" spans="9:13" x14ac:dyDescent="0.25">
      <c r="I249" t="s">
        <v>10</v>
      </c>
      <c r="J249" t="s">
        <v>37</v>
      </c>
      <c r="K249" t="s">
        <v>21</v>
      </c>
      <c r="L249" s="4">
        <v>245</v>
      </c>
      <c r="M249" s="5">
        <v>288</v>
      </c>
    </row>
    <row r="250" spans="9:13" x14ac:dyDescent="0.25">
      <c r="I250" t="s">
        <v>8</v>
      </c>
      <c r="J250" t="s">
        <v>35</v>
      </c>
      <c r="K250" t="s">
        <v>20</v>
      </c>
      <c r="L250" s="4">
        <v>2702</v>
      </c>
      <c r="M250" s="5">
        <v>363</v>
      </c>
    </row>
    <row r="251" spans="9:13" x14ac:dyDescent="0.25">
      <c r="I251" t="s">
        <v>10</v>
      </c>
      <c r="J251" t="s">
        <v>34</v>
      </c>
      <c r="K251" t="s">
        <v>17</v>
      </c>
      <c r="L251" s="4">
        <v>700</v>
      </c>
      <c r="M251" s="5">
        <v>87</v>
      </c>
    </row>
    <row r="252" spans="9:13" x14ac:dyDescent="0.25">
      <c r="I252" t="s">
        <v>6</v>
      </c>
      <c r="J252" t="s">
        <v>34</v>
      </c>
      <c r="K252" t="s">
        <v>17</v>
      </c>
      <c r="L252" s="4">
        <v>3759</v>
      </c>
      <c r="M252" s="5">
        <v>150</v>
      </c>
    </row>
    <row r="253" spans="9:13" x14ac:dyDescent="0.25">
      <c r="I253" t="s">
        <v>2</v>
      </c>
      <c r="J253" t="s">
        <v>35</v>
      </c>
      <c r="K253" t="s">
        <v>17</v>
      </c>
      <c r="L253" s="4">
        <v>1589</v>
      </c>
      <c r="M253" s="5">
        <v>303</v>
      </c>
    </row>
    <row r="254" spans="9:13" x14ac:dyDescent="0.25">
      <c r="I254" t="s">
        <v>7</v>
      </c>
      <c r="J254" t="s">
        <v>35</v>
      </c>
      <c r="K254" t="s">
        <v>28</v>
      </c>
      <c r="L254" s="4">
        <v>5194</v>
      </c>
      <c r="M254" s="5">
        <v>288</v>
      </c>
    </row>
    <row r="255" spans="9:13" x14ac:dyDescent="0.25">
      <c r="I255" t="s">
        <v>10</v>
      </c>
      <c r="J255" t="s">
        <v>36</v>
      </c>
      <c r="K255" t="s">
        <v>13</v>
      </c>
      <c r="L255" s="4">
        <v>945</v>
      </c>
      <c r="M255" s="5">
        <v>75</v>
      </c>
    </row>
    <row r="256" spans="9:13" x14ac:dyDescent="0.25">
      <c r="I256" t="s">
        <v>40</v>
      </c>
      <c r="J256" t="s">
        <v>38</v>
      </c>
      <c r="K256" t="s">
        <v>31</v>
      </c>
      <c r="L256" s="4">
        <v>1988</v>
      </c>
      <c r="M256" s="5">
        <v>39</v>
      </c>
    </row>
    <row r="257" spans="9:13" x14ac:dyDescent="0.25">
      <c r="I257" t="s">
        <v>6</v>
      </c>
      <c r="J257" t="s">
        <v>34</v>
      </c>
      <c r="K257" t="s">
        <v>32</v>
      </c>
      <c r="L257" s="4">
        <v>6734</v>
      </c>
      <c r="M257" s="5">
        <v>123</v>
      </c>
    </row>
    <row r="258" spans="9:13" x14ac:dyDescent="0.25">
      <c r="I258" t="s">
        <v>40</v>
      </c>
      <c r="J258" t="s">
        <v>36</v>
      </c>
      <c r="K258" t="s">
        <v>4</v>
      </c>
      <c r="L258" s="4">
        <v>217</v>
      </c>
      <c r="M258" s="5">
        <v>36</v>
      </c>
    </row>
    <row r="259" spans="9:13" x14ac:dyDescent="0.25">
      <c r="I259" t="s">
        <v>5</v>
      </c>
      <c r="J259" t="s">
        <v>34</v>
      </c>
      <c r="K259" t="s">
        <v>22</v>
      </c>
      <c r="L259" s="4">
        <v>6279</v>
      </c>
      <c r="M259" s="5">
        <v>237</v>
      </c>
    </row>
    <row r="260" spans="9:13" x14ac:dyDescent="0.25">
      <c r="I260" t="s">
        <v>40</v>
      </c>
      <c r="J260" t="s">
        <v>36</v>
      </c>
      <c r="K260" t="s">
        <v>13</v>
      </c>
      <c r="L260" s="4">
        <v>4424</v>
      </c>
      <c r="M260" s="5">
        <v>201</v>
      </c>
    </row>
    <row r="261" spans="9:13" x14ac:dyDescent="0.25">
      <c r="I261" t="s">
        <v>2</v>
      </c>
      <c r="J261" t="s">
        <v>36</v>
      </c>
      <c r="K261" t="s">
        <v>17</v>
      </c>
      <c r="L261" s="4">
        <v>189</v>
      </c>
      <c r="M261" s="5">
        <v>48</v>
      </c>
    </row>
    <row r="262" spans="9:13" x14ac:dyDescent="0.25">
      <c r="I262" t="s">
        <v>5</v>
      </c>
      <c r="J262" t="s">
        <v>35</v>
      </c>
      <c r="K262" t="s">
        <v>22</v>
      </c>
      <c r="L262" s="4">
        <v>490</v>
      </c>
      <c r="M262" s="5">
        <v>84</v>
      </c>
    </row>
    <row r="263" spans="9:13" x14ac:dyDescent="0.25">
      <c r="I263" t="s">
        <v>8</v>
      </c>
      <c r="J263" t="s">
        <v>37</v>
      </c>
      <c r="K263" t="s">
        <v>21</v>
      </c>
      <c r="L263" s="4">
        <v>434</v>
      </c>
      <c r="M263" s="5">
        <v>87</v>
      </c>
    </row>
    <row r="264" spans="9:13" x14ac:dyDescent="0.25">
      <c r="I264" t="s">
        <v>7</v>
      </c>
      <c r="J264" t="s">
        <v>38</v>
      </c>
      <c r="K264" t="s">
        <v>30</v>
      </c>
      <c r="L264" s="4">
        <v>10129</v>
      </c>
      <c r="M264" s="5">
        <v>312</v>
      </c>
    </row>
    <row r="265" spans="9:13" x14ac:dyDescent="0.25">
      <c r="I265" t="s">
        <v>3</v>
      </c>
      <c r="J265" t="s">
        <v>39</v>
      </c>
      <c r="K265" t="s">
        <v>28</v>
      </c>
      <c r="L265" s="4">
        <v>1652</v>
      </c>
      <c r="M265" s="5">
        <v>102</v>
      </c>
    </row>
    <row r="266" spans="9:13" x14ac:dyDescent="0.25">
      <c r="I266" t="s">
        <v>8</v>
      </c>
      <c r="J266" t="s">
        <v>38</v>
      </c>
      <c r="K266" t="s">
        <v>21</v>
      </c>
      <c r="L266" s="4">
        <v>6433</v>
      </c>
      <c r="M266" s="5">
        <v>78</v>
      </c>
    </row>
    <row r="267" spans="9:13" x14ac:dyDescent="0.25">
      <c r="I267" t="s">
        <v>3</v>
      </c>
      <c r="J267" t="s">
        <v>34</v>
      </c>
      <c r="K267" t="s">
        <v>23</v>
      </c>
      <c r="L267" s="4">
        <v>2212</v>
      </c>
      <c r="M267" s="5">
        <v>117</v>
      </c>
    </row>
    <row r="268" spans="9:13" x14ac:dyDescent="0.25">
      <c r="I268" t="s">
        <v>41</v>
      </c>
      <c r="J268" t="s">
        <v>35</v>
      </c>
      <c r="K268" t="s">
        <v>19</v>
      </c>
      <c r="L268" s="4">
        <v>609</v>
      </c>
      <c r="M268" s="5">
        <v>99</v>
      </c>
    </row>
    <row r="269" spans="9:13" x14ac:dyDescent="0.25">
      <c r="I269" t="s">
        <v>40</v>
      </c>
      <c r="J269" t="s">
        <v>35</v>
      </c>
      <c r="K269" t="s">
        <v>24</v>
      </c>
      <c r="L269" s="4">
        <v>1638</v>
      </c>
      <c r="M269" s="5">
        <v>48</v>
      </c>
    </row>
    <row r="270" spans="9:13" x14ac:dyDescent="0.25">
      <c r="I270" t="s">
        <v>7</v>
      </c>
      <c r="J270" t="s">
        <v>34</v>
      </c>
      <c r="K270" t="s">
        <v>15</v>
      </c>
      <c r="L270" s="4">
        <v>3829</v>
      </c>
      <c r="M270" s="5">
        <v>24</v>
      </c>
    </row>
    <row r="271" spans="9:13" x14ac:dyDescent="0.25">
      <c r="I271" t="s">
        <v>40</v>
      </c>
      <c r="J271" t="s">
        <v>39</v>
      </c>
      <c r="K271" t="s">
        <v>15</v>
      </c>
      <c r="L271" s="4">
        <v>5775</v>
      </c>
      <c r="M271" s="5">
        <v>42</v>
      </c>
    </row>
    <row r="272" spans="9:13" x14ac:dyDescent="0.25">
      <c r="I272" t="s">
        <v>6</v>
      </c>
      <c r="J272" t="s">
        <v>35</v>
      </c>
      <c r="K272" t="s">
        <v>20</v>
      </c>
      <c r="L272" s="4">
        <v>1071</v>
      </c>
      <c r="M272" s="5">
        <v>270</v>
      </c>
    </row>
    <row r="273" spans="9:13" x14ac:dyDescent="0.25">
      <c r="I273" t="s">
        <v>8</v>
      </c>
      <c r="J273" t="s">
        <v>36</v>
      </c>
      <c r="K273" t="s">
        <v>23</v>
      </c>
      <c r="L273" s="4">
        <v>5019</v>
      </c>
      <c r="M273" s="5">
        <v>150</v>
      </c>
    </row>
    <row r="274" spans="9:13" x14ac:dyDescent="0.25">
      <c r="I274" t="s">
        <v>2</v>
      </c>
      <c r="J274" t="s">
        <v>37</v>
      </c>
      <c r="K274" t="s">
        <v>15</v>
      </c>
      <c r="L274" s="4">
        <v>2863</v>
      </c>
      <c r="M274" s="5">
        <v>42</v>
      </c>
    </row>
    <row r="275" spans="9:13" x14ac:dyDescent="0.25">
      <c r="I275" t="s">
        <v>40</v>
      </c>
      <c r="J275" t="s">
        <v>35</v>
      </c>
      <c r="K275" t="s">
        <v>29</v>
      </c>
      <c r="L275" s="4">
        <v>1617</v>
      </c>
      <c r="M275" s="5">
        <v>126</v>
      </c>
    </row>
    <row r="276" spans="9:13" x14ac:dyDescent="0.25">
      <c r="I276" t="s">
        <v>6</v>
      </c>
      <c r="J276" t="s">
        <v>37</v>
      </c>
      <c r="K276" t="s">
        <v>26</v>
      </c>
      <c r="L276" s="4">
        <v>6818</v>
      </c>
      <c r="M276" s="5">
        <v>6</v>
      </c>
    </row>
    <row r="277" spans="9:13" x14ac:dyDescent="0.25">
      <c r="I277" t="s">
        <v>3</v>
      </c>
      <c r="J277" t="s">
        <v>35</v>
      </c>
      <c r="K277" t="s">
        <v>15</v>
      </c>
      <c r="L277" s="4">
        <v>6657</v>
      </c>
      <c r="M277" s="5">
        <v>276</v>
      </c>
    </row>
    <row r="278" spans="9:13" x14ac:dyDescent="0.25">
      <c r="I278" t="s">
        <v>3</v>
      </c>
      <c r="J278" t="s">
        <v>34</v>
      </c>
      <c r="K278" t="s">
        <v>17</v>
      </c>
      <c r="L278" s="4">
        <v>2919</v>
      </c>
      <c r="M278" s="5">
        <v>93</v>
      </c>
    </row>
    <row r="279" spans="9:13" x14ac:dyDescent="0.25">
      <c r="I279" t="s">
        <v>2</v>
      </c>
      <c r="J279" t="s">
        <v>36</v>
      </c>
      <c r="K279" t="s">
        <v>31</v>
      </c>
      <c r="L279" s="4">
        <v>3094</v>
      </c>
      <c r="M279" s="5">
        <v>246</v>
      </c>
    </row>
    <row r="280" spans="9:13" x14ac:dyDescent="0.25">
      <c r="I280" t="s">
        <v>6</v>
      </c>
      <c r="J280" t="s">
        <v>39</v>
      </c>
      <c r="K280" t="s">
        <v>24</v>
      </c>
      <c r="L280" s="4">
        <v>2989</v>
      </c>
      <c r="M280" s="5">
        <v>3</v>
      </c>
    </row>
    <row r="281" spans="9:13" x14ac:dyDescent="0.25">
      <c r="I281" t="s">
        <v>8</v>
      </c>
      <c r="J281" t="s">
        <v>38</v>
      </c>
      <c r="K281" t="s">
        <v>27</v>
      </c>
      <c r="L281" s="4">
        <v>2268</v>
      </c>
      <c r="M281" s="5">
        <v>63</v>
      </c>
    </row>
    <row r="282" spans="9:13" x14ac:dyDescent="0.25">
      <c r="I282" t="s">
        <v>5</v>
      </c>
      <c r="J282" t="s">
        <v>35</v>
      </c>
      <c r="K282" t="s">
        <v>31</v>
      </c>
      <c r="L282" s="4">
        <v>4753</v>
      </c>
      <c r="M282" s="5">
        <v>246</v>
      </c>
    </row>
    <row r="283" spans="9:13" x14ac:dyDescent="0.25">
      <c r="I283" t="s">
        <v>2</v>
      </c>
      <c r="J283" t="s">
        <v>34</v>
      </c>
      <c r="K283" t="s">
        <v>19</v>
      </c>
      <c r="L283" s="4">
        <v>7511</v>
      </c>
      <c r="M283" s="5">
        <v>120</v>
      </c>
    </row>
    <row r="284" spans="9:13" x14ac:dyDescent="0.25">
      <c r="I284" t="s">
        <v>2</v>
      </c>
      <c r="J284" t="s">
        <v>38</v>
      </c>
      <c r="K284" t="s">
        <v>31</v>
      </c>
      <c r="L284" s="4">
        <v>4326</v>
      </c>
      <c r="M284" s="5">
        <v>348</v>
      </c>
    </row>
    <row r="285" spans="9:13" x14ac:dyDescent="0.25">
      <c r="I285" t="s">
        <v>41</v>
      </c>
      <c r="J285" t="s">
        <v>34</v>
      </c>
      <c r="K285" t="s">
        <v>23</v>
      </c>
      <c r="L285" s="4">
        <v>4935</v>
      </c>
      <c r="M285" s="5">
        <v>126</v>
      </c>
    </row>
    <row r="286" spans="9:13" x14ac:dyDescent="0.25">
      <c r="I286" t="s">
        <v>6</v>
      </c>
      <c r="J286" t="s">
        <v>35</v>
      </c>
      <c r="K286" t="s">
        <v>30</v>
      </c>
      <c r="L286" s="4">
        <v>4781</v>
      </c>
      <c r="M286" s="5">
        <v>123</v>
      </c>
    </row>
    <row r="287" spans="9:13" x14ac:dyDescent="0.25">
      <c r="I287" t="s">
        <v>5</v>
      </c>
      <c r="J287" t="s">
        <v>38</v>
      </c>
      <c r="K287" t="s">
        <v>25</v>
      </c>
      <c r="L287" s="4">
        <v>7483</v>
      </c>
      <c r="M287" s="5">
        <v>45</v>
      </c>
    </row>
    <row r="288" spans="9:13" x14ac:dyDescent="0.25">
      <c r="I288" t="s">
        <v>10</v>
      </c>
      <c r="J288" t="s">
        <v>38</v>
      </c>
      <c r="K288" t="s">
        <v>4</v>
      </c>
      <c r="L288" s="4">
        <v>6860</v>
      </c>
      <c r="M288" s="5">
        <v>126</v>
      </c>
    </row>
    <row r="289" spans="9:13" x14ac:dyDescent="0.25">
      <c r="I289" t="s">
        <v>40</v>
      </c>
      <c r="J289" t="s">
        <v>37</v>
      </c>
      <c r="K289" t="s">
        <v>29</v>
      </c>
      <c r="L289" s="4">
        <v>9002</v>
      </c>
      <c r="M289" s="5">
        <v>72</v>
      </c>
    </row>
    <row r="290" spans="9:13" x14ac:dyDescent="0.25">
      <c r="I290" t="s">
        <v>6</v>
      </c>
      <c r="J290" t="s">
        <v>36</v>
      </c>
      <c r="K290" t="s">
        <v>29</v>
      </c>
      <c r="L290" s="4">
        <v>1400</v>
      </c>
      <c r="M290" s="5">
        <v>135</v>
      </c>
    </row>
    <row r="291" spans="9:13" x14ac:dyDescent="0.25">
      <c r="I291" t="s">
        <v>10</v>
      </c>
      <c r="J291" t="s">
        <v>34</v>
      </c>
      <c r="K291" t="s">
        <v>22</v>
      </c>
      <c r="L291" s="4">
        <v>4053</v>
      </c>
      <c r="M291" s="5">
        <v>24</v>
      </c>
    </row>
    <row r="292" spans="9:13" x14ac:dyDescent="0.25">
      <c r="I292" t="s">
        <v>7</v>
      </c>
      <c r="J292" t="s">
        <v>36</v>
      </c>
      <c r="K292" t="s">
        <v>31</v>
      </c>
      <c r="L292" s="4">
        <v>2149</v>
      </c>
      <c r="M292" s="5">
        <v>117</v>
      </c>
    </row>
    <row r="293" spans="9:13" x14ac:dyDescent="0.25">
      <c r="I293" t="s">
        <v>3</v>
      </c>
      <c r="J293" t="s">
        <v>39</v>
      </c>
      <c r="K293" t="s">
        <v>29</v>
      </c>
      <c r="L293" s="4">
        <v>3640</v>
      </c>
      <c r="M293" s="5">
        <v>51</v>
      </c>
    </row>
    <row r="294" spans="9:13" x14ac:dyDescent="0.25">
      <c r="I294" t="s">
        <v>2</v>
      </c>
      <c r="J294" t="s">
        <v>39</v>
      </c>
      <c r="K294" t="s">
        <v>23</v>
      </c>
      <c r="L294" s="4">
        <v>630</v>
      </c>
      <c r="M294" s="5">
        <v>36</v>
      </c>
    </row>
    <row r="295" spans="9:13" x14ac:dyDescent="0.25">
      <c r="I295" t="s">
        <v>9</v>
      </c>
      <c r="J295" t="s">
        <v>35</v>
      </c>
      <c r="K295" t="s">
        <v>27</v>
      </c>
      <c r="L295" s="4">
        <v>2429</v>
      </c>
      <c r="M295" s="5">
        <v>144</v>
      </c>
    </row>
    <row r="296" spans="9:13" x14ac:dyDescent="0.25">
      <c r="I296" t="s">
        <v>9</v>
      </c>
      <c r="J296" t="s">
        <v>36</v>
      </c>
      <c r="K296" t="s">
        <v>25</v>
      </c>
      <c r="L296" s="4">
        <v>2142</v>
      </c>
      <c r="M296" s="5">
        <v>114</v>
      </c>
    </row>
    <row r="297" spans="9:13" x14ac:dyDescent="0.25">
      <c r="I297" t="s">
        <v>7</v>
      </c>
      <c r="J297" t="s">
        <v>37</v>
      </c>
      <c r="K297" t="s">
        <v>30</v>
      </c>
      <c r="L297" s="4">
        <v>6454</v>
      </c>
      <c r="M297" s="5">
        <v>54</v>
      </c>
    </row>
    <row r="298" spans="9:13" x14ac:dyDescent="0.25">
      <c r="I298" t="s">
        <v>7</v>
      </c>
      <c r="J298" t="s">
        <v>37</v>
      </c>
      <c r="K298" t="s">
        <v>16</v>
      </c>
      <c r="L298" s="4">
        <v>4487</v>
      </c>
      <c r="M298" s="5">
        <v>333</v>
      </c>
    </row>
    <row r="299" spans="9:13" x14ac:dyDescent="0.25">
      <c r="I299" t="s">
        <v>3</v>
      </c>
      <c r="J299" t="s">
        <v>37</v>
      </c>
      <c r="K299" t="s">
        <v>4</v>
      </c>
      <c r="L299" s="4">
        <v>938</v>
      </c>
      <c r="M299" s="5">
        <v>366</v>
      </c>
    </row>
    <row r="300" spans="9:13" x14ac:dyDescent="0.25">
      <c r="I300" t="s">
        <v>3</v>
      </c>
      <c r="J300" t="s">
        <v>38</v>
      </c>
      <c r="K300" t="s">
        <v>26</v>
      </c>
      <c r="L300" s="4">
        <v>8841</v>
      </c>
      <c r="M300" s="5">
        <v>303</v>
      </c>
    </row>
    <row r="301" spans="9:13" x14ac:dyDescent="0.25">
      <c r="I301" t="s">
        <v>2</v>
      </c>
      <c r="J301" t="s">
        <v>39</v>
      </c>
      <c r="K301" t="s">
        <v>33</v>
      </c>
      <c r="L301" s="4">
        <v>4018</v>
      </c>
      <c r="M301" s="5">
        <v>126</v>
      </c>
    </row>
    <row r="302" spans="9:13" x14ac:dyDescent="0.25">
      <c r="I302" t="s">
        <v>41</v>
      </c>
      <c r="J302" t="s">
        <v>37</v>
      </c>
      <c r="K302" t="s">
        <v>15</v>
      </c>
      <c r="L302" s="4">
        <v>714</v>
      </c>
      <c r="M302" s="5">
        <v>231</v>
      </c>
    </row>
    <row r="303" spans="9:13" x14ac:dyDescent="0.25">
      <c r="I303" t="s">
        <v>9</v>
      </c>
      <c r="J303" t="s">
        <v>38</v>
      </c>
      <c r="K303" t="s">
        <v>25</v>
      </c>
      <c r="L303" s="4">
        <v>3850</v>
      </c>
      <c r="M303" s="5">
        <v>102</v>
      </c>
    </row>
  </sheetData>
  <mergeCells count="1">
    <mergeCell ref="A2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2"/>
  <sheetViews>
    <sheetView workbookViewId="0">
      <selection activeCell="E294" sqref="E294"/>
    </sheetView>
  </sheetViews>
  <sheetFormatPr defaultRowHeight="15" x14ac:dyDescent="0.25"/>
  <cols>
    <col min="1" max="1" width="16" bestFit="1" customWidth="1"/>
    <col min="2" max="2" width="12.85546875" customWidth="1"/>
    <col min="3" max="3" width="21.85546875" bestFit="1" customWidth="1"/>
    <col min="4" max="4" width="10.28515625" customWidth="1"/>
    <col min="5" max="5" width="7.85546875" customWidth="1"/>
    <col min="8" max="8" width="17" bestFit="1" customWidth="1"/>
  </cols>
  <sheetData>
    <row r="2" spans="1:15" x14ac:dyDescent="0.25">
      <c r="A2" s="6" t="s">
        <v>11</v>
      </c>
      <c r="B2" s="6" t="s">
        <v>12</v>
      </c>
      <c r="C2" s="6" t="s">
        <v>0</v>
      </c>
      <c r="D2" s="10" t="s">
        <v>1</v>
      </c>
      <c r="E2" s="10" t="s">
        <v>50</v>
      </c>
      <c r="H2" t="s">
        <v>65</v>
      </c>
    </row>
    <row r="3" spans="1:15" x14ac:dyDescent="0.25">
      <c r="A3" t="s">
        <v>5</v>
      </c>
      <c r="B3" t="s">
        <v>36</v>
      </c>
      <c r="C3" t="s">
        <v>16</v>
      </c>
      <c r="D3" s="4">
        <v>16184</v>
      </c>
      <c r="E3" s="5">
        <v>39</v>
      </c>
      <c r="H3" s="20" t="s">
        <v>66</v>
      </c>
      <c r="I3" s="20"/>
      <c r="J3" s="20"/>
      <c r="K3" s="20"/>
      <c r="L3" s="20"/>
      <c r="M3" s="20"/>
      <c r="N3" s="20"/>
      <c r="O3" s="20"/>
    </row>
    <row r="4" spans="1:15" x14ac:dyDescent="0.25">
      <c r="A4" t="s">
        <v>5</v>
      </c>
      <c r="B4" t="s">
        <v>34</v>
      </c>
      <c r="C4" t="s">
        <v>20</v>
      </c>
      <c r="D4" s="4">
        <v>15610</v>
      </c>
      <c r="E4" s="5">
        <v>339</v>
      </c>
      <c r="H4" t="s">
        <v>67</v>
      </c>
    </row>
    <row r="5" spans="1:15" x14ac:dyDescent="0.25">
      <c r="A5" t="s">
        <v>9</v>
      </c>
      <c r="B5" t="s">
        <v>34</v>
      </c>
      <c r="C5" t="s">
        <v>28</v>
      </c>
      <c r="D5" s="4">
        <v>14329</v>
      </c>
      <c r="E5" s="5">
        <v>150</v>
      </c>
      <c r="H5" t="s">
        <v>68</v>
      </c>
    </row>
    <row r="6" spans="1:15" x14ac:dyDescent="0.25">
      <c r="A6" t="s">
        <v>5</v>
      </c>
      <c r="B6" t="s">
        <v>35</v>
      </c>
      <c r="C6" t="s">
        <v>15</v>
      </c>
      <c r="D6" s="4">
        <v>13391</v>
      </c>
      <c r="E6" s="5">
        <v>201</v>
      </c>
    </row>
    <row r="7" spans="1:15" x14ac:dyDescent="0.25">
      <c r="A7" t="s">
        <v>10</v>
      </c>
      <c r="B7" t="s">
        <v>39</v>
      </c>
      <c r="C7" t="s">
        <v>33</v>
      </c>
      <c r="D7" s="4">
        <v>12950</v>
      </c>
      <c r="E7" s="5">
        <v>30</v>
      </c>
    </row>
    <row r="8" spans="1:15" x14ac:dyDescent="0.25">
      <c r="A8" t="s">
        <v>40</v>
      </c>
      <c r="B8" t="s">
        <v>35</v>
      </c>
      <c r="C8" t="s">
        <v>32</v>
      </c>
      <c r="D8" s="4">
        <v>12348</v>
      </c>
      <c r="E8" s="5">
        <v>234</v>
      </c>
    </row>
    <row r="9" spans="1:15" x14ac:dyDescent="0.25">
      <c r="A9" t="s">
        <v>2</v>
      </c>
      <c r="B9" t="s">
        <v>37</v>
      </c>
      <c r="C9" t="s">
        <v>18</v>
      </c>
      <c r="D9" s="4">
        <v>11571</v>
      </c>
      <c r="E9" s="5">
        <v>138</v>
      </c>
    </row>
    <row r="10" spans="1:15" x14ac:dyDescent="0.25">
      <c r="A10" t="s">
        <v>9</v>
      </c>
      <c r="B10" t="s">
        <v>36</v>
      </c>
      <c r="C10" t="s">
        <v>27</v>
      </c>
      <c r="D10" s="4">
        <v>11522</v>
      </c>
      <c r="E10" s="5">
        <v>204</v>
      </c>
    </row>
    <row r="11" spans="1:15" x14ac:dyDescent="0.25">
      <c r="A11" t="s">
        <v>2</v>
      </c>
      <c r="B11" t="s">
        <v>36</v>
      </c>
      <c r="C11" t="s">
        <v>16</v>
      </c>
      <c r="D11" s="4">
        <v>11417</v>
      </c>
      <c r="E11" s="5">
        <v>21</v>
      </c>
    </row>
    <row r="12" spans="1:15" x14ac:dyDescent="0.25">
      <c r="A12" t="s">
        <v>41</v>
      </c>
      <c r="B12" t="s">
        <v>36</v>
      </c>
      <c r="C12" t="s">
        <v>13</v>
      </c>
      <c r="D12" s="4">
        <v>10311</v>
      </c>
      <c r="E12" s="5">
        <v>231</v>
      </c>
    </row>
    <row r="13" spans="1:15" x14ac:dyDescent="0.25">
      <c r="A13" t="s">
        <v>41</v>
      </c>
      <c r="B13" t="s">
        <v>36</v>
      </c>
      <c r="C13" t="s">
        <v>32</v>
      </c>
      <c r="D13" s="4">
        <v>10304</v>
      </c>
      <c r="E13" s="5">
        <v>84</v>
      </c>
    </row>
    <row r="14" spans="1:15" x14ac:dyDescent="0.25">
      <c r="A14" t="s">
        <v>7</v>
      </c>
      <c r="B14" t="s">
        <v>38</v>
      </c>
      <c r="C14" t="s">
        <v>30</v>
      </c>
      <c r="D14" s="4">
        <v>10129</v>
      </c>
      <c r="E14" s="5">
        <v>312</v>
      </c>
    </row>
    <row r="15" spans="1:15" x14ac:dyDescent="0.25">
      <c r="A15" t="s">
        <v>6</v>
      </c>
      <c r="B15" t="s">
        <v>36</v>
      </c>
      <c r="C15" t="s">
        <v>4</v>
      </c>
      <c r="D15" s="4">
        <v>10073</v>
      </c>
      <c r="E15" s="5">
        <v>120</v>
      </c>
    </row>
    <row r="16" spans="1:15" x14ac:dyDescent="0.25">
      <c r="A16" t="s">
        <v>2</v>
      </c>
      <c r="B16" t="s">
        <v>37</v>
      </c>
      <c r="C16" t="s">
        <v>17</v>
      </c>
      <c r="D16" s="4">
        <v>9926</v>
      </c>
      <c r="E16" s="5">
        <v>201</v>
      </c>
    </row>
    <row r="17" spans="1:5" x14ac:dyDescent="0.25">
      <c r="A17" t="s">
        <v>7</v>
      </c>
      <c r="B17" t="s">
        <v>37</v>
      </c>
      <c r="C17" t="s">
        <v>22</v>
      </c>
      <c r="D17" s="4">
        <v>9835</v>
      </c>
      <c r="E17" s="5">
        <v>207</v>
      </c>
    </row>
    <row r="18" spans="1:5" x14ac:dyDescent="0.25">
      <c r="A18" t="s">
        <v>40</v>
      </c>
      <c r="B18" t="s">
        <v>36</v>
      </c>
      <c r="C18" t="s">
        <v>33</v>
      </c>
      <c r="D18" s="4">
        <v>9772</v>
      </c>
      <c r="E18" s="5">
        <v>90</v>
      </c>
    </row>
    <row r="19" spans="1:5" x14ac:dyDescent="0.25">
      <c r="A19" t="s">
        <v>8</v>
      </c>
      <c r="B19" t="s">
        <v>37</v>
      </c>
      <c r="C19" t="s">
        <v>15</v>
      </c>
      <c r="D19" s="4">
        <v>9709</v>
      </c>
      <c r="E19" s="5">
        <v>30</v>
      </c>
    </row>
    <row r="20" spans="1:5" x14ac:dyDescent="0.25">
      <c r="A20" t="s">
        <v>8</v>
      </c>
      <c r="B20" t="s">
        <v>39</v>
      </c>
      <c r="C20" t="s">
        <v>18</v>
      </c>
      <c r="D20" s="4">
        <v>9660</v>
      </c>
      <c r="E20" s="5">
        <v>27</v>
      </c>
    </row>
    <row r="21" spans="1:5" x14ac:dyDescent="0.25">
      <c r="A21" t="s">
        <v>41</v>
      </c>
      <c r="B21" t="s">
        <v>36</v>
      </c>
      <c r="C21" t="s">
        <v>18</v>
      </c>
      <c r="D21" s="4">
        <v>9632</v>
      </c>
      <c r="E21" s="5">
        <v>288</v>
      </c>
    </row>
    <row r="22" spans="1:5" x14ac:dyDescent="0.25">
      <c r="A22" t="s">
        <v>9</v>
      </c>
      <c r="B22" t="s">
        <v>38</v>
      </c>
      <c r="C22" t="s">
        <v>33</v>
      </c>
      <c r="D22" s="4">
        <v>9506</v>
      </c>
      <c r="E22" s="5">
        <v>87</v>
      </c>
    </row>
    <row r="23" spans="1:5" x14ac:dyDescent="0.25">
      <c r="A23" t="s">
        <v>2</v>
      </c>
      <c r="B23" t="s">
        <v>39</v>
      </c>
      <c r="C23" t="s">
        <v>20</v>
      </c>
      <c r="D23" s="4">
        <v>9443</v>
      </c>
      <c r="E23" s="5">
        <v>162</v>
      </c>
    </row>
    <row r="24" spans="1:5" x14ac:dyDescent="0.25">
      <c r="A24" t="s">
        <v>3</v>
      </c>
      <c r="B24" t="s">
        <v>36</v>
      </c>
      <c r="C24" t="s">
        <v>16</v>
      </c>
      <c r="D24" s="4">
        <v>9198</v>
      </c>
      <c r="E24" s="5">
        <v>36</v>
      </c>
    </row>
    <row r="25" spans="1:5" x14ac:dyDescent="0.25">
      <c r="A25" t="s">
        <v>9</v>
      </c>
      <c r="B25" t="s">
        <v>36</v>
      </c>
      <c r="C25" t="s">
        <v>30</v>
      </c>
      <c r="D25" s="4">
        <v>9051</v>
      </c>
      <c r="E25" s="5">
        <v>57</v>
      </c>
    </row>
    <row r="26" spans="1:5" x14ac:dyDescent="0.25">
      <c r="A26" t="s">
        <v>40</v>
      </c>
      <c r="B26" t="s">
        <v>37</v>
      </c>
      <c r="C26" t="s">
        <v>29</v>
      </c>
      <c r="D26" s="4">
        <v>9002</v>
      </c>
      <c r="E26" s="5">
        <v>72</v>
      </c>
    </row>
    <row r="27" spans="1:5" x14ac:dyDescent="0.25">
      <c r="A27" t="s">
        <v>8</v>
      </c>
      <c r="B27" t="s">
        <v>39</v>
      </c>
      <c r="C27" t="s">
        <v>31</v>
      </c>
      <c r="D27" s="4">
        <v>8890</v>
      </c>
      <c r="E27" s="5">
        <v>210</v>
      </c>
    </row>
    <row r="28" spans="1:5" x14ac:dyDescent="0.25">
      <c r="A28" t="s">
        <v>40</v>
      </c>
      <c r="B28" t="s">
        <v>35</v>
      </c>
      <c r="C28" t="s">
        <v>33</v>
      </c>
      <c r="D28" s="4">
        <v>8869</v>
      </c>
      <c r="E28" s="5">
        <v>432</v>
      </c>
    </row>
    <row r="29" spans="1:5" x14ac:dyDescent="0.25">
      <c r="A29" t="s">
        <v>7</v>
      </c>
      <c r="B29" t="s">
        <v>34</v>
      </c>
      <c r="C29" t="s">
        <v>24</v>
      </c>
      <c r="D29" s="4">
        <v>8862</v>
      </c>
      <c r="E29" s="5">
        <v>189</v>
      </c>
    </row>
    <row r="30" spans="1:5" x14ac:dyDescent="0.25">
      <c r="A30" t="s">
        <v>3</v>
      </c>
      <c r="B30" t="s">
        <v>38</v>
      </c>
      <c r="C30" t="s">
        <v>26</v>
      </c>
      <c r="D30" s="4">
        <v>8841</v>
      </c>
      <c r="E30" s="5">
        <v>303</v>
      </c>
    </row>
    <row r="31" spans="1:5" x14ac:dyDescent="0.25">
      <c r="A31" t="s">
        <v>5</v>
      </c>
      <c r="B31" t="s">
        <v>37</v>
      </c>
      <c r="C31" t="s">
        <v>25</v>
      </c>
      <c r="D31" s="4">
        <v>8813</v>
      </c>
      <c r="E31" s="5">
        <v>21</v>
      </c>
    </row>
    <row r="32" spans="1:5" x14ac:dyDescent="0.25">
      <c r="A32" t="s">
        <v>9</v>
      </c>
      <c r="B32" t="s">
        <v>34</v>
      </c>
      <c r="C32" t="s">
        <v>20</v>
      </c>
      <c r="D32" s="4">
        <v>8463</v>
      </c>
      <c r="E32" s="5">
        <v>492</v>
      </c>
    </row>
    <row r="33" spans="1:5" x14ac:dyDescent="0.25">
      <c r="A33" t="s">
        <v>7</v>
      </c>
      <c r="B33" t="s">
        <v>36</v>
      </c>
      <c r="C33" t="s">
        <v>22</v>
      </c>
      <c r="D33" s="4">
        <v>8435</v>
      </c>
      <c r="E33" s="5">
        <v>42</v>
      </c>
    </row>
    <row r="34" spans="1:5" x14ac:dyDescent="0.25">
      <c r="A34" t="s">
        <v>2</v>
      </c>
      <c r="B34" t="s">
        <v>36</v>
      </c>
      <c r="C34" t="s">
        <v>29</v>
      </c>
      <c r="D34" s="4">
        <v>8211</v>
      </c>
      <c r="E34" s="5">
        <v>75</v>
      </c>
    </row>
    <row r="35" spans="1:5" x14ac:dyDescent="0.25">
      <c r="A35" t="s">
        <v>9</v>
      </c>
      <c r="B35" t="s">
        <v>34</v>
      </c>
      <c r="C35" t="s">
        <v>23</v>
      </c>
      <c r="D35" s="4">
        <v>8155</v>
      </c>
      <c r="E35" s="5">
        <v>90</v>
      </c>
    </row>
    <row r="36" spans="1:5" x14ac:dyDescent="0.25">
      <c r="A36" t="s">
        <v>6</v>
      </c>
      <c r="B36" t="s">
        <v>34</v>
      </c>
      <c r="C36" t="s">
        <v>26</v>
      </c>
      <c r="D36" s="4">
        <v>8008</v>
      </c>
      <c r="E36" s="5">
        <v>456</v>
      </c>
    </row>
    <row r="37" spans="1:5" x14ac:dyDescent="0.25">
      <c r="A37" t="s">
        <v>41</v>
      </c>
      <c r="B37" t="s">
        <v>34</v>
      </c>
      <c r="C37" t="s">
        <v>33</v>
      </c>
      <c r="D37" s="4">
        <v>7847</v>
      </c>
      <c r="E37" s="5">
        <v>174</v>
      </c>
    </row>
    <row r="38" spans="1:5" x14ac:dyDescent="0.25">
      <c r="A38" t="s">
        <v>9</v>
      </c>
      <c r="B38" t="s">
        <v>35</v>
      </c>
      <c r="C38" t="s">
        <v>15</v>
      </c>
      <c r="D38" s="4">
        <v>7833</v>
      </c>
      <c r="E38" s="5">
        <v>243</v>
      </c>
    </row>
    <row r="39" spans="1:5" x14ac:dyDescent="0.25">
      <c r="A39" t="s">
        <v>2</v>
      </c>
      <c r="B39" t="s">
        <v>39</v>
      </c>
      <c r="C39" t="s">
        <v>27</v>
      </c>
      <c r="D39" s="4">
        <v>7812</v>
      </c>
      <c r="E39" s="5">
        <v>81</v>
      </c>
    </row>
    <row r="40" spans="1:5" x14ac:dyDescent="0.25">
      <c r="A40" t="s">
        <v>3</v>
      </c>
      <c r="B40" t="s">
        <v>34</v>
      </c>
      <c r="C40" t="s">
        <v>32</v>
      </c>
      <c r="D40" s="4">
        <v>7777</v>
      </c>
      <c r="E40" s="5">
        <v>504</v>
      </c>
    </row>
    <row r="41" spans="1:5" x14ac:dyDescent="0.25">
      <c r="A41" t="s">
        <v>7</v>
      </c>
      <c r="B41" t="s">
        <v>34</v>
      </c>
      <c r="C41" t="s">
        <v>17</v>
      </c>
      <c r="D41" s="4">
        <v>7777</v>
      </c>
      <c r="E41" s="5">
        <v>39</v>
      </c>
    </row>
    <row r="42" spans="1:5" x14ac:dyDescent="0.25">
      <c r="A42" t="s">
        <v>6</v>
      </c>
      <c r="B42" t="s">
        <v>37</v>
      </c>
      <c r="C42" t="s">
        <v>31</v>
      </c>
      <c r="D42" s="4">
        <v>7693</v>
      </c>
      <c r="E42" s="5">
        <v>87</v>
      </c>
    </row>
    <row r="43" spans="1:5" x14ac:dyDescent="0.25">
      <c r="A43" t="s">
        <v>40</v>
      </c>
      <c r="B43" t="s">
        <v>37</v>
      </c>
      <c r="C43" t="s">
        <v>19</v>
      </c>
      <c r="D43" s="4">
        <v>7693</v>
      </c>
      <c r="E43" s="5">
        <v>21</v>
      </c>
    </row>
    <row r="44" spans="1:5" x14ac:dyDescent="0.25">
      <c r="A44" t="s">
        <v>2</v>
      </c>
      <c r="B44" t="s">
        <v>39</v>
      </c>
      <c r="C44" t="s">
        <v>21</v>
      </c>
      <c r="D44" s="4">
        <v>7651</v>
      </c>
      <c r="E44" s="5">
        <v>213</v>
      </c>
    </row>
    <row r="45" spans="1:5" x14ac:dyDescent="0.25">
      <c r="A45" t="s">
        <v>2</v>
      </c>
      <c r="B45" t="s">
        <v>34</v>
      </c>
      <c r="C45" t="s">
        <v>19</v>
      </c>
      <c r="D45" s="4">
        <v>7511</v>
      </c>
      <c r="E45" s="5">
        <v>120</v>
      </c>
    </row>
    <row r="46" spans="1:5" x14ac:dyDescent="0.25">
      <c r="A46" t="s">
        <v>5</v>
      </c>
      <c r="B46" t="s">
        <v>38</v>
      </c>
      <c r="C46" t="s">
        <v>25</v>
      </c>
      <c r="D46" s="4">
        <v>7483</v>
      </c>
      <c r="E46" s="5">
        <v>45</v>
      </c>
    </row>
    <row r="47" spans="1:5" x14ac:dyDescent="0.25">
      <c r="A47" t="s">
        <v>41</v>
      </c>
      <c r="B47" t="s">
        <v>35</v>
      </c>
      <c r="C47" t="s">
        <v>28</v>
      </c>
      <c r="D47" s="4">
        <v>7455</v>
      </c>
      <c r="E47" s="5">
        <v>216</v>
      </c>
    </row>
    <row r="48" spans="1:5" x14ac:dyDescent="0.25">
      <c r="A48" t="s">
        <v>6</v>
      </c>
      <c r="B48" t="s">
        <v>38</v>
      </c>
      <c r="C48" t="s">
        <v>21</v>
      </c>
      <c r="D48" s="4">
        <v>7322</v>
      </c>
      <c r="E48" s="5">
        <v>36</v>
      </c>
    </row>
    <row r="49" spans="1:5" x14ac:dyDescent="0.25">
      <c r="A49" t="s">
        <v>3</v>
      </c>
      <c r="B49" t="s">
        <v>37</v>
      </c>
      <c r="C49" t="s">
        <v>28</v>
      </c>
      <c r="D49" s="4">
        <v>7308</v>
      </c>
      <c r="E49" s="5">
        <v>327</v>
      </c>
    </row>
    <row r="50" spans="1:5" x14ac:dyDescent="0.25">
      <c r="A50" t="s">
        <v>5</v>
      </c>
      <c r="B50" t="s">
        <v>34</v>
      </c>
      <c r="C50" t="s">
        <v>15</v>
      </c>
      <c r="D50" s="4">
        <v>7280</v>
      </c>
      <c r="E50" s="5">
        <v>201</v>
      </c>
    </row>
    <row r="51" spans="1:5" x14ac:dyDescent="0.25">
      <c r="A51" t="s">
        <v>9</v>
      </c>
      <c r="B51" t="s">
        <v>37</v>
      </c>
      <c r="C51" t="s">
        <v>20</v>
      </c>
      <c r="D51" s="4">
        <v>7273</v>
      </c>
      <c r="E51" s="5">
        <v>96</v>
      </c>
    </row>
    <row r="52" spans="1:5" x14ac:dyDescent="0.25">
      <c r="A52" t="s">
        <v>3</v>
      </c>
      <c r="B52" t="s">
        <v>34</v>
      </c>
      <c r="C52" t="s">
        <v>14</v>
      </c>
      <c r="D52" s="4">
        <v>7259</v>
      </c>
      <c r="E52" s="5">
        <v>276</v>
      </c>
    </row>
    <row r="53" spans="1:5" x14ac:dyDescent="0.25">
      <c r="A53" t="s">
        <v>5</v>
      </c>
      <c r="B53" t="s">
        <v>38</v>
      </c>
      <c r="C53" t="s">
        <v>13</v>
      </c>
      <c r="D53" s="4">
        <v>7189</v>
      </c>
      <c r="E53" s="5">
        <v>54</v>
      </c>
    </row>
    <row r="54" spans="1:5" x14ac:dyDescent="0.25">
      <c r="A54" t="s">
        <v>8</v>
      </c>
      <c r="B54" t="s">
        <v>39</v>
      </c>
      <c r="C54" t="s">
        <v>30</v>
      </c>
      <c r="D54" s="4">
        <v>7021</v>
      </c>
      <c r="E54" s="5">
        <v>183</v>
      </c>
    </row>
    <row r="55" spans="1:5" x14ac:dyDescent="0.25">
      <c r="A55" t="s">
        <v>5</v>
      </c>
      <c r="B55" t="s">
        <v>34</v>
      </c>
      <c r="C55" t="s">
        <v>27</v>
      </c>
      <c r="D55" s="4">
        <v>6986</v>
      </c>
      <c r="E55" s="5">
        <v>21</v>
      </c>
    </row>
    <row r="56" spans="1:5" x14ac:dyDescent="0.25">
      <c r="A56" t="s">
        <v>5</v>
      </c>
      <c r="B56" t="s">
        <v>39</v>
      </c>
      <c r="C56" t="s">
        <v>22</v>
      </c>
      <c r="D56" s="4">
        <v>6909</v>
      </c>
      <c r="E56" s="5">
        <v>81</v>
      </c>
    </row>
    <row r="57" spans="1:5" x14ac:dyDescent="0.25">
      <c r="A57" t="s">
        <v>10</v>
      </c>
      <c r="B57" t="s">
        <v>38</v>
      </c>
      <c r="C57" t="s">
        <v>4</v>
      </c>
      <c r="D57" s="4">
        <v>6860</v>
      </c>
      <c r="E57" s="5">
        <v>126</v>
      </c>
    </row>
    <row r="58" spans="1:5" x14ac:dyDescent="0.25">
      <c r="A58" t="s">
        <v>40</v>
      </c>
      <c r="B58" t="s">
        <v>35</v>
      </c>
      <c r="C58" t="s">
        <v>22</v>
      </c>
      <c r="D58" s="4">
        <v>6853</v>
      </c>
      <c r="E58" s="5">
        <v>372</v>
      </c>
    </row>
    <row r="59" spans="1:5" x14ac:dyDescent="0.25">
      <c r="A59" t="s">
        <v>9</v>
      </c>
      <c r="B59" t="s">
        <v>34</v>
      </c>
      <c r="C59" t="s">
        <v>21</v>
      </c>
      <c r="D59" s="4">
        <v>6832</v>
      </c>
      <c r="E59" s="5">
        <v>27</v>
      </c>
    </row>
    <row r="60" spans="1:5" x14ac:dyDescent="0.25">
      <c r="A60" t="s">
        <v>6</v>
      </c>
      <c r="B60" t="s">
        <v>37</v>
      </c>
      <c r="C60" t="s">
        <v>26</v>
      </c>
      <c r="D60" s="4">
        <v>6818</v>
      </c>
      <c r="E60" s="5">
        <v>6</v>
      </c>
    </row>
    <row r="61" spans="1:5" x14ac:dyDescent="0.25">
      <c r="A61" t="s">
        <v>7</v>
      </c>
      <c r="B61" t="s">
        <v>35</v>
      </c>
      <c r="C61" t="s">
        <v>30</v>
      </c>
      <c r="D61" s="4">
        <v>6755</v>
      </c>
      <c r="E61" s="5">
        <v>252</v>
      </c>
    </row>
    <row r="62" spans="1:5" x14ac:dyDescent="0.25">
      <c r="A62" t="s">
        <v>40</v>
      </c>
      <c r="B62" t="s">
        <v>34</v>
      </c>
      <c r="C62" t="s">
        <v>26</v>
      </c>
      <c r="D62" s="4">
        <v>6748</v>
      </c>
      <c r="E62" s="5">
        <v>48</v>
      </c>
    </row>
    <row r="63" spans="1:5" x14ac:dyDescent="0.25">
      <c r="A63" t="s">
        <v>6</v>
      </c>
      <c r="B63" t="s">
        <v>34</v>
      </c>
      <c r="C63" t="s">
        <v>32</v>
      </c>
      <c r="D63" s="4">
        <v>6734</v>
      </c>
      <c r="E63" s="5">
        <v>123</v>
      </c>
    </row>
    <row r="64" spans="1:5" x14ac:dyDescent="0.25">
      <c r="A64" t="s">
        <v>8</v>
      </c>
      <c r="B64" t="s">
        <v>35</v>
      </c>
      <c r="C64" t="s">
        <v>32</v>
      </c>
      <c r="D64" s="4">
        <v>6706</v>
      </c>
      <c r="E64" s="5">
        <v>459</v>
      </c>
    </row>
    <row r="65" spans="1:5" x14ac:dyDescent="0.25">
      <c r="A65" t="s">
        <v>10</v>
      </c>
      <c r="B65" t="s">
        <v>36</v>
      </c>
      <c r="C65" t="s">
        <v>32</v>
      </c>
      <c r="D65" s="4">
        <v>6657</v>
      </c>
      <c r="E65" s="5">
        <v>303</v>
      </c>
    </row>
    <row r="66" spans="1:5" x14ac:dyDescent="0.25">
      <c r="A66" t="s">
        <v>3</v>
      </c>
      <c r="B66" t="s">
        <v>35</v>
      </c>
      <c r="C66" t="s">
        <v>15</v>
      </c>
      <c r="D66" s="4">
        <v>6657</v>
      </c>
      <c r="E66" s="5">
        <v>276</v>
      </c>
    </row>
    <row r="67" spans="1:5" x14ac:dyDescent="0.25">
      <c r="A67" t="s">
        <v>7</v>
      </c>
      <c r="B67" t="s">
        <v>37</v>
      </c>
      <c r="C67" t="s">
        <v>14</v>
      </c>
      <c r="D67" s="4">
        <v>6608</v>
      </c>
      <c r="E67" s="5">
        <v>225</v>
      </c>
    </row>
    <row r="68" spans="1:5" x14ac:dyDescent="0.25">
      <c r="A68" t="s">
        <v>2</v>
      </c>
      <c r="B68" t="s">
        <v>38</v>
      </c>
      <c r="C68" t="s">
        <v>28</v>
      </c>
      <c r="D68" s="4">
        <v>6580</v>
      </c>
      <c r="E68" s="5">
        <v>183</v>
      </c>
    </row>
    <row r="69" spans="1:5" x14ac:dyDescent="0.25">
      <c r="A69" t="s">
        <v>7</v>
      </c>
      <c r="B69" t="s">
        <v>37</v>
      </c>
      <c r="C69" t="s">
        <v>30</v>
      </c>
      <c r="D69" s="4">
        <v>6454</v>
      </c>
      <c r="E69" s="5">
        <v>54</v>
      </c>
    </row>
    <row r="70" spans="1:5" x14ac:dyDescent="0.25">
      <c r="A70" t="s">
        <v>8</v>
      </c>
      <c r="B70" t="s">
        <v>38</v>
      </c>
      <c r="C70" t="s">
        <v>21</v>
      </c>
      <c r="D70" s="4">
        <v>6433</v>
      </c>
      <c r="E70" s="5">
        <v>78</v>
      </c>
    </row>
    <row r="71" spans="1:5" x14ac:dyDescent="0.25">
      <c r="A71" t="s">
        <v>41</v>
      </c>
      <c r="B71" t="s">
        <v>37</v>
      </c>
      <c r="C71" t="s">
        <v>24</v>
      </c>
      <c r="D71" s="4">
        <v>6398</v>
      </c>
      <c r="E71" s="5">
        <v>102</v>
      </c>
    </row>
    <row r="72" spans="1:5" x14ac:dyDescent="0.25">
      <c r="A72" t="s">
        <v>7</v>
      </c>
      <c r="B72" t="s">
        <v>37</v>
      </c>
      <c r="C72" t="s">
        <v>33</v>
      </c>
      <c r="D72" s="4">
        <v>6391</v>
      </c>
      <c r="E72" s="5">
        <v>48</v>
      </c>
    </row>
    <row r="73" spans="1:5" x14ac:dyDescent="0.25">
      <c r="A73" t="s">
        <v>40</v>
      </c>
      <c r="B73" t="s">
        <v>39</v>
      </c>
      <c r="C73" t="s">
        <v>27</v>
      </c>
      <c r="D73" s="4">
        <v>6370</v>
      </c>
      <c r="E73" s="5">
        <v>30</v>
      </c>
    </row>
    <row r="74" spans="1:5" x14ac:dyDescent="0.25">
      <c r="A74" t="s">
        <v>5</v>
      </c>
      <c r="B74" t="s">
        <v>36</v>
      </c>
      <c r="C74" t="s">
        <v>23</v>
      </c>
      <c r="D74" s="4">
        <v>6314</v>
      </c>
      <c r="E74" s="5">
        <v>15</v>
      </c>
    </row>
    <row r="75" spans="1:5" x14ac:dyDescent="0.25">
      <c r="A75" t="s">
        <v>3</v>
      </c>
      <c r="B75" t="s">
        <v>34</v>
      </c>
      <c r="C75" t="s">
        <v>25</v>
      </c>
      <c r="D75" s="4">
        <v>6300</v>
      </c>
      <c r="E75" s="5">
        <v>42</v>
      </c>
    </row>
    <row r="76" spans="1:5" x14ac:dyDescent="0.25">
      <c r="A76" t="s">
        <v>8</v>
      </c>
      <c r="B76" t="s">
        <v>37</v>
      </c>
      <c r="C76" t="s">
        <v>26</v>
      </c>
      <c r="D76" s="4">
        <v>6279</v>
      </c>
      <c r="E76" s="5">
        <v>45</v>
      </c>
    </row>
    <row r="77" spans="1:5" x14ac:dyDescent="0.25">
      <c r="A77" t="s">
        <v>5</v>
      </c>
      <c r="B77" t="s">
        <v>34</v>
      </c>
      <c r="C77" t="s">
        <v>22</v>
      </c>
      <c r="D77" s="4">
        <v>6279</v>
      </c>
      <c r="E77" s="5">
        <v>237</v>
      </c>
    </row>
    <row r="78" spans="1:5" x14ac:dyDescent="0.25">
      <c r="A78" t="s">
        <v>5</v>
      </c>
      <c r="B78" t="s">
        <v>36</v>
      </c>
      <c r="C78" t="s">
        <v>13</v>
      </c>
      <c r="D78" s="4">
        <v>6146</v>
      </c>
      <c r="E78" s="5">
        <v>63</v>
      </c>
    </row>
    <row r="79" spans="1:5" x14ac:dyDescent="0.25">
      <c r="A79" t="s">
        <v>40</v>
      </c>
      <c r="B79" t="s">
        <v>37</v>
      </c>
      <c r="C79" t="s">
        <v>27</v>
      </c>
      <c r="D79" s="4">
        <v>6132</v>
      </c>
      <c r="E79" s="5">
        <v>93</v>
      </c>
    </row>
    <row r="80" spans="1:5" x14ac:dyDescent="0.25">
      <c r="A80" t="s">
        <v>40</v>
      </c>
      <c r="B80" t="s">
        <v>38</v>
      </c>
      <c r="C80" t="s">
        <v>4</v>
      </c>
      <c r="D80" s="4">
        <v>6125</v>
      </c>
      <c r="E80" s="5">
        <v>102</v>
      </c>
    </row>
    <row r="81" spans="1:5" x14ac:dyDescent="0.25">
      <c r="A81" t="s">
        <v>6</v>
      </c>
      <c r="B81" t="s">
        <v>36</v>
      </c>
      <c r="C81" t="s">
        <v>32</v>
      </c>
      <c r="D81" s="4">
        <v>6118</v>
      </c>
      <c r="E81" s="5">
        <v>9</v>
      </c>
    </row>
    <row r="82" spans="1:5" x14ac:dyDescent="0.25">
      <c r="A82" t="s">
        <v>41</v>
      </c>
      <c r="B82" t="s">
        <v>36</v>
      </c>
      <c r="C82" t="s">
        <v>30</v>
      </c>
      <c r="D82" s="4">
        <v>6118</v>
      </c>
      <c r="E82" s="5">
        <v>174</v>
      </c>
    </row>
    <row r="83" spans="1:5" x14ac:dyDescent="0.25">
      <c r="A83" t="s">
        <v>5</v>
      </c>
      <c r="B83" t="s">
        <v>36</v>
      </c>
      <c r="C83" t="s">
        <v>18</v>
      </c>
      <c r="D83" s="4">
        <v>6111</v>
      </c>
      <c r="E83" s="5">
        <v>3</v>
      </c>
    </row>
    <row r="84" spans="1:5" x14ac:dyDescent="0.25">
      <c r="A84" t="s">
        <v>6</v>
      </c>
      <c r="B84" t="s">
        <v>39</v>
      </c>
      <c r="C84" t="s">
        <v>17</v>
      </c>
      <c r="D84" s="4">
        <v>6048</v>
      </c>
      <c r="E84" s="5">
        <v>27</v>
      </c>
    </row>
    <row r="85" spans="1:5" x14ac:dyDescent="0.25">
      <c r="A85" t="s">
        <v>2</v>
      </c>
      <c r="B85" t="s">
        <v>39</v>
      </c>
      <c r="C85" t="s">
        <v>28</v>
      </c>
      <c r="D85" s="4">
        <v>6027</v>
      </c>
      <c r="E85" s="5">
        <v>144</v>
      </c>
    </row>
    <row r="86" spans="1:5" x14ac:dyDescent="0.25">
      <c r="A86" t="s">
        <v>41</v>
      </c>
      <c r="B86" t="s">
        <v>38</v>
      </c>
      <c r="C86" t="s">
        <v>22</v>
      </c>
      <c r="D86" s="4">
        <v>5915</v>
      </c>
      <c r="E86" s="5">
        <v>3</v>
      </c>
    </row>
    <row r="87" spans="1:5" x14ac:dyDescent="0.25">
      <c r="A87" t="s">
        <v>40</v>
      </c>
      <c r="B87" t="s">
        <v>39</v>
      </c>
      <c r="C87" t="s">
        <v>22</v>
      </c>
      <c r="D87" s="4">
        <v>5817</v>
      </c>
      <c r="E87" s="5">
        <v>12</v>
      </c>
    </row>
    <row r="88" spans="1:5" x14ac:dyDescent="0.25">
      <c r="A88" t="s">
        <v>40</v>
      </c>
      <c r="B88" t="s">
        <v>39</v>
      </c>
      <c r="C88" t="s">
        <v>15</v>
      </c>
      <c r="D88" s="4">
        <v>5775</v>
      </c>
      <c r="E88" s="5">
        <v>42</v>
      </c>
    </row>
    <row r="89" spans="1:5" x14ac:dyDescent="0.25">
      <c r="A89" t="s">
        <v>7</v>
      </c>
      <c r="B89" t="s">
        <v>38</v>
      </c>
      <c r="C89" t="s">
        <v>28</v>
      </c>
      <c r="D89" s="4">
        <v>5677</v>
      </c>
      <c r="E89" s="5">
        <v>258</v>
      </c>
    </row>
    <row r="90" spans="1:5" x14ac:dyDescent="0.25">
      <c r="A90" t="s">
        <v>40</v>
      </c>
      <c r="B90" t="s">
        <v>38</v>
      </c>
      <c r="C90" t="s">
        <v>13</v>
      </c>
      <c r="D90" s="4">
        <v>5670</v>
      </c>
      <c r="E90" s="5">
        <v>297</v>
      </c>
    </row>
    <row r="91" spans="1:5" x14ac:dyDescent="0.25">
      <c r="A91" t="s">
        <v>10</v>
      </c>
      <c r="B91" t="s">
        <v>38</v>
      </c>
      <c r="C91" t="s">
        <v>14</v>
      </c>
      <c r="D91" s="4">
        <v>5586</v>
      </c>
      <c r="E91" s="5">
        <v>525</v>
      </c>
    </row>
    <row r="92" spans="1:5" x14ac:dyDescent="0.25">
      <c r="A92" t="s">
        <v>7</v>
      </c>
      <c r="B92" t="s">
        <v>36</v>
      </c>
      <c r="C92" t="s">
        <v>29</v>
      </c>
      <c r="D92" s="4">
        <v>5551</v>
      </c>
      <c r="E92" s="5">
        <v>252</v>
      </c>
    </row>
    <row r="93" spans="1:5" x14ac:dyDescent="0.25">
      <c r="A93" t="s">
        <v>5</v>
      </c>
      <c r="B93" t="s">
        <v>38</v>
      </c>
      <c r="C93" t="s">
        <v>19</v>
      </c>
      <c r="D93" s="4">
        <v>5474</v>
      </c>
      <c r="E93" s="5">
        <v>168</v>
      </c>
    </row>
    <row r="94" spans="1:5" x14ac:dyDescent="0.25">
      <c r="A94" t="s">
        <v>40</v>
      </c>
      <c r="B94" t="s">
        <v>36</v>
      </c>
      <c r="C94" t="s">
        <v>25</v>
      </c>
      <c r="D94" s="4">
        <v>5439</v>
      </c>
      <c r="E94" s="5">
        <v>30</v>
      </c>
    </row>
    <row r="95" spans="1:5" x14ac:dyDescent="0.25">
      <c r="A95" t="s">
        <v>10</v>
      </c>
      <c r="B95" t="s">
        <v>34</v>
      </c>
      <c r="C95" t="s">
        <v>19</v>
      </c>
      <c r="D95" s="4">
        <v>5355</v>
      </c>
      <c r="E95" s="5">
        <v>204</v>
      </c>
    </row>
    <row r="96" spans="1:5" x14ac:dyDescent="0.25">
      <c r="A96" t="s">
        <v>7</v>
      </c>
      <c r="B96" t="s">
        <v>37</v>
      </c>
      <c r="C96" t="s">
        <v>26</v>
      </c>
      <c r="D96" s="4">
        <v>5306</v>
      </c>
      <c r="E96" s="5">
        <v>0</v>
      </c>
    </row>
    <row r="97" spans="1:5" x14ac:dyDescent="0.25">
      <c r="A97" t="s">
        <v>5</v>
      </c>
      <c r="B97" t="s">
        <v>39</v>
      </c>
      <c r="C97" t="s">
        <v>26</v>
      </c>
      <c r="D97" s="4">
        <v>5236</v>
      </c>
      <c r="E97" s="5">
        <v>51</v>
      </c>
    </row>
    <row r="98" spans="1:5" x14ac:dyDescent="0.25">
      <c r="A98" t="s">
        <v>7</v>
      </c>
      <c r="B98" t="s">
        <v>35</v>
      </c>
      <c r="C98" t="s">
        <v>28</v>
      </c>
      <c r="D98" s="4">
        <v>5194</v>
      </c>
      <c r="E98" s="5">
        <v>288</v>
      </c>
    </row>
    <row r="99" spans="1:5" x14ac:dyDescent="0.25">
      <c r="A99" t="s">
        <v>5</v>
      </c>
      <c r="B99" t="s">
        <v>38</v>
      </c>
      <c r="C99" t="s">
        <v>32</v>
      </c>
      <c r="D99" s="4">
        <v>5075</v>
      </c>
      <c r="E99" s="5">
        <v>21</v>
      </c>
    </row>
    <row r="100" spans="1:5" x14ac:dyDescent="0.25">
      <c r="A100" t="s">
        <v>40</v>
      </c>
      <c r="B100" t="s">
        <v>34</v>
      </c>
      <c r="C100" t="s">
        <v>17</v>
      </c>
      <c r="D100" s="4">
        <v>5019</v>
      </c>
      <c r="E100" s="5">
        <v>156</v>
      </c>
    </row>
    <row r="101" spans="1:5" x14ac:dyDescent="0.25">
      <c r="A101" t="s">
        <v>8</v>
      </c>
      <c r="B101" t="s">
        <v>36</v>
      </c>
      <c r="C101" t="s">
        <v>23</v>
      </c>
      <c r="D101" s="4">
        <v>5019</v>
      </c>
      <c r="E101" s="5">
        <v>150</v>
      </c>
    </row>
    <row r="102" spans="1:5" x14ac:dyDescent="0.25">
      <c r="A102" t="s">
        <v>8</v>
      </c>
      <c r="B102" t="s">
        <v>35</v>
      </c>
      <c r="C102" t="s">
        <v>22</v>
      </c>
      <c r="D102" s="4">
        <v>5012</v>
      </c>
      <c r="E102" s="5">
        <v>210</v>
      </c>
    </row>
    <row r="103" spans="1:5" x14ac:dyDescent="0.25">
      <c r="A103" t="s">
        <v>5</v>
      </c>
      <c r="B103" t="s">
        <v>37</v>
      </c>
      <c r="C103" t="s">
        <v>14</v>
      </c>
      <c r="D103" s="4">
        <v>4991</v>
      </c>
      <c r="E103" s="5">
        <v>12</v>
      </c>
    </row>
    <row r="104" spans="1:5" x14ac:dyDescent="0.25">
      <c r="A104" t="s">
        <v>10</v>
      </c>
      <c r="B104" t="s">
        <v>34</v>
      </c>
      <c r="C104" t="s">
        <v>26</v>
      </c>
      <c r="D104" s="4">
        <v>4991</v>
      </c>
      <c r="E104" s="5">
        <v>9</v>
      </c>
    </row>
    <row r="105" spans="1:5" x14ac:dyDescent="0.25">
      <c r="A105" t="s">
        <v>6</v>
      </c>
      <c r="B105" t="s">
        <v>36</v>
      </c>
      <c r="C105" t="s">
        <v>17</v>
      </c>
      <c r="D105" s="4">
        <v>4970</v>
      </c>
      <c r="E105" s="5">
        <v>156</v>
      </c>
    </row>
    <row r="106" spans="1:5" x14ac:dyDescent="0.25">
      <c r="A106" t="s">
        <v>3</v>
      </c>
      <c r="B106" t="s">
        <v>39</v>
      </c>
      <c r="C106" t="s">
        <v>26</v>
      </c>
      <c r="D106" s="4">
        <v>4956</v>
      </c>
      <c r="E106" s="5">
        <v>171</v>
      </c>
    </row>
    <row r="107" spans="1:5" x14ac:dyDescent="0.25">
      <c r="A107" t="s">
        <v>6</v>
      </c>
      <c r="B107" t="s">
        <v>37</v>
      </c>
      <c r="C107" t="s">
        <v>23</v>
      </c>
      <c r="D107" s="4">
        <v>4949</v>
      </c>
      <c r="E107" s="5">
        <v>189</v>
      </c>
    </row>
    <row r="108" spans="1:5" x14ac:dyDescent="0.25">
      <c r="A108" t="s">
        <v>41</v>
      </c>
      <c r="B108" t="s">
        <v>34</v>
      </c>
      <c r="C108" t="s">
        <v>23</v>
      </c>
      <c r="D108" s="4">
        <v>4935</v>
      </c>
      <c r="E108" s="5">
        <v>126</v>
      </c>
    </row>
    <row r="109" spans="1:5" x14ac:dyDescent="0.25">
      <c r="A109" t="s">
        <v>10</v>
      </c>
      <c r="B109" t="s">
        <v>39</v>
      </c>
      <c r="C109" t="s">
        <v>21</v>
      </c>
      <c r="D109" s="4">
        <v>4858</v>
      </c>
      <c r="E109" s="5">
        <v>279</v>
      </c>
    </row>
    <row r="110" spans="1:5" x14ac:dyDescent="0.25">
      <c r="A110" t="s">
        <v>2</v>
      </c>
      <c r="B110" t="s">
        <v>39</v>
      </c>
      <c r="C110" t="s">
        <v>15</v>
      </c>
      <c r="D110" s="4">
        <v>4802</v>
      </c>
      <c r="E110" s="5">
        <v>36</v>
      </c>
    </row>
    <row r="111" spans="1:5" x14ac:dyDescent="0.25">
      <c r="A111" t="s">
        <v>6</v>
      </c>
      <c r="B111" t="s">
        <v>35</v>
      </c>
      <c r="C111" t="s">
        <v>30</v>
      </c>
      <c r="D111" s="4">
        <v>4781</v>
      </c>
      <c r="E111" s="5">
        <v>123</v>
      </c>
    </row>
    <row r="112" spans="1:5" x14ac:dyDescent="0.25">
      <c r="A112" t="s">
        <v>41</v>
      </c>
      <c r="B112" t="s">
        <v>35</v>
      </c>
      <c r="C112" t="s">
        <v>13</v>
      </c>
      <c r="D112" s="4">
        <v>4760</v>
      </c>
      <c r="E112" s="5">
        <v>69</v>
      </c>
    </row>
    <row r="113" spans="1:5" x14ac:dyDescent="0.25">
      <c r="A113" t="s">
        <v>8</v>
      </c>
      <c r="B113" t="s">
        <v>35</v>
      </c>
      <c r="C113" t="s">
        <v>27</v>
      </c>
      <c r="D113" s="4">
        <v>4753</v>
      </c>
      <c r="E113" s="5">
        <v>300</v>
      </c>
    </row>
    <row r="114" spans="1:5" x14ac:dyDescent="0.25">
      <c r="A114" t="s">
        <v>5</v>
      </c>
      <c r="B114" t="s">
        <v>35</v>
      </c>
      <c r="C114" t="s">
        <v>31</v>
      </c>
      <c r="D114" s="4">
        <v>4753</v>
      </c>
      <c r="E114" s="5">
        <v>246</v>
      </c>
    </row>
    <row r="115" spans="1:5" x14ac:dyDescent="0.25">
      <c r="A115" t="s">
        <v>40</v>
      </c>
      <c r="B115" t="s">
        <v>35</v>
      </c>
      <c r="C115" t="s">
        <v>16</v>
      </c>
      <c r="D115" s="4">
        <v>4725</v>
      </c>
      <c r="E115" s="5">
        <v>174</v>
      </c>
    </row>
    <row r="116" spans="1:5" x14ac:dyDescent="0.25">
      <c r="A116" t="s">
        <v>10</v>
      </c>
      <c r="B116" t="s">
        <v>37</v>
      </c>
      <c r="C116" t="s">
        <v>23</v>
      </c>
      <c r="D116" s="4">
        <v>4683</v>
      </c>
      <c r="E116" s="5">
        <v>30</v>
      </c>
    </row>
    <row r="117" spans="1:5" x14ac:dyDescent="0.25">
      <c r="A117" t="s">
        <v>7</v>
      </c>
      <c r="B117" t="s">
        <v>35</v>
      </c>
      <c r="C117" t="s">
        <v>14</v>
      </c>
      <c r="D117" s="4">
        <v>4606</v>
      </c>
      <c r="E117" s="5">
        <v>63</v>
      </c>
    </row>
    <row r="118" spans="1:5" x14ac:dyDescent="0.25">
      <c r="A118" t="s">
        <v>3</v>
      </c>
      <c r="B118" t="s">
        <v>37</v>
      </c>
      <c r="C118" t="s">
        <v>29</v>
      </c>
      <c r="D118" s="4">
        <v>4592</v>
      </c>
      <c r="E118" s="5">
        <v>324</v>
      </c>
    </row>
    <row r="119" spans="1:5" x14ac:dyDescent="0.25">
      <c r="A119" t="s">
        <v>7</v>
      </c>
      <c r="B119" t="s">
        <v>35</v>
      </c>
      <c r="C119" t="s">
        <v>19</v>
      </c>
      <c r="D119" s="4">
        <v>4585</v>
      </c>
      <c r="E119" s="5">
        <v>240</v>
      </c>
    </row>
    <row r="120" spans="1:5" x14ac:dyDescent="0.25">
      <c r="A120" t="s">
        <v>7</v>
      </c>
      <c r="B120" t="s">
        <v>37</v>
      </c>
      <c r="C120" t="s">
        <v>17</v>
      </c>
      <c r="D120" s="4">
        <v>4487</v>
      </c>
      <c r="E120" s="5">
        <v>111</v>
      </c>
    </row>
    <row r="121" spans="1:5" x14ac:dyDescent="0.25">
      <c r="A121" t="s">
        <v>7</v>
      </c>
      <c r="B121" t="s">
        <v>37</v>
      </c>
      <c r="C121" t="s">
        <v>16</v>
      </c>
      <c r="D121" s="4">
        <v>4487</v>
      </c>
      <c r="E121" s="5">
        <v>333</v>
      </c>
    </row>
    <row r="122" spans="1:5" x14ac:dyDescent="0.25">
      <c r="A122" t="s">
        <v>5</v>
      </c>
      <c r="B122" t="s">
        <v>35</v>
      </c>
      <c r="C122" t="s">
        <v>29</v>
      </c>
      <c r="D122" s="4">
        <v>4480</v>
      </c>
      <c r="E122" s="5">
        <v>357</v>
      </c>
    </row>
    <row r="123" spans="1:5" x14ac:dyDescent="0.25">
      <c r="A123" t="s">
        <v>7</v>
      </c>
      <c r="B123" t="s">
        <v>39</v>
      </c>
      <c r="C123" t="s">
        <v>17</v>
      </c>
      <c r="D123" s="4">
        <v>4438</v>
      </c>
      <c r="E123" s="5">
        <v>246</v>
      </c>
    </row>
    <row r="124" spans="1:5" x14ac:dyDescent="0.25">
      <c r="A124" t="s">
        <v>40</v>
      </c>
      <c r="B124" t="s">
        <v>36</v>
      </c>
      <c r="C124" t="s">
        <v>13</v>
      </c>
      <c r="D124" s="4">
        <v>4424</v>
      </c>
      <c r="E124" s="5">
        <v>201</v>
      </c>
    </row>
    <row r="125" spans="1:5" x14ac:dyDescent="0.25">
      <c r="A125" t="s">
        <v>2</v>
      </c>
      <c r="B125" t="s">
        <v>38</v>
      </c>
      <c r="C125" t="s">
        <v>23</v>
      </c>
      <c r="D125" s="4">
        <v>4417</v>
      </c>
      <c r="E125" s="5">
        <v>153</v>
      </c>
    </row>
    <row r="126" spans="1:5" x14ac:dyDescent="0.25">
      <c r="A126" t="s">
        <v>2</v>
      </c>
      <c r="B126" t="s">
        <v>38</v>
      </c>
      <c r="C126" t="s">
        <v>31</v>
      </c>
      <c r="D126" s="4">
        <v>4326</v>
      </c>
      <c r="E126" s="5">
        <v>348</v>
      </c>
    </row>
    <row r="127" spans="1:5" x14ac:dyDescent="0.25">
      <c r="A127" t="s">
        <v>6</v>
      </c>
      <c r="B127" t="s">
        <v>36</v>
      </c>
      <c r="C127" t="s">
        <v>13</v>
      </c>
      <c r="D127" s="4">
        <v>4319</v>
      </c>
      <c r="E127" s="5">
        <v>30</v>
      </c>
    </row>
    <row r="128" spans="1:5" x14ac:dyDescent="0.25">
      <c r="A128" t="s">
        <v>9</v>
      </c>
      <c r="B128" t="s">
        <v>37</v>
      </c>
      <c r="C128" t="s">
        <v>25</v>
      </c>
      <c r="D128" s="4">
        <v>4305</v>
      </c>
      <c r="E128" s="5">
        <v>156</v>
      </c>
    </row>
    <row r="129" spans="1:5" x14ac:dyDescent="0.25">
      <c r="A129" t="s">
        <v>6</v>
      </c>
      <c r="B129" t="s">
        <v>34</v>
      </c>
      <c r="C129" t="s">
        <v>27</v>
      </c>
      <c r="D129" s="4">
        <v>4242</v>
      </c>
      <c r="E129" s="5">
        <v>207</v>
      </c>
    </row>
    <row r="130" spans="1:5" x14ac:dyDescent="0.25">
      <c r="A130" t="s">
        <v>9</v>
      </c>
      <c r="B130" t="s">
        <v>38</v>
      </c>
      <c r="C130" t="s">
        <v>24</v>
      </c>
      <c r="D130" s="4">
        <v>4137</v>
      </c>
      <c r="E130" s="5">
        <v>60</v>
      </c>
    </row>
    <row r="131" spans="1:5" x14ac:dyDescent="0.25">
      <c r="A131" t="s">
        <v>10</v>
      </c>
      <c r="B131" t="s">
        <v>34</v>
      </c>
      <c r="C131" t="s">
        <v>22</v>
      </c>
      <c r="D131" s="4">
        <v>4053</v>
      </c>
      <c r="E131" s="5">
        <v>24</v>
      </c>
    </row>
    <row r="132" spans="1:5" x14ac:dyDescent="0.25">
      <c r="A132" t="s">
        <v>40</v>
      </c>
      <c r="B132" t="s">
        <v>34</v>
      </c>
      <c r="C132" t="s">
        <v>19</v>
      </c>
      <c r="D132" s="4">
        <v>4018</v>
      </c>
      <c r="E132" s="5">
        <v>162</v>
      </c>
    </row>
    <row r="133" spans="1:5" x14ac:dyDescent="0.25">
      <c r="A133" t="s">
        <v>5</v>
      </c>
      <c r="B133" t="s">
        <v>39</v>
      </c>
      <c r="C133" t="s">
        <v>24</v>
      </c>
      <c r="D133" s="4">
        <v>4018</v>
      </c>
      <c r="E133" s="5">
        <v>171</v>
      </c>
    </row>
    <row r="134" spans="1:5" x14ac:dyDescent="0.25">
      <c r="A134" t="s">
        <v>2</v>
      </c>
      <c r="B134" t="s">
        <v>39</v>
      </c>
      <c r="C134" t="s">
        <v>33</v>
      </c>
      <c r="D134" s="4">
        <v>4018</v>
      </c>
      <c r="E134" s="5">
        <v>126</v>
      </c>
    </row>
    <row r="135" spans="1:5" x14ac:dyDescent="0.25">
      <c r="A135" t="s">
        <v>3</v>
      </c>
      <c r="B135" t="s">
        <v>37</v>
      </c>
      <c r="C135" t="s">
        <v>17</v>
      </c>
      <c r="D135" s="4">
        <v>3983</v>
      </c>
      <c r="E135" s="5">
        <v>144</v>
      </c>
    </row>
    <row r="136" spans="1:5" x14ac:dyDescent="0.25">
      <c r="A136" t="s">
        <v>41</v>
      </c>
      <c r="B136" t="s">
        <v>39</v>
      </c>
      <c r="C136" t="s">
        <v>14</v>
      </c>
      <c r="D136" s="4">
        <v>3976</v>
      </c>
      <c r="E136" s="5">
        <v>72</v>
      </c>
    </row>
    <row r="137" spans="1:5" x14ac:dyDescent="0.25">
      <c r="A137" t="s">
        <v>9</v>
      </c>
      <c r="B137" t="s">
        <v>39</v>
      </c>
      <c r="C137" t="s">
        <v>24</v>
      </c>
      <c r="D137" s="4">
        <v>3920</v>
      </c>
      <c r="E137" s="5">
        <v>306</v>
      </c>
    </row>
    <row r="138" spans="1:5" x14ac:dyDescent="0.25">
      <c r="A138" t="s">
        <v>6</v>
      </c>
      <c r="B138" t="s">
        <v>35</v>
      </c>
      <c r="C138" t="s">
        <v>27</v>
      </c>
      <c r="D138" s="4">
        <v>3864</v>
      </c>
      <c r="E138" s="5">
        <v>177</v>
      </c>
    </row>
    <row r="139" spans="1:5" x14ac:dyDescent="0.25">
      <c r="A139" t="s">
        <v>9</v>
      </c>
      <c r="B139" t="s">
        <v>38</v>
      </c>
      <c r="C139" t="s">
        <v>25</v>
      </c>
      <c r="D139" s="4">
        <v>3850</v>
      </c>
      <c r="E139" s="5">
        <v>102</v>
      </c>
    </row>
    <row r="140" spans="1:5" x14ac:dyDescent="0.25">
      <c r="A140" t="s">
        <v>7</v>
      </c>
      <c r="B140" t="s">
        <v>34</v>
      </c>
      <c r="C140" t="s">
        <v>15</v>
      </c>
      <c r="D140" s="4">
        <v>3829</v>
      </c>
      <c r="E140" s="5">
        <v>24</v>
      </c>
    </row>
    <row r="141" spans="1:5" x14ac:dyDescent="0.25">
      <c r="A141" t="s">
        <v>10</v>
      </c>
      <c r="B141" t="s">
        <v>35</v>
      </c>
      <c r="C141" t="s">
        <v>18</v>
      </c>
      <c r="D141" s="4">
        <v>3808</v>
      </c>
      <c r="E141" s="5">
        <v>279</v>
      </c>
    </row>
    <row r="142" spans="1:5" x14ac:dyDescent="0.25">
      <c r="A142" t="s">
        <v>40</v>
      </c>
      <c r="B142" t="s">
        <v>34</v>
      </c>
      <c r="C142" t="s">
        <v>33</v>
      </c>
      <c r="D142" s="4">
        <v>3794</v>
      </c>
      <c r="E142" s="5">
        <v>159</v>
      </c>
    </row>
    <row r="143" spans="1:5" x14ac:dyDescent="0.25">
      <c r="A143" t="s">
        <v>3</v>
      </c>
      <c r="B143" t="s">
        <v>36</v>
      </c>
      <c r="C143" t="s">
        <v>23</v>
      </c>
      <c r="D143" s="4">
        <v>3773</v>
      </c>
      <c r="E143" s="5">
        <v>165</v>
      </c>
    </row>
    <row r="144" spans="1:5" x14ac:dyDescent="0.25">
      <c r="A144" t="s">
        <v>6</v>
      </c>
      <c r="B144" t="s">
        <v>34</v>
      </c>
      <c r="C144" t="s">
        <v>17</v>
      </c>
      <c r="D144" s="4">
        <v>3759</v>
      </c>
      <c r="E144" s="5">
        <v>150</v>
      </c>
    </row>
    <row r="145" spans="1:5" x14ac:dyDescent="0.25">
      <c r="A145" t="s">
        <v>8</v>
      </c>
      <c r="B145" t="s">
        <v>38</v>
      </c>
      <c r="C145" t="s">
        <v>32</v>
      </c>
      <c r="D145" s="4">
        <v>3752</v>
      </c>
      <c r="E145" s="5">
        <v>213</v>
      </c>
    </row>
    <row r="146" spans="1:5" x14ac:dyDescent="0.25">
      <c r="A146" t="s">
        <v>3</v>
      </c>
      <c r="B146" t="s">
        <v>34</v>
      </c>
      <c r="C146" t="s">
        <v>28</v>
      </c>
      <c r="D146" s="4">
        <v>3689</v>
      </c>
      <c r="E146" s="5">
        <v>312</v>
      </c>
    </row>
    <row r="147" spans="1:5" x14ac:dyDescent="0.25">
      <c r="A147" t="s">
        <v>3</v>
      </c>
      <c r="B147" t="s">
        <v>39</v>
      </c>
      <c r="C147" t="s">
        <v>29</v>
      </c>
      <c r="D147" s="4">
        <v>3640</v>
      </c>
      <c r="E147" s="5">
        <v>51</v>
      </c>
    </row>
    <row r="148" spans="1:5" x14ac:dyDescent="0.25">
      <c r="A148" t="s">
        <v>8</v>
      </c>
      <c r="B148" t="s">
        <v>35</v>
      </c>
      <c r="C148" t="s">
        <v>30</v>
      </c>
      <c r="D148" s="4">
        <v>3598</v>
      </c>
      <c r="E148" s="5">
        <v>81</v>
      </c>
    </row>
    <row r="149" spans="1:5" x14ac:dyDescent="0.25">
      <c r="A149" t="s">
        <v>6</v>
      </c>
      <c r="B149" t="s">
        <v>37</v>
      </c>
      <c r="C149" t="s">
        <v>28</v>
      </c>
      <c r="D149" s="4">
        <v>3556</v>
      </c>
      <c r="E149" s="5">
        <v>459</v>
      </c>
    </row>
    <row r="150" spans="1:5" x14ac:dyDescent="0.25">
      <c r="A150" t="s">
        <v>2</v>
      </c>
      <c r="B150" t="s">
        <v>38</v>
      </c>
      <c r="C150" t="s">
        <v>4</v>
      </c>
      <c r="D150" s="4">
        <v>3549</v>
      </c>
      <c r="E150" s="5">
        <v>3</v>
      </c>
    </row>
    <row r="151" spans="1:5" x14ac:dyDescent="0.25">
      <c r="A151" t="s">
        <v>8</v>
      </c>
      <c r="B151" t="s">
        <v>34</v>
      </c>
      <c r="C151" t="s">
        <v>31</v>
      </c>
      <c r="D151" s="4">
        <v>3507</v>
      </c>
      <c r="E151" s="5">
        <v>288</v>
      </c>
    </row>
    <row r="152" spans="1:5" x14ac:dyDescent="0.25">
      <c r="A152" t="s">
        <v>10</v>
      </c>
      <c r="B152" t="s">
        <v>35</v>
      </c>
      <c r="C152" t="s">
        <v>14</v>
      </c>
      <c r="D152" s="4">
        <v>3472</v>
      </c>
      <c r="E152" s="5">
        <v>96</v>
      </c>
    </row>
    <row r="153" spans="1:5" x14ac:dyDescent="0.25">
      <c r="A153" t="s">
        <v>6</v>
      </c>
      <c r="B153" t="s">
        <v>34</v>
      </c>
      <c r="C153" t="s">
        <v>30</v>
      </c>
      <c r="D153" s="4">
        <v>3402</v>
      </c>
      <c r="E153" s="5">
        <v>366</v>
      </c>
    </row>
    <row r="154" spans="1:5" x14ac:dyDescent="0.25">
      <c r="A154" t="s">
        <v>41</v>
      </c>
      <c r="B154" t="s">
        <v>37</v>
      </c>
      <c r="C154" t="s">
        <v>20</v>
      </c>
      <c r="D154" s="4">
        <v>3388</v>
      </c>
      <c r="E154" s="5">
        <v>123</v>
      </c>
    </row>
    <row r="155" spans="1:5" x14ac:dyDescent="0.25">
      <c r="A155" t="s">
        <v>6</v>
      </c>
      <c r="B155" t="s">
        <v>34</v>
      </c>
      <c r="C155" t="s">
        <v>29</v>
      </c>
      <c r="D155" s="4">
        <v>3339</v>
      </c>
      <c r="E155" s="5">
        <v>75</v>
      </c>
    </row>
    <row r="156" spans="1:5" x14ac:dyDescent="0.25">
      <c r="A156" t="s">
        <v>3</v>
      </c>
      <c r="B156" t="s">
        <v>36</v>
      </c>
      <c r="C156" t="s">
        <v>25</v>
      </c>
      <c r="D156" s="4">
        <v>3339</v>
      </c>
      <c r="E156" s="5">
        <v>39</v>
      </c>
    </row>
    <row r="157" spans="1:5" x14ac:dyDescent="0.25">
      <c r="A157" t="s">
        <v>5</v>
      </c>
      <c r="B157" t="s">
        <v>36</v>
      </c>
      <c r="C157" t="s">
        <v>17</v>
      </c>
      <c r="D157" s="4">
        <v>3339</v>
      </c>
      <c r="E157" s="5">
        <v>348</v>
      </c>
    </row>
    <row r="158" spans="1:5" x14ac:dyDescent="0.25">
      <c r="A158" t="s">
        <v>7</v>
      </c>
      <c r="B158" t="s">
        <v>34</v>
      </c>
      <c r="C158" t="s">
        <v>32</v>
      </c>
      <c r="D158" s="4">
        <v>3262</v>
      </c>
      <c r="E158" s="5">
        <v>75</v>
      </c>
    </row>
    <row r="159" spans="1:5" x14ac:dyDescent="0.25">
      <c r="A159" t="s">
        <v>9</v>
      </c>
      <c r="B159" t="s">
        <v>39</v>
      </c>
      <c r="C159" t="s">
        <v>25</v>
      </c>
      <c r="D159" s="4">
        <v>3192</v>
      </c>
      <c r="E159" s="5">
        <v>72</v>
      </c>
    </row>
    <row r="160" spans="1:5" x14ac:dyDescent="0.25">
      <c r="A160" t="s">
        <v>40</v>
      </c>
      <c r="B160" t="s">
        <v>36</v>
      </c>
      <c r="C160" t="s">
        <v>27</v>
      </c>
      <c r="D160" s="4">
        <v>3164</v>
      </c>
      <c r="E160" s="5">
        <v>306</v>
      </c>
    </row>
    <row r="161" spans="1:5" x14ac:dyDescent="0.25">
      <c r="A161" t="s">
        <v>3</v>
      </c>
      <c r="B161" t="s">
        <v>34</v>
      </c>
      <c r="C161" t="s">
        <v>26</v>
      </c>
      <c r="D161" s="4">
        <v>3108</v>
      </c>
      <c r="E161" s="5">
        <v>54</v>
      </c>
    </row>
    <row r="162" spans="1:5" x14ac:dyDescent="0.25">
      <c r="A162" t="s">
        <v>40</v>
      </c>
      <c r="B162" t="s">
        <v>39</v>
      </c>
      <c r="C162" t="s">
        <v>28</v>
      </c>
      <c r="D162" s="4">
        <v>3101</v>
      </c>
      <c r="E162" s="5">
        <v>225</v>
      </c>
    </row>
    <row r="163" spans="1:5" x14ac:dyDescent="0.25">
      <c r="A163" t="s">
        <v>2</v>
      </c>
      <c r="B163" t="s">
        <v>36</v>
      </c>
      <c r="C163" t="s">
        <v>31</v>
      </c>
      <c r="D163" s="4">
        <v>3094</v>
      </c>
      <c r="E163" s="5">
        <v>246</v>
      </c>
    </row>
    <row r="164" spans="1:5" x14ac:dyDescent="0.25">
      <c r="A164" t="s">
        <v>10</v>
      </c>
      <c r="B164" t="s">
        <v>37</v>
      </c>
      <c r="C164" t="s">
        <v>28</v>
      </c>
      <c r="D164" s="4">
        <v>3059</v>
      </c>
      <c r="E164" s="5">
        <v>27</v>
      </c>
    </row>
    <row r="165" spans="1:5" x14ac:dyDescent="0.25">
      <c r="A165" t="s">
        <v>6</v>
      </c>
      <c r="B165" t="s">
        <v>39</v>
      </c>
      <c r="C165" t="s">
        <v>29</v>
      </c>
      <c r="D165" s="4">
        <v>3052</v>
      </c>
      <c r="E165" s="5">
        <v>378</v>
      </c>
    </row>
    <row r="166" spans="1:5" x14ac:dyDescent="0.25">
      <c r="A166" t="s">
        <v>6</v>
      </c>
      <c r="B166" t="s">
        <v>39</v>
      </c>
      <c r="C166" t="s">
        <v>24</v>
      </c>
      <c r="D166" s="4">
        <v>2989</v>
      </c>
      <c r="E166" s="5">
        <v>3</v>
      </c>
    </row>
    <row r="167" spans="1:5" x14ac:dyDescent="0.25">
      <c r="A167" t="s">
        <v>9</v>
      </c>
      <c r="B167" t="s">
        <v>36</v>
      </c>
      <c r="C167" t="s">
        <v>32</v>
      </c>
      <c r="D167" s="4">
        <v>2954</v>
      </c>
      <c r="E167" s="5">
        <v>189</v>
      </c>
    </row>
    <row r="168" spans="1:5" x14ac:dyDescent="0.25">
      <c r="A168" t="s">
        <v>41</v>
      </c>
      <c r="B168" t="s">
        <v>37</v>
      </c>
      <c r="C168" t="s">
        <v>21</v>
      </c>
      <c r="D168" s="4">
        <v>2933</v>
      </c>
      <c r="E168" s="5">
        <v>9</v>
      </c>
    </row>
    <row r="169" spans="1:5" x14ac:dyDescent="0.25">
      <c r="A169" t="s">
        <v>9</v>
      </c>
      <c r="B169" t="s">
        <v>37</v>
      </c>
      <c r="C169" t="s">
        <v>28</v>
      </c>
      <c r="D169" s="4">
        <v>2919</v>
      </c>
      <c r="E169" s="5">
        <v>45</v>
      </c>
    </row>
    <row r="170" spans="1:5" x14ac:dyDescent="0.25">
      <c r="A170" t="s">
        <v>3</v>
      </c>
      <c r="B170" t="s">
        <v>34</v>
      </c>
      <c r="C170" t="s">
        <v>17</v>
      </c>
      <c r="D170" s="4">
        <v>2919</v>
      </c>
      <c r="E170" s="5">
        <v>93</v>
      </c>
    </row>
    <row r="171" spans="1:5" x14ac:dyDescent="0.25">
      <c r="A171" t="s">
        <v>5</v>
      </c>
      <c r="B171" t="s">
        <v>34</v>
      </c>
      <c r="C171" t="s">
        <v>29</v>
      </c>
      <c r="D171" s="4">
        <v>2891</v>
      </c>
      <c r="E171" s="5">
        <v>102</v>
      </c>
    </row>
    <row r="172" spans="1:5" x14ac:dyDescent="0.25">
      <c r="A172" t="s">
        <v>7</v>
      </c>
      <c r="B172" t="s">
        <v>36</v>
      </c>
      <c r="C172" t="s">
        <v>19</v>
      </c>
      <c r="D172" s="4">
        <v>2870</v>
      </c>
      <c r="E172" s="5">
        <v>300</v>
      </c>
    </row>
    <row r="173" spans="1:5" x14ac:dyDescent="0.25">
      <c r="A173" t="s">
        <v>2</v>
      </c>
      <c r="B173" t="s">
        <v>37</v>
      </c>
      <c r="C173" t="s">
        <v>15</v>
      </c>
      <c r="D173" s="4">
        <v>2863</v>
      </c>
      <c r="E173" s="5">
        <v>42</v>
      </c>
    </row>
    <row r="174" spans="1:5" x14ac:dyDescent="0.25">
      <c r="A174" t="s">
        <v>9</v>
      </c>
      <c r="B174" t="s">
        <v>37</v>
      </c>
      <c r="C174" t="s">
        <v>26</v>
      </c>
      <c r="D174" s="4">
        <v>2856</v>
      </c>
      <c r="E174" s="5">
        <v>246</v>
      </c>
    </row>
    <row r="175" spans="1:5" x14ac:dyDescent="0.25">
      <c r="A175" t="s">
        <v>7</v>
      </c>
      <c r="B175" t="s">
        <v>35</v>
      </c>
      <c r="C175" t="s">
        <v>24</v>
      </c>
      <c r="D175" s="4">
        <v>2793</v>
      </c>
      <c r="E175" s="5">
        <v>114</v>
      </c>
    </row>
    <row r="176" spans="1:5" x14ac:dyDescent="0.25">
      <c r="A176" t="s">
        <v>40</v>
      </c>
      <c r="B176" t="s">
        <v>34</v>
      </c>
      <c r="C176" t="s">
        <v>23</v>
      </c>
      <c r="D176" s="4">
        <v>2779</v>
      </c>
      <c r="E176" s="5">
        <v>75</v>
      </c>
    </row>
    <row r="177" spans="1:5" x14ac:dyDescent="0.25">
      <c r="A177" t="s">
        <v>5</v>
      </c>
      <c r="B177" t="s">
        <v>35</v>
      </c>
      <c r="C177" t="s">
        <v>4</v>
      </c>
      <c r="D177" s="4">
        <v>2744</v>
      </c>
      <c r="E177" s="5">
        <v>9</v>
      </c>
    </row>
    <row r="178" spans="1:5" x14ac:dyDescent="0.25">
      <c r="A178" t="s">
        <v>9</v>
      </c>
      <c r="B178" t="s">
        <v>37</v>
      </c>
      <c r="C178" t="s">
        <v>23</v>
      </c>
      <c r="D178" s="4">
        <v>2737</v>
      </c>
      <c r="E178" s="5">
        <v>93</v>
      </c>
    </row>
    <row r="179" spans="1:5" x14ac:dyDescent="0.25">
      <c r="A179" t="s">
        <v>8</v>
      </c>
      <c r="B179" t="s">
        <v>35</v>
      </c>
      <c r="C179" t="s">
        <v>20</v>
      </c>
      <c r="D179" s="4">
        <v>2702</v>
      </c>
      <c r="E179" s="5">
        <v>363</v>
      </c>
    </row>
    <row r="180" spans="1:5" x14ac:dyDescent="0.25">
      <c r="A180" t="s">
        <v>6</v>
      </c>
      <c r="B180" t="s">
        <v>38</v>
      </c>
      <c r="C180" t="s">
        <v>31</v>
      </c>
      <c r="D180" s="4">
        <v>2681</v>
      </c>
      <c r="E180" s="5">
        <v>54</v>
      </c>
    </row>
    <row r="181" spans="1:5" x14ac:dyDescent="0.25">
      <c r="A181" t="s">
        <v>9</v>
      </c>
      <c r="B181" t="s">
        <v>38</v>
      </c>
      <c r="C181" t="s">
        <v>16</v>
      </c>
      <c r="D181" s="4">
        <v>2646</v>
      </c>
      <c r="E181" s="5">
        <v>120</v>
      </c>
    </row>
    <row r="182" spans="1:5" x14ac:dyDescent="0.25">
      <c r="A182" t="s">
        <v>7</v>
      </c>
      <c r="B182" t="s">
        <v>36</v>
      </c>
      <c r="C182" t="s">
        <v>18</v>
      </c>
      <c r="D182" s="4">
        <v>2646</v>
      </c>
      <c r="E182" s="5">
        <v>177</v>
      </c>
    </row>
    <row r="183" spans="1:5" x14ac:dyDescent="0.25">
      <c r="A183" t="s">
        <v>9</v>
      </c>
      <c r="B183" t="s">
        <v>39</v>
      </c>
      <c r="C183" t="s">
        <v>18</v>
      </c>
      <c r="D183" s="4">
        <v>2639</v>
      </c>
      <c r="E183" s="5">
        <v>204</v>
      </c>
    </row>
    <row r="184" spans="1:5" x14ac:dyDescent="0.25">
      <c r="A184" t="s">
        <v>3</v>
      </c>
      <c r="B184" t="s">
        <v>34</v>
      </c>
      <c r="C184" t="s">
        <v>20</v>
      </c>
      <c r="D184" s="4">
        <v>2583</v>
      </c>
      <c r="E184" s="5">
        <v>18</v>
      </c>
    </row>
    <row r="185" spans="1:5" x14ac:dyDescent="0.25">
      <c r="A185" t="s">
        <v>10</v>
      </c>
      <c r="B185" t="s">
        <v>35</v>
      </c>
      <c r="C185" t="s">
        <v>15</v>
      </c>
      <c r="D185" s="4">
        <v>2562</v>
      </c>
      <c r="E185" s="5">
        <v>6</v>
      </c>
    </row>
    <row r="186" spans="1:5" x14ac:dyDescent="0.25">
      <c r="A186" t="s">
        <v>40</v>
      </c>
      <c r="B186" t="s">
        <v>38</v>
      </c>
      <c r="C186" t="s">
        <v>25</v>
      </c>
      <c r="D186" s="4">
        <v>2541</v>
      </c>
      <c r="E186" s="5">
        <v>90</v>
      </c>
    </row>
    <row r="187" spans="1:5" x14ac:dyDescent="0.25">
      <c r="A187" t="s">
        <v>40</v>
      </c>
      <c r="B187" t="s">
        <v>38</v>
      </c>
      <c r="C187" t="s">
        <v>29</v>
      </c>
      <c r="D187" s="4">
        <v>2541</v>
      </c>
      <c r="E187" s="5">
        <v>45</v>
      </c>
    </row>
    <row r="188" spans="1:5" x14ac:dyDescent="0.25">
      <c r="A188" t="s">
        <v>7</v>
      </c>
      <c r="B188" t="s">
        <v>35</v>
      </c>
      <c r="C188" t="s">
        <v>27</v>
      </c>
      <c r="D188" s="4">
        <v>2478</v>
      </c>
      <c r="E188" s="5">
        <v>21</v>
      </c>
    </row>
    <row r="189" spans="1:5" x14ac:dyDescent="0.25">
      <c r="A189" t="s">
        <v>10</v>
      </c>
      <c r="B189" t="s">
        <v>36</v>
      </c>
      <c r="C189" t="s">
        <v>29</v>
      </c>
      <c r="D189" s="4">
        <v>2471</v>
      </c>
      <c r="E189" s="5">
        <v>342</v>
      </c>
    </row>
    <row r="190" spans="1:5" x14ac:dyDescent="0.25">
      <c r="A190" t="s">
        <v>3</v>
      </c>
      <c r="B190" t="s">
        <v>35</v>
      </c>
      <c r="C190" t="s">
        <v>25</v>
      </c>
      <c r="D190" s="4">
        <v>2464</v>
      </c>
      <c r="E190" s="5">
        <v>234</v>
      </c>
    </row>
    <row r="191" spans="1:5" x14ac:dyDescent="0.25">
      <c r="A191" t="s">
        <v>9</v>
      </c>
      <c r="B191" t="s">
        <v>38</v>
      </c>
      <c r="C191" t="s">
        <v>26</v>
      </c>
      <c r="D191" s="4">
        <v>2436</v>
      </c>
      <c r="E191" s="5">
        <v>99</v>
      </c>
    </row>
    <row r="192" spans="1:5" x14ac:dyDescent="0.25">
      <c r="A192" t="s">
        <v>9</v>
      </c>
      <c r="B192" t="s">
        <v>35</v>
      </c>
      <c r="C192" t="s">
        <v>27</v>
      </c>
      <c r="D192" s="4">
        <v>2429</v>
      </c>
      <c r="E192" s="5">
        <v>144</v>
      </c>
    </row>
    <row r="193" spans="1:5" x14ac:dyDescent="0.25">
      <c r="A193" t="s">
        <v>3</v>
      </c>
      <c r="B193" t="s">
        <v>35</v>
      </c>
      <c r="C193" t="s">
        <v>14</v>
      </c>
      <c r="D193" s="4">
        <v>2415</v>
      </c>
      <c r="E193" s="5">
        <v>255</v>
      </c>
    </row>
    <row r="194" spans="1:5" x14ac:dyDescent="0.25">
      <c r="A194" t="s">
        <v>5</v>
      </c>
      <c r="B194" t="s">
        <v>35</v>
      </c>
      <c r="C194" t="s">
        <v>18</v>
      </c>
      <c r="D194" s="4">
        <v>2415</v>
      </c>
      <c r="E194" s="5">
        <v>15</v>
      </c>
    </row>
    <row r="195" spans="1:5" x14ac:dyDescent="0.25">
      <c r="A195" t="s">
        <v>9</v>
      </c>
      <c r="B195" t="s">
        <v>38</v>
      </c>
      <c r="C195" t="s">
        <v>17</v>
      </c>
      <c r="D195" s="4">
        <v>2408</v>
      </c>
      <c r="E195" s="5">
        <v>9</v>
      </c>
    </row>
    <row r="196" spans="1:5" x14ac:dyDescent="0.25">
      <c r="A196" t="s">
        <v>41</v>
      </c>
      <c r="B196" t="s">
        <v>37</v>
      </c>
      <c r="C196" t="s">
        <v>26</v>
      </c>
      <c r="D196" s="4">
        <v>2324</v>
      </c>
      <c r="E196" s="5">
        <v>177</v>
      </c>
    </row>
    <row r="197" spans="1:5" x14ac:dyDescent="0.25">
      <c r="A197" t="s">
        <v>10</v>
      </c>
      <c r="B197" t="s">
        <v>36</v>
      </c>
      <c r="C197" t="s">
        <v>23</v>
      </c>
      <c r="D197" s="4">
        <v>2317</v>
      </c>
      <c r="E197" s="5">
        <v>261</v>
      </c>
    </row>
    <row r="198" spans="1:5" x14ac:dyDescent="0.25">
      <c r="A198" t="s">
        <v>6</v>
      </c>
      <c r="B198" t="s">
        <v>38</v>
      </c>
      <c r="C198" t="s">
        <v>13</v>
      </c>
      <c r="D198" s="4">
        <v>2317</v>
      </c>
      <c r="E198" s="5">
        <v>123</v>
      </c>
    </row>
    <row r="199" spans="1:5" x14ac:dyDescent="0.25">
      <c r="A199" t="s">
        <v>40</v>
      </c>
      <c r="B199" t="s">
        <v>34</v>
      </c>
      <c r="C199" t="s">
        <v>27</v>
      </c>
      <c r="D199" s="4">
        <v>2289</v>
      </c>
      <c r="E199" s="5">
        <v>135</v>
      </c>
    </row>
    <row r="200" spans="1:5" x14ac:dyDescent="0.25">
      <c r="A200" t="s">
        <v>40</v>
      </c>
      <c r="B200" t="s">
        <v>35</v>
      </c>
      <c r="C200" t="s">
        <v>30</v>
      </c>
      <c r="D200" s="4">
        <v>2275</v>
      </c>
      <c r="E200" s="5">
        <v>447</v>
      </c>
    </row>
    <row r="201" spans="1:5" x14ac:dyDescent="0.25">
      <c r="A201" t="s">
        <v>8</v>
      </c>
      <c r="B201" t="s">
        <v>38</v>
      </c>
      <c r="C201" t="s">
        <v>27</v>
      </c>
      <c r="D201" s="4">
        <v>2268</v>
      </c>
      <c r="E201" s="5">
        <v>63</v>
      </c>
    </row>
    <row r="202" spans="1:5" x14ac:dyDescent="0.25">
      <c r="A202" t="s">
        <v>7</v>
      </c>
      <c r="B202" t="s">
        <v>34</v>
      </c>
      <c r="C202" t="s">
        <v>33</v>
      </c>
      <c r="D202" s="4">
        <v>2226</v>
      </c>
      <c r="E202" s="5">
        <v>48</v>
      </c>
    </row>
    <row r="203" spans="1:5" x14ac:dyDescent="0.25">
      <c r="A203" t="s">
        <v>6</v>
      </c>
      <c r="B203" t="s">
        <v>34</v>
      </c>
      <c r="C203" t="s">
        <v>16</v>
      </c>
      <c r="D203" s="4">
        <v>2219</v>
      </c>
      <c r="E203" s="5">
        <v>75</v>
      </c>
    </row>
    <row r="204" spans="1:5" x14ac:dyDescent="0.25">
      <c r="A204" t="s">
        <v>3</v>
      </c>
      <c r="B204" t="s">
        <v>34</v>
      </c>
      <c r="C204" t="s">
        <v>23</v>
      </c>
      <c r="D204" s="4">
        <v>2212</v>
      </c>
      <c r="E204" s="5">
        <v>117</v>
      </c>
    </row>
    <row r="205" spans="1:5" x14ac:dyDescent="0.25">
      <c r="A205" t="s">
        <v>10</v>
      </c>
      <c r="B205" t="s">
        <v>38</v>
      </c>
      <c r="C205" t="s">
        <v>22</v>
      </c>
      <c r="D205" s="4">
        <v>2205</v>
      </c>
      <c r="E205" s="5">
        <v>141</v>
      </c>
    </row>
    <row r="206" spans="1:5" x14ac:dyDescent="0.25">
      <c r="A206" t="s">
        <v>7</v>
      </c>
      <c r="B206" t="s">
        <v>34</v>
      </c>
      <c r="C206" t="s">
        <v>20</v>
      </c>
      <c r="D206" s="4">
        <v>2205</v>
      </c>
      <c r="E206" s="5">
        <v>138</v>
      </c>
    </row>
    <row r="207" spans="1:5" x14ac:dyDescent="0.25">
      <c r="A207" t="s">
        <v>7</v>
      </c>
      <c r="B207" t="s">
        <v>36</v>
      </c>
      <c r="C207" t="s">
        <v>31</v>
      </c>
      <c r="D207" s="4">
        <v>2149</v>
      </c>
      <c r="E207" s="5">
        <v>117</v>
      </c>
    </row>
    <row r="208" spans="1:5" x14ac:dyDescent="0.25">
      <c r="A208" t="s">
        <v>9</v>
      </c>
      <c r="B208" t="s">
        <v>36</v>
      </c>
      <c r="C208" t="s">
        <v>25</v>
      </c>
      <c r="D208" s="4">
        <v>2142</v>
      </c>
      <c r="E208" s="5">
        <v>114</v>
      </c>
    </row>
    <row r="209" spans="1:5" x14ac:dyDescent="0.25">
      <c r="A209" t="s">
        <v>7</v>
      </c>
      <c r="B209" t="s">
        <v>35</v>
      </c>
      <c r="C209" t="s">
        <v>16</v>
      </c>
      <c r="D209" s="4">
        <v>2135</v>
      </c>
      <c r="E209" s="5">
        <v>27</v>
      </c>
    </row>
    <row r="210" spans="1:5" x14ac:dyDescent="0.25">
      <c r="A210" t="s">
        <v>3</v>
      </c>
      <c r="B210" t="s">
        <v>35</v>
      </c>
      <c r="C210" t="s">
        <v>29</v>
      </c>
      <c r="D210" s="4">
        <v>2114</v>
      </c>
      <c r="E210" s="5">
        <v>66</v>
      </c>
    </row>
    <row r="211" spans="1:5" x14ac:dyDescent="0.25">
      <c r="A211" t="s">
        <v>41</v>
      </c>
      <c r="B211" t="s">
        <v>35</v>
      </c>
      <c r="C211" t="s">
        <v>15</v>
      </c>
      <c r="D211" s="4">
        <v>2114</v>
      </c>
      <c r="E211" s="5">
        <v>186</v>
      </c>
    </row>
    <row r="212" spans="1:5" x14ac:dyDescent="0.25">
      <c r="A212" t="s">
        <v>6</v>
      </c>
      <c r="B212" t="s">
        <v>39</v>
      </c>
      <c r="C212" t="s">
        <v>25</v>
      </c>
      <c r="D212" s="4">
        <v>2100</v>
      </c>
      <c r="E212" s="5">
        <v>414</v>
      </c>
    </row>
    <row r="213" spans="1:5" x14ac:dyDescent="0.25">
      <c r="A213" t="s">
        <v>8</v>
      </c>
      <c r="B213" t="s">
        <v>35</v>
      </c>
      <c r="C213" t="s">
        <v>29</v>
      </c>
      <c r="D213" s="4">
        <v>2023</v>
      </c>
      <c r="E213" s="5">
        <v>168</v>
      </c>
    </row>
    <row r="214" spans="1:5" x14ac:dyDescent="0.25">
      <c r="A214" t="s">
        <v>3</v>
      </c>
      <c r="B214" t="s">
        <v>35</v>
      </c>
      <c r="C214" t="s">
        <v>23</v>
      </c>
      <c r="D214" s="4">
        <v>2023</v>
      </c>
      <c r="E214" s="5">
        <v>78</v>
      </c>
    </row>
    <row r="215" spans="1:5" x14ac:dyDescent="0.25">
      <c r="A215" t="s">
        <v>2</v>
      </c>
      <c r="B215" t="s">
        <v>39</v>
      </c>
      <c r="C215" t="s">
        <v>16</v>
      </c>
      <c r="D215" s="4">
        <v>2016</v>
      </c>
      <c r="E215" s="5">
        <v>117</v>
      </c>
    </row>
    <row r="216" spans="1:5" x14ac:dyDescent="0.25">
      <c r="A216" t="s">
        <v>8</v>
      </c>
      <c r="B216" t="s">
        <v>34</v>
      </c>
      <c r="C216" t="s">
        <v>16</v>
      </c>
      <c r="D216" s="4">
        <v>2009</v>
      </c>
      <c r="E216" s="5">
        <v>219</v>
      </c>
    </row>
    <row r="217" spans="1:5" x14ac:dyDescent="0.25">
      <c r="A217" t="s">
        <v>40</v>
      </c>
      <c r="B217" t="s">
        <v>38</v>
      </c>
      <c r="C217" t="s">
        <v>31</v>
      </c>
      <c r="D217" s="4">
        <v>1988</v>
      </c>
      <c r="E217" s="5">
        <v>39</v>
      </c>
    </row>
    <row r="218" spans="1:5" x14ac:dyDescent="0.25">
      <c r="A218" t="s">
        <v>10</v>
      </c>
      <c r="B218" t="s">
        <v>35</v>
      </c>
      <c r="C218" t="s">
        <v>20</v>
      </c>
      <c r="D218" s="4">
        <v>1974</v>
      </c>
      <c r="E218" s="5">
        <v>195</v>
      </c>
    </row>
    <row r="219" spans="1:5" x14ac:dyDescent="0.25">
      <c r="A219" t="s">
        <v>7</v>
      </c>
      <c r="B219" t="s">
        <v>34</v>
      </c>
      <c r="C219" t="s">
        <v>14</v>
      </c>
      <c r="D219" s="4">
        <v>1932</v>
      </c>
      <c r="E219" s="5">
        <v>369</v>
      </c>
    </row>
    <row r="220" spans="1:5" x14ac:dyDescent="0.25">
      <c r="A220" t="s">
        <v>41</v>
      </c>
      <c r="B220" t="s">
        <v>36</v>
      </c>
      <c r="C220" t="s">
        <v>19</v>
      </c>
      <c r="D220" s="4">
        <v>1925</v>
      </c>
      <c r="E220" s="5">
        <v>192</v>
      </c>
    </row>
    <row r="221" spans="1:5" x14ac:dyDescent="0.25">
      <c r="A221" t="s">
        <v>6</v>
      </c>
      <c r="B221" t="s">
        <v>37</v>
      </c>
      <c r="C221" t="s">
        <v>16</v>
      </c>
      <c r="D221" s="4">
        <v>1904</v>
      </c>
      <c r="E221" s="5">
        <v>405</v>
      </c>
    </row>
    <row r="222" spans="1:5" x14ac:dyDescent="0.25">
      <c r="A222" t="s">
        <v>8</v>
      </c>
      <c r="B222" t="s">
        <v>37</v>
      </c>
      <c r="C222" t="s">
        <v>22</v>
      </c>
      <c r="D222" s="4">
        <v>1890</v>
      </c>
      <c r="E222" s="5">
        <v>195</v>
      </c>
    </row>
    <row r="223" spans="1:5" x14ac:dyDescent="0.25">
      <c r="A223" t="s">
        <v>2</v>
      </c>
      <c r="B223" t="s">
        <v>39</v>
      </c>
      <c r="C223" t="s">
        <v>25</v>
      </c>
      <c r="D223" s="4">
        <v>1785</v>
      </c>
      <c r="E223" s="5">
        <v>462</v>
      </c>
    </row>
    <row r="224" spans="1:5" x14ac:dyDescent="0.25">
      <c r="A224" t="s">
        <v>7</v>
      </c>
      <c r="B224" t="s">
        <v>38</v>
      </c>
      <c r="C224" t="s">
        <v>18</v>
      </c>
      <c r="D224" s="4">
        <v>1778</v>
      </c>
      <c r="E224" s="5">
        <v>270</v>
      </c>
    </row>
    <row r="225" spans="1:5" x14ac:dyDescent="0.25">
      <c r="A225" t="s">
        <v>8</v>
      </c>
      <c r="B225" t="s">
        <v>37</v>
      </c>
      <c r="C225" t="s">
        <v>19</v>
      </c>
      <c r="D225" s="4">
        <v>1771</v>
      </c>
      <c r="E225" s="5">
        <v>204</v>
      </c>
    </row>
    <row r="226" spans="1:5" x14ac:dyDescent="0.25">
      <c r="A226" t="s">
        <v>8</v>
      </c>
      <c r="B226" t="s">
        <v>38</v>
      </c>
      <c r="C226" t="s">
        <v>23</v>
      </c>
      <c r="D226" s="4">
        <v>1701</v>
      </c>
      <c r="E226" s="5">
        <v>234</v>
      </c>
    </row>
    <row r="227" spans="1:5" x14ac:dyDescent="0.25">
      <c r="A227" t="s">
        <v>5</v>
      </c>
      <c r="B227" t="s">
        <v>34</v>
      </c>
      <c r="C227" t="s">
        <v>33</v>
      </c>
      <c r="D227" s="4">
        <v>1652</v>
      </c>
      <c r="E227" s="5">
        <v>93</v>
      </c>
    </row>
    <row r="228" spans="1:5" x14ac:dyDescent="0.25">
      <c r="A228" t="s">
        <v>3</v>
      </c>
      <c r="B228" t="s">
        <v>39</v>
      </c>
      <c r="C228" t="s">
        <v>28</v>
      </c>
      <c r="D228" s="4">
        <v>1652</v>
      </c>
      <c r="E228" s="5">
        <v>102</v>
      </c>
    </row>
    <row r="229" spans="1:5" x14ac:dyDescent="0.25">
      <c r="A229" t="s">
        <v>6</v>
      </c>
      <c r="B229" t="s">
        <v>39</v>
      </c>
      <c r="C229" t="s">
        <v>30</v>
      </c>
      <c r="D229" s="4">
        <v>1638</v>
      </c>
      <c r="E229" s="5">
        <v>63</v>
      </c>
    </row>
    <row r="230" spans="1:5" x14ac:dyDescent="0.25">
      <c r="A230" t="s">
        <v>40</v>
      </c>
      <c r="B230" t="s">
        <v>35</v>
      </c>
      <c r="C230" t="s">
        <v>24</v>
      </c>
      <c r="D230" s="4">
        <v>1638</v>
      </c>
      <c r="E230" s="5">
        <v>48</v>
      </c>
    </row>
    <row r="231" spans="1:5" x14ac:dyDescent="0.25">
      <c r="A231" t="s">
        <v>40</v>
      </c>
      <c r="B231" t="s">
        <v>37</v>
      </c>
      <c r="C231" t="s">
        <v>30</v>
      </c>
      <c r="D231" s="4">
        <v>1624</v>
      </c>
      <c r="E231" s="5">
        <v>114</v>
      </c>
    </row>
    <row r="232" spans="1:5" x14ac:dyDescent="0.25">
      <c r="A232" t="s">
        <v>40</v>
      </c>
      <c r="B232" t="s">
        <v>35</v>
      </c>
      <c r="C232" t="s">
        <v>29</v>
      </c>
      <c r="D232" s="4">
        <v>1617</v>
      </c>
      <c r="E232" s="5">
        <v>126</v>
      </c>
    </row>
    <row r="233" spans="1:5" x14ac:dyDescent="0.25">
      <c r="A233" t="s">
        <v>2</v>
      </c>
      <c r="B233" t="s">
        <v>35</v>
      </c>
      <c r="C233" t="s">
        <v>17</v>
      </c>
      <c r="D233" s="4">
        <v>1589</v>
      </c>
      <c r="E233" s="5">
        <v>303</v>
      </c>
    </row>
    <row r="234" spans="1:5" x14ac:dyDescent="0.25">
      <c r="A234" t="s">
        <v>7</v>
      </c>
      <c r="B234" t="s">
        <v>34</v>
      </c>
      <c r="C234" t="s">
        <v>25</v>
      </c>
      <c r="D234" s="4">
        <v>1568</v>
      </c>
      <c r="E234" s="5">
        <v>96</v>
      </c>
    </row>
    <row r="235" spans="1:5" x14ac:dyDescent="0.25">
      <c r="A235" t="s">
        <v>2</v>
      </c>
      <c r="B235" t="s">
        <v>39</v>
      </c>
      <c r="C235" t="s">
        <v>22</v>
      </c>
      <c r="D235" s="4">
        <v>1568</v>
      </c>
      <c r="E235" s="5">
        <v>141</v>
      </c>
    </row>
    <row r="236" spans="1:5" x14ac:dyDescent="0.25">
      <c r="A236" t="s">
        <v>8</v>
      </c>
      <c r="B236" t="s">
        <v>39</v>
      </c>
      <c r="C236" t="s">
        <v>26</v>
      </c>
      <c r="D236" s="4">
        <v>1561</v>
      </c>
      <c r="E236" s="5">
        <v>27</v>
      </c>
    </row>
    <row r="237" spans="1:5" x14ac:dyDescent="0.25">
      <c r="A237" t="s">
        <v>41</v>
      </c>
      <c r="B237" t="s">
        <v>37</v>
      </c>
      <c r="C237" t="s">
        <v>30</v>
      </c>
      <c r="D237" s="4">
        <v>1526</v>
      </c>
      <c r="E237" s="5">
        <v>240</v>
      </c>
    </row>
    <row r="238" spans="1:5" x14ac:dyDescent="0.25">
      <c r="A238" t="s">
        <v>5</v>
      </c>
      <c r="B238" t="s">
        <v>36</v>
      </c>
      <c r="C238" t="s">
        <v>30</v>
      </c>
      <c r="D238" s="4">
        <v>1526</v>
      </c>
      <c r="E238" s="5">
        <v>105</v>
      </c>
    </row>
    <row r="239" spans="1:5" x14ac:dyDescent="0.25">
      <c r="A239" t="s">
        <v>6</v>
      </c>
      <c r="B239" t="s">
        <v>37</v>
      </c>
      <c r="C239" t="s">
        <v>18</v>
      </c>
      <c r="D239" s="4">
        <v>1505</v>
      </c>
      <c r="E239" s="5">
        <v>102</v>
      </c>
    </row>
    <row r="240" spans="1:5" x14ac:dyDescent="0.25">
      <c r="A240" t="s">
        <v>41</v>
      </c>
      <c r="B240" t="s">
        <v>34</v>
      </c>
      <c r="C240" t="s">
        <v>17</v>
      </c>
      <c r="D240" s="4">
        <v>1463</v>
      </c>
      <c r="E240" s="5">
        <v>39</v>
      </c>
    </row>
    <row r="241" spans="1:5" x14ac:dyDescent="0.25">
      <c r="A241" t="s">
        <v>6</v>
      </c>
      <c r="B241" t="s">
        <v>34</v>
      </c>
      <c r="C241" t="s">
        <v>15</v>
      </c>
      <c r="D241" s="4">
        <v>1442</v>
      </c>
      <c r="E241" s="5">
        <v>15</v>
      </c>
    </row>
    <row r="242" spans="1:5" x14ac:dyDescent="0.25">
      <c r="A242" t="s">
        <v>10</v>
      </c>
      <c r="B242" t="s">
        <v>34</v>
      </c>
      <c r="C242" t="s">
        <v>25</v>
      </c>
      <c r="D242" s="4">
        <v>1428</v>
      </c>
      <c r="E242" s="5">
        <v>93</v>
      </c>
    </row>
    <row r="243" spans="1:5" x14ac:dyDescent="0.25">
      <c r="A243" t="s">
        <v>10</v>
      </c>
      <c r="B243" t="s">
        <v>36</v>
      </c>
      <c r="C243" t="s">
        <v>27</v>
      </c>
      <c r="D243" s="4">
        <v>1407</v>
      </c>
      <c r="E243" s="5">
        <v>72</v>
      </c>
    </row>
    <row r="244" spans="1:5" x14ac:dyDescent="0.25">
      <c r="A244" t="s">
        <v>6</v>
      </c>
      <c r="B244" t="s">
        <v>36</v>
      </c>
      <c r="C244" t="s">
        <v>29</v>
      </c>
      <c r="D244" s="4">
        <v>1400</v>
      </c>
      <c r="E244" s="5">
        <v>135</v>
      </c>
    </row>
    <row r="245" spans="1:5" x14ac:dyDescent="0.25">
      <c r="A245" t="s">
        <v>6</v>
      </c>
      <c r="B245" t="s">
        <v>35</v>
      </c>
      <c r="C245" t="s">
        <v>4</v>
      </c>
      <c r="D245" s="4">
        <v>1302</v>
      </c>
      <c r="E245" s="5">
        <v>402</v>
      </c>
    </row>
    <row r="246" spans="1:5" x14ac:dyDescent="0.25">
      <c r="A246" t="s">
        <v>7</v>
      </c>
      <c r="B246" t="s">
        <v>38</v>
      </c>
      <c r="C246" t="s">
        <v>14</v>
      </c>
      <c r="D246" s="4">
        <v>1281</v>
      </c>
      <c r="E246" s="5">
        <v>75</v>
      </c>
    </row>
    <row r="247" spans="1:5" x14ac:dyDescent="0.25">
      <c r="A247" t="s">
        <v>3</v>
      </c>
      <c r="B247" t="s">
        <v>36</v>
      </c>
      <c r="C247" t="s">
        <v>19</v>
      </c>
      <c r="D247" s="4">
        <v>1281</v>
      </c>
      <c r="E247" s="5">
        <v>18</v>
      </c>
    </row>
    <row r="248" spans="1:5" x14ac:dyDescent="0.25">
      <c r="A248" t="s">
        <v>41</v>
      </c>
      <c r="B248" t="s">
        <v>34</v>
      </c>
      <c r="C248" t="s">
        <v>16</v>
      </c>
      <c r="D248" s="4">
        <v>1274</v>
      </c>
      <c r="E248" s="5">
        <v>225</v>
      </c>
    </row>
    <row r="249" spans="1:5" x14ac:dyDescent="0.25">
      <c r="A249" t="s">
        <v>6</v>
      </c>
      <c r="B249" t="s">
        <v>38</v>
      </c>
      <c r="C249" t="s">
        <v>27</v>
      </c>
      <c r="D249" s="4">
        <v>1134</v>
      </c>
      <c r="E249" s="5">
        <v>282</v>
      </c>
    </row>
    <row r="250" spans="1:5" x14ac:dyDescent="0.25">
      <c r="A250" t="s">
        <v>9</v>
      </c>
      <c r="B250" t="s">
        <v>37</v>
      </c>
      <c r="C250" t="s">
        <v>29</v>
      </c>
      <c r="D250" s="4">
        <v>1085</v>
      </c>
      <c r="E250" s="5">
        <v>273</v>
      </c>
    </row>
    <row r="251" spans="1:5" x14ac:dyDescent="0.25">
      <c r="A251" t="s">
        <v>6</v>
      </c>
      <c r="B251" t="s">
        <v>35</v>
      </c>
      <c r="C251" t="s">
        <v>20</v>
      </c>
      <c r="D251" s="4">
        <v>1071</v>
      </c>
      <c r="E251" s="5">
        <v>270</v>
      </c>
    </row>
    <row r="252" spans="1:5" x14ac:dyDescent="0.25">
      <c r="A252" t="s">
        <v>2</v>
      </c>
      <c r="B252" t="s">
        <v>37</v>
      </c>
      <c r="C252" t="s">
        <v>14</v>
      </c>
      <c r="D252" s="4">
        <v>1057</v>
      </c>
      <c r="E252" s="5">
        <v>54</v>
      </c>
    </row>
    <row r="253" spans="1:5" x14ac:dyDescent="0.25">
      <c r="A253" t="s">
        <v>3</v>
      </c>
      <c r="B253" t="s">
        <v>36</v>
      </c>
      <c r="C253" t="s">
        <v>28</v>
      </c>
      <c r="D253" s="4">
        <v>973</v>
      </c>
      <c r="E253" s="5">
        <v>162</v>
      </c>
    </row>
    <row r="254" spans="1:5" x14ac:dyDescent="0.25">
      <c r="A254" t="s">
        <v>7</v>
      </c>
      <c r="B254" t="s">
        <v>39</v>
      </c>
      <c r="C254" t="s">
        <v>27</v>
      </c>
      <c r="D254" s="4">
        <v>966</v>
      </c>
      <c r="E254" s="5">
        <v>198</v>
      </c>
    </row>
    <row r="255" spans="1:5" x14ac:dyDescent="0.25">
      <c r="A255" t="s">
        <v>9</v>
      </c>
      <c r="B255" t="s">
        <v>35</v>
      </c>
      <c r="C255" t="s">
        <v>4</v>
      </c>
      <c r="D255" s="4">
        <v>959</v>
      </c>
      <c r="E255" s="5">
        <v>147</v>
      </c>
    </row>
    <row r="256" spans="1:5" x14ac:dyDescent="0.25">
      <c r="A256" t="s">
        <v>6</v>
      </c>
      <c r="B256" t="s">
        <v>38</v>
      </c>
      <c r="C256" t="s">
        <v>33</v>
      </c>
      <c r="D256" s="4">
        <v>959</v>
      </c>
      <c r="E256" s="5">
        <v>135</v>
      </c>
    </row>
    <row r="257" spans="1:5" x14ac:dyDescent="0.25">
      <c r="A257" t="s">
        <v>10</v>
      </c>
      <c r="B257" t="s">
        <v>36</v>
      </c>
      <c r="C257" t="s">
        <v>13</v>
      </c>
      <c r="D257" s="4">
        <v>945</v>
      </c>
      <c r="E257" s="5">
        <v>75</v>
      </c>
    </row>
    <row r="258" spans="1:5" x14ac:dyDescent="0.25">
      <c r="A258" t="s">
        <v>6</v>
      </c>
      <c r="B258" t="s">
        <v>38</v>
      </c>
      <c r="C258" t="s">
        <v>16</v>
      </c>
      <c r="D258" s="4">
        <v>938</v>
      </c>
      <c r="E258" s="5">
        <v>6</v>
      </c>
    </row>
    <row r="259" spans="1:5" x14ac:dyDescent="0.25">
      <c r="A259" t="s">
        <v>9</v>
      </c>
      <c r="B259" t="s">
        <v>34</v>
      </c>
      <c r="C259" t="s">
        <v>16</v>
      </c>
      <c r="D259" s="4">
        <v>938</v>
      </c>
      <c r="E259" s="5">
        <v>189</v>
      </c>
    </row>
    <row r="260" spans="1:5" x14ac:dyDescent="0.25">
      <c r="A260" t="s">
        <v>3</v>
      </c>
      <c r="B260" t="s">
        <v>37</v>
      </c>
      <c r="C260" t="s">
        <v>4</v>
      </c>
      <c r="D260" s="4">
        <v>938</v>
      </c>
      <c r="E260" s="5">
        <v>366</v>
      </c>
    </row>
    <row r="261" spans="1:5" x14ac:dyDescent="0.25">
      <c r="A261" t="s">
        <v>5</v>
      </c>
      <c r="B261" t="s">
        <v>34</v>
      </c>
      <c r="C261" t="s">
        <v>19</v>
      </c>
      <c r="D261" s="4">
        <v>861</v>
      </c>
      <c r="E261" s="5">
        <v>195</v>
      </c>
    </row>
    <row r="262" spans="1:5" x14ac:dyDescent="0.25">
      <c r="A262" t="s">
        <v>41</v>
      </c>
      <c r="B262" t="s">
        <v>36</v>
      </c>
      <c r="C262" t="s">
        <v>28</v>
      </c>
      <c r="D262" s="4">
        <v>854</v>
      </c>
      <c r="E262" s="5">
        <v>309</v>
      </c>
    </row>
    <row r="263" spans="1:5" x14ac:dyDescent="0.25">
      <c r="A263" t="s">
        <v>41</v>
      </c>
      <c r="B263" t="s">
        <v>35</v>
      </c>
      <c r="C263" t="s">
        <v>27</v>
      </c>
      <c r="D263" s="4">
        <v>847</v>
      </c>
      <c r="E263" s="5">
        <v>129</v>
      </c>
    </row>
    <row r="264" spans="1:5" x14ac:dyDescent="0.25">
      <c r="A264" t="s">
        <v>8</v>
      </c>
      <c r="B264" t="s">
        <v>38</v>
      </c>
      <c r="C264" t="s">
        <v>13</v>
      </c>
      <c r="D264" s="4">
        <v>819</v>
      </c>
      <c r="E264" s="5">
        <v>510</v>
      </c>
    </row>
    <row r="265" spans="1:5" x14ac:dyDescent="0.25">
      <c r="A265" t="s">
        <v>3</v>
      </c>
      <c r="B265" t="s">
        <v>35</v>
      </c>
      <c r="C265" t="s">
        <v>33</v>
      </c>
      <c r="D265" s="4">
        <v>819</v>
      </c>
      <c r="E265" s="5">
        <v>306</v>
      </c>
    </row>
    <row r="266" spans="1:5" x14ac:dyDescent="0.25">
      <c r="A266" t="s">
        <v>2</v>
      </c>
      <c r="B266" t="s">
        <v>36</v>
      </c>
      <c r="C266" t="s">
        <v>27</v>
      </c>
      <c r="D266" s="4">
        <v>798</v>
      </c>
      <c r="E266" s="5">
        <v>519</v>
      </c>
    </row>
    <row r="267" spans="1:5" x14ac:dyDescent="0.25">
      <c r="A267" t="s">
        <v>41</v>
      </c>
      <c r="B267" t="s">
        <v>37</v>
      </c>
      <c r="C267" t="s">
        <v>15</v>
      </c>
      <c r="D267" s="4">
        <v>714</v>
      </c>
      <c r="E267" s="5">
        <v>231</v>
      </c>
    </row>
    <row r="268" spans="1:5" x14ac:dyDescent="0.25">
      <c r="A268" t="s">
        <v>9</v>
      </c>
      <c r="B268" t="s">
        <v>34</v>
      </c>
      <c r="C268" t="s">
        <v>17</v>
      </c>
      <c r="D268" s="4">
        <v>707</v>
      </c>
      <c r="E268" s="5">
        <v>174</v>
      </c>
    </row>
    <row r="269" spans="1:5" x14ac:dyDescent="0.25">
      <c r="A269" t="s">
        <v>10</v>
      </c>
      <c r="B269" t="s">
        <v>34</v>
      </c>
      <c r="C269" t="s">
        <v>17</v>
      </c>
      <c r="D269" s="4">
        <v>700</v>
      </c>
      <c r="E269" s="5">
        <v>87</v>
      </c>
    </row>
    <row r="270" spans="1:5" x14ac:dyDescent="0.25">
      <c r="A270" t="s">
        <v>2</v>
      </c>
      <c r="B270" t="s">
        <v>39</v>
      </c>
      <c r="C270" t="s">
        <v>23</v>
      </c>
      <c r="D270" s="4">
        <v>630</v>
      </c>
      <c r="E270" s="5">
        <v>36</v>
      </c>
    </row>
    <row r="271" spans="1:5" x14ac:dyDescent="0.25">
      <c r="A271" t="s">
        <v>40</v>
      </c>
      <c r="B271" t="s">
        <v>38</v>
      </c>
      <c r="C271" t="s">
        <v>24</v>
      </c>
      <c r="D271" s="4">
        <v>623</v>
      </c>
      <c r="E271" s="5">
        <v>51</v>
      </c>
    </row>
    <row r="272" spans="1:5" x14ac:dyDescent="0.25">
      <c r="A272" t="s">
        <v>40</v>
      </c>
      <c r="B272" t="s">
        <v>38</v>
      </c>
      <c r="C272" t="s">
        <v>26</v>
      </c>
      <c r="D272" s="4">
        <v>609</v>
      </c>
      <c r="E272" s="5">
        <v>87</v>
      </c>
    </row>
    <row r="273" spans="1:5" x14ac:dyDescent="0.25">
      <c r="A273" t="s">
        <v>41</v>
      </c>
      <c r="B273" t="s">
        <v>35</v>
      </c>
      <c r="C273" t="s">
        <v>19</v>
      </c>
      <c r="D273" s="4">
        <v>609</v>
      </c>
      <c r="E273" s="5">
        <v>99</v>
      </c>
    </row>
    <row r="274" spans="1:5" x14ac:dyDescent="0.25">
      <c r="A274" t="s">
        <v>10</v>
      </c>
      <c r="B274" t="s">
        <v>35</v>
      </c>
      <c r="C274" t="s">
        <v>21</v>
      </c>
      <c r="D274" s="4">
        <v>567</v>
      </c>
      <c r="E274" s="5">
        <v>228</v>
      </c>
    </row>
    <row r="275" spans="1:5" x14ac:dyDescent="0.25">
      <c r="A275" t="s">
        <v>6</v>
      </c>
      <c r="B275" t="s">
        <v>37</v>
      </c>
      <c r="C275" t="s">
        <v>30</v>
      </c>
      <c r="D275" s="4">
        <v>560</v>
      </c>
      <c r="E275" s="5">
        <v>81</v>
      </c>
    </row>
    <row r="276" spans="1:5" x14ac:dyDescent="0.25">
      <c r="A276" t="s">
        <v>2</v>
      </c>
      <c r="B276" t="s">
        <v>35</v>
      </c>
      <c r="C276" t="s">
        <v>19</v>
      </c>
      <c r="D276" s="4">
        <v>553</v>
      </c>
      <c r="E276" s="5">
        <v>15</v>
      </c>
    </row>
    <row r="277" spans="1:5" x14ac:dyDescent="0.25">
      <c r="A277" t="s">
        <v>6</v>
      </c>
      <c r="B277" t="s">
        <v>34</v>
      </c>
      <c r="C277" t="s">
        <v>4</v>
      </c>
      <c r="D277" s="4">
        <v>525</v>
      </c>
      <c r="E277" s="5">
        <v>48</v>
      </c>
    </row>
    <row r="278" spans="1:5" x14ac:dyDescent="0.25">
      <c r="A278" t="s">
        <v>5</v>
      </c>
      <c r="B278" t="s">
        <v>37</v>
      </c>
      <c r="C278" t="s">
        <v>22</v>
      </c>
      <c r="D278" s="4">
        <v>518</v>
      </c>
      <c r="E278" s="5">
        <v>75</v>
      </c>
    </row>
    <row r="279" spans="1:5" x14ac:dyDescent="0.25">
      <c r="A279" t="s">
        <v>6</v>
      </c>
      <c r="B279" t="s">
        <v>36</v>
      </c>
      <c r="C279" t="s">
        <v>21</v>
      </c>
      <c r="D279" s="4">
        <v>497</v>
      </c>
      <c r="E279" s="5">
        <v>63</v>
      </c>
    </row>
    <row r="280" spans="1:5" x14ac:dyDescent="0.25">
      <c r="A280" t="s">
        <v>5</v>
      </c>
      <c r="B280" t="s">
        <v>35</v>
      </c>
      <c r="C280" t="s">
        <v>22</v>
      </c>
      <c r="D280" s="4">
        <v>490</v>
      </c>
      <c r="E280" s="5">
        <v>84</v>
      </c>
    </row>
    <row r="281" spans="1:5" x14ac:dyDescent="0.25">
      <c r="A281" t="s">
        <v>6</v>
      </c>
      <c r="B281" t="s">
        <v>38</v>
      </c>
      <c r="C281" t="s">
        <v>25</v>
      </c>
      <c r="D281" s="4">
        <v>469</v>
      </c>
      <c r="E281" s="5">
        <v>75</v>
      </c>
    </row>
    <row r="282" spans="1:5" x14ac:dyDescent="0.25">
      <c r="A282" t="s">
        <v>8</v>
      </c>
      <c r="B282" t="s">
        <v>37</v>
      </c>
      <c r="C282" t="s">
        <v>21</v>
      </c>
      <c r="D282" s="4">
        <v>434</v>
      </c>
      <c r="E282" s="5">
        <v>87</v>
      </c>
    </row>
    <row r="283" spans="1:5" x14ac:dyDescent="0.25">
      <c r="A283" t="s">
        <v>5</v>
      </c>
      <c r="B283" t="s">
        <v>39</v>
      </c>
      <c r="C283" t="s">
        <v>18</v>
      </c>
      <c r="D283" s="4">
        <v>385</v>
      </c>
      <c r="E283" s="5">
        <v>249</v>
      </c>
    </row>
    <row r="284" spans="1:5" x14ac:dyDescent="0.25">
      <c r="A284" t="s">
        <v>8</v>
      </c>
      <c r="B284" t="s">
        <v>35</v>
      </c>
      <c r="C284" t="s">
        <v>33</v>
      </c>
      <c r="D284" s="4">
        <v>357</v>
      </c>
      <c r="E284" s="5">
        <v>126</v>
      </c>
    </row>
    <row r="285" spans="1:5" x14ac:dyDescent="0.25">
      <c r="A285" t="s">
        <v>41</v>
      </c>
      <c r="B285" t="s">
        <v>34</v>
      </c>
      <c r="C285" t="s">
        <v>22</v>
      </c>
      <c r="D285" s="4">
        <v>336</v>
      </c>
      <c r="E285" s="5">
        <v>144</v>
      </c>
    </row>
    <row r="286" spans="1:5" x14ac:dyDescent="0.25">
      <c r="A286" t="s">
        <v>7</v>
      </c>
      <c r="B286" t="s">
        <v>36</v>
      </c>
      <c r="C286" t="s">
        <v>32</v>
      </c>
      <c r="D286" s="4">
        <v>280</v>
      </c>
      <c r="E286" s="5">
        <v>87</v>
      </c>
    </row>
    <row r="287" spans="1:5" x14ac:dyDescent="0.25">
      <c r="A287" t="s">
        <v>9</v>
      </c>
      <c r="B287" t="s">
        <v>37</v>
      </c>
      <c r="C287" t="s">
        <v>4</v>
      </c>
      <c r="D287" s="4">
        <v>259</v>
      </c>
      <c r="E287" s="5">
        <v>207</v>
      </c>
    </row>
    <row r="288" spans="1:5" x14ac:dyDescent="0.25">
      <c r="A288" t="s">
        <v>2</v>
      </c>
      <c r="B288" t="s">
        <v>34</v>
      </c>
      <c r="C288" t="s">
        <v>13</v>
      </c>
      <c r="D288" s="4">
        <v>252</v>
      </c>
      <c r="E288" s="5">
        <v>54</v>
      </c>
    </row>
    <row r="289" spans="1:5" x14ac:dyDescent="0.25">
      <c r="A289" t="s">
        <v>10</v>
      </c>
      <c r="B289" t="s">
        <v>37</v>
      </c>
      <c r="C289" t="s">
        <v>21</v>
      </c>
      <c r="D289" s="4">
        <v>245</v>
      </c>
      <c r="E289" s="5">
        <v>288</v>
      </c>
    </row>
    <row r="290" spans="1:5" x14ac:dyDescent="0.25">
      <c r="A290" t="s">
        <v>2</v>
      </c>
      <c r="B290" t="s">
        <v>37</v>
      </c>
      <c r="C290" t="s">
        <v>19</v>
      </c>
      <c r="D290" s="4">
        <v>238</v>
      </c>
      <c r="E290" s="5">
        <v>18</v>
      </c>
    </row>
    <row r="291" spans="1:5" x14ac:dyDescent="0.25">
      <c r="A291" t="s">
        <v>40</v>
      </c>
      <c r="B291" t="s">
        <v>36</v>
      </c>
      <c r="C291" t="s">
        <v>4</v>
      </c>
      <c r="D291" s="4">
        <v>217</v>
      </c>
      <c r="E291" s="5">
        <v>36</v>
      </c>
    </row>
    <row r="292" spans="1:5" x14ac:dyDescent="0.25">
      <c r="A292" t="s">
        <v>2</v>
      </c>
      <c r="B292" t="s">
        <v>36</v>
      </c>
      <c r="C292" t="s">
        <v>17</v>
      </c>
      <c r="D292" s="4">
        <v>189</v>
      </c>
      <c r="E292" s="5">
        <v>48</v>
      </c>
    </row>
    <row r="293" spans="1:5" x14ac:dyDescent="0.25">
      <c r="A293" t="s">
        <v>5</v>
      </c>
      <c r="B293" t="s">
        <v>37</v>
      </c>
      <c r="C293" t="s">
        <v>31</v>
      </c>
      <c r="D293" s="4">
        <v>182</v>
      </c>
      <c r="E293" s="5">
        <v>48</v>
      </c>
    </row>
    <row r="294" spans="1:5" x14ac:dyDescent="0.25">
      <c r="A294" t="s">
        <v>8</v>
      </c>
      <c r="B294" t="s">
        <v>38</v>
      </c>
      <c r="C294" t="s">
        <v>22</v>
      </c>
      <c r="D294" s="4">
        <v>168</v>
      </c>
      <c r="E294" s="5">
        <v>84</v>
      </c>
    </row>
    <row r="295" spans="1:5" x14ac:dyDescent="0.25">
      <c r="A295" t="s">
        <v>41</v>
      </c>
      <c r="B295" t="s">
        <v>38</v>
      </c>
      <c r="C295" t="s">
        <v>25</v>
      </c>
      <c r="D295" s="4">
        <v>154</v>
      </c>
      <c r="E295" s="5">
        <v>21</v>
      </c>
    </row>
    <row r="296" spans="1:5" x14ac:dyDescent="0.25">
      <c r="A296" t="s">
        <v>9</v>
      </c>
      <c r="B296" t="s">
        <v>35</v>
      </c>
      <c r="C296" t="s">
        <v>26</v>
      </c>
      <c r="D296" s="4">
        <v>98</v>
      </c>
      <c r="E296" s="5">
        <v>159</v>
      </c>
    </row>
    <row r="297" spans="1:5" x14ac:dyDescent="0.25">
      <c r="A297" t="s">
        <v>41</v>
      </c>
      <c r="B297" t="s">
        <v>36</v>
      </c>
      <c r="C297" t="s">
        <v>26</v>
      </c>
      <c r="D297" s="4">
        <v>98</v>
      </c>
      <c r="E297" s="5">
        <v>204</v>
      </c>
    </row>
    <row r="298" spans="1:5" x14ac:dyDescent="0.25">
      <c r="A298" t="s">
        <v>10</v>
      </c>
      <c r="B298" t="s">
        <v>38</v>
      </c>
      <c r="C298" t="s">
        <v>13</v>
      </c>
      <c r="D298" s="4">
        <v>63</v>
      </c>
      <c r="E298" s="5">
        <v>123</v>
      </c>
    </row>
    <row r="299" spans="1:5" x14ac:dyDescent="0.25">
      <c r="A299" t="s">
        <v>2</v>
      </c>
      <c r="B299" t="s">
        <v>38</v>
      </c>
      <c r="C299" t="s">
        <v>13</v>
      </c>
      <c r="D299" s="4">
        <v>56</v>
      </c>
      <c r="E299" s="5">
        <v>51</v>
      </c>
    </row>
    <row r="300" spans="1:5" x14ac:dyDescent="0.25">
      <c r="A300" t="s">
        <v>8</v>
      </c>
      <c r="B300" t="s">
        <v>37</v>
      </c>
      <c r="C300" t="s">
        <v>30</v>
      </c>
      <c r="D300" s="4">
        <v>42</v>
      </c>
      <c r="E300" s="5">
        <v>150</v>
      </c>
    </row>
    <row r="301" spans="1:5" x14ac:dyDescent="0.25">
      <c r="A301" t="s">
        <v>3</v>
      </c>
      <c r="B301" t="s">
        <v>39</v>
      </c>
      <c r="C301" t="s">
        <v>16</v>
      </c>
      <c r="D301" s="4">
        <v>21</v>
      </c>
      <c r="E301" s="5">
        <v>168</v>
      </c>
    </row>
    <row r="302" spans="1:5" x14ac:dyDescent="0.25">
      <c r="A302" t="s">
        <v>40</v>
      </c>
      <c r="B302" t="s">
        <v>39</v>
      </c>
      <c r="C302" t="s">
        <v>29</v>
      </c>
      <c r="D302" s="4">
        <v>0</v>
      </c>
      <c r="E302" s="5">
        <v>135</v>
      </c>
    </row>
  </sheetData>
  <mergeCells count="1">
    <mergeCell ref="H3:O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workbookViewId="0">
      <selection activeCell="K20" sqref="K20"/>
    </sheetView>
  </sheetViews>
  <sheetFormatPr defaultRowHeight="15" x14ac:dyDescent="0.25"/>
  <cols>
    <col min="2" max="2" width="12.5703125" bestFit="1" customWidth="1"/>
    <col min="3" max="3" width="11.140625" customWidth="1"/>
    <col min="8" max="8" width="13.140625" bestFit="1" customWidth="1"/>
    <col min="9" max="9" width="14.85546875" customWidth="1"/>
    <col min="10" max="10" width="7.85546875" customWidth="1"/>
    <col min="11" max="11" width="12.28515625" customWidth="1"/>
    <col min="12" max="14" width="4.7109375" customWidth="1"/>
    <col min="15" max="52" width="5.7109375" customWidth="1"/>
    <col min="53" max="263" width="7.28515625" customWidth="1"/>
    <col min="264" max="276" width="8.28515625" customWidth="1"/>
    <col min="277" max="277" width="11.28515625" bestFit="1" customWidth="1"/>
  </cols>
  <sheetData>
    <row r="2" spans="2:16" x14ac:dyDescent="0.25">
      <c r="B2" s="21" t="s">
        <v>71</v>
      </c>
      <c r="C2" s="21"/>
      <c r="D2" s="21"/>
      <c r="E2" s="21"/>
      <c r="H2" s="31" t="s">
        <v>73</v>
      </c>
      <c r="I2" s="32"/>
      <c r="J2" s="32"/>
      <c r="K2" s="32"/>
      <c r="L2" s="32"/>
      <c r="M2" s="32"/>
      <c r="N2" s="32"/>
      <c r="O2" s="33"/>
    </row>
    <row r="4" spans="2:16" x14ac:dyDescent="0.25">
      <c r="B4" s="25" t="s">
        <v>69</v>
      </c>
      <c r="C4" s="26" t="s">
        <v>70</v>
      </c>
      <c r="D4" s="26" t="s">
        <v>72</v>
      </c>
      <c r="E4" s="26" t="s">
        <v>50</v>
      </c>
      <c r="H4" s="34" t="s">
        <v>74</v>
      </c>
      <c r="I4" t="s">
        <v>76</v>
      </c>
      <c r="J4" t="s">
        <v>72</v>
      </c>
      <c r="K4" t="s">
        <v>77</v>
      </c>
    </row>
    <row r="5" spans="2:16" x14ac:dyDescent="0.25">
      <c r="B5" s="23" t="s">
        <v>36</v>
      </c>
      <c r="C5" s="22">
        <f>SUMIF(Table3[Geography],'Sales By Country'!B5,Table3[Amount])</f>
        <v>237944</v>
      </c>
      <c r="D5" s="30">
        <f>Table4[[#This Row],[Amounts]]</f>
        <v>237944</v>
      </c>
      <c r="E5" s="24">
        <f>SUMIF(Table3[Geography],B5,Table3[Units])</f>
        <v>7302</v>
      </c>
      <c r="H5" s="35" t="s">
        <v>34</v>
      </c>
      <c r="I5" s="37">
        <v>252469</v>
      </c>
      <c r="J5" s="36">
        <v>252469</v>
      </c>
      <c r="K5" s="5">
        <v>8760</v>
      </c>
    </row>
    <row r="6" spans="2:16" x14ac:dyDescent="0.25">
      <c r="B6" s="23" t="s">
        <v>34</v>
      </c>
      <c r="C6" s="22">
        <f>SUMIF(Table3[Geography],'Sales By Country'!B6,Table3[Amount])</f>
        <v>252469</v>
      </c>
      <c r="D6" s="24">
        <f>Table4[[#This Row],[Amounts]]</f>
        <v>252469</v>
      </c>
      <c r="E6" s="24">
        <f>SUMIF(Table3[Geography],B6,Table3[Units])</f>
        <v>8760</v>
      </c>
      <c r="H6" s="35" t="s">
        <v>36</v>
      </c>
      <c r="I6" s="37">
        <v>237944</v>
      </c>
      <c r="J6" s="36">
        <v>237944</v>
      </c>
      <c r="K6" s="5">
        <v>7302</v>
      </c>
    </row>
    <row r="7" spans="2:16" x14ac:dyDescent="0.25">
      <c r="B7" s="23" t="s">
        <v>35</v>
      </c>
      <c r="C7" s="22">
        <f>SUMIF(Table3[Geography],'Sales By Country'!B7,Table3[Amount])</f>
        <v>189434</v>
      </c>
      <c r="D7" s="24">
        <f>Table4[[#This Row],[Amounts]]</f>
        <v>189434</v>
      </c>
      <c r="E7" s="24">
        <f>SUMIF(Table3[Geography],B7,Table3[Units])</f>
        <v>10158</v>
      </c>
      <c r="H7" s="35" t="s">
        <v>37</v>
      </c>
      <c r="I7" s="37">
        <v>218813</v>
      </c>
      <c r="J7" s="36">
        <v>218813</v>
      </c>
      <c r="K7" s="5">
        <v>7431</v>
      </c>
    </row>
    <row r="8" spans="2:16" x14ac:dyDescent="0.25">
      <c r="B8" s="23" t="s">
        <v>39</v>
      </c>
      <c r="C8" s="22">
        <f>SUMIF(Table3[Geography],'Sales By Country'!B8,Table3[Amount])</f>
        <v>173530</v>
      </c>
      <c r="D8" s="24">
        <f>Table4[[#This Row],[Amounts]]</f>
        <v>173530</v>
      </c>
      <c r="E8" s="24">
        <f>SUMIF(Table3[Geography],B8,Table3[Units])</f>
        <v>5745</v>
      </c>
      <c r="H8" s="35" t="s">
        <v>35</v>
      </c>
      <c r="I8" s="37">
        <v>189434</v>
      </c>
      <c r="J8" s="36">
        <v>189434</v>
      </c>
      <c r="K8" s="5">
        <v>10158</v>
      </c>
    </row>
    <row r="9" spans="2:16" x14ac:dyDescent="0.25">
      <c r="B9" s="23" t="s">
        <v>37</v>
      </c>
      <c r="C9" s="22">
        <f>SUMIF(Table3[Geography],'Sales By Country'!B9,Table3[Amount])</f>
        <v>218813</v>
      </c>
      <c r="D9" s="24">
        <f>Table4[[#This Row],[Amounts]]</f>
        <v>218813</v>
      </c>
      <c r="E9" s="24">
        <f>SUMIF(Table3[Geography],B9,Table3[Units])</f>
        <v>7431</v>
      </c>
      <c r="H9" s="35" t="s">
        <v>39</v>
      </c>
      <c r="I9" s="37">
        <v>173530</v>
      </c>
      <c r="J9" s="36">
        <v>173530</v>
      </c>
      <c r="K9" s="5">
        <v>5745</v>
      </c>
    </row>
    <row r="10" spans="2:16" x14ac:dyDescent="0.25">
      <c r="B10" s="27" t="s">
        <v>38</v>
      </c>
      <c r="C10" s="28">
        <f>SUMIF(Table3[Geography],'Sales By Country'!B10,Table3[Amount])</f>
        <v>168679</v>
      </c>
      <c r="D10" s="29">
        <f>Table4[[#This Row],[Amounts]]</f>
        <v>168679</v>
      </c>
      <c r="E10" s="29">
        <f>SUMIF(Table3[Geography],B10,Table3[Units])</f>
        <v>6264</v>
      </c>
      <c r="H10" s="35" t="s">
        <v>38</v>
      </c>
      <c r="I10" s="37">
        <v>168679</v>
      </c>
      <c r="J10" s="36">
        <v>168679</v>
      </c>
      <c r="K10" s="5">
        <v>6264</v>
      </c>
    </row>
    <row r="14" spans="2:16" x14ac:dyDescent="0.25">
      <c r="H14" s="15" t="s">
        <v>78</v>
      </c>
      <c r="I14" s="15"/>
      <c r="J14" s="15"/>
      <c r="K14" s="15"/>
      <c r="L14" s="15"/>
      <c r="M14" s="15"/>
      <c r="N14" s="15"/>
      <c r="O14" s="15"/>
      <c r="P14" s="15"/>
    </row>
    <row r="15" spans="2:16" x14ac:dyDescent="0.25">
      <c r="I15" s="15" t="s">
        <v>79</v>
      </c>
      <c r="J15" s="15"/>
    </row>
  </sheetData>
  <mergeCells count="4">
    <mergeCell ref="B2:E2"/>
    <mergeCell ref="H2:O2"/>
    <mergeCell ref="H14:P14"/>
    <mergeCell ref="I15:J15"/>
  </mergeCells>
  <conditionalFormatting sqref="D5:D10">
    <cfRule type="dataBar" priority="3">
      <dataBar showValue="0"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{C9296E8A-4397-4E23-BFB7-BCF85815C98F}</x14:id>
        </ext>
      </extLst>
    </cfRule>
  </conditionalFormatting>
  <conditionalFormatting pivot="1" sqref="J5:J10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{86D78EE9-E2FA-4B93-BB35-C4603A2C6A01}</x14:id>
        </ext>
      </extLst>
    </cfRule>
  </conditionalFormatting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296E8A-4397-4E23-BFB7-BCF85815C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D5:D10</xm:sqref>
        </x14:conditionalFormatting>
        <x14:conditionalFormatting xmlns:xm="http://schemas.microsoft.com/office/excel/2006/main" pivot="1">
          <x14:cfRule type="dataBar" id="{86D78EE9-E2FA-4B93-BB35-C4603A2C6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5"/>
  <sheetViews>
    <sheetView workbookViewId="0">
      <selection activeCell="H20" sqref="H20"/>
    </sheetView>
  </sheetViews>
  <sheetFormatPr defaultRowHeight="15" x14ac:dyDescent="0.25"/>
  <cols>
    <col min="2" max="2" width="21.85546875" bestFit="1" customWidth="1"/>
    <col min="3" max="3" width="13.140625" customWidth="1"/>
    <col min="4" max="5" width="13.140625" bestFit="1" customWidth="1"/>
    <col min="6" max="6" width="15.140625" bestFit="1" customWidth="1"/>
  </cols>
  <sheetData>
    <row r="2" spans="2:13" x14ac:dyDescent="0.25">
      <c r="I2" s="16" t="s">
        <v>81</v>
      </c>
      <c r="J2" s="16"/>
      <c r="K2" s="16"/>
      <c r="L2" s="16"/>
      <c r="M2" s="16"/>
    </row>
    <row r="3" spans="2:13" x14ac:dyDescent="0.25">
      <c r="B3" s="34" t="s">
        <v>74</v>
      </c>
      <c r="C3" t="s">
        <v>82</v>
      </c>
      <c r="I3" s="15" t="s">
        <v>80</v>
      </c>
      <c r="J3" s="15"/>
      <c r="K3" s="15"/>
      <c r="L3" s="15"/>
      <c r="M3" s="15"/>
    </row>
    <row r="4" spans="2:13" x14ac:dyDescent="0.25">
      <c r="B4" s="35" t="s">
        <v>15</v>
      </c>
      <c r="C4" s="37">
        <v>44.990867579908674</v>
      </c>
    </row>
    <row r="5" spans="2:13" x14ac:dyDescent="0.25">
      <c r="B5" s="35" t="s">
        <v>33</v>
      </c>
      <c r="C5" s="37">
        <v>37.303128371089535</v>
      </c>
    </row>
    <row r="6" spans="2:13" x14ac:dyDescent="0.25">
      <c r="B6" s="35" t="s">
        <v>24</v>
      </c>
      <c r="C6" s="37">
        <v>33.88697318007663</v>
      </c>
    </row>
    <row r="7" spans="2:13" x14ac:dyDescent="0.25">
      <c r="B7" s="35" t="s">
        <v>26</v>
      </c>
      <c r="C7" s="37">
        <v>32.807189542483663</v>
      </c>
    </row>
    <row r="8" spans="2:13" x14ac:dyDescent="0.25">
      <c r="B8" s="35" t="s">
        <v>22</v>
      </c>
      <c r="C8" s="37">
        <v>32.301656920077974</v>
      </c>
    </row>
    <row r="9" spans="2:13" x14ac:dyDescent="0.25">
      <c r="B9" s="35" t="s">
        <v>32</v>
      </c>
      <c r="C9" s="37">
        <v>31.276401564537156</v>
      </c>
    </row>
    <row r="10" spans="2:13" x14ac:dyDescent="0.25">
      <c r="B10" s="35" t="s">
        <v>23</v>
      </c>
      <c r="C10" s="37">
        <v>31.260485651214129</v>
      </c>
    </row>
    <row r="11" spans="2:13" x14ac:dyDescent="0.25">
      <c r="B11" s="35" t="s">
        <v>18</v>
      </c>
      <c r="C11" s="37">
        <v>29.765981735159816</v>
      </c>
    </row>
    <row r="12" spans="2:13" x14ac:dyDescent="0.25">
      <c r="B12" s="35" t="s">
        <v>21</v>
      </c>
      <c r="C12" s="37">
        <v>28.877675840978593</v>
      </c>
    </row>
    <row r="13" spans="2:13" x14ac:dyDescent="0.25">
      <c r="B13" s="35" t="s">
        <v>16</v>
      </c>
      <c r="C13" s="37">
        <v>28.835190343546891</v>
      </c>
    </row>
    <row r="14" spans="2:13" x14ac:dyDescent="0.25">
      <c r="B14" s="35" t="s">
        <v>17</v>
      </c>
      <c r="C14" s="37">
        <v>27.336336336336338</v>
      </c>
    </row>
    <row r="15" spans="2:13" x14ac:dyDescent="0.25">
      <c r="B15" s="35" t="s">
        <v>25</v>
      </c>
      <c r="C15" s="37">
        <v>27.242165242165242</v>
      </c>
    </row>
    <row r="16" spans="2:13" x14ac:dyDescent="0.25">
      <c r="B16" s="35" t="s">
        <v>13</v>
      </c>
      <c r="C16" s="37">
        <v>25.130781499202552</v>
      </c>
    </row>
    <row r="17" spans="2:3" x14ac:dyDescent="0.25">
      <c r="B17" s="35" t="s">
        <v>20</v>
      </c>
      <c r="C17" s="37">
        <v>24.9143897996357</v>
      </c>
    </row>
    <row r="18" spans="2:3" x14ac:dyDescent="0.25">
      <c r="B18" s="35" t="s">
        <v>30</v>
      </c>
      <c r="C18" s="37">
        <v>23.733047822983583</v>
      </c>
    </row>
    <row r="19" spans="2:3" x14ac:dyDescent="0.25">
      <c r="B19" s="35" t="s">
        <v>31</v>
      </c>
      <c r="C19" s="37">
        <v>23.329174093879978</v>
      </c>
    </row>
    <row r="20" spans="2:3" x14ac:dyDescent="0.25">
      <c r="B20" s="35" t="s">
        <v>27</v>
      </c>
      <c r="C20" s="37">
        <v>23.293427230046948</v>
      </c>
    </row>
    <row r="21" spans="2:3" x14ac:dyDescent="0.25">
      <c r="B21" s="35" t="s">
        <v>19</v>
      </c>
      <c r="C21" s="37">
        <v>22.87525562372188</v>
      </c>
    </row>
    <row r="22" spans="2:3" x14ac:dyDescent="0.25">
      <c r="B22" s="35" t="s">
        <v>28</v>
      </c>
      <c r="C22" s="37">
        <v>22.567196757093857</v>
      </c>
    </row>
    <row r="23" spans="2:3" x14ac:dyDescent="0.25">
      <c r="B23" s="35" t="s">
        <v>4</v>
      </c>
      <c r="C23" s="37">
        <v>21.424648786717754</v>
      </c>
    </row>
    <row r="24" spans="2:3" x14ac:dyDescent="0.25">
      <c r="B24" s="35" t="s">
        <v>14</v>
      </c>
      <c r="C24" s="37">
        <v>21.356577645895154</v>
      </c>
    </row>
    <row r="25" spans="2:3" x14ac:dyDescent="0.25">
      <c r="B25" s="35" t="s">
        <v>29</v>
      </c>
      <c r="C25" s="37">
        <v>19.492271505376344</v>
      </c>
    </row>
  </sheetData>
  <mergeCells count="2">
    <mergeCell ref="I3:M3"/>
    <mergeCell ref="I2:M2"/>
  </mergeCells>
  <conditionalFormatting pivot="1" sqref="C4:C25">
    <cfRule type="top10" priority="2" rank="5"/>
  </conditionalFormatting>
  <conditionalFormatting pivot="1" sqref="C4:C25">
    <cfRule type="top10" dxfId="7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03"/>
  <sheetViews>
    <sheetView workbookViewId="0">
      <selection activeCell="L7" sqref="L7"/>
    </sheetView>
  </sheetViews>
  <sheetFormatPr defaultRowHeight="15" x14ac:dyDescent="0.25"/>
  <sheetData>
    <row r="2" spans="1:20" x14ac:dyDescent="0.25">
      <c r="A2" s="38" t="s">
        <v>83</v>
      </c>
      <c r="B2" s="38"/>
      <c r="C2" s="38"/>
      <c r="D2" s="38"/>
      <c r="F2" s="15" t="s">
        <v>84</v>
      </c>
      <c r="G2" s="15"/>
      <c r="H2" s="15"/>
      <c r="I2" s="15"/>
      <c r="J2" s="15"/>
    </row>
    <row r="3" spans="1:20" x14ac:dyDescent="0.25">
      <c r="F3" s="15" t="s">
        <v>85</v>
      </c>
      <c r="G3" s="15"/>
      <c r="H3" s="15"/>
      <c r="I3" s="15"/>
      <c r="J3" s="15"/>
      <c r="P3" s="6" t="s">
        <v>11</v>
      </c>
      <c r="Q3" s="6" t="s">
        <v>12</v>
      </c>
      <c r="R3" s="6" t="s">
        <v>0</v>
      </c>
      <c r="S3" s="10" t="s">
        <v>1</v>
      </c>
      <c r="T3" s="10" t="s">
        <v>50</v>
      </c>
    </row>
    <row r="4" spans="1:20" x14ac:dyDescent="0.25">
      <c r="P4" t="s">
        <v>5</v>
      </c>
      <c r="Q4" t="s">
        <v>36</v>
      </c>
      <c r="R4" t="s">
        <v>16</v>
      </c>
      <c r="S4" s="4">
        <v>16184</v>
      </c>
      <c r="T4" s="5">
        <v>39</v>
      </c>
    </row>
    <row r="5" spans="1:20" x14ac:dyDescent="0.25">
      <c r="P5" t="s">
        <v>5</v>
      </c>
      <c r="Q5" t="s">
        <v>34</v>
      </c>
      <c r="R5" t="s">
        <v>20</v>
      </c>
      <c r="S5" s="4">
        <v>15610</v>
      </c>
      <c r="T5" s="5">
        <v>339</v>
      </c>
    </row>
    <row r="6" spans="1:20" x14ac:dyDescent="0.25">
      <c r="P6" t="s">
        <v>9</v>
      </c>
      <c r="Q6" t="s">
        <v>34</v>
      </c>
      <c r="R6" t="s">
        <v>28</v>
      </c>
      <c r="S6" s="4">
        <v>14329</v>
      </c>
      <c r="T6" s="5">
        <v>150</v>
      </c>
    </row>
    <row r="7" spans="1:20" x14ac:dyDescent="0.25">
      <c r="P7" t="s">
        <v>5</v>
      </c>
      <c r="Q7" t="s">
        <v>35</v>
      </c>
      <c r="R7" t="s">
        <v>15</v>
      </c>
      <c r="S7" s="4">
        <v>13391</v>
      </c>
      <c r="T7" s="5">
        <v>201</v>
      </c>
    </row>
    <row r="8" spans="1:20" x14ac:dyDescent="0.25">
      <c r="P8" t="s">
        <v>10</v>
      </c>
      <c r="Q8" t="s">
        <v>39</v>
      </c>
      <c r="R8" t="s">
        <v>33</v>
      </c>
      <c r="S8" s="4">
        <v>12950</v>
      </c>
      <c r="T8" s="5">
        <v>30</v>
      </c>
    </row>
    <row r="9" spans="1:20" x14ac:dyDescent="0.25">
      <c r="P9" t="s">
        <v>40</v>
      </c>
      <c r="Q9" t="s">
        <v>35</v>
      </c>
      <c r="R9" t="s">
        <v>32</v>
      </c>
      <c r="S9" s="4">
        <v>12348</v>
      </c>
      <c r="T9" s="5">
        <v>234</v>
      </c>
    </row>
    <row r="10" spans="1:20" x14ac:dyDescent="0.25">
      <c r="P10" t="s">
        <v>2</v>
      </c>
      <c r="Q10" t="s">
        <v>37</v>
      </c>
      <c r="R10" t="s">
        <v>18</v>
      </c>
      <c r="S10" s="4">
        <v>11571</v>
      </c>
      <c r="T10" s="5">
        <v>138</v>
      </c>
    </row>
    <row r="11" spans="1:20" x14ac:dyDescent="0.25">
      <c r="P11" t="s">
        <v>9</v>
      </c>
      <c r="Q11" t="s">
        <v>36</v>
      </c>
      <c r="R11" t="s">
        <v>27</v>
      </c>
      <c r="S11" s="4">
        <v>11522</v>
      </c>
      <c r="T11" s="5">
        <v>204</v>
      </c>
    </row>
    <row r="12" spans="1:20" x14ac:dyDescent="0.25">
      <c r="P12" t="s">
        <v>2</v>
      </c>
      <c r="Q12" t="s">
        <v>36</v>
      </c>
      <c r="R12" t="s">
        <v>16</v>
      </c>
      <c r="S12" s="4">
        <v>11417</v>
      </c>
      <c r="T12" s="5">
        <v>21</v>
      </c>
    </row>
    <row r="13" spans="1:20" x14ac:dyDescent="0.25">
      <c r="P13" t="s">
        <v>41</v>
      </c>
      <c r="Q13" t="s">
        <v>36</v>
      </c>
      <c r="R13" t="s">
        <v>13</v>
      </c>
      <c r="S13" s="4">
        <v>10311</v>
      </c>
      <c r="T13" s="5">
        <v>231</v>
      </c>
    </row>
    <row r="14" spans="1:20" x14ac:dyDescent="0.25">
      <c r="P14" t="s">
        <v>41</v>
      </c>
      <c r="Q14" t="s">
        <v>36</v>
      </c>
      <c r="R14" t="s">
        <v>32</v>
      </c>
      <c r="S14" s="4">
        <v>10304</v>
      </c>
      <c r="T14" s="5">
        <v>84</v>
      </c>
    </row>
    <row r="15" spans="1:20" x14ac:dyDescent="0.25">
      <c r="P15" t="s">
        <v>7</v>
      </c>
      <c r="Q15" t="s">
        <v>38</v>
      </c>
      <c r="R15" t="s">
        <v>30</v>
      </c>
      <c r="S15" s="4">
        <v>10129</v>
      </c>
      <c r="T15" s="5">
        <v>312</v>
      </c>
    </row>
    <row r="16" spans="1:20" x14ac:dyDescent="0.25">
      <c r="P16" t="s">
        <v>6</v>
      </c>
      <c r="Q16" t="s">
        <v>36</v>
      </c>
      <c r="R16" t="s">
        <v>4</v>
      </c>
      <c r="S16" s="4">
        <v>10073</v>
      </c>
      <c r="T16" s="5">
        <v>120</v>
      </c>
    </row>
    <row r="17" spans="16:20" x14ac:dyDescent="0.25">
      <c r="P17" t="s">
        <v>2</v>
      </c>
      <c r="Q17" t="s">
        <v>37</v>
      </c>
      <c r="R17" t="s">
        <v>17</v>
      </c>
      <c r="S17" s="4">
        <v>9926</v>
      </c>
      <c r="T17" s="5">
        <v>201</v>
      </c>
    </row>
    <row r="18" spans="16:20" x14ac:dyDescent="0.25">
      <c r="P18" t="s">
        <v>7</v>
      </c>
      <c r="Q18" t="s">
        <v>37</v>
      </c>
      <c r="R18" t="s">
        <v>22</v>
      </c>
      <c r="S18" s="4">
        <v>9835</v>
      </c>
      <c r="T18" s="5">
        <v>207</v>
      </c>
    </row>
    <row r="19" spans="16:20" x14ac:dyDescent="0.25">
      <c r="P19" t="s">
        <v>40</v>
      </c>
      <c r="Q19" t="s">
        <v>36</v>
      </c>
      <c r="R19" t="s">
        <v>33</v>
      </c>
      <c r="S19" s="4">
        <v>9772</v>
      </c>
      <c r="T19" s="5">
        <v>90</v>
      </c>
    </row>
    <row r="20" spans="16:20" x14ac:dyDescent="0.25">
      <c r="P20" t="s">
        <v>8</v>
      </c>
      <c r="Q20" t="s">
        <v>37</v>
      </c>
      <c r="R20" t="s">
        <v>15</v>
      </c>
      <c r="S20" s="4">
        <v>9709</v>
      </c>
      <c r="T20" s="5">
        <v>30</v>
      </c>
    </row>
    <row r="21" spans="16:20" x14ac:dyDescent="0.25">
      <c r="P21" t="s">
        <v>8</v>
      </c>
      <c r="Q21" t="s">
        <v>39</v>
      </c>
      <c r="R21" t="s">
        <v>18</v>
      </c>
      <c r="S21" s="4">
        <v>9660</v>
      </c>
      <c r="T21" s="5">
        <v>27</v>
      </c>
    </row>
    <row r="22" spans="16:20" x14ac:dyDescent="0.25">
      <c r="P22" t="s">
        <v>41</v>
      </c>
      <c r="Q22" t="s">
        <v>36</v>
      </c>
      <c r="R22" t="s">
        <v>18</v>
      </c>
      <c r="S22" s="4">
        <v>9632</v>
      </c>
      <c r="T22" s="5">
        <v>288</v>
      </c>
    </row>
    <row r="23" spans="16:20" x14ac:dyDescent="0.25">
      <c r="P23" t="s">
        <v>9</v>
      </c>
      <c r="Q23" t="s">
        <v>38</v>
      </c>
      <c r="R23" t="s">
        <v>33</v>
      </c>
      <c r="S23" s="4">
        <v>9506</v>
      </c>
      <c r="T23" s="5">
        <v>87</v>
      </c>
    </row>
    <row r="24" spans="16:20" x14ac:dyDescent="0.25">
      <c r="P24" t="s">
        <v>2</v>
      </c>
      <c r="Q24" t="s">
        <v>39</v>
      </c>
      <c r="R24" t="s">
        <v>20</v>
      </c>
      <c r="S24" s="4">
        <v>9443</v>
      </c>
      <c r="T24" s="5">
        <v>162</v>
      </c>
    </row>
    <row r="25" spans="16:20" x14ac:dyDescent="0.25">
      <c r="P25" t="s">
        <v>3</v>
      </c>
      <c r="Q25" t="s">
        <v>36</v>
      </c>
      <c r="R25" t="s">
        <v>16</v>
      </c>
      <c r="S25" s="4">
        <v>9198</v>
      </c>
      <c r="T25" s="5">
        <v>36</v>
      </c>
    </row>
    <row r="26" spans="16:20" x14ac:dyDescent="0.25">
      <c r="P26" t="s">
        <v>9</v>
      </c>
      <c r="Q26" t="s">
        <v>36</v>
      </c>
      <c r="R26" t="s">
        <v>30</v>
      </c>
      <c r="S26" s="4">
        <v>9051</v>
      </c>
      <c r="T26" s="5">
        <v>57</v>
      </c>
    </row>
    <row r="27" spans="16:20" x14ac:dyDescent="0.25">
      <c r="P27" t="s">
        <v>40</v>
      </c>
      <c r="Q27" t="s">
        <v>37</v>
      </c>
      <c r="R27" t="s">
        <v>29</v>
      </c>
      <c r="S27" s="4">
        <v>9002</v>
      </c>
      <c r="T27" s="5">
        <v>72</v>
      </c>
    </row>
    <row r="28" spans="16:20" x14ac:dyDescent="0.25">
      <c r="P28" t="s">
        <v>8</v>
      </c>
      <c r="Q28" t="s">
        <v>39</v>
      </c>
      <c r="R28" t="s">
        <v>31</v>
      </c>
      <c r="S28" s="4">
        <v>8890</v>
      </c>
      <c r="T28" s="5">
        <v>210</v>
      </c>
    </row>
    <row r="29" spans="16:20" x14ac:dyDescent="0.25">
      <c r="P29" t="s">
        <v>40</v>
      </c>
      <c r="Q29" t="s">
        <v>35</v>
      </c>
      <c r="R29" t="s">
        <v>33</v>
      </c>
      <c r="S29" s="4">
        <v>8869</v>
      </c>
      <c r="T29" s="5">
        <v>432</v>
      </c>
    </row>
    <row r="30" spans="16:20" x14ac:dyDescent="0.25">
      <c r="P30" t="s">
        <v>7</v>
      </c>
      <c r="Q30" t="s">
        <v>34</v>
      </c>
      <c r="R30" t="s">
        <v>24</v>
      </c>
      <c r="S30" s="4">
        <v>8862</v>
      </c>
      <c r="T30" s="5">
        <v>189</v>
      </c>
    </row>
    <row r="31" spans="16:20" x14ac:dyDescent="0.25">
      <c r="P31" t="s">
        <v>3</v>
      </c>
      <c r="Q31" t="s">
        <v>38</v>
      </c>
      <c r="R31" t="s">
        <v>26</v>
      </c>
      <c r="S31" s="4">
        <v>8841</v>
      </c>
      <c r="T31" s="5">
        <v>303</v>
      </c>
    </row>
    <row r="32" spans="16:20" x14ac:dyDescent="0.25">
      <c r="P32" t="s">
        <v>5</v>
      </c>
      <c r="Q32" t="s">
        <v>37</v>
      </c>
      <c r="R32" t="s">
        <v>25</v>
      </c>
      <c r="S32" s="4">
        <v>8813</v>
      </c>
      <c r="T32" s="5">
        <v>21</v>
      </c>
    </row>
    <row r="33" spans="16:20" x14ac:dyDescent="0.25">
      <c r="P33" t="s">
        <v>9</v>
      </c>
      <c r="Q33" t="s">
        <v>34</v>
      </c>
      <c r="R33" t="s">
        <v>20</v>
      </c>
      <c r="S33" s="4">
        <v>8463</v>
      </c>
      <c r="T33" s="5">
        <v>492</v>
      </c>
    </row>
    <row r="34" spans="16:20" x14ac:dyDescent="0.25">
      <c r="P34" t="s">
        <v>7</v>
      </c>
      <c r="Q34" t="s">
        <v>36</v>
      </c>
      <c r="R34" t="s">
        <v>22</v>
      </c>
      <c r="S34" s="4">
        <v>8435</v>
      </c>
      <c r="T34" s="5">
        <v>42</v>
      </c>
    </row>
    <row r="35" spans="16:20" x14ac:dyDescent="0.25">
      <c r="P35" t="s">
        <v>2</v>
      </c>
      <c r="Q35" t="s">
        <v>36</v>
      </c>
      <c r="R35" t="s">
        <v>29</v>
      </c>
      <c r="S35" s="4">
        <v>8211</v>
      </c>
      <c r="T35" s="5">
        <v>75</v>
      </c>
    </row>
    <row r="36" spans="16:20" x14ac:dyDescent="0.25">
      <c r="P36" t="s">
        <v>9</v>
      </c>
      <c r="Q36" t="s">
        <v>34</v>
      </c>
      <c r="R36" t="s">
        <v>23</v>
      </c>
      <c r="S36" s="4">
        <v>8155</v>
      </c>
      <c r="T36" s="5">
        <v>90</v>
      </c>
    </row>
    <row r="37" spans="16:20" x14ac:dyDescent="0.25">
      <c r="P37" t="s">
        <v>6</v>
      </c>
      <c r="Q37" t="s">
        <v>34</v>
      </c>
      <c r="R37" t="s">
        <v>26</v>
      </c>
      <c r="S37" s="4">
        <v>8008</v>
      </c>
      <c r="T37" s="5">
        <v>456</v>
      </c>
    </row>
    <row r="38" spans="16:20" x14ac:dyDescent="0.25">
      <c r="P38" t="s">
        <v>41</v>
      </c>
      <c r="Q38" t="s">
        <v>34</v>
      </c>
      <c r="R38" t="s">
        <v>33</v>
      </c>
      <c r="S38" s="4">
        <v>7847</v>
      </c>
      <c r="T38" s="5">
        <v>174</v>
      </c>
    </row>
    <row r="39" spans="16:20" x14ac:dyDescent="0.25">
      <c r="P39" t="s">
        <v>9</v>
      </c>
      <c r="Q39" t="s">
        <v>35</v>
      </c>
      <c r="R39" t="s">
        <v>15</v>
      </c>
      <c r="S39" s="4">
        <v>7833</v>
      </c>
      <c r="T39" s="5">
        <v>243</v>
      </c>
    </row>
    <row r="40" spans="16:20" x14ac:dyDescent="0.25">
      <c r="P40" t="s">
        <v>2</v>
      </c>
      <c r="Q40" t="s">
        <v>39</v>
      </c>
      <c r="R40" t="s">
        <v>27</v>
      </c>
      <c r="S40" s="4">
        <v>7812</v>
      </c>
      <c r="T40" s="5">
        <v>81</v>
      </c>
    </row>
    <row r="41" spans="16:20" x14ac:dyDescent="0.25">
      <c r="P41" t="s">
        <v>3</v>
      </c>
      <c r="Q41" t="s">
        <v>34</v>
      </c>
      <c r="R41" t="s">
        <v>32</v>
      </c>
      <c r="S41" s="4">
        <v>7777</v>
      </c>
      <c r="T41" s="5">
        <v>504</v>
      </c>
    </row>
    <row r="42" spans="16:20" x14ac:dyDescent="0.25">
      <c r="P42" t="s">
        <v>7</v>
      </c>
      <c r="Q42" t="s">
        <v>34</v>
      </c>
      <c r="R42" t="s">
        <v>17</v>
      </c>
      <c r="S42" s="4">
        <v>7777</v>
      </c>
      <c r="T42" s="5">
        <v>39</v>
      </c>
    </row>
    <row r="43" spans="16:20" x14ac:dyDescent="0.25">
      <c r="P43" t="s">
        <v>6</v>
      </c>
      <c r="Q43" t="s">
        <v>37</v>
      </c>
      <c r="R43" t="s">
        <v>31</v>
      </c>
      <c r="S43" s="4">
        <v>7693</v>
      </c>
      <c r="T43" s="5">
        <v>87</v>
      </c>
    </row>
    <row r="44" spans="16:20" x14ac:dyDescent="0.25">
      <c r="P44" t="s">
        <v>40</v>
      </c>
      <c r="Q44" t="s">
        <v>37</v>
      </c>
      <c r="R44" t="s">
        <v>19</v>
      </c>
      <c r="S44" s="4">
        <v>7693</v>
      </c>
      <c r="T44" s="5">
        <v>21</v>
      </c>
    </row>
    <row r="45" spans="16:20" x14ac:dyDescent="0.25">
      <c r="P45" t="s">
        <v>2</v>
      </c>
      <c r="Q45" t="s">
        <v>39</v>
      </c>
      <c r="R45" t="s">
        <v>21</v>
      </c>
      <c r="S45" s="4">
        <v>7651</v>
      </c>
      <c r="T45" s="5">
        <v>213</v>
      </c>
    </row>
    <row r="46" spans="16:20" x14ac:dyDescent="0.25">
      <c r="P46" t="s">
        <v>2</v>
      </c>
      <c r="Q46" t="s">
        <v>34</v>
      </c>
      <c r="R46" t="s">
        <v>19</v>
      </c>
      <c r="S46" s="4">
        <v>7511</v>
      </c>
      <c r="T46" s="5">
        <v>120</v>
      </c>
    </row>
    <row r="47" spans="16:20" x14ac:dyDescent="0.25">
      <c r="P47" t="s">
        <v>5</v>
      </c>
      <c r="Q47" t="s">
        <v>38</v>
      </c>
      <c r="R47" t="s">
        <v>25</v>
      </c>
      <c r="S47" s="4">
        <v>7483</v>
      </c>
      <c r="T47" s="5">
        <v>45</v>
      </c>
    </row>
    <row r="48" spans="16:20" x14ac:dyDescent="0.25">
      <c r="P48" t="s">
        <v>41</v>
      </c>
      <c r="Q48" t="s">
        <v>35</v>
      </c>
      <c r="R48" t="s">
        <v>28</v>
      </c>
      <c r="S48" s="4">
        <v>7455</v>
      </c>
      <c r="T48" s="5">
        <v>216</v>
      </c>
    </row>
    <row r="49" spans="16:20" x14ac:dyDescent="0.25">
      <c r="P49" t="s">
        <v>6</v>
      </c>
      <c r="Q49" t="s">
        <v>38</v>
      </c>
      <c r="R49" t="s">
        <v>21</v>
      </c>
      <c r="S49" s="4">
        <v>7322</v>
      </c>
      <c r="T49" s="5">
        <v>36</v>
      </c>
    </row>
    <row r="50" spans="16:20" x14ac:dyDescent="0.25">
      <c r="P50" t="s">
        <v>3</v>
      </c>
      <c r="Q50" t="s">
        <v>37</v>
      </c>
      <c r="R50" t="s">
        <v>28</v>
      </c>
      <c r="S50" s="4">
        <v>7308</v>
      </c>
      <c r="T50" s="5">
        <v>327</v>
      </c>
    </row>
    <row r="51" spans="16:20" x14ac:dyDescent="0.25">
      <c r="P51" t="s">
        <v>5</v>
      </c>
      <c r="Q51" t="s">
        <v>34</v>
      </c>
      <c r="R51" t="s">
        <v>15</v>
      </c>
      <c r="S51" s="4">
        <v>7280</v>
      </c>
      <c r="T51" s="5">
        <v>201</v>
      </c>
    </row>
    <row r="52" spans="16:20" x14ac:dyDescent="0.25">
      <c r="P52" t="s">
        <v>9</v>
      </c>
      <c r="Q52" t="s">
        <v>37</v>
      </c>
      <c r="R52" t="s">
        <v>20</v>
      </c>
      <c r="S52" s="4">
        <v>7273</v>
      </c>
      <c r="T52" s="5">
        <v>96</v>
      </c>
    </row>
    <row r="53" spans="16:20" x14ac:dyDescent="0.25">
      <c r="P53" t="s">
        <v>3</v>
      </c>
      <c r="Q53" t="s">
        <v>34</v>
      </c>
      <c r="R53" t="s">
        <v>14</v>
      </c>
      <c r="S53" s="4">
        <v>7259</v>
      </c>
      <c r="T53" s="5">
        <v>276</v>
      </c>
    </row>
    <row r="54" spans="16:20" x14ac:dyDescent="0.25">
      <c r="P54" t="s">
        <v>5</v>
      </c>
      <c r="Q54" t="s">
        <v>38</v>
      </c>
      <c r="R54" t="s">
        <v>13</v>
      </c>
      <c r="S54" s="4">
        <v>7189</v>
      </c>
      <c r="T54" s="5">
        <v>54</v>
      </c>
    </row>
    <row r="55" spans="16:20" x14ac:dyDescent="0.25">
      <c r="P55" t="s">
        <v>8</v>
      </c>
      <c r="Q55" t="s">
        <v>39</v>
      </c>
      <c r="R55" t="s">
        <v>30</v>
      </c>
      <c r="S55" s="4">
        <v>7021</v>
      </c>
      <c r="T55" s="5">
        <v>183</v>
      </c>
    </row>
    <row r="56" spans="16:20" x14ac:dyDescent="0.25">
      <c r="P56" t="s">
        <v>5</v>
      </c>
      <c r="Q56" t="s">
        <v>34</v>
      </c>
      <c r="R56" t="s">
        <v>27</v>
      </c>
      <c r="S56" s="4">
        <v>6986</v>
      </c>
      <c r="T56" s="5">
        <v>21</v>
      </c>
    </row>
    <row r="57" spans="16:20" x14ac:dyDescent="0.25">
      <c r="P57" t="s">
        <v>5</v>
      </c>
      <c r="Q57" t="s">
        <v>39</v>
      </c>
      <c r="R57" t="s">
        <v>22</v>
      </c>
      <c r="S57" s="4">
        <v>6909</v>
      </c>
      <c r="T57" s="5">
        <v>81</v>
      </c>
    </row>
    <row r="58" spans="16:20" x14ac:dyDescent="0.25">
      <c r="P58" t="s">
        <v>10</v>
      </c>
      <c r="Q58" t="s">
        <v>38</v>
      </c>
      <c r="R58" t="s">
        <v>4</v>
      </c>
      <c r="S58" s="4">
        <v>6860</v>
      </c>
      <c r="T58" s="5">
        <v>126</v>
      </c>
    </row>
    <row r="59" spans="16:20" x14ac:dyDescent="0.25">
      <c r="P59" t="s">
        <v>40</v>
      </c>
      <c r="Q59" t="s">
        <v>35</v>
      </c>
      <c r="R59" t="s">
        <v>22</v>
      </c>
      <c r="S59" s="4">
        <v>6853</v>
      </c>
      <c r="T59" s="5">
        <v>372</v>
      </c>
    </row>
    <row r="60" spans="16:20" x14ac:dyDescent="0.25">
      <c r="P60" t="s">
        <v>9</v>
      </c>
      <c r="Q60" t="s">
        <v>34</v>
      </c>
      <c r="R60" t="s">
        <v>21</v>
      </c>
      <c r="S60" s="4">
        <v>6832</v>
      </c>
      <c r="T60" s="5">
        <v>27</v>
      </c>
    </row>
    <row r="61" spans="16:20" x14ac:dyDescent="0.25">
      <c r="P61" t="s">
        <v>6</v>
      </c>
      <c r="Q61" t="s">
        <v>37</v>
      </c>
      <c r="R61" t="s">
        <v>26</v>
      </c>
      <c r="S61" s="4">
        <v>6818</v>
      </c>
      <c r="T61" s="5">
        <v>6</v>
      </c>
    </row>
    <row r="62" spans="16:20" x14ac:dyDescent="0.25">
      <c r="P62" t="s">
        <v>7</v>
      </c>
      <c r="Q62" t="s">
        <v>35</v>
      </c>
      <c r="R62" t="s">
        <v>30</v>
      </c>
      <c r="S62" s="4">
        <v>6755</v>
      </c>
      <c r="T62" s="5">
        <v>252</v>
      </c>
    </row>
    <row r="63" spans="16:20" x14ac:dyDescent="0.25">
      <c r="P63" t="s">
        <v>40</v>
      </c>
      <c r="Q63" t="s">
        <v>34</v>
      </c>
      <c r="R63" t="s">
        <v>26</v>
      </c>
      <c r="S63" s="4">
        <v>6748</v>
      </c>
      <c r="T63" s="5">
        <v>48</v>
      </c>
    </row>
    <row r="64" spans="16:20" x14ac:dyDescent="0.25">
      <c r="P64" t="s">
        <v>6</v>
      </c>
      <c r="Q64" t="s">
        <v>34</v>
      </c>
      <c r="R64" t="s">
        <v>32</v>
      </c>
      <c r="S64" s="4">
        <v>6734</v>
      </c>
      <c r="T64" s="5">
        <v>123</v>
      </c>
    </row>
    <row r="65" spans="16:20" x14ac:dyDescent="0.25">
      <c r="P65" t="s">
        <v>8</v>
      </c>
      <c r="Q65" t="s">
        <v>35</v>
      </c>
      <c r="R65" t="s">
        <v>32</v>
      </c>
      <c r="S65" s="4">
        <v>6706</v>
      </c>
      <c r="T65" s="5">
        <v>459</v>
      </c>
    </row>
    <row r="66" spans="16:20" x14ac:dyDescent="0.25">
      <c r="P66" t="s">
        <v>10</v>
      </c>
      <c r="Q66" t="s">
        <v>36</v>
      </c>
      <c r="R66" t="s">
        <v>32</v>
      </c>
      <c r="S66" s="4">
        <v>6657</v>
      </c>
      <c r="T66" s="5">
        <v>303</v>
      </c>
    </row>
    <row r="67" spans="16:20" x14ac:dyDescent="0.25">
      <c r="P67" t="s">
        <v>3</v>
      </c>
      <c r="Q67" t="s">
        <v>35</v>
      </c>
      <c r="R67" t="s">
        <v>15</v>
      </c>
      <c r="S67" s="4">
        <v>6657</v>
      </c>
      <c r="T67" s="5">
        <v>276</v>
      </c>
    </row>
    <row r="68" spans="16:20" x14ac:dyDescent="0.25">
      <c r="P68" t="s">
        <v>7</v>
      </c>
      <c r="Q68" t="s">
        <v>37</v>
      </c>
      <c r="R68" t="s">
        <v>14</v>
      </c>
      <c r="S68" s="4">
        <v>6608</v>
      </c>
      <c r="T68" s="5">
        <v>225</v>
      </c>
    </row>
    <row r="69" spans="16:20" x14ac:dyDescent="0.25">
      <c r="P69" t="s">
        <v>2</v>
      </c>
      <c r="Q69" t="s">
        <v>38</v>
      </c>
      <c r="R69" t="s">
        <v>28</v>
      </c>
      <c r="S69" s="4">
        <v>6580</v>
      </c>
      <c r="T69" s="5">
        <v>183</v>
      </c>
    </row>
    <row r="70" spans="16:20" x14ac:dyDescent="0.25">
      <c r="P70" t="s">
        <v>7</v>
      </c>
      <c r="Q70" t="s">
        <v>37</v>
      </c>
      <c r="R70" t="s">
        <v>30</v>
      </c>
      <c r="S70" s="4">
        <v>6454</v>
      </c>
      <c r="T70" s="5">
        <v>54</v>
      </c>
    </row>
    <row r="71" spans="16:20" x14ac:dyDescent="0.25">
      <c r="P71" t="s">
        <v>8</v>
      </c>
      <c r="Q71" t="s">
        <v>38</v>
      </c>
      <c r="R71" t="s">
        <v>21</v>
      </c>
      <c r="S71" s="4">
        <v>6433</v>
      </c>
      <c r="T71" s="5">
        <v>78</v>
      </c>
    </row>
    <row r="72" spans="16:20" x14ac:dyDescent="0.25">
      <c r="P72" t="s">
        <v>41</v>
      </c>
      <c r="Q72" t="s">
        <v>37</v>
      </c>
      <c r="R72" t="s">
        <v>24</v>
      </c>
      <c r="S72" s="4">
        <v>6398</v>
      </c>
      <c r="T72" s="5">
        <v>102</v>
      </c>
    </row>
    <row r="73" spans="16:20" x14ac:dyDescent="0.25">
      <c r="P73" t="s">
        <v>7</v>
      </c>
      <c r="Q73" t="s">
        <v>37</v>
      </c>
      <c r="R73" t="s">
        <v>33</v>
      </c>
      <c r="S73" s="4">
        <v>6391</v>
      </c>
      <c r="T73" s="5">
        <v>48</v>
      </c>
    </row>
    <row r="74" spans="16:20" x14ac:dyDescent="0.25">
      <c r="P74" t="s">
        <v>40</v>
      </c>
      <c r="Q74" t="s">
        <v>39</v>
      </c>
      <c r="R74" t="s">
        <v>27</v>
      </c>
      <c r="S74" s="4">
        <v>6370</v>
      </c>
      <c r="T74" s="5">
        <v>30</v>
      </c>
    </row>
    <row r="75" spans="16:20" x14ac:dyDescent="0.25">
      <c r="P75" t="s">
        <v>5</v>
      </c>
      <c r="Q75" t="s">
        <v>36</v>
      </c>
      <c r="R75" t="s">
        <v>23</v>
      </c>
      <c r="S75" s="4">
        <v>6314</v>
      </c>
      <c r="T75" s="5">
        <v>15</v>
      </c>
    </row>
    <row r="76" spans="16:20" x14ac:dyDescent="0.25">
      <c r="P76" t="s">
        <v>3</v>
      </c>
      <c r="Q76" t="s">
        <v>34</v>
      </c>
      <c r="R76" t="s">
        <v>25</v>
      </c>
      <c r="S76" s="4">
        <v>6300</v>
      </c>
      <c r="T76" s="5">
        <v>42</v>
      </c>
    </row>
    <row r="77" spans="16:20" x14ac:dyDescent="0.25">
      <c r="P77" t="s">
        <v>8</v>
      </c>
      <c r="Q77" t="s">
        <v>37</v>
      </c>
      <c r="R77" t="s">
        <v>26</v>
      </c>
      <c r="S77" s="4">
        <v>6279</v>
      </c>
      <c r="T77" s="5">
        <v>45</v>
      </c>
    </row>
    <row r="78" spans="16:20" x14ac:dyDescent="0.25">
      <c r="P78" t="s">
        <v>5</v>
      </c>
      <c r="Q78" t="s">
        <v>34</v>
      </c>
      <c r="R78" t="s">
        <v>22</v>
      </c>
      <c r="S78" s="4">
        <v>6279</v>
      </c>
      <c r="T78" s="5">
        <v>237</v>
      </c>
    </row>
    <row r="79" spans="16:20" x14ac:dyDescent="0.25">
      <c r="P79" t="s">
        <v>5</v>
      </c>
      <c r="Q79" t="s">
        <v>36</v>
      </c>
      <c r="R79" t="s">
        <v>13</v>
      </c>
      <c r="S79" s="4">
        <v>6146</v>
      </c>
      <c r="T79" s="5">
        <v>63</v>
      </c>
    </row>
    <row r="80" spans="16:20" x14ac:dyDescent="0.25">
      <c r="P80" t="s">
        <v>40</v>
      </c>
      <c r="Q80" t="s">
        <v>37</v>
      </c>
      <c r="R80" t="s">
        <v>27</v>
      </c>
      <c r="S80" s="4">
        <v>6132</v>
      </c>
      <c r="T80" s="5">
        <v>93</v>
      </c>
    </row>
    <row r="81" spans="16:20" x14ac:dyDescent="0.25">
      <c r="P81" t="s">
        <v>40</v>
      </c>
      <c r="Q81" t="s">
        <v>38</v>
      </c>
      <c r="R81" t="s">
        <v>4</v>
      </c>
      <c r="S81" s="4">
        <v>6125</v>
      </c>
      <c r="T81" s="5">
        <v>102</v>
      </c>
    </row>
    <row r="82" spans="16:20" x14ac:dyDescent="0.25">
      <c r="P82" t="s">
        <v>6</v>
      </c>
      <c r="Q82" t="s">
        <v>36</v>
      </c>
      <c r="R82" t="s">
        <v>32</v>
      </c>
      <c r="S82" s="4">
        <v>6118</v>
      </c>
      <c r="T82" s="5">
        <v>9</v>
      </c>
    </row>
    <row r="83" spans="16:20" x14ac:dyDescent="0.25">
      <c r="P83" t="s">
        <v>41</v>
      </c>
      <c r="Q83" t="s">
        <v>36</v>
      </c>
      <c r="R83" t="s">
        <v>30</v>
      </c>
      <c r="S83" s="4">
        <v>6118</v>
      </c>
      <c r="T83" s="5">
        <v>174</v>
      </c>
    </row>
    <row r="84" spans="16:20" x14ac:dyDescent="0.25">
      <c r="P84" t="s">
        <v>5</v>
      </c>
      <c r="Q84" t="s">
        <v>36</v>
      </c>
      <c r="R84" t="s">
        <v>18</v>
      </c>
      <c r="S84" s="4">
        <v>6111</v>
      </c>
      <c r="T84" s="5">
        <v>3</v>
      </c>
    </row>
    <row r="85" spans="16:20" x14ac:dyDescent="0.25">
      <c r="P85" t="s">
        <v>6</v>
      </c>
      <c r="Q85" t="s">
        <v>39</v>
      </c>
      <c r="R85" t="s">
        <v>17</v>
      </c>
      <c r="S85" s="4">
        <v>6048</v>
      </c>
      <c r="T85" s="5">
        <v>27</v>
      </c>
    </row>
    <row r="86" spans="16:20" x14ac:dyDescent="0.25">
      <c r="P86" t="s">
        <v>2</v>
      </c>
      <c r="Q86" t="s">
        <v>39</v>
      </c>
      <c r="R86" t="s">
        <v>28</v>
      </c>
      <c r="S86" s="4">
        <v>6027</v>
      </c>
      <c r="T86" s="5">
        <v>144</v>
      </c>
    </row>
    <row r="87" spans="16:20" x14ac:dyDescent="0.25">
      <c r="P87" t="s">
        <v>41</v>
      </c>
      <c r="Q87" t="s">
        <v>38</v>
      </c>
      <c r="R87" t="s">
        <v>22</v>
      </c>
      <c r="S87" s="4">
        <v>5915</v>
      </c>
      <c r="T87" s="5">
        <v>3</v>
      </c>
    </row>
    <row r="88" spans="16:20" x14ac:dyDescent="0.25">
      <c r="P88" t="s">
        <v>40</v>
      </c>
      <c r="Q88" t="s">
        <v>39</v>
      </c>
      <c r="R88" t="s">
        <v>22</v>
      </c>
      <c r="S88" s="4">
        <v>5817</v>
      </c>
      <c r="T88" s="5">
        <v>12</v>
      </c>
    </row>
    <row r="89" spans="16:20" x14ac:dyDescent="0.25">
      <c r="P89" t="s">
        <v>40</v>
      </c>
      <c r="Q89" t="s">
        <v>39</v>
      </c>
      <c r="R89" t="s">
        <v>15</v>
      </c>
      <c r="S89" s="4">
        <v>5775</v>
      </c>
      <c r="T89" s="5">
        <v>42</v>
      </c>
    </row>
    <row r="90" spans="16:20" x14ac:dyDescent="0.25">
      <c r="P90" t="s">
        <v>7</v>
      </c>
      <c r="Q90" t="s">
        <v>38</v>
      </c>
      <c r="R90" t="s">
        <v>28</v>
      </c>
      <c r="S90" s="4">
        <v>5677</v>
      </c>
      <c r="T90" s="5">
        <v>258</v>
      </c>
    </row>
    <row r="91" spans="16:20" x14ac:dyDescent="0.25">
      <c r="P91" t="s">
        <v>40</v>
      </c>
      <c r="Q91" t="s">
        <v>38</v>
      </c>
      <c r="R91" t="s">
        <v>13</v>
      </c>
      <c r="S91" s="4">
        <v>5670</v>
      </c>
      <c r="T91" s="5">
        <v>297</v>
      </c>
    </row>
    <row r="92" spans="16:20" x14ac:dyDescent="0.25">
      <c r="P92" t="s">
        <v>10</v>
      </c>
      <c r="Q92" t="s">
        <v>38</v>
      </c>
      <c r="R92" t="s">
        <v>14</v>
      </c>
      <c r="S92" s="4">
        <v>5586</v>
      </c>
      <c r="T92" s="5">
        <v>525</v>
      </c>
    </row>
    <row r="93" spans="16:20" x14ac:dyDescent="0.25">
      <c r="P93" t="s">
        <v>7</v>
      </c>
      <c r="Q93" t="s">
        <v>36</v>
      </c>
      <c r="R93" t="s">
        <v>29</v>
      </c>
      <c r="S93" s="4">
        <v>5551</v>
      </c>
      <c r="T93" s="5">
        <v>252</v>
      </c>
    </row>
    <row r="94" spans="16:20" x14ac:dyDescent="0.25">
      <c r="P94" t="s">
        <v>5</v>
      </c>
      <c r="Q94" t="s">
        <v>38</v>
      </c>
      <c r="R94" t="s">
        <v>19</v>
      </c>
      <c r="S94" s="4">
        <v>5474</v>
      </c>
      <c r="T94" s="5">
        <v>168</v>
      </c>
    </row>
    <row r="95" spans="16:20" x14ac:dyDescent="0.25">
      <c r="P95" t="s">
        <v>40</v>
      </c>
      <c r="Q95" t="s">
        <v>36</v>
      </c>
      <c r="R95" t="s">
        <v>25</v>
      </c>
      <c r="S95" s="4">
        <v>5439</v>
      </c>
      <c r="T95" s="5">
        <v>30</v>
      </c>
    </row>
    <row r="96" spans="16:20" x14ac:dyDescent="0.25">
      <c r="P96" t="s">
        <v>10</v>
      </c>
      <c r="Q96" t="s">
        <v>34</v>
      </c>
      <c r="R96" t="s">
        <v>19</v>
      </c>
      <c r="S96" s="4">
        <v>5355</v>
      </c>
      <c r="T96" s="5">
        <v>204</v>
      </c>
    </row>
    <row r="97" spans="16:20" x14ac:dyDescent="0.25">
      <c r="P97" t="s">
        <v>7</v>
      </c>
      <c r="Q97" t="s">
        <v>37</v>
      </c>
      <c r="R97" t="s">
        <v>26</v>
      </c>
      <c r="S97" s="4">
        <v>5306</v>
      </c>
      <c r="T97" s="5">
        <v>0</v>
      </c>
    </row>
    <row r="98" spans="16:20" x14ac:dyDescent="0.25">
      <c r="P98" t="s">
        <v>5</v>
      </c>
      <c r="Q98" t="s">
        <v>39</v>
      </c>
      <c r="R98" t="s">
        <v>26</v>
      </c>
      <c r="S98" s="4">
        <v>5236</v>
      </c>
      <c r="T98" s="5">
        <v>51</v>
      </c>
    </row>
    <row r="99" spans="16:20" x14ac:dyDescent="0.25">
      <c r="P99" t="s">
        <v>7</v>
      </c>
      <c r="Q99" t="s">
        <v>35</v>
      </c>
      <c r="R99" t="s">
        <v>28</v>
      </c>
      <c r="S99" s="4">
        <v>5194</v>
      </c>
      <c r="T99" s="5">
        <v>288</v>
      </c>
    </row>
    <row r="100" spans="16:20" x14ac:dyDescent="0.25">
      <c r="P100" t="s">
        <v>5</v>
      </c>
      <c r="Q100" t="s">
        <v>38</v>
      </c>
      <c r="R100" t="s">
        <v>32</v>
      </c>
      <c r="S100" s="4">
        <v>5075</v>
      </c>
      <c r="T100" s="5">
        <v>21</v>
      </c>
    </row>
    <row r="101" spans="16:20" x14ac:dyDescent="0.25">
      <c r="P101" t="s">
        <v>40</v>
      </c>
      <c r="Q101" t="s">
        <v>34</v>
      </c>
      <c r="R101" t="s">
        <v>17</v>
      </c>
      <c r="S101" s="4">
        <v>5019</v>
      </c>
      <c r="T101" s="5">
        <v>156</v>
      </c>
    </row>
    <row r="102" spans="16:20" x14ac:dyDescent="0.25">
      <c r="P102" t="s">
        <v>8</v>
      </c>
      <c r="Q102" t="s">
        <v>36</v>
      </c>
      <c r="R102" t="s">
        <v>23</v>
      </c>
      <c r="S102" s="4">
        <v>5019</v>
      </c>
      <c r="T102" s="5">
        <v>150</v>
      </c>
    </row>
    <row r="103" spans="16:20" x14ac:dyDescent="0.25">
      <c r="P103" t="s">
        <v>8</v>
      </c>
      <c r="Q103" t="s">
        <v>35</v>
      </c>
      <c r="R103" t="s">
        <v>22</v>
      </c>
      <c r="S103" s="4">
        <v>5012</v>
      </c>
      <c r="T103" s="5">
        <v>210</v>
      </c>
    </row>
    <row r="104" spans="16:20" x14ac:dyDescent="0.25">
      <c r="P104" t="s">
        <v>5</v>
      </c>
      <c r="Q104" t="s">
        <v>37</v>
      </c>
      <c r="R104" t="s">
        <v>14</v>
      </c>
      <c r="S104" s="4">
        <v>4991</v>
      </c>
      <c r="T104" s="5">
        <v>12</v>
      </c>
    </row>
    <row r="105" spans="16:20" x14ac:dyDescent="0.25">
      <c r="P105" t="s">
        <v>10</v>
      </c>
      <c r="Q105" t="s">
        <v>34</v>
      </c>
      <c r="R105" t="s">
        <v>26</v>
      </c>
      <c r="S105" s="4">
        <v>4991</v>
      </c>
      <c r="T105" s="5">
        <v>9</v>
      </c>
    </row>
    <row r="106" spans="16:20" x14ac:dyDescent="0.25">
      <c r="P106" t="s">
        <v>6</v>
      </c>
      <c r="Q106" t="s">
        <v>36</v>
      </c>
      <c r="R106" t="s">
        <v>17</v>
      </c>
      <c r="S106" s="4">
        <v>4970</v>
      </c>
      <c r="T106" s="5">
        <v>156</v>
      </c>
    </row>
    <row r="107" spans="16:20" x14ac:dyDescent="0.25">
      <c r="P107" t="s">
        <v>3</v>
      </c>
      <c r="Q107" t="s">
        <v>39</v>
      </c>
      <c r="R107" t="s">
        <v>26</v>
      </c>
      <c r="S107" s="4">
        <v>4956</v>
      </c>
      <c r="T107" s="5">
        <v>171</v>
      </c>
    </row>
    <row r="108" spans="16:20" x14ac:dyDescent="0.25">
      <c r="P108" t="s">
        <v>6</v>
      </c>
      <c r="Q108" t="s">
        <v>37</v>
      </c>
      <c r="R108" t="s">
        <v>23</v>
      </c>
      <c r="S108" s="4">
        <v>4949</v>
      </c>
      <c r="T108" s="5">
        <v>189</v>
      </c>
    </row>
    <row r="109" spans="16:20" x14ac:dyDescent="0.25">
      <c r="P109" t="s">
        <v>41</v>
      </c>
      <c r="Q109" t="s">
        <v>34</v>
      </c>
      <c r="R109" t="s">
        <v>23</v>
      </c>
      <c r="S109" s="4">
        <v>4935</v>
      </c>
      <c r="T109" s="5">
        <v>126</v>
      </c>
    </row>
    <row r="110" spans="16:20" x14ac:dyDescent="0.25">
      <c r="P110" t="s">
        <v>10</v>
      </c>
      <c r="Q110" t="s">
        <v>39</v>
      </c>
      <c r="R110" t="s">
        <v>21</v>
      </c>
      <c r="S110" s="4">
        <v>4858</v>
      </c>
      <c r="T110" s="5">
        <v>279</v>
      </c>
    </row>
    <row r="111" spans="16:20" x14ac:dyDescent="0.25">
      <c r="P111" t="s">
        <v>2</v>
      </c>
      <c r="Q111" t="s">
        <v>39</v>
      </c>
      <c r="R111" t="s">
        <v>15</v>
      </c>
      <c r="S111" s="4">
        <v>4802</v>
      </c>
      <c r="T111" s="5">
        <v>36</v>
      </c>
    </row>
    <row r="112" spans="16:20" x14ac:dyDescent="0.25">
      <c r="P112" t="s">
        <v>6</v>
      </c>
      <c r="Q112" t="s">
        <v>35</v>
      </c>
      <c r="R112" t="s">
        <v>30</v>
      </c>
      <c r="S112" s="4">
        <v>4781</v>
      </c>
      <c r="T112" s="5">
        <v>123</v>
      </c>
    </row>
    <row r="113" spans="16:20" x14ac:dyDescent="0.25">
      <c r="P113" t="s">
        <v>41</v>
      </c>
      <c r="Q113" t="s">
        <v>35</v>
      </c>
      <c r="R113" t="s">
        <v>13</v>
      </c>
      <c r="S113" s="4">
        <v>4760</v>
      </c>
      <c r="T113" s="5">
        <v>69</v>
      </c>
    </row>
    <row r="114" spans="16:20" x14ac:dyDescent="0.25">
      <c r="P114" t="s">
        <v>8</v>
      </c>
      <c r="Q114" t="s">
        <v>35</v>
      </c>
      <c r="R114" t="s">
        <v>27</v>
      </c>
      <c r="S114" s="4">
        <v>4753</v>
      </c>
      <c r="T114" s="5">
        <v>300</v>
      </c>
    </row>
    <row r="115" spans="16:20" x14ac:dyDescent="0.25">
      <c r="P115" t="s">
        <v>5</v>
      </c>
      <c r="Q115" t="s">
        <v>35</v>
      </c>
      <c r="R115" t="s">
        <v>31</v>
      </c>
      <c r="S115" s="4">
        <v>4753</v>
      </c>
      <c r="T115" s="5">
        <v>246</v>
      </c>
    </row>
    <row r="116" spans="16:20" x14ac:dyDescent="0.25">
      <c r="P116" t="s">
        <v>40</v>
      </c>
      <c r="Q116" t="s">
        <v>35</v>
      </c>
      <c r="R116" t="s">
        <v>16</v>
      </c>
      <c r="S116" s="4">
        <v>4725</v>
      </c>
      <c r="T116" s="5">
        <v>174</v>
      </c>
    </row>
    <row r="117" spans="16:20" x14ac:dyDescent="0.25">
      <c r="P117" t="s">
        <v>10</v>
      </c>
      <c r="Q117" t="s">
        <v>37</v>
      </c>
      <c r="R117" t="s">
        <v>23</v>
      </c>
      <c r="S117" s="4">
        <v>4683</v>
      </c>
      <c r="T117" s="5">
        <v>30</v>
      </c>
    </row>
    <row r="118" spans="16:20" x14ac:dyDescent="0.25">
      <c r="P118" t="s">
        <v>7</v>
      </c>
      <c r="Q118" t="s">
        <v>35</v>
      </c>
      <c r="R118" t="s">
        <v>14</v>
      </c>
      <c r="S118" s="4">
        <v>4606</v>
      </c>
      <c r="T118" s="5">
        <v>63</v>
      </c>
    </row>
    <row r="119" spans="16:20" x14ac:dyDescent="0.25">
      <c r="P119" t="s">
        <v>3</v>
      </c>
      <c r="Q119" t="s">
        <v>37</v>
      </c>
      <c r="R119" t="s">
        <v>29</v>
      </c>
      <c r="S119" s="4">
        <v>4592</v>
      </c>
      <c r="T119" s="5">
        <v>324</v>
      </c>
    </row>
    <row r="120" spans="16:20" x14ac:dyDescent="0.25">
      <c r="P120" t="s">
        <v>7</v>
      </c>
      <c r="Q120" t="s">
        <v>35</v>
      </c>
      <c r="R120" t="s">
        <v>19</v>
      </c>
      <c r="S120" s="4">
        <v>4585</v>
      </c>
      <c r="T120" s="5">
        <v>240</v>
      </c>
    </row>
    <row r="121" spans="16:20" x14ac:dyDescent="0.25">
      <c r="P121" t="s">
        <v>7</v>
      </c>
      <c r="Q121" t="s">
        <v>37</v>
      </c>
      <c r="R121" t="s">
        <v>17</v>
      </c>
      <c r="S121" s="4">
        <v>4487</v>
      </c>
      <c r="T121" s="5">
        <v>111</v>
      </c>
    </row>
    <row r="122" spans="16:20" x14ac:dyDescent="0.25">
      <c r="P122" t="s">
        <v>7</v>
      </c>
      <c r="Q122" t="s">
        <v>37</v>
      </c>
      <c r="R122" t="s">
        <v>16</v>
      </c>
      <c r="S122" s="4">
        <v>4487</v>
      </c>
      <c r="T122" s="5">
        <v>333</v>
      </c>
    </row>
    <row r="123" spans="16:20" x14ac:dyDescent="0.25">
      <c r="P123" t="s">
        <v>5</v>
      </c>
      <c r="Q123" t="s">
        <v>35</v>
      </c>
      <c r="R123" t="s">
        <v>29</v>
      </c>
      <c r="S123" s="4">
        <v>4480</v>
      </c>
      <c r="T123" s="5">
        <v>357</v>
      </c>
    </row>
    <row r="124" spans="16:20" x14ac:dyDescent="0.25">
      <c r="P124" t="s">
        <v>7</v>
      </c>
      <c r="Q124" t="s">
        <v>39</v>
      </c>
      <c r="R124" t="s">
        <v>17</v>
      </c>
      <c r="S124" s="4">
        <v>4438</v>
      </c>
      <c r="T124" s="5">
        <v>246</v>
      </c>
    </row>
    <row r="125" spans="16:20" x14ac:dyDescent="0.25">
      <c r="P125" t="s">
        <v>40</v>
      </c>
      <c r="Q125" t="s">
        <v>36</v>
      </c>
      <c r="R125" t="s">
        <v>13</v>
      </c>
      <c r="S125" s="4">
        <v>4424</v>
      </c>
      <c r="T125" s="5">
        <v>201</v>
      </c>
    </row>
    <row r="126" spans="16:20" x14ac:dyDescent="0.25">
      <c r="P126" t="s">
        <v>2</v>
      </c>
      <c r="Q126" t="s">
        <v>38</v>
      </c>
      <c r="R126" t="s">
        <v>23</v>
      </c>
      <c r="S126" s="4">
        <v>4417</v>
      </c>
      <c r="T126" s="5">
        <v>153</v>
      </c>
    </row>
    <row r="127" spans="16:20" x14ac:dyDescent="0.25">
      <c r="P127" t="s">
        <v>2</v>
      </c>
      <c r="Q127" t="s">
        <v>38</v>
      </c>
      <c r="R127" t="s">
        <v>31</v>
      </c>
      <c r="S127" s="4">
        <v>4326</v>
      </c>
      <c r="T127" s="5">
        <v>348</v>
      </c>
    </row>
    <row r="128" spans="16:20" x14ac:dyDescent="0.25">
      <c r="P128" t="s">
        <v>6</v>
      </c>
      <c r="Q128" t="s">
        <v>36</v>
      </c>
      <c r="R128" t="s">
        <v>13</v>
      </c>
      <c r="S128" s="4">
        <v>4319</v>
      </c>
      <c r="T128" s="5">
        <v>30</v>
      </c>
    </row>
    <row r="129" spans="16:20" x14ac:dyDescent="0.25">
      <c r="P129" t="s">
        <v>9</v>
      </c>
      <c r="Q129" t="s">
        <v>37</v>
      </c>
      <c r="R129" t="s">
        <v>25</v>
      </c>
      <c r="S129" s="4">
        <v>4305</v>
      </c>
      <c r="T129" s="5">
        <v>156</v>
      </c>
    </row>
    <row r="130" spans="16:20" x14ac:dyDescent="0.25">
      <c r="P130" t="s">
        <v>6</v>
      </c>
      <c r="Q130" t="s">
        <v>34</v>
      </c>
      <c r="R130" t="s">
        <v>27</v>
      </c>
      <c r="S130" s="4">
        <v>4242</v>
      </c>
      <c r="T130" s="5">
        <v>207</v>
      </c>
    </row>
    <row r="131" spans="16:20" x14ac:dyDescent="0.25">
      <c r="P131" t="s">
        <v>9</v>
      </c>
      <c r="Q131" t="s">
        <v>38</v>
      </c>
      <c r="R131" t="s">
        <v>24</v>
      </c>
      <c r="S131" s="4">
        <v>4137</v>
      </c>
      <c r="T131" s="5">
        <v>60</v>
      </c>
    </row>
    <row r="132" spans="16:20" x14ac:dyDescent="0.25">
      <c r="P132" t="s">
        <v>10</v>
      </c>
      <c r="Q132" t="s">
        <v>34</v>
      </c>
      <c r="R132" t="s">
        <v>22</v>
      </c>
      <c r="S132" s="4">
        <v>4053</v>
      </c>
      <c r="T132" s="5">
        <v>24</v>
      </c>
    </row>
    <row r="133" spans="16:20" x14ac:dyDescent="0.25">
      <c r="P133" t="s">
        <v>40</v>
      </c>
      <c r="Q133" t="s">
        <v>34</v>
      </c>
      <c r="R133" t="s">
        <v>19</v>
      </c>
      <c r="S133" s="4">
        <v>4018</v>
      </c>
      <c r="T133" s="5">
        <v>162</v>
      </c>
    </row>
    <row r="134" spans="16:20" x14ac:dyDescent="0.25">
      <c r="P134" t="s">
        <v>5</v>
      </c>
      <c r="Q134" t="s">
        <v>39</v>
      </c>
      <c r="R134" t="s">
        <v>24</v>
      </c>
      <c r="S134" s="4">
        <v>4018</v>
      </c>
      <c r="T134" s="5">
        <v>171</v>
      </c>
    </row>
    <row r="135" spans="16:20" x14ac:dyDescent="0.25">
      <c r="P135" t="s">
        <v>2</v>
      </c>
      <c r="Q135" t="s">
        <v>39</v>
      </c>
      <c r="R135" t="s">
        <v>33</v>
      </c>
      <c r="S135" s="4">
        <v>4018</v>
      </c>
      <c r="T135" s="5">
        <v>126</v>
      </c>
    </row>
    <row r="136" spans="16:20" x14ac:dyDescent="0.25">
      <c r="P136" t="s">
        <v>3</v>
      </c>
      <c r="Q136" t="s">
        <v>37</v>
      </c>
      <c r="R136" t="s">
        <v>17</v>
      </c>
      <c r="S136" s="4">
        <v>3983</v>
      </c>
      <c r="T136" s="5">
        <v>144</v>
      </c>
    </row>
    <row r="137" spans="16:20" x14ac:dyDescent="0.25">
      <c r="P137" t="s">
        <v>41</v>
      </c>
      <c r="Q137" t="s">
        <v>39</v>
      </c>
      <c r="R137" t="s">
        <v>14</v>
      </c>
      <c r="S137" s="4">
        <v>3976</v>
      </c>
      <c r="T137" s="5">
        <v>72</v>
      </c>
    </row>
    <row r="138" spans="16:20" x14ac:dyDescent="0.25">
      <c r="P138" t="s">
        <v>9</v>
      </c>
      <c r="Q138" t="s">
        <v>39</v>
      </c>
      <c r="R138" t="s">
        <v>24</v>
      </c>
      <c r="S138" s="4">
        <v>3920</v>
      </c>
      <c r="T138" s="5">
        <v>306</v>
      </c>
    </row>
    <row r="139" spans="16:20" x14ac:dyDescent="0.25">
      <c r="P139" t="s">
        <v>6</v>
      </c>
      <c r="Q139" t="s">
        <v>35</v>
      </c>
      <c r="R139" t="s">
        <v>27</v>
      </c>
      <c r="S139" s="4">
        <v>3864</v>
      </c>
      <c r="T139" s="5">
        <v>177</v>
      </c>
    </row>
    <row r="140" spans="16:20" x14ac:dyDescent="0.25">
      <c r="P140" t="s">
        <v>9</v>
      </c>
      <c r="Q140" t="s">
        <v>38</v>
      </c>
      <c r="R140" t="s">
        <v>25</v>
      </c>
      <c r="S140" s="4">
        <v>3850</v>
      </c>
      <c r="T140" s="5">
        <v>102</v>
      </c>
    </row>
    <row r="141" spans="16:20" x14ac:dyDescent="0.25">
      <c r="P141" t="s">
        <v>7</v>
      </c>
      <c r="Q141" t="s">
        <v>34</v>
      </c>
      <c r="R141" t="s">
        <v>15</v>
      </c>
      <c r="S141" s="4">
        <v>3829</v>
      </c>
      <c r="T141" s="5">
        <v>24</v>
      </c>
    </row>
    <row r="142" spans="16:20" x14ac:dyDescent="0.25">
      <c r="P142" t="s">
        <v>10</v>
      </c>
      <c r="Q142" t="s">
        <v>35</v>
      </c>
      <c r="R142" t="s">
        <v>18</v>
      </c>
      <c r="S142" s="4">
        <v>3808</v>
      </c>
      <c r="T142" s="5">
        <v>279</v>
      </c>
    </row>
    <row r="143" spans="16:20" x14ac:dyDescent="0.25">
      <c r="P143" t="s">
        <v>40</v>
      </c>
      <c r="Q143" t="s">
        <v>34</v>
      </c>
      <c r="R143" t="s">
        <v>33</v>
      </c>
      <c r="S143" s="4">
        <v>3794</v>
      </c>
      <c r="T143" s="5">
        <v>159</v>
      </c>
    </row>
    <row r="144" spans="16:20" x14ac:dyDescent="0.25">
      <c r="P144" t="s">
        <v>3</v>
      </c>
      <c r="Q144" t="s">
        <v>36</v>
      </c>
      <c r="R144" t="s">
        <v>23</v>
      </c>
      <c r="S144" s="4">
        <v>3773</v>
      </c>
      <c r="T144" s="5">
        <v>165</v>
      </c>
    </row>
    <row r="145" spans="16:20" x14ac:dyDescent="0.25">
      <c r="P145" t="s">
        <v>6</v>
      </c>
      <c r="Q145" t="s">
        <v>34</v>
      </c>
      <c r="R145" t="s">
        <v>17</v>
      </c>
      <c r="S145" s="4">
        <v>3759</v>
      </c>
      <c r="T145" s="5">
        <v>150</v>
      </c>
    </row>
    <row r="146" spans="16:20" x14ac:dyDescent="0.25">
      <c r="P146" t="s">
        <v>8</v>
      </c>
      <c r="Q146" t="s">
        <v>38</v>
      </c>
      <c r="R146" t="s">
        <v>32</v>
      </c>
      <c r="S146" s="4">
        <v>3752</v>
      </c>
      <c r="T146" s="5">
        <v>213</v>
      </c>
    </row>
    <row r="147" spans="16:20" x14ac:dyDescent="0.25">
      <c r="P147" t="s">
        <v>3</v>
      </c>
      <c r="Q147" t="s">
        <v>34</v>
      </c>
      <c r="R147" t="s">
        <v>28</v>
      </c>
      <c r="S147" s="4">
        <v>3689</v>
      </c>
      <c r="T147" s="5">
        <v>312</v>
      </c>
    </row>
    <row r="148" spans="16:20" x14ac:dyDescent="0.25">
      <c r="P148" t="s">
        <v>3</v>
      </c>
      <c r="Q148" t="s">
        <v>39</v>
      </c>
      <c r="R148" t="s">
        <v>29</v>
      </c>
      <c r="S148" s="4">
        <v>3640</v>
      </c>
      <c r="T148" s="5">
        <v>51</v>
      </c>
    </row>
    <row r="149" spans="16:20" x14ac:dyDescent="0.25">
      <c r="P149" t="s">
        <v>8</v>
      </c>
      <c r="Q149" t="s">
        <v>35</v>
      </c>
      <c r="R149" t="s">
        <v>30</v>
      </c>
      <c r="S149" s="4">
        <v>3598</v>
      </c>
      <c r="T149" s="5">
        <v>81</v>
      </c>
    </row>
    <row r="150" spans="16:20" x14ac:dyDescent="0.25">
      <c r="P150" t="s">
        <v>6</v>
      </c>
      <c r="Q150" t="s">
        <v>37</v>
      </c>
      <c r="R150" t="s">
        <v>28</v>
      </c>
      <c r="S150" s="4">
        <v>3556</v>
      </c>
      <c r="T150" s="5">
        <v>459</v>
      </c>
    </row>
    <row r="151" spans="16:20" x14ac:dyDescent="0.25">
      <c r="P151" t="s">
        <v>2</v>
      </c>
      <c r="Q151" t="s">
        <v>38</v>
      </c>
      <c r="R151" t="s">
        <v>4</v>
      </c>
      <c r="S151" s="4">
        <v>3549</v>
      </c>
      <c r="T151" s="5">
        <v>3</v>
      </c>
    </row>
    <row r="152" spans="16:20" x14ac:dyDescent="0.25">
      <c r="P152" t="s">
        <v>8</v>
      </c>
      <c r="Q152" t="s">
        <v>34</v>
      </c>
      <c r="R152" t="s">
        <v>31</v>
      </c>
      <c r="S152" s="4">
        <v>3507</v>
      </c>
      <c r="T152" s="5">
        <v>288</v>
      </c>
    </row>
    <row r="153" spans="16:20" x14ac:dyDescent="0.25">
      <c r="P153" t="s">
        <v>10</v>
      </c>
      <c r="Q153" t="s">
        <v>35</v>
      </c>
      <c r="R153" t="s">
        <v>14</v>
      </c>
      <c r="S153" s="4">
        <v>3472</v>
      </c>
      <c r="T153" s="5">
        <v>96</v>
      </c>
    </row>
    <row r="154" spans="16:20" x14ac:dyDescent="0.25">
      <c r="P154" t="s">
        <v>6</v>
      </c>
      <c r="Q154" t="s">
        <v>34</v>
      </c>
      <c r="R154" t="s">
        <v>30</v>
      </c>
      <c r="S154" s="4">
        <v>3402</v>
      </c>
      <c r="T154" s="5">
        <v>366</v>
      </c>
    </row>
    <row r="155" spans="16:20" x14ac:dyDescent="0.25">
      <c r="P155" t="s">
        <v>41</v>
      </c>
      <c r="Q155" t="s">
        <v>37</v>
      </c>
      <c r="R155" t="s">
        <v>20</v>
      </c>
      <c r="S155" s="4">
        <v>3388</v>
      </c>
      <c r="T155" s="5">
        <v>123</v>
      </c>
    </row>
    <row r="156" spans="16:20" x14ac:dyDescent="0.25">
      <c r="P156" t="s">
        <v>6</v>
      </c>
      <c r="Q156" t="s">
        <v>34</v>
      </c>
      <c r="R156" t="s">
        <v>29</v>
      </c>
      <c r="S156" s="4">
        <v>3339</v>
      </c>
      <c r="T156" s="5">
        <v>75</v>
      </c>
    </row>
    <row r="157" spans="16:20" x14ac:dyDescent="0.25">
      <c r="P157" t="s">
        <v>3</v>
      </c>
      <c r="Q157" t="s">
        <v>36</v>
      </c>
      <c r="R157" t="s">
        <v>25</v>
      </c>
      <c r="S157" s="4">
        <v>3339</v>
      </c>
      <c r="T157" s="5">
        <v>39</v>
      </c>
    </row>
    <row r="158" spans="16:20" x14ac:dyDescent="0.25">
      <c r="P158" t="s">
        <v>5</v>
      </c>
      <c r="Q158" t="s">
        <v>36</v>
      </c>
      <c r="R158" t="s">
        <v>17</v>
      </c>
      <c r="S158" s="4">
        <v>3339</v>
      </c>
      <c r="T158" s="5">
        <v>348</v>
      </c>
    </row>
    <row r="159" spans="16:20" x14ac:dyDescent="0.25">
      <c r="P159" t="s">
        <v>7</v>
      </c>
      <c r="Q159" t="s">
        <v>34</v>
      </c>
      <c r="R159" t="s">
        <v>32</v>
      </c>
      <c r="S159" s="4">
        <v>3262</v>
      </c>
      <c r="T159" s="5">
        <v>75</v>
      </c>
    </row>
    <row r="160" spans="16:20" x14ac:dyDescent="0.25">
      <c r="P160" t="s">
        <v>9</v>
      </c>
      <c r="Q160" t="s">
        <v>39</v>
      </c>
      <c r="R160" t="s">
        <v>25</v>
      </c>
      <c r="S160" s="4">
        <v>3192</v>
      </c>
      <c r="T160" s="5">
        <v>72</v>
      </c>
    </row>
    <row r="161" spans="16:20" x14ac:dyDescent="0.25">
      <c r="P161" t="s">
        <v>40</v>
      </c>
      <c r="Q161" t="s">
        <v>36</v>
      </c>
      <c r="R161" t="s">
        <v>27</v>
      </c>
      <c r="S161" s="4">
        <v>3164</v>
      </c>
      <c r="T161" s="5">
        <v>306</v>
      </c>
    </row>
    <row r="162" spans="16:20" x14ac:dyDescent="0.25">
      <c r="P162" t="s">
        <v>3</v>
      </c>
      <c r="Q162" t="s">
        <v>34</v>
      </c>
      <c r="R162" t="s">
        <v>26</v>
      </c>
      <c r="S162" s="4">
        <v>3108</v>
      </c>
      <c r="T162" s="5">
        <v>54</v>
      </c>
    </row>
    <row r="163" spans="16:20" x14ac:dyDescent="0.25">
      <c r="P163" t="s">
        <v>40</v>
      </c>
      <c r="Q163" t="s">
        <v>39</v>
      </c>
      <c r="R163" t="s">
        <v>28</v>
      </c>
      <c r="S163" s="4">
        <v>3101</v>
      </c>
      <c r="T163" s="5">
        <v>225</v>
      </c>
    </row>
    <row r="164" spans="16:20" x14ac:dyDescent="0.25">
      <c r="P164" t="s">
        <v>2</v>
      </c>
      <c r="Q164" t="s">
        <v>36</v>
      </c>
      <c r="R164" t="s">
        <v>31</v>
      </c>
      <c r="S164" s="4">
        <v>3094</v>
      </c>
      <c r="T164" s="5">
        <v>246</v>
      </c>
    </row>
    <row r="165" spans="16:20" x14ac:dyDescent="0.25">
      <c r="P165" t="s">
        <v>10</v>
      </c>
      <c r="Q165" t="s">
        <v>37</v>
      </c>
      <c r="R165" t="s">
        <v>28</v>
      </c>
      <c r="S165" s="4">
        <v>3059</v>
      </c>
      <c r="T165" s="5">
        <v>27</v>
      </c>
    </row>
    <row r="166" spans="16:20" x14ac:dyDescent="0.25">
      <c r="P166" t="s">
        <v>6</v>
      </c>
      <c r="Q166" t="s">
        <v>39</v>
      </c>
      <c r="R166" t="s">
        <v>29</v>
      </c>
      <c r="S166" s="4">
        <v>3052</v>
      </c>
      <c r="T166" s="5">
        <v>378</v>
      </c>
    </row>
    <row r="167" spans="16:20" x14ac:dyDescent="0.25">
      <c r="P167" t="s">
        <v>6</v>
      </c>
      <c r="Q167" t="s">
        <v>39</v>
      </c>
      <c r="R167" t="s">
        <v>24</v>
      </c>
      <c r="S167" s="4">
        <v>2989</v>
      </c>
      <c r="T167" s="5">
        <v>3</v>
      </c>
    </row>
    <row r="168" spans="16:20" x14ac:dyDescent="0.25">
      <c r="P168" t="s">
        <v>9</v>
      </c>
      <c r="Q168" t="s">
        <v>36</v>
      </c>
      <c r="R168" t="s">
        <v>32</v>
      </c>
      <c r="S168" s="4">
        <v>2954</v>
      </c>
      <c r="T168" s="5">
        <v>189</v>
      </c>
    </row>
    <row r="169" spans="16:20" x14ac:dyDescent="0.25">
      <c r="P169" t="s">
        <v>41</v>
      </c>
      <c r="Q169" t="s">
        <v>37</v>
      </c>
      <c r="R169" t="s">
        <v>21</v>
      </c>
      <c r="S169" s="4">
        <v>2933</v>
      </c>
      <c r="T169" s="5">
        <v>9</v>
      </c>
    </row>
    <row r="170" spans="16:20" x14ac:dyDescent="0.25">
      <c r="P170" t="s">
        <v>9</v>
      </c>
      <c r="Q170" t="s">
        <v>37</v>
      </c>
      <c r="R170" t="s">
        <v>28</v>
      </c>
      <c r="S170" s="4">
        <v>2919</v>
      </c>
      <c r="T170" s="5">
        <v>45</v>
      </c>
    </row>
    <row r="171" spans="16:20" x14ac:dyDescent="0.25">
      <c r="P171" t="s">
        <v>3</v>
      </c>
      <c r="Q171" t="s">
        <v>34</v>
      </c>
      <c r="R171" t="s">
        <v>17</v>
      </c>
      <c r="S171" s="4">
        <v>2919</v>
      </c>
      <c r="T171" s="5">
        <v>93</v>
      </c>
    </row>
    <row r="172" spans="16:20" x14ac:dyDescent="0.25">
      <c r="P172" t="s">
        <v>5</v>
      </c>
      <c r="Q172" t="s">
        <v>34</v>
      </c>
      <c r="R172" t="s">
        <v>29</v>
      </c>
      <c r="S172" s="4">
        <v>2891</v>
      </c>
      <c r="T172" s="5">
        <v>102</v>
      </c>
    </row>
    <row r="173" spans="16:20" x14ac:dyDescent="0.25">
      <c r="P173" t="s">
        <v>7</v>
      </c>
      <c r="Q173" t="s">
        <v>36</v>
      </c>
      <c r="R173" t="s">
        <v>19</v>
      </c>
      <c r="S173" s="4">
        <v>2870</v>
      </c>
      <c r="T173" s="5">
        <v>300</v>
      </c>
    </row>
    <row r="174" spans="16:20" x14ac:dyDescent="0.25">
      <c r="P174" t="s">
        <v>2</v>
      </c>
      <c r="Q174" t="s">
        <v>37</v>
      </c>
      <c r="R174" t="s">
        <v>15</v>
      </c>
      <c r="S174" s="4">
        <v>2863</v>
      </c>
      <c r="T174" s="5">
        <v>42</v>
      </c>
    </row>
    <row r="175" spans="16:20" x14ac:dyDescent="0.25">
      <c r="P175" t="s">
        <v>9</v>
      </c>
      <c r="Q175" t="s">
        <v>37</v>
      </c>
      <c r="R175" t="s">
        <v>26</v>
      </c>
      <c r="S175" s="4">
        <v>2856</v>
      </c>
      <c r="T175" s="5">
        <v>246</v>
      </c>
    </row>
    <row r="176" spans="16:20" x14ac:dyDescent="0.25">
      <c r="P176" t="s">
        <v>7</v>
      </c>
      <c r="Q176" t="s">
        <v>35</v>
      </c>
      <c r="R176" t="s">
        <v>24</v>
      </c>
      <c r="S176" s="4">
        <v>2793</v>
      </c>
      <c r="T176" s="5">
        <v>114</v>
      </c>
    </row>
    <row r="177" spans="16:20" x14ac:dyDescent="0.25">
      <c r="P177" t="s">
        <v>40</v>
      </c>
      <c r="Q177" t="s">
        <v>34</v>
      </c>
      <c r="R177" t="s">
        <v>23</v>
      </c>
      <c r="S177" s="4">
        <v>2779</v>
      </c>
      <c r="T177" s="5">
        <v>75</v>
      </c>
    </row>
    <row r="178" spans="16:20" x14ac:dyDescent="0.25">
      <c r="P178" t="s">
        <v>5</v>
      </c>
      <c r="Q178" t="s">
        <v>35</v>
      </c>
      <c r="R178" t="s">
        <v>4</v>
      </c>
      <c r="S178" s="4">
        <v>2744</v>
      </c>
      <c r="T178" s="5">
        <v>9</v>
      </c>
    </row>
    <row r="179" spans="16:20" x14ac:dyDescent="0.25">
      <c r="P179" t="s">
        <v>9</v>
      </c>
      <c r="Q179" t="s">
        <v>37</v>
      </c>
      <c r="R179" t="s">
        <v>23</v>
      </c>
      <c r="S179" s="4">
        <v>2737</v>
      </c>
      <c r="T179" s="5">
        <v>93</v>
      </c>
    </row>
    <row r="180" spans="16:20" x14ac:dyDescent="0.25">
      <c r="P180" t="s">
        <v>8</v>
      </c>
      <c r="Q180" t="s">
        <v>35</v>
      </c>
      <c r="R180" t="s">
        <v>20</v>
      </c>
      <c r="S180" s="4">
        <v>2702</v>
      </c>
      <c r="T180" s="5">
        <v>363</v>
      </c>
    </row>
    <row r="181" spans="16:20" x14ac:dyDescent="0.25">
      <c r="P181" t="s">
        <v>6</v>
      </c>
      <c r="Q181" t="s">
        <v>38</v>
      </c>
      <c r="R181" t="s">
        <v>31</v>
      </c>
      <c r="S181" s="4">
        <v>2681</v>
      </c>
      <c r="T181" s="5">
        <v>54</v>
      </c>
    </row>
    <row r="182" spans="16:20" x14ac:dyDescent="0.25">
      <c r="P182" t="s">
        <v>9</v>
      </c>
      <c r="Q182" t="s">
        <v>38</v>
      </c>
      <c r="R182" t="s">
        <v>16</v>
      </c>
      <c r="S182" s="4">
        <v>2646</v>
      </c>
      <c r="T182" s="5">
        <v>120</v>
      </c>
    </row>
    <row r="183" spans="16:20" x14ac:dyDescent="0.25">
      <c r="P183" t="s">
        <v>7</v>
      </c>
      <c r="Q183" t="s">
        <v>36</v>
      </c>
      <c r="R183" t="s">
        <v>18</v>
      </c>
      <c r="S183" s="4">
        <v>2646</v>
      </c>
      <c r="T183" s="5">
        <v>177</v>
      </c>
    </row>
    <row r="184" spans="16:20" x14ac:dyDescent="0.25">
      <c r="P184" t="s">
        <v>9</v>
      </c>
      <c r="Q184" t="s">
        <v>39</v>
      </c>
      <c r="R184" t="s">
        <v>18</v>
      </c>
      <c r="S184" s="4">
        <v>2639</v>
      </c>
      <c r="T184" s="5">
        <v>204</v>
      </c>
    </row>
    <row r="185" spans="16:20" x14ac:dyDescent="0.25">
      <c r="P185" t="s">
        <v>3</v>
      </c>
      <c r="Q185" t="s">
        <v>34</v>
      </c>
      <c r="R185" t="s">
        <v>20</v>
      </c>
      <c r="S185" s="4">
        <v>2583</v>
      </c>
      <c r="T185" s="5">
        <v>18</v>
      </c>
    </row>
    <row r="186" spans="16:20" x14ac:dyDescent="0.25">
      <c r="P186" t="s">
        <v>10</v>
      </c>
      <c r="Q186" t="s">
        <v>35</v>
      </c>
      <c r="R186" t="s">
        <v>15</v>
      </c>
      <c r="S186" s="4">
        <v>2562</v>
      </c>
      <c r="T186" s="5">
        <v>6</v>
      </c>
    </row>
    <row r="187" spans="16:20" x14ac:dyDescent="0.25">
      <c r="P187" t="s">
        <v>40</v>
      </c>
      <c r="Q187" t="s">
        <v>38</v>
      </c>
      <c r="R187" t="s">
        <v>25</v>
      </c>
      <c r="S187" s="4">
        <v>2541</v>
      </c>
      <c r="T187" s="5">
        <v>90</v>
      </c>
    </row>
    <row r="188" spans="16:20" x14ac:dyDescent="0.25">
      <c r="P188" t="s">
        <v>40</v>
      </c>
      <c r="Q188" t="s">
        <v>38</v>
      </c>
      <c r="R188" t="s">
        <v>29</v>
      </c>
      <c r="S188" s="4">
        <v>2541</v>
      </c>
      <c r="T188" s="5">
        <v>45</v>
      </c>
    </row>
    <row r="189" spans="16:20" x14ac:dyDescent="0.25">
      <c r="P189" t="s">
        <v>7</v>
      </c>
      <c r="Q189" t="s">
        <v>35</v>
      </c>
      <c r="R189" t="s">
        <v>27</v>
      </c>
      <c r="S189" s="4">
        <v>2478</v>
      </c>
      <c r="T189" s="5">
        <v>21</v>
      </c>
    </row>
    <row r="190" spans="16:20" x14ac:dyDescent="0.25">
      <c r="P190" t="s">
        <v>10</v>
      </c>
      <c r="Q190" t="s">
        <v>36</v>
      </c>
      <c r="R190" t="s">
        <v>29</v>
      </c>
      <c r="S190" s="4">
        <v>2471</v>
      </c>
      <c r="T190" s="5">
        <v>342</v>
      </c>
    </row>
    <row r="191" spans="16:20" x14ac:dyDescent="0.25">
      <c r="P191" t="s">
        <v>3</v>
      </c>
      <c r="Q191" t="s">
        <v>35</v>
      </c>
      <c r="R191" t="s">
        <v>25</v>
      </c>
      <c r="S191" s="4">
        <v>2464</v>
      </c>
      <c r="T191" s="5">
        <v>234</v>
      </c>
    </row>
    <row r="192" spans="16:20" x14ac:dyDescent="0.25">
      <c r="P192" t="s">
        <v>9</v>
      </c>
      <c r="Q192" t="s">
        <v>38</v>
      </c>
      <c r="R192" t="s">
        <v>26</v>
      </c>
      <c r="S192" s="4">
        <v>2436</v>
      </c>
      <c r="T192" s="5">
        <v>99</v>
      </c>
    </row>
    <row r="193" spans="16:20" x14ac:dyDescent="0.25">
      <c r="P193" t="s">
        <v>9</v>
      </c>
      <c r="Q193" t="s">
        <v>35</v>
      </c>
      <c r="R193" t="s">
        <v>27</v>
      </c>
      <c r="S193" s="4">
        <v>2429</v>
      </c>
      <c r="T193" s="5">
        <v>144</v>
      </c>
    </row>
    <row r="194" spans="16:20" x14ac:dyDescent="0.25">
      <c r="P194" t="s">
        <v>3</v>
      </c>
      <c r="Q194" t="s">
        <v>35</v>
      </c>
      <c r="R194" t="s">
        <v>14</v>
      </c>
      <c r="S194" s="4">
        <v>2415</v>
      </c>
      <c r="T194" s="5">
        <v>255</v>
      </c>
    </row>
    <row r="195" spans="16:20" x14ac:dyDescent="0.25">
      <c r="P195" t="s">
        <v>5</v>
      </c>
      <c r="Q195" t="s">
        <v>35</v>
      </c>
      <c r="R195" t="s">
        <v>18</v>
      </c>
      <c r="S195" s="4">
        <v>2415</v>
      </c>
      <c r="T195" s="5">
        <v>15</v>
      </c>
    </row>
    <row r="196" spans="16:20" x14ac:dyDescent="0.25">
      <c r="P196" t="s">
        <v>9</v>
      </c>
      <c r="Q196" t="s">
        <v>38</v>
      </c>
      <c r="R196" t="s">
        <v>17</v>
      </c>
      <c r="S196" s="4">
        <v>2408</v>
      </c>
      <c r="T196" s="5">
        <v>9</v>
      </c>
    </row>
    <row r="197" spans="16:20" x14ac:dyDescent="0.25">
      <c r="P197" t="s">
        <v>41</v>
      </c>
      <c r="Q197" t="s">
        <v>37</v>
      </c>
      <c r="R197" t="s">
        <v>26</v>
      </c>
      <c r="S197" s="4">
        <v>2324</v>
      </c>
      <c r="T197" s="5">
        <v>177</v>
      </c>
    </row>
    <row r="198" spans="16:20" x14ac:dyDescent="0.25">
      <c r="P198" t="s">
        <v>10</v>
      </c>
      <c r="Q198" t="s">
        <v>36</v>
      </c>
      <c r="R198" t="s">
        <v>23</v>
      </c>
      <c r="S198" s="4">
        <v>2317</v>
      </c>
      <c r="T198" s="5">
        <v>261</v>
      </c>
    </row>
    <row r="199" spans="16:20" x14ac:dyDescent="0.25">
      <c r="P199" t="s">
        <v>6</v>
      </c>
      <c r="Q199" t="s">
        <v>38</v>
      </c>
      <c r="R199" t="s">
        <v>13</v>
      </c>
      <c r="S199" s="4">
        <v>2317</v>
      </c>
      <c r="T199" s="5">
        <v>123</v>
      </c>
    </row>
    <row r="200" spans="16:20" x14ac:dyDescent="0.25">
      <c r="P200" t="s">
        <v>40</v>
      </c>
      <c r="Q200" t="s">
        <v>34</v>
      </c>
      <c r="R200" t="s">
        <v>27</v>
      </c>
      <c r="S200" s="4">
        <v>2289</v>
      </c>
      <c r="T200" s="5">
        <v>135</v>
      </c>
    </row>
    <row r="201" spans="16:20" x14ac:dyDescent="0.25">
      <c r="P201" t="s">
        <v>40</v>
      </c>
      <c r="Q201" t="s">
        <v>35</v>
      </c>
      <c r="R201" t="s">
        <v>30</v>
      </c>
      <c r="S201" s="4">
        <v>2275</v>
      </c>
      <c r="T201" s="5">
        <v>447</v>
      </c>
    </row>
    <row r="202" spans="16:20" x14ac:dyDescent="0.25">
      <c r="P202" t="s">
        <v>8</v>
      </c>
      <c r="Q202" t="s">
        <v>38</v>
      </c>
      <c r="R202" t="s">
        <v>27</v>
      </c>
      <c r="S202" s="4">
        <v>2268</v>
      </c>
      <c r="T202" s="5">
        <v>63</v>
      </c>
    </row>
    <row r="203" spans="16:20" x14ac:dyDescent="0.25">
      <c r="P203" t="s">
        <v>7</v>
      </c>
      <c r="Q203" t="s">
        <v>34</v>
      </c>
      <c r="R203" t="s">
        <v>33</v>
      </c>
      <c r="S203" s="4">
        <v>2226</v>
      </c>
      <c r="T203" s="5">
        <v>48</v>
      </c>
    </row>
    <row r="204" spans="16:20" x14ac:dyDescent="0.25">
      <c r="P204" t="s">
        <v>6</v>
      </c>
      <c r="Q204" t="s">
        <v>34</v>
      </c>
      <c r="R204" t="s">
        <v>16</v>
      </c>
      <c r="S204" s="4">
        <v>2219</v>
      </c>
      <c r="T204" s="5">
        <v>75</v>
      </c>
    </row>
    <row r="205" spans="16:20" x14ac:dyDescent="0.25">
      <c r="P205" t="s">
        <v>3</v>
      </c>
      <c r="Q205" t="s">
        <v>34</v>
      </c>
      <c r="R205" t="s">
        <v>23</v>
      </c>
      <c r="S205" s="4">
        <v>2212</v>
      </c>
      <c r="T205" s="5">
        <v>117</v>
      </c>
    </row>
    <row r="206" spans="16:20" x14ac:dyDescent="0.25">
      <c r="P206" t="s">
        <v>10</v>
      </c>
      <c r="Q206" t="s">
        <v>38</v>
      </c>
      <c r="R206" t="s">
        <v>22</v>
      </c>
      <c r="S206" s="4">
        <v>2205</v>
      </c>
      <c r="T206" s="5">
        <v>141</v>
      </c>
    </row>
    <row r="207" spans="16:20" x14ac:dyDescent="0.25">
      <c r="P207" t="s">
        <v>7</v>
      </c>
      <c r="Q207" t="s">
        <v>34</v>
      </c>
      <c r="R207" t="s">
        <v>20</v>
      </c>
      <c r="S207" s="4">
        <v>2205</v>
      </c>
      <c r="T207" s="5">
        <v>138</v>
      </c>
    </row>
    <row r="208" spans="16:20" x14ac:dyDescent="0.25">
      <c r="P208" t="s">
        <v>7</v>
      </c>
      <c r="Q208" t="s">
        <v>36</v>
      </c>
      <c r="R208" t="s">
        <v>31</v>
      </c>
      <c r="S208" s="4">
        <v>2149</v>
      </c>
      <c r="T208" s="5">
        <v>117</v>
      </c>
    </row>
    <row r="209" spans="16:20" x14ac:dyDescent="0.25">
      <c r="P209" t="s">
        <v>9</v>
      </c>
      <c r="Q209" t="s">
        <v>36</v>
      </c>
      <c r="R209" t="s">
        <v>25</v>
      </c>
      <c r="S209" s="4">
        <v>2142</v>
      </c>
      <c r="T209" s="5">
        <v>114</v>
      </c>
    </row>
    <row r="210" spans="16:20" x14ac:dyDescent="0.25">
      <c r="P210" t="s">
        <v>7</v>
      </c>
      <c r="Q210" t="s">
        <v>35</v>
      </c>
      <c r="R210" t="s">
        <v>16</v>
      </c>
      <c r="S210" s="4">
        <v>2135</v>
      </c>
      <c r="T210" s="5">
        <v>27</v>
      </c>
    </row>
    <row r="211" spans="16:20" x14ac:dyDescent="0.25">
      <c r="P211" t="s">
        <v>3</v>
      </c>
      <c r="Q211" t="s">
        <v>35</v>
      </c>
      <c r="R211" t="s">
        <v>29</v>
      </c>
      <c r="S211" s="4">
        <v>2114</v>
      </c>
      <c r="T211" s="5">
        <v>66</v>
      </c>
    </row>
    <row r="212" spans="16:20" x14ac:dyDescent="0.25">
      <c r="P212" t="s">
        <v>41</v>
      </c>
      <c r="Q212" t="s">
        <v>35</v>
      </c>
      <c r="R212" t="s">
        <v>15</v>
      </c>
      <c r="S212" s="4">
        <v>2114</v>
      </c>
      <c r="T212" s="5">
        <v>186</v>
      </c>
    </row>
    <row r="213" spans="16:20" x14ac:dyDescent="0.25">
      <c r="P213" t="s">
        <v>6</v>
      </c>
      <c r="Q213" t="s">
        <v>39</v>
      </c>
      <c r="R213" t="s">
        <v>25</v>
      </c>
      <c r="S213" s="4">
        <v>2100</v>
      </c>
      <c r="T213" s="5">
        <v>414</v>
      </c>
    </row>
    <row r="214" spans="16:20" x14ac:dyDescent="0.25">
      <c r="P214" t="s">
        <v>8</v>
      </c>
      <c r="Q214" t="s">
        <v>35</v>
      </c>
      <c r="R214" t="s">
        <v>29</v>
      </c>
      <c r="S214" s="4">
        <v>2023</v>
      </c>
      <c r="T214" s="5">
        <v>168</v>
      </c>
    </row>
    <row r="215" spans="16:20" x14ac:dyDescent="0.25">
      <c r="P215" t="s">
        <v>3</v>
      </c>
      <c r="Q215" t="s">
        <v>35</v>
      </c>
      <c r="R215" t="s">
        <v>23</v>
      </c>
      <c r="S215" s="4">
        <v>2023</v>
      </c>
      <c r="T215" s="5">
        <v>78</v>
      </c>
    </row>
    <row r="216" spans="16:20" x14ac:dyDescent="0.25">
      <c r="P216" t="s">
        <v>2</v>
      </c>
      <c r="Q216" t="s">
        <v>39</v>
      </c>
      <c r="R216" t="s">
        <v>16</v>
      </c>
      <c r="S216" s="4">
        <v>2016</v>
      </c>
      <c r="T216" s="5">
        <v>117</v>
      </c>
    </row>
    <row r="217" spans="16:20" x14ac:dyDescent="0.25">
      <c r="P217" t="s">
        <v>8</v>
      </c>
      <c r="Q217" t="s">
        <v>34</v>
      </c>
      <c r="R217" t="s">
        <v>16</v>
      </c>
      <c r="S217" s="4">
        <v>2009</v>
      </c>
      <c r="T217" s="5">
        <v>219</v>
      </c>
    </row>
    <row r="218" spans="16:20" x14ac:dyDescent="0.25">
      <c r="P218" t="s">
        <v>40</v>
      </c>
      <c r="Q218" t="s">
        <v>38</v>
      </c>
      <c r="R218" t="s">
        <v>31</v>
      </c>
      <c r="S218" s="4">
        <v>1988</v>
      </c>
      <c r="T218" s="5">
        <v>39</v>
      </c>
    </row>
    <row r="219" spans="16:20" x14ac:dyDescent="0.25">
      <c r="P219" t="s">
        <v>10</v>
      </c>
      <c r="Q219" t="s">
        <v>35</v>
      </c>
      <c r="R219" t="s">
        <v>20</v>
      </c>
      <c r="S219" s="4">
        <v>1974</v>
      </c>
      <c r="T219" s="5">
        <v>195</v>
      </c>
    </row>
    <row r="220" spans="16:20" x14ac:dyDescent="0.25">
      <c r="P220" t="s">
        <v>7</v>
      </c>
      <c r="Q220" t="s">
        <v>34</v>
      </c>
      <c r="R220" t="s">
        <v>14</v>
      </c>
      <c r="S220" s="4">
        <v>1932</v>
      </c>
      <c r="T220" s="5">
        <v>369</v>
      </c>
    </row>
    <row r="221" spans="16:20" x14ac:dyDescent="0.25">
      <c r="P221" t="s">
        <v>41</v>
      </c>
      <c r="Q221" t="s">
        <v>36</v>
      </c>
      <c r="R221" t="s">
        <v>19</v>
      </c>
      <c r="S221" s="4">
        <v>1925</v>
      </c>
      <c r="T221" s="5">
        <v>192</v>
      </c>
    </row>
    <row r="222" spans="16:20" x14ac:dyDescent="0.25">
      <c r="P222" t="s">
        <v>6</v>
      </c>
      <c r="Q222" t="s">
        <v>37</v>
      </c>
      <c r="R222" t="s">
        <v>16</v>
      </c>
      <c r="S222" s="4">
        <v>1904</v>
      </c>
      <c r="T222" s="5">
        <v>405</v>
      </c>
    </row>
    <row r="223" spans="16:20" x14ac:dyDescent="0.25">
      <c r="P223" t="s">
        <v>8</v>
      </c>
      <c r="Q223" t="s">
        <v>37</v>
      </c>
      <c r="R223" t="s">
        <v>22</v>
      </c>
      <c r="S223" s="4">
        <v>1890</v>
      </c>
      <c r="T223" s="5">
        <v>195</v>
      </c>
    </row>
    <row r="224" spans="16:20" x14ac:dyDescent="0.25">
      <c r="P224" t="s">
        <v>2</v>
      </c>
      <c r="Q224" t="s">
        <v>39</v>
      </c>
      <c r="R224" t="s">
        <v>25</v>
      </c>
      <c r="S224" s="4">
        <v>1785</v>
      </c>
      <c r="T224" s="5">
        <v>462</v>
      </c>
    </row>
    <row r="225" spans="16:20" x14ac:dyDescent="0.25">
      <c r="P225" t="s">
        <v>7</v>
      </c>
      <c r="Q225" t="s">
        <v>38</v>
      </c>
      <c r="R225" t="s">
        <v>18</v>
      </c>
      <c r="S225" s="4">
        <v>1778</v>
      </c>
      <c r="T225" s="5">
        <v>270</v>
      </c>
    </row>
    <row r="226" spans="16:20" x14ac:dyDescent="0.25">
      <c r="P226" t="s">
        <v>8</v>
      </c>
      <c r="Q226" t="s">
        <v>37</v>
      </c>
      <c r="R226" t="s">
        <v>19</v>
      </c>
      <c r="S226" s="4">
        <v>1771</v>
      </c>
      <c r="T226" s="5">
        <v>204</v>
      </c>
    </row>
    <row r="227" spans="16:20" x14ac:dyDescent="0.25">
      <c r="P227" t="s">
        <v>8</v>
      </c>
      <c r="Q227" t="s">
        <v>38</v>
      </c>
      <c r="R227" t="s">
        <v>23</v>
      </c>
      <c r="S227" s="4">
        <v>1701</v>
      </c>
      <c r="T227" s="5">
        <v>234</v>
      </c>
    </row>
    <row r="228" spans="16:20" x14ac:dyDescent="0.25">
      <c r="P228" t="s">
        <v>5</v>
      </c>
      <c r="Q228" t="s">
        <v>34</v>
      </c>
      <c r="R228" t="s">
        <v>33</v>
      </c>
      <c r="S228" s="4">
        <v>1652</v>
      </c>
      <c r="T228" s="5">
        <v>93</v>
      </c>
    </row>
    <row r="229" spans="16:20" x14ac:dyDescent="0.25">
      <c r="P229" t="s">
        <v>3</v>
      </c>
      <c r="Q229" t="s">
        <v>39</v>
      </c>
      <c r="R229" t="s">
        <v>28</v>
      </c>
      <c r="S229" s="4">
        <v>1652</v>
      </c>
      <c r="T229" s="5">
        <v>102</v>
      </c>
    </row>
    <row r="230" spans="16:20" x14ac:dyDescent="0.25">
      <c r="P230" t="s">
        <v>6</v>
      </c>
      <c r="Q230" t="s">
        <v>39</v>
      </c>
      <c r="R230" t="s">
        <v>30</v>
      </c>
      <c r="S230" s="4">
        <v>1638</v>
      </c>
      <c r="T230" s="5">
        <v>63</v>
      </c>
    </row>
    <row r="231" spans="16:20" x14ac:dyDescent="0.25">
      <c r="P231" t="s">
        <v>40</v>
      </c>
      <c r="Q231" t="s">
        <v>35</v>
      </c>
      <c r="R231" t="s">
        <v>24</v>
      </c>
      <c r="S231" s="4">
        <v>1638</v>
      </c>
      <c r="T231" s="5">
        <v>48</v>
      </c>
    </row>
    <row r="232" spans="16:20" x14ac:dyDescent="0.25">
      <c r="P232" t="s">
        <v>40</v>
      </c>
      <c r="Q232" t="s">
        <v>37</v>
      </c>
      <c r="R232" t="s">
        <v>30</v>
      </c>
      <c r="S232" s="4">
        <v>1624</v>
      </c>
      <c r="T232" s="5">
        <v>114</v>
      </c>
    </row>
    <row r="233" spans="16:20" x14ac:dyDescent="0.25">
      <c r="P233" t="s">
        <v>40</v>
      </c>
      <c r="Q233" t="s">
        <v>35</v>
      </c>
      <c r="R233" t="s">
        <v>29</v>
      </c>
      <c r="S233" s="4">
        <v>1617</v>
      </c>
      <c r="T233" s="5">
        <v>126</v>
      </c>
    </row>
    <row r="234" spans="16:20" x14ac:dyDescent="0.25">
      <c r="P234" t="s">
        <v>2</v>
      </c>
      <c r="Q234" t="s">
        <v>35</v>
      </c>
      <c r="R234" t="s">
        <v>17</v>
      </c>
      <c r="S234" s="4">
        <v>1589</v>
      </c>
      <c r="T234" s="5">
        <v>303</v>
      </c>
    </row>
    <row r="235" spans="16:20" x14ac:dyDescent="0.25">
      <c r="P235" t="s">
        <v>7</v>
      </c>
      <c r="Q235" t="s">
        <v>34</v>
      </c>
      <c r="R235" t="s">
        <v>25</v>
      </c>
      <c r="S235" s="4">
        <v>1568</v>
      </c>
      <c r="T235" s="5">
        <v>96</v>
      </c>
    </row>
    <row r="236" spans="16:20" x14ac:dyDescent="0.25">
      <c r="P236" t="s">
        <v>2</v>
      </c>
      <c r="Q236" t="s">
        <v>39</v>
      </c>
      <c r="R236" t="s">
        <v>22</v>
      </c>
      <c r="S236" s="4">
        <v>1568</v>
      </c>
      <c r="T236" s="5">
        <v>141</v>
      </c>
    </row>
    <row r="237" spans="16:20" x14ac:dyDescent="0.25">
      <c r="P237" t="s">
        <v>8</v>
      </c>
      <c r="Q237" t="s">
        <v>39</v>
      </c>
      <c r="R237" t="s">
        <v>26</v>
      </c>
      <c r="S237" s="4">
        <v>1561</v>
      </c>
      <c r="T237" s="5">
        <v>27</v>
      </c>
    </row>
    <row r="238" spans="16:20" x14ac:dyDescent="0.25">
      <c r="P238" t="s">
        <v>41</v>
      </c>
      <c r="Q238" t="s">
        <v>37</v>
      </c>
      <c r="R238" t="s">
        <v>30</v>
      </c>
      <c r="S238" s="4">
        <v>1526</v>
      </c>
      <c r="T238" s="5">
        <v>240</v>
      </c>
    </row>
    <row r="239" spans="16:20" x14ac:dyDescent="0.25">
      <c r="P239" t="s">
        <v>5</v>
      </c>
      <c r="Q239" t="s">
        <v>36</v>
      </c>
      <c r="R239" t="s">
        <v>30</v>
      </c>
      <c r="S239" s="4">
        <v>1526</v>
      </c>
      <c r="T239" s="5">
        <v>105</v>
      </c>
    </row>
    <row r="240" spans="16:20" x14ac:dyDescent="0.25">
      <c r="P240" t="s">
        <v>6</v>
      </c>
      <c r="Q240" t="s">
        <v>37</v>
      </c>
      <c r="R240" t="s">
        <v>18</v>
      </c>
      <c r="S240" s="4">
        <v>1505</v>
      </c>
      <c r="T240" s="5">
        <v>102</v>
      </c>
    </row>
    <row r="241" spans="16:20" x14ac:dyDescent="0.25">
      <c r="P241" t="s">
        <v>41</v>
      </c>
      <c r="Q241" t="s">
        <v>34</v>
      </c>
      <c r="R241" t="s">
        <v>17</v>
      </c>
      <c r="S241" s="4">
        <v>1463</v>
      </c>
      <c r="T241" s="5">
        <v>39</v>
      </c>
    </row>
    <row r="242" spans="16:20" x14ac:dyDescent="0.25">
      <c r="P242" t="s">
        <v>6</v>
      </c>
      <c r="Q242" t="s">
        <v>34</v>
      </c>
      <c r="R242" t="s">
        <v>15</v>
      </c>
      <c r="S242" s="4">
        <v>1442</v>
      </c>
      <c r="T242" s="5">
        <v>15</v>
      </c>
    </row>
    <row r="243" spans="16:20" x14ac:dyDescent="0.25">
      <c r="P243" t="s">
        <v>10</v>
      </c>
      <c r="Q243" t="s">
        <v>34</v>
      </c>
      <c r="R243" t="s">
        <v>25</v>
      </c>
      <c r="S243" s="4">
        <v>1428</v>
      </c>
      <c r="T243" s="5">
        <v>93</v>
      </c>
    </row>
    <row r="244" spans="16:20" x14ac:dyDescent="0.25">
      <c r="P244" t="s">
        <v>10</v>
      </c>
      <c r="Q244" t="s">
        <v>36</v>
      </c>
      <c r="R244" t="s">
        <v>27</v>
      </c>
      <c r="S244" s="4">
        <v>1407</v>
      </c>
      <c r="T244" s="5">
        <v>72</v>
      </c>
    </row>
    <row r="245" spans="16:20" x14ac:dyDescent="0.25">
      <c r="P245" t="s">
        <v>6</v>
      </c>
      <c r="Q245" t="s">
        <v>36</v>
      </c>
      <c r="R245" t="s">
        <v>29</v>
      </c>
      <c r="S245" s="4">
        <v>1400</v>
      </c>
      <c r="T245" s="5">
        <v>135</v>
      </c>
    </row>
    <row r="246" spans="16:20" x14ac:dyDescent="0.25">
      <c r="P246" t="s">
        <v>6</v>
      </c>
      <c r="Q246" t="s">
        <v>35</v>
      </c>
      <c r="R246" t="s">
        <v>4</v>
      </c>
      <c r="S246" s="4">
        <v>1302</v>
      </c>
      <c r="T246" s="5">
        <v>402</v>
      </c>
    </row>
    <row r="247" spans="16:20" x14ac:dyDescent="0.25">
      <c r="P247" t="s">
        <v>7</v>
      </c>
      <c r="Q247" t="s">
        <v>38</v>
      </c>
      <c r="R247" t="s">
        <v>14</v>
      </c>
      <c r="S247" s="4">
        <v>1281</v>
      </c>
      <c r="T247" s="5">
        <v>75</v>
      </c>
    </row>
    <row r="248" spans="16:20" x14ac:dyDescent="0.25">
      <c r="P248" t="s">
        <v>3</v>
      </c>
      <c r="Q248" t="s">
        <v>36</v>
      </c>
      <c r="R248" t="s">
        <v>19</v>
      </c>
      <c r="S248" s="4">
        <v>1281</v>
      </c>
      <c r="T248" s="5">
        <v>18</v>
      </c>
    </row>
    <row r="249" spans="16:20" x14ac:dyDescent="0.25">
      <c r="P249" t="s">
        <v>41</v>
      </c>
      <c r="Q249" t="s">
        <v>34</v>
      </c>
      <c r="R249" t="s">
        <v>16</v>
      </c>
      <c r="S249" s="4">
        <v>1274</v>
      </c>
      <c r="T249" s="5">
        <v>225</v>
      </c>
    </row>
    <row r="250" spans="16:20" x14ac:dyDescent="0.25">
      <c r="P250" t="s">
        <v>6</v>
      </c>
      <c r="Q250" t="s">
        <v>38</v>
      </c>
      <c r="R250" t="s">
        <v>27</v>
      </c>
      <c r="S250" s="4">
        <v>1134</v>
      </c>
      <c r="T250" s="5">
        <v>282</v>
      </c>
    </row>
    <row r="251" spans="16:20" x14ac:dyDescent="0.25">
      <c r="P251" t="s">
        <v>9</v>
      </c>
      <c r="Q251" t="s">
        <v>37</v>
      </c>
      <c r="R251" t="s">
        <v>29</v>
      </c>
      <c r="S251" s="4">
        <v>1085</v>
      </c>
      <c r="T251" s="5">
        <v>273</v>
      </c>
    </row>
    <row r="252" spans="16:20" x14ac:dyDescent="0.25">
      <c r="P252" t="s">
        <v>6</v>
      </c>
      <c r="Q252" t="s">
        <v>35</v>
      </c>
      <c r="R252" t="s">
        <v>20</v>
      </c>
      <c r="S252" s="4">
        <v>1071</v>
      </c>
      <c r="T252" s="5">
        <v>270</v>
      </c>
    </row>
    <row r="253" spans="16:20" x14ac:dyDescent="0.25">
      <c r="P253" t="s">
        <v>2</v>
      </c>
      <c r="Q253" t="s">
        <v>37</v>
      </c>
      <c r="R253" t="s">
        <v>14</v>
      </c>
      <c r="S253" s="4">
        <v>1057</v>
      </c>
      <c r="T253" s="5">
        <v>54</v>
      </c>
    </row>
    <row r="254" spans="16:20" x14ac:dyDescent="0.25">
      <c r="P254" t="s">
        <v>3</v>
      </c>
      <c r="Q254" t="s">
        <v>36</v>
      </c>
      <c r="R254" t="s">
        <v>28</v>
      </c>
      <c r="S254" s="4">
        <v>973</v>
      </c>
      <c r="T254" s="5">
        <v>162</v>
      </c>
    </row>
    <row r="255" spans="16:20" x14ac:dyDescent="0.25">
      <c r="P255" t="s">
        <v>7</v>
      </c>
      <c r="Q255" t="s">
        <v>39</v>
      </c>
      <c r="R255" t="s">
        <v>27</v>
      </c>
      <c r="S255" s="4">
        <v>966</v>
      </c>
      <c r="T255" s="5">
        <v>198</v>
      </c>
    </row>
    <row r="256" spans="16:20" x14ac:dyDescent="0.25">
      <c r="P256" t="s">
        <v>9</v>
      </c>
      <c r="Q256" t="s">
        <v>35</v>
      </c>
      <c r="R256" t="s">
        <v>4</v>
      </c>
      <c r="S256" s="4">
        <v>959</v>
      </c>
      <c r="T256" s="5">
        <v>147</v>
      </c>
    </row>
    <row r="257" spans="16:20" x14ac:dyDescent="0.25">
      <c r="P257" t="s">
        <v>6</v>
      </c>
      <c r="Q257" t="s">
        <v>38</v>
      </c>
      <c r="R257" t="s">
        <v>33</v>
      </c>
      <c r="S257" s="4">
        <v>959</v>
      </c>
      <c r="T257" s="5">
        <v>135</v>
      </c>
    </row>
    <row r="258" spans="16:20" x14ac:dyDescent="0.25">
      <c r="P258" t="s">
        <v>10</v>
      </c>
      <c r="Q258" t="s">
        <v>36</v>
      </c>
      <c r="R258" t="s">
        <v>13</v>
      </c>
      <c r="S258" s="4">
        <v>945</v>
      </c>
      <c r="T258" s="5">
        <v>75</v>
      </c>
    </row>
    <row r="259" spans="16:20" x14ac:dyDescent="0.25">
      <c r="P259" t="s">
        <v>6</v>
      </c>
      <c r="Q259" t="s">
        <v>38</v>
      </c>
      <c r="R259" t="s">
        <v>16</v>
      </c>
      <c r="S259" s="4">
        <v>938</v>
      </c>
      <c r="T259" s="5">
        <v>6</v>
      </c>
    </row>
    <row r="260" spans="16:20" x14ac:dyDescent="0.25">
      <c r="P260" t="s">
        <v>9</v>
      </c>
      <c r="Q260" t="s">
        <v>34</v>
      </c>
      <c r="R260" t="s">
        <v>16</v>
      </c>
      <c r="S260" s="4">
        <v>938</v>
      </c>
      <c r="T260" s="5">
        <v>189</v>
      </c>
    </row>
    <row r="261" spans="16:20" x14ac:dyDescent="0.25">
      <c r="P261" t="s">
        <v>3</v>
      </c>
      <c r="Q261" t="s">
        <v>37</v>
      </c>
      <c r="R261" t="s">
        <v>4</v>
      </c>
      <c r="S261" s="4">
        <v>938</v>
      </c>
      <c r="T261" s="5">
        <v>366</v>
      </c>
    </row>
    <row r="262" spans="16:20" x14ac:dyDescent="0.25">
      <c r="P262" t="s">
        <v>5</v>
      </c>
      <c r="Q262" t="s">
        <v>34</v>
      </c>
      <c r="R262" t="s">
        <v>19</v>
      </c>
      <c r="S262" s="4">
        <v>861</v>
      </c>
      <c r="T262" s="5">
        <v>195</v>
      </c>
    </row>
    <row r="263" spans="16:20" x14ac:dyDescent="0.25">
      <c r="P263" t="s">
        <v>41</v>
      </c>
      <c r="Q263" t="s">
        <v>36</v>
      </c>
      <c r="R263" t="s">
        <v>28</v>
      </c>
      <c r="S263" s="4">
        <v>854</v>
      </c>
      <c r="T263" s="5">
        <v>309</v>
      </c>
    </row>
    <row r="264" spans="16:20" x14ac:dyDescent="0.25">
      <c r="P264" t="s">
        <v>41</v>
      </c>
      <c r="Q264" t="s">
        <v>35</v>
      </c>
      <c r="R264" t="s">
        <v>27</v>
      </c>
      <c r="S264" s="4">
        <v>847</v>
      </c>
      <c r="T264" s="5">
        <v>129</v>
      </c>
    </row>
    <row r="265" spans="16:20" x14ac:dyDescent="0.25">
      <c r="P265" t="s">
        <v>8</v>
      </c>
      <c r="Q265" t="s">
        <v>38</v>
      </c>
      <c r="R265" t="s">
        <v>13</v>
      </c>
      <c r="S265" s="4">
        <v>819</v>
      </c>
      <c r="T265" s="5">
        <v>510</v>
      </c>
    </row>
    <row r="266" spans="16:20" x14ac:dyDescent="0.25">
      <c r="P266" t="s">
        <v>3</v>
      </c>
      <c r="Q266" t="s">
        <v>35</v>
      </c>
      <c r="R266" t="s">
        <v>33</v>
      </c>
      <c r="S266" s="4">
        <v>819</v>
      </c>
      <c r="T266" s="5">
        <v>306</v>
      </c>
    </row>
    <row r="267" spans="16:20" x14ac:dyDescent="0.25">
      <c r="P267" t="s">
        <v>2</v>
      </c>
      <c r="Q267" t="s">
        <v>36</v>
      </c>
      <c r="R267" t="s">
        <v>27</v>
      </c>
      <c r="S267" s="4">
        <v>798</v>
      </c>
      <c r="T267" s="5">
        <v>519</v>
      </c>
    </row>
    <row r="268" spans="16:20" x14ac:dyDescent="0.25">
      <c r="P268" t="s">
        <v>41</v>
      </c>
      <c r="Q268" t="s">
        <v>37</v>
      </c>
      <c r="R268" t="s">
        <v>15</v>
      </c>
      <c r="S268" s="4">
        <v>714</v>
      </c>
      <c r="T268" s="5">
        <v>231</v>
      </c>
    </row>
    <row r="269" spans="16:20" x14ac:dyDescent="0.25">
      <c r="P269" t="s">
        <v>9</v>
      </c>
      <c r="Q269" t="s">
        <v>34</v>
      </c>
      <c r="R269" t="s">
        <v>17</v>
      </c>
      <c r="S269" s="4">
        <v>707</v>
      </c>
      <c r="T269" s="5">
        <v>174</v>
      </c>
    </row>
    <row r="270" spans="16:20" x14ac:dyDescent="0.25">
      <c r="P270" t="s">
        <v>10</v>
      </c>
      <c r="Q270" t="s">
        <v>34</v>
      </c>
      <c r="R270" t="s">
        <v>17</v>
      </c>
      <c r="S270" s="4">
        <v>700</v>
      </c>
      <c r="T270" s="5">
        <v>87</v>
      </c>
    </row>
    <row r="271" spans="16:20" x14ac:dyDescent="0.25">
      <c r="P271" t="s">
        <v>2</v>
      </c>
      <c r="Q271" t="s">
        <v>39</v>
      </c>
      <c r="R271" t="s">
        <v>23</v>
      </c>
      <c r="S271" s="4">
        <v>630</v>
      </c>
      <c r="T271" s="5">
        <v>36</v>
      </c>
    </row>
    <row r="272" spans="16:20" x14ac:dyDescent="0.25">
      <c r="P272" t="s">
        <v>40</v>
      </c>
      <c r="Q272" t="s">
        <v>38</v>
      </c>
      <c r="R272" t="s">
        <v>24</v>
      </c>
      <c r="S272" s="4">
        <v>623</v>
      </c>
      <c r="T272" s="5">
        <v>51</v>
      </c>
    </row>
    <row r="273" spans="16:20" x14ac:dyDescent="0.25">
      <c r="P273" t="s">
        <v>40</v>
      </c>
      <c r="Q273" t="s">
        <v>38</v>
      </c>
      <c r="R273" t="s">
        <v>26</v>
      </c>
      <c r="S273" s="4">
        <v>609</v>
      </c>
      <c r="T273" s="5">
        <v>87</v>
      </c>
    </row>
    <row r="274" spans="16:20" x14ac:dyDescent="0.25">
      <c r="P274" t="s">
        <v>41</v>
      </c>
      <c r="Q274" t="s">
        <v>35</v>
      </c>
      <c r="R274" t="s">
        <v>19</v>
      </c>
      <c r="S274" s="4">
        <v>609</v>
      </c>
      <c r="T274" s="5">
        <v>99</v>
      </c>
    </row>
    <row r="275" spans="16:20" x14ac:dyDescent="0.25">
      <c r="P275" t="s">
        <v>10</v>
      </c>
      <c r="Q275" t="s">
        <v>35</v>
      </c>
      <c r="R275" t="s">
        <v>21</v>
      </c>
      <c r="S275" s="4">
        <v>567</v>
      </c>
      <c r="T275" s="5">
        <v>228</v>
      </c>
    </row>
    <row r="276" spans="16:20" x14ac:dyDescent="0.25">
      <c r="P276" t="s">
        <v>6</v>
      </c>
      <c r="Q276" t="s">
        <v>37</v>
      </c>
      <c r="R276" t="s">
        <v>30</v>
      </c>
      <c r="S276" s="4">
        <v>560</v>
      </c>
      <c r="T276" s="5">
        <v>81</v>
      </c>
    </row>
    <row r="277" spans="16:20" x14ac:dyDescent="0.25">
      <c r="P277" t="s">
        <v>2</v>
      </c>
      <c r="Q277" t="s">
        <v>35</v>
      </c>
      <c r="R277" t="s">
        <v>19</v>
      </c>
      <c r="S277" s="4">
        <v>553</v>
      </c>
      <c r="T277" s="5">
        <v>15</v>
      </c>
    </row>
    <row r="278" spans="16:20" x14ac:dyDescent="0.25">
      <c r="P278" t="s">
        <v>6</v>
      </c>
      <c r="Q278" t="s">
        <v>34</v>
      </c>
      <c r="R278" t="s">
        <v>4</v>
      </c>
      <c r="S278" s="4">
        <v>525</v>
      </c>
      <c r="T278" s="5">
        <v>48</v>
      </c>
    </row>
    <row r="279" spans="16:20" x14ac:dyDescent="0.25">
      <c r="P279" t="s">
        <v>5</v>
      </c>
      <c r="Q279" t="s">
        <v>37</v>
      </c>
      <c r="R279" t="s">
        <v>22</v>
      </c>
      <c r="S279" s="4">
        <v>518</v>
      </c>
      <c r="T279" s="5">
        <v>75</v>
      </c>
    </row>
    <row r="280" spans="16:20" x14ac:dyDescent="0.25">
      <c r="P280" t="s">
        <v>6</v>
      </c>
      <c r="Q280" t="s">
        <v>36</v>
      </c>
      <c r="R280" t="s">
        <v>21</v>
      </c>
      <c r="S280" s="4">
        <v>497</v>
      </c>
      <c r="T280" s="5">
        <v>63</v>
      </c>
    </row>
    <row r="281" spans="16:20" x14ac:dyDescent="0.25">
      <c r="P281" t="s">
        <v>5</v>
      </c>
      <c r="Q281" t="s">
        <v>35</v>
      </c>
      <c r="R281" t="s">
        <v>22</v>
      </c>
      <c r="S281" s="4">
        <v>490</v>
      </c>
      <c r="T281" s="5">
        <v>84</v>
      </c>
    </row>
    <row r="282" spans="16:20" x14ac:dyDescent="0.25">
      <c r="P282" t="s">
        <v>6</v>
      </c>
      <c r="Q282" t="s">
        <v>38</v>
      </c>
      <c r="R282" t="s">
        <v>25</v>
      </c>
      <c r="S282" s="4">
        <v>469</v>
      </c>
      <c r="T282" s="5">
        <v>75</v>
      </c>
    </row>
    <row r="283" spans="16:20" x14ac:dyDescent="0.25">
      <c r="P283" t="s">
        <v>8</v>
      </c>
      <c r="Q283" t="s">
        <v>37</v>
      </c>
      <c r="R283" t="s">
        <v>21</v>
      </c>
      <c r="S283" s="4">
        <v>434</v>
      </c>
      <c r="T283" s="5">
        <v>87</v>
      </c>
    </row>
    <row r="284" spans="16:20" x14ac:dyDescent="0.25">
      <c r="P284" t="s">
        <v>5</v>
      </c>
      <c r="Q284" t="s">
        <v>39</v>
      </c>
      <c r="R284" t="s">
        <v>18</v>
      </c>
      <c r="S284" s="4">
        <v>385</v>
      </c>
      <c r="T284" s="5">
        <v>249</v>
      </c>
    </row>
    <row r="285" spans="16:20" x14ac:dyDescent="0.25">
      <c r="P285" t="s">
        <v>8</v>
      </c>
      <c r="Q285" t="s">
        <v>35</v>
      </c>
      <c r="R285" t="s">
        <v>33</v>
      </c>
      <c r="S285" s="4">
        <v>357</v>
      </c>
      <c r="T285" s="5">
        <v>126</v>
      </c>
    </row>
    <row r="286" spans="16:20" x14ac:dyDescent="0.25">
      <c r="P286" t="s">
        <v>41</v>
      </c>
      <c r="Q286" t="s">
        <v>34</v>
      </c>
      <c r="R286" t="s">
        <v>22</v>
      </c>
      <c r="S286" s="4">
        <v>336</v>
      </c>
      <c r="T286" s="5">
        <v>144</v>
      </c>
    </row>
    <row r="287" spans="16:20" x14ac:dyDescent="0.25">
      <c r="P287" t="s">
        <v>7</v>
      </c>
      <c r="Q287" t="s">
        <v>36</v>
      </c>
      <c r="R287" t="s">
        <v>32</v>
      </c>
      <c r="S287" s="4">
        <v>280</v>
      </c>
      <c r="T287" s="5">
        <v>87</v>
      </c>
    </row>
    <row r="288" spans="16:20" x14ac:dyDescent="0.25">
      <c r="P288" t="s">
        <v>9</v>
      </c>
      <c r="Q288" t="s">
        <v>37</v>
      </c>
      <c r="R288" t="s">
        <v>4</v>
      </c>
      <c r="S288" s="4">
        <v>259</v>
      </c>
      <c r="T288" s="5">
        <v>207</v>
      </c>
    </row>
    <row r="289" spans="16:20" x14ac:dyDescent="0.25">
      <c r="P289" t="s">
        <v>2</v>
      </c>
      <c r="Q289" t="s">
        <v>34</v>
      </c>
      <c r="R289" t="s">
        <v>13</v>
      </c>
      <c r="S289" s="4">
        <v>252</v>
      </c>
      <c r="T289" s="5">
        <v>54</v>
      </c>
    </row>
    <row r="290" spans="16:20" x14ac:dyDescent="0.25">
      <c r="P290" t="s">
        <v>10</v>
      </c>
      <c r="Q290" t="s">
        <v>37</v>
      </c>
      <c r="R290" t="s">
        <v>21</v>
      </c>
      <c r="S290" s="4">
        <v>245</v>
      </c>
      <c r="T290" s="5">
        <v>288</v>
      </c>
    </row>
    <row r="291" spans="16:20" x14ac:dyDescent="0.25">
      <c r="P291" t="s">
        <v>2</v>
      </c>
      <c r="Q291" t="s">
        <v>37</v>
      </c>
      <c r="R291" t="s">
        <v>19</v>
      </c>
      <c r="S291" s="4">
        <v>238</v>
      </c>
      <c r="T291" s="5">
        <v>18</v>
      </c>
    </row>
    <row r="292" spans="16:20" x14ac:dyDescent="0.25">
      <c r="P292" t="s">
        <v>40</v>
      </c>
      <c r="Q292" t="s">
        <v>36</v>
      </c>
      <c r="R292" t="s">
        <v>4</v>
      </c>
      <c r="S292" s="4">
        <v>217</v>
      </c>
      <c r="T292" s="5">
        <v>36</v>
      </c>
    </row>
    <row r="293" spans="16:20" x14ac:dyDescent="0.25">
      <c r="P293" t="s">
        <v>2</v>
      </c>
      <c r="Q293" t="s">
        <v>36</v>
      </c>
      <c r="R293" t="s">
        <v>17</v>
      </c>
      <c r="S293" s="4">
        <v>189</v>
      </c>
      <c r="T293" s="5">
        <v>48</v>
      </c>
    </row>
    <row r="294" spans="16:20" x14ac:dyDescent="0.25">
      <c r="P294" t="s">
        <v>5</v>
      </c>
      <c r="Q294" t="s">
        <v>37</v>
      </c>
      <c r="R294" t="s">
        <v>31</v>
      </c>
      <c r="S294" s="4">
        <v>182</v>
      </c>
      <c r="T294" s="5">
        <v>48</v>
      </c>
    </row>
    <row r="295" spans="16:20" x14ac:dyDescent="0.25">
      <c r="P295" t="s">
        <v>8</v>
      </c>
      <c r="Q295" t="s">
        <v>38</v>
      </c>
      <c r="R295" t="s">
        <v>22</v>
      </c>
      <c r="S295" s="4">
        <v>168</v>
      </c>
      <c r="T295" s="5">
        <v>84</v>
      </c>
    </row>
    <row r="296" spans="16:20" x14ac:dyDescent="0.25">
      <c r="P296" t="s">
        <v>41</v>
      </c>
      <c r="Q296" t="s">
        <v>38</v>
      </c>
      <c r="R296" t="s">
        <v>25</v>
      </c>
      <c r="S296" s="4">
        <v>154</v>
      </c>
      <c r="T296" s="5">
        <v>21</v>
      </c>
    </row>
    <row r="297" spans="16:20" x14ac:dyDescent="0.25">
      <c r="P297" t="s">
        <v>9</v>
      </c>
      <c r="Q297" t="s">
        <v>35</v>
      </c>
      <c r="R297" t="s">
        <v>26</v>
      </c>
      <c r="S297" s="4">
        <v>98</v>
      </c>
      <c r="T297" s="5">
        <v>159</v>
      </c>
    </row>
    <row r="298" spans="16:20" x14ac:dyDescent="0.25">
      <c r="P298" t="s">
        <v>41</v>
      </c>
      <c r="Q298" t="s">
        <v>36</v>
      </c>
      <c r="R298" t="s">
        <v>26</v>
      </c>
      <c r="S298" s="4">
        <v>98</v>
      </c>
      <c r="T298" s="5">
        <v>204</v>
      </c>
    </row>
    <row r="299" spans="16:20" x14ac:dyDescent="0.25">
      <c r="P299" t="s">
        <v>10</v>
      </c>
      <c r="Q299" t="s">
        <v>38</v>
      </c>
      <c r="R299" t="s">
        <v>13</v>
      </c>
      <c r="S299" s="4">
        <v>63</v>
      </c>
      <c r="T299" s="5">
        <v>123</v>
      </c>
    </row>
    <row r="300" spans="16:20" x14ac:dyDescent="0.25">
      <c r="P300" t="s">
        <v>2</v>
      </c>
      <c r="Q300" t="s">
        <v>38</v>
      </c>
      <c r="R300" t="s">
        <v>13</v>
      </c>
      <c r="S300" s="4">
        <v>56</v>
      </c>
      <c r="T300" s="5">
        <v>51</v>
      </c>
    </row>
    <row r="301" spans="16:20" x14ac:dyDescent="0.25">
      <c r="P301" t="s">
        <v>8</v>
      </c>
      <c r="Q301" t="s">
        <v>37</v>
      </c>
      <c r="R301" t="s">
        <v>30</v>
      </c>
      <c r="S301" s="4">
        <v>42</v>
      </c>
      <c r="T301" s="5">
        <v>150</v>
      </c>
    </row>
    <row r="302" spans="16:20" x14ac:dyDescent="0.25">
      <c r="P302" t="s">
        <v>3</v>
      </c>
      <c r="Q302" t="s">
        <v>39</v>
      </c>
      <c r="R302" t="s">
        <v>16</v>
      </c>
      <c r="S302" s="4">
        <v>21</v>
      </c>
      <c r="T302" s="5">
        <v>168</v>
      </c>
    </row>
    <row r="303" spans="16:20" x14ac:dyDescent="0.25">
      <c r="P303" t="s">
        <v>40</v>
      </c>
      <c r="Q303" t="s">
        <v>39</v>
      </c>
      <c r="R303" t="s">
        <v>29</v>
      </c>
      <c r="S303" s="4">
        <v>0</v>
      </c>
      <c r="T303" s="5">
        <v>135</v>
      </c>
    </row>
  </sheetData>
  <mergeCells count="3">
    <mergeCell ref="A2:D2"/>
    <mergeCell ref="F2:J2"/>
    <mergeCell ref="F3:J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63" sqref="B63"/>
    </sheetView>
  </sheetViews>
  <sheetFormatPr defaultRowHeight="15" x14ac:dyDescent="0.25"/>
  <cols>
    <col min="2" max="2" width="16.42578125" customWidth="1"/>
    <col min="3" max="3" width="14.85546875" bestFit="1" customWidth="1"/>
  </cols>
  <sheetData>
    <row r="2" spans="2:3" x14ac:dyDescent="0.25">
      <c r="B2" s="21" t="s">
        <v>86</v>
      </c>
      <c r="C2" s="21"/>
    </row>
    <row r="5" spans="2:3" x14ac:dyDescent="0.25">
      <c r="B5" s="34" t="s">
        <v>74</v>
      </c>
      <c r="C5" t="s">
        <v>76</v>
      </c>
    </row>
    <row r="6" spans="2:3" x14ac:dyDescent="0.25">
      <c r="B6" s="35" t="s">
        <v>38</v>
      </c>
      <c r="C6" s="36">
        <v>25221</v>
      </c>
    </row>
    <row r="7" spans="2:3" x14ac:dyDescent="0.25">
      <c r="B7" s="39" t="s">
        <v>5</v>
      </c>
      <c r="C7" s="36">
        <v>25221</v>
      </c>
    </row>
    <row r="8" spans="2:3" x14ac:dyDescent="0.25">
      <c r="B8" s="35" t="s">
        <v>36</v>
      </c>
      <c r="C8" s="36">
        <v>39620</v>
      </c>
    </row>
    <row r="9" spans="2:3" x14ac:dyDescent="0.25">
      <c r="B9" s="39" t="s">
        <v>5</v>
      </c>
      <c r="C9" s="36">
        <v>39620</v>
      </c>
    </row>
    <row r="10" spans="2:3" x14ac:dyDescent="0.25">
      <c r="B10" s="35" t="s">
        <v>34</v>
      </c>
      <c r="C10" s="36">
        <v>41559</v>
      </c>
    </row>
    <row r="11" spans="2:3" x14ac:dyDescent="0.25">
      <c r="B11" s="39" t="s">
        <v>5</v>
      </c>
      <c r="C11" s="36">
        <v>41559</v>
      </c>
    </row>
    <row r="12" spans="2:3" x14ac:dyDescent="0.25">
      <c r="B12" s="35" t="s">
        <v>37</v>
      </c>
      <c r="C12" s="36">
        <v>43568</v>
      </c>
    </row>
    <row r="13" spans="2:3" x14ac:dyDescent="0.25">
      <c r="B13" s="39" t="s">
        <v>7</v>
      </c>
      <c r="C13" s="36">
        <v>43568</v>
      </c>
    </row>
    <row r="14" spans="2:3" x14ac:dyDescent="0.25">
      <c r="B14" s="35" t="s">
        <v>39</v>
      </c>
      <c r="C14" s="36">
        <v>45752</v>
      </c>
    </row>
    <row r="15" spans="2:3" x14ac:dyDescent="0.25">
      <c r="B15" s="39" t="s">
        <v>2</v>
      </c>
      <c r="C15" s="36">
        <v>45752</v>
      </c>
    </row>
    <row r="16" spans="2:3" x14ac:dyDescent="0.25">
      <c r="B16" s="35" t="s">
        <v>35</v>
      </c>
      <c r="C16" s="36">
        <v>38325</v>
      </c>
    </row>
    <row r="17" spans="2:3" x14ac:dyDescent="0.25">
      <c r="B17" s="39" t="s">
        <v>40</v>
      </c>
      <c r="C17" s="36">
        <v>38325</v>
      </c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2"/>
  <sheetViews>
    <sheetView topLeftCell="L1" workbookViewId="0">
      <selection activeCell="S9" sqref="S9"/>
    </sheetView>
  </sheetViews>
  <sheetFormatPr defaultRowHeight="15" x14ac:dyDescent="0.25"/>
  <cols>
    <col min="13" max="13" width="16" bestFit="1" customWidth="1"/>
    <col min="14" max="14" width="12.5703125" bestFit="1" customWidth="1"/>
    <col min="15" max="15" width="21.85546875" bestFit="1" customWidth="1"/>
    <col min="16" max="16" width="8.28515625" bestFit="1" customWidth="1"/>
    <col min="17" max="17" width="5.7109375" bestFit="1" customWidth="1"/>
    <col min="18" max="18" width="12.5703125" bestFit="1" customWidth="1"/>
    <col min="19" max="19" width="9.7109375" bestFit="1" customWidth="1"/>
    <col min="20" max="20" width="21.85546875" bestFit="1" customWidth="1"/>
    <col min="23" max="23" width="21.85546875" bestFit="1" customWidth="1"/>
    <col min="24" max="24" width="14.5703125" bestFit="1" customWidth="1"/>
  </cols>
  <sheetData>
    <row r="2" spans="2:24" x14ac:dyDescent="0.25">
      <c r="B2" s="21" t="s">
        <v>87</v>
      </c>
      <c r="C2" s="21"/>
      <c r="D2" s="21"/>
      <c r="E2" s="21"/>
      <c r="F2" s="21"/>
      <c r="G2" s="21"/>
      <c r="M2" s="6" t="s">
        <v>11</v>
      </c>
      <c r="N2" s="6" t="s">
        <v>12</v>
      </c>
      <c r="O2" s="6" t="s">
        <v>0</v>
      </c>
      <c r="P2" s="10" t="s">
        <v>1</v>
      </c>
      <c r="Q2" s="10" t="s">
        <v>50</v>
      </c>
      <c r="R2" s="6" t="s">
        <v>88</v>
      </c>
      <c r="S2" s="6" t="s">
        <v>89</v>
      </c>
      <c r="T2" s="6" t="s">
        <v>90</v>
      </c>
      <c r="U2" s="6" t="s">
        <v>95</v>
      </c>
    </row>
    <row r="3" spans="2:24" x14ac:dyDescent="0.25">
      <c r="M3" t="s">
        <v>2</v>
      </c>
      <c r="N3" t="s">
        <v>36</v>
      </c>
      <c r="O3" t="s">
        <v>27</v>
      </c>
      <c r="P3" s="4">
        <v>798</v>
      </c>
      <c r="Q3" s="5">
        <v>519</v>
      </c>
      <c r="R3">
        <f>VLOOKUP(Table39[[#This Row],[Product]],products[],2,FALSE)</f>
        <v>16.73</v>
      </c>
      <c r="S3">
        <f>Table39[[#This Row],[Units]]*Table39[[#This Row],[Cost per Unit]]</f>
        <v>8682.8700000000008</v>
      </c>
      <c r="T3">
        <f>Table39[[#This Row],[Amount]]-Table39[[#This Row],[Total Cost]]</f>
        <v>-7884.8700000000008</v>
      </c>
      <c r="U3" s="40">
        <f>Table39[[#This Row],[Profit]]/Table39[[#This Row],[Total Cost]]</f>
        <v>-0.90809490410428806</v>
      </c>
      <c r="W3" t="s">
        <v>0</v>
      </c>
      <c r="X3" t="s">
        <v>51</v>
      </c>
    </row>
    <row r="4" spans="2:24" x14ac:dyDescent="0.25">
      <c r="M4" t="s">
        <v>2</v>
      </c>
      <c r="N4" t="s">
        <v>39</v>
      </c>
      <c r="O4" t="s">
        <v>25</v>
      </c>
      <c r="P4" s="4">
        <v>1785</v>
      </c>
      <c r="Q4" s="5">
        <v>462</v>
      </c>
      <c r="R4">
        <f>VLOOKUP(Table39[[#This Row],[Product]],products[],2,FALSE)</f>
        <v>13.15</v>
      </c>
      <c r="S4">
        <f>Table39[[#This Row],[Units]]*Table39[[#This Row],[Cost per Unit]]</f>
        <v>6075.3</v>
      </c>
      <c r="T4">
        <f>Table39[[#This Row],[Amount]]-Table39[[#This Row],[Total Cost]]</f>
        <v>-4290.3</v>
      </c>
      <c r="U4" s="40">
        <f>Table39[[#This Row],[Profit]]/Table39[[#This Row],[Total Cost]]</f>
        <v>-0.70618734877290013</v>
      </c>
      <c r="W4" t="s">
        <v>13</v>
      </c>
      <c r="X4" s="11">
        <v>9.33</v>
      </c>
    </row>
    <row r="5" spans="2:24" x14ac:dyDescent="0.25">
      <c r="M5" t="s">
        <v>40</v>
      </c>
      <c r="N5" t="s">
        <v>35</v>
      </c>
      <c r="O5" t="s">
        <v>30</v>
      </c>
      <c r="P5" s="4">
        <v>2275</v>
      </c>
      <c r="Q5" s="5">
        <v>447</v>
      </c>
      <c r="R5">
        <f>VLOOKUP(Table39[[#This Row],[Product]],products[],2,FALSE)</f>
        <v>14.49</v>
      </c>
      <c r="S5">
        <f>Table39[[#This Row],[Units]]*Table39[[#This Row],[Cost per Unit]]</f>
        <v>6477.03</v>
      </c>
      <c r="T5">
        <f>Table39[[#This Row],[Amount]]-Table39[[#This Row],[Total Cost]]</f>
        <v>-4202.03</v>
      </c>
      <c r="U5" s="40">
        <f>Table39[[#This Row],[Profit]]/Table39[[#This Row],[Total Cost]]</f>
        <v>-0.64875876752153383</v>
      </c>
      <c r="W5" t="s">
        <v>14</v>
      </c>
      <c r="X5" s="11">
        <v>11.7</v>
      </c>
    </row>
    <row r="6" spans="2:24" x14ac:dyDescent="0.25">
      <c r="M6" t="s">
        <v>8</v>
      </c>
      <c r="N6" t="s">
        <v>38</v>
      </c>
      <c r="O6" t="s">
        <v>13</v>
      </c>
      <c r="P6" s="4">
        <v>819</v>
      </c>
      <c r="Q6" s="5">
        <v>510</v>
      </c>
      <c r="R6">
        <f>VLOOKUP(Table39[[#This Row],[Product]],products[],2,FALSE)</f>
        <v>9.33</v>
      </c>
      <c r="S6">
        <f>Table39[[#This Row],[Units]]*Table39[[#This Row],[Cost per Unit]]</f>
        <v>4758.3</v>
      </c>
      <c r="T6">
        <f>Table39[[#This Row],[Amount]]-Table39[[#This Row],[Total Cost]]</f>
        <v>-3939.3</v>
      </c>
      <c r="U6" s="40">
        <f>Table39[[#This Row],[Profit]]/Table39[[#This Row],[Total Cost]]</f>
        <v>-0.8278797049366371</v>
      </c>
      <c r="W6" t="s">
        <v>4</v>
      </c>
      <c r="X6" s="11">
        <v>11.88</v>
      </c>
    </row>
    <row r="7" spans="2:24" x14ac:dyDescent="0.25">
      <c r="M7" t="s">
        <v>6</v>
      </c>
      <c r="N7" t="s">
        <v>38</v>
      </c>
      <c r="O7" t="s">
        <v>27</v>
      </c>
      <c r="P7" s="4">
        <v>1134</v>
      </c>
      <c r="Q7" s="5">
        <v>282</v>
      </c>
      <c r="R7">
        <f>VLOOKUP(Table39[[#This Row],[Product]],products[],2,FALSE)</f>
        <v>16.73</v>
      </c>
      <c r="S7">
        <f>Table39[[#This Row],[Units]]*Table39[[#This Row],[Cost per Unit]]</f>
        <v>4717.8599999999997</v>
      </c>
      <c r="T7">
        <f>Table39[[#This Row],[Amount]]-Table39[[#This Row],[Total Cost]]</f>
        <v>-3583.8599999999997</v>
      </c>
      <c r="U7" s="40">
        <f>Table39[[#This Row],[Profit]]/Table39[[#This Row],[Total Cost]]</f>
        <v>-0.75963678447431671</v>
      </c>
      <c r="W7" t="s">
        <v>15</v>
      </c>
      <c r="X7" s="11">
        <v>11.73</v>
      </c>
    </row>
    <row r="8" spans="2:24" x14ac:dyDescent="0.25">
      <c r="M8" t="s">
        <v>6</v>
      </c>
      <c r="N8" t="s">
        <v>35</v>
      </c>
      <c r="O8" t="s">
        <v>4</v>
      </c>
      <c r="P8" s="4">
        <v>1302</v>
      </c>
      <c r="Q8" s="5">
        <v>402</v>
      </c>
      <c r="R8">
        <f>VLOOKUP(Table39[[#This Row],[Product]],products[],2,FALSE)</f>
        <v>11.88</v>
      </c>
      <c r="S8">
        <f>Table39[[#This Row],[Units]]*Table39[[#This Row],[Cost per Unit]]</f>
        <v>4775.76</v>
      </c>
      <c r="T8">
        <f>Table39[[#This Row],[Amount]]-Table39[[#This Row],[Total Cost]]</f>
        <v>-3473.76</v>
      </c>
      <c r="U8" s="40">
        <f>Table39[[#This Row],[Profit]]/Table39[[#This Row],[Total Cost]]</f>
        <v>-0.72737323483592142</v>
      </c>
      <c r="W8" t="s">
        <v>16</v>
      </c>
      <c r="X8" s="11">
        <v>8.7899999999999991</v>
      </c>
    </row>
    <row r="9" spans="2:24" x14ac:dyDescent="0.25">
      <c r="M9" t="s">
        <v>3</v>
      </c>
      <c r="N9" t="s">
        <v>37</v>
      </c>
      <c r="O9" t="s">
        <v>4</v>
      </c>
      <c r="P9" s="4">
        <v>938</v>
      </c>
      <c r="Q9" s="5">
        <v>366</v>
      </c>
      <c r="R9">
        <f>VLOOKUP(Table39[[#This Row],[Product]],products[],2,FALSE)</f>
        <v>11.88</v>
      </c>
      <c r="S9">
        <f>Table39[[#This Row],[Units]]*Table39[[#This Row],[Cost per Unit]]</f>
        <v>4348.08</v>
      </c>
      <c r="T9">
        <f>Table39[[#This Row],[Amount]]-Table39[[#This Row],[Total Cost]]</f>
        <v>-3410.08</v>
      </c>
      <c r="U9" s="40">
        <f>Table39[[#This Row],[Profit]]/Table39[[#This Row],[Total Cost]]</f>
        <v>-0.78427259848024877</v>
      </c>
      <c r="W9" t="s">
        <v>17</v>
      </c>
      <c r="X9" s="11">
        <v>3.11</v>
      </c>
    </row>
    <row r="10" spans="2:24" x14ac:dyDescent="0.25">
      <c r="M10" t="s">
        <v>6</v>
      </c>
      <c r="N10" t="s">
        <v>39</v>
      </c>
      <c r="O10" t="s">
        <v>25</v>
      </c>
      <c r="P10" s="4">
        <v>2100</v>
      </c>
      <c r="Q10" s="5">
        <v>414</v>
      </c>
      <c r="R10">
        <f>VLOOKUP(Table39[[#This Row],[Product]],products[],2,FALSE)</f>
        <v>13.15</v>
      </c>
      <c r="S10">
        <f>Table39[[#This Row],[Units]]*Table39[[#This Row],[Cost per Unit]]</f>
        <v>5444.1</v>
      </c>
      <c r="T10">
        <f>Table39[[#This Row],[Amount]]-Table39[[#This Row],[Total Cost]]</f>
        <v>-3344.1000000000004</v>
      </c>
      <c r="U10" s="40">
        <f>Table39[[#This Row],[Profit]]/Table39[[#This Row],[Total Cost]]</f>
        <v>-0.6142613104094341</v>
      </c>
      <c r="W10" t="s">
        <v>18</v>
      </c>
      <c r="X10" s="11">
        <v>6.47</v>
      </c>
    </row>
    <row r="11" spans="2:24" x14ac:dyDescent="0.25">
      <c r="M11" t="s">
        <v>3</v>
      </c>
      <c r="N11" t="s">
        <v>35</v>
      </c>
      <c r="O11" t="s">
        <v>33</v>
      </c>
      <c r="P11" s="4">
        <v>819</v>
      </c>
      <c r="Q11" s="5">
        <v>306</v>
      </c>
      <c r="R11">
        <f>VLOOKUP(Table39[[#This Row],[Product]],products[],2,FALSE)</f>
        <v>12.37</v>
      </c>
      <c r="S11">
        <f>Table39[[#This Row],[Units]]*Table39[[#This Row],[Cost per Unit]]</f>
        <v>3785.22</v>
      </c>
      <c r="T11">
        <f>Table39[[#This Row],[Amount]]-Table39[[#This Row],[Total Cost]]</f>
        <v>-2966.22</v>
      </c>
      <c r="U11" s="40">
        <f>Table39[[#This Row],[Profit]]/Table39[[#This Row],[Total Cost]]</f>
        <v>-0.78363212706262775</v>
      </c>
      <c r="W11" t="s">
        <v>19</v>
      </c>
      <c r="X11" s="11">
        <v>7.64</v>
      </c>
    </row>
    <row r="12" spans="2:24" x14ac:dyDescent="0.25">
      <c r="M12" t="s">
        <v>7</v>
      </c>
      <c r="N12" t="s">
        <v>34</v>
      </c>
      <c r="O12" t="s">
        <v>14</v>
      </c>
      <c r="P12" s="4">
        <v>1932</v>
      </c>
      <c r="Q12" s="5">
        <v>369</v>
      </c>
      <c r="R12">
        <f>VLOOKUP(Table39[[#This Row],[Product]],products[],2,FALSE)</f>
        <v>11.7</v>
      </c>
      <c r="S12">
        <f>Table39[[#This Row],[Units]]*Table39[[#This Row],[Cost per Unit]]</f>
        <v>4317.3</v>
      </c>
      <c r="T12">
        <f>Table39[[#This Row],[Amount]]-Table39[[#This Row],[Total Cost]]</f>
        <v>-2385.3000000000002</v>
      </c>
      <c r="U12" s="40">
        <f>Table39[[#This Row],[Profit]]/Table39[[#This Row],[Total Cost]]</f>
        <v>-0.55249808908345499</v>
      </c>
      <c r="W12" t="s">
        <v>20</v>
      </c>
      <c r="X12" s="11">
        <v>10.62</v>
      </c>
    </row>
    <row r="13" spans="2:24" x14ac:dyDescent="0.25">
      <c r="M13" t="s">
        <v>41</v>
      </c>
      <c r="N13" t="s">
        <v>36</v>
      </c>
      <c r="O13" t="s">
        <v>28</v>
      </c>
      <c r="P13" s="4">
        <v>854</v>
      </c>
      <c r="Q13" s="5">
        <v>309</v>
      </c>
      <c r="R13">
        <f>VLOOKUP(Table39[[#This Row],[Product]],products[],2,FALSE)</f>
        <v>10.38</v>
      </c>
      <c r="S13">
        <f>Table39[[#This Row],[Units]]*Table39[[#This Row],[Cost per Unit]]</f>
        <v>3207.42</v>
      </c>
      <c r="T13">
        <f>Table39[[#This Row],[Amount]]-Table39[[#This Row],[Total Cost]]</f>
        <v>-2353.42</v>
      </c>
      <c r="U13" s="40">
        <f>Table39[[#This Row],[Profit]]/Table39[[#This Row],[Total Cost]]</f>
        <v>-0.73374238484514032</v>
      </c>
      <c r="W13" t="s">
        <v>21</v>
      </c>
      <c r="X13" s="11">
        <v>9</v>
      </c>
    </row>
    <row r="14" spans="2:24" x14ac:dyDescent="0.25">
      <c r="M14" t="s">
        <v>10</v>
      </c>
      <c r="N14" t="s">
        <v>37</v>
      </c>
      <c r="O14" t="s">
        <v>21</v>
      </c>
      <c r="P14" s="4">
        <v>245</v>
      </c>
      <c r="Q14" s="5">
        <v>288</v>
      </c>
      <c r="R14">
        <f>VLOOKUP(Table39[[#This Row],[Product]],products[],2,FALSE)</f>
        <v>9</v>
      </c>
      <c r="S14">
        <f>Table39[[#This Row],[Units]]*Table39[[#This Row],[Cost per Unit]]</f>
        <v>2592</v>
      </c>
      <c r="T14">
        <f>Table39[[#This Row],[Amount]]-Table39[[#This Row],[Total Cost]]</f>
        <v>-2347</v>
      </c>
      <c r="U14" s="40">
        <f>Table39[[#This Row],[Profit]]/Table39[[#This Row],[Total Cost]]</f>
        <v>-0.90547839506172845</v>
      </c>
      <c r="W14" t="s">
        <v>22</v>
      </c>
      <c r="X14" s="11">
        <v>9.77</v>
      </c>
    </row>
    <row r="15" spans="2:24" x14ac:dyDescent="0.25">
      <c r="M15" t="s">
        <v>7</v>
      </c>
      <c r="N15" t="s">
        <v>39</v>
      </c>
      <c r="O15" t="s">
        <v>27</v>
      </c>
      <c r="P15" s="4">
        <v>966</v>
      </c>
      <c r="Q15" s="5">
        <v>198</v>
      </c>
      <c r="R15">
        <f>VLOOKUP(Table39[[#This Row],[Product]],products[],2,FALSE)</f>
        <v>16.73</v>
      </c>
      <c r="S15">
        <f>Table39[[#This Row],[Units]]*Table39[[#This Row],[Cost per Unit]]</f>
        <v>3312.54</v>
      </c>
      <c r="T15">
        <f>Table39[[#This Row],[Amount]]-Table39[[#This Row],[Total Cost]]</f>
        <v>-2346.54</v>
      </c>
      <c r="U15" s="40">
        <f>Table39[[#This Row],[Profit]]/Table39[[#This Row],[Total Cost]]</f>
        <v>-0.70838087992899712</v>
      </c>
      <c r="W15" t="s">
        <v>23</v>
      </c>
      <c r="X15" s="11">
        <v>6.49</v>
      </c>
    </row>
    <row r="16" spans="2:24" x14ac:dyDescent="0.25">
      <c r="M16" t="s">
        <v>9</v>
      </c>
      <c r="N16" t="s">
        <v>37</v>
      </c>
      <c r="O16" t="s">
        <v>4</v>
      </c>
      <c r="P16" s="4">
        <v>259</v>
      </c>
      <c r="Q16" s="5">
        <v>207</v>
      </c>
      <c r="R16">
        <f>VLOOKUP(Table39[[#This Row],[Product]],products[],2,FALSE)</f>
        <v>11.88</v>
      </c>
      <c r="S16">
        <f>Table39[[#This Row],[Units]]*Table39[[#This Row],[Cost per Unit]]</f>
        <v>2459.1600000000003</v>
      </c>
      <c r="T16">
        <f>Table39[[#This Row],[Amount]]-Table39[[#This Row],[Total Cost]]</f>
        <v>-2200.1600000000003</v>
      </c>
      <c r="U16" s="40">
        <f>Table39[[#This Row],[Profit]]/Table39[[#This Row],[Total Cost]]</f>
        <v>-0.89467948405146469</v>
      </c>
      <c r="W16" t="s">
        <v>24</v>
      </c>
      <c r="X16" s="11">
        <v>4.97</v>
      </c>
    </row>
    <row r="17" spans="13:24" x14ac:dyDescent="0.25">
      <c r="M17" t="s">
        <v>8</v>
      </c>
      <c r="N17" t="s">
        <v>37</v>
      </c>
      <c r="O17" t="s">
        <v>30</v>
      </c>
      <c r="P17" s="4">
        <v>42</v>
      </c>
      <c r="Q17" s="5">
        <v>150</v>
      </c>
      <c r="R17">
        <f>VLOOKUP(Table39[[#This Row],[Product]],products[],2,FALSE)</f>
        <v>14.49</v>
      </c>
      <c r="S17">
        <f>Table39[[#This Row],[Units]]*Table39[[#This Row],[Cost per Unit]]</f>
        <v>2173.5</v>
      </c>
      <c r="T17">
        <f>Table39[[#This Row],[Amount]]-Table39[[#This Row],[Total Cost]]</f>
        <v>-2131.5</v>
      </c>
      <c r="U17" s="40">
        <f>Table39[[#This Row],[Profit]]/Table39[[#This Row],[Total Cost]]</f>
        <v>-0.98067632850241548</v>
      </c>
      <c r="W17" t="s">
        <v>25</v>
      </c>
      <c r="X17" s="11">
        <v>13.15</v>
      </c>
    </row>
    <row r="18" spans="13:24" x14ac:dyDescent="0.25">
      <c r="M18" t="s">
        <v>41</v>
      </c>
      <c r="N18" t="s">
        <v>37</v>
      </c>
      <c r="O18" t="s">
        <v>15</v>
      </c>
      <c r="P18" s="4">
        <v>714</v>
      </c>
      <c r="Q18" s="5">
        <v>231</v>
      </c>
      <c r="R18">
        <f>VLOOKUP(Table39[[#This Row],[Product]],products[],2,FALSE)</f>
        <v>11.73</v>
      </c>
      <c r="S18">
        <f>Table39[[#This Row],[Units]]*Table39[[#This Row],[Cost per Unit]]</f>
        <v>2709.63</v>
      </c>
      <c r="T18">
        <f>Table39[[#This Row],[Amount]]-Table39[[#This Row],[Total Cost]]</f>
        <v>-1995.63</v>
      </c>
      <c r="U18" s="40">
        <f>Table39[[#This Row],[Profit]]/Table39[[#This Row],[Total Cost]]</f>
        <v>-0.73649538866930175</v>
      </c>
      <c r="W18" t="s">
        <v>26</v>
      </c>
      <c r="X18" s="11">
        <v>5.6</v>
      </c>
    </row>
    <row r="19" spans="13:24" x14ac:dyDescent="0.25">
      <c r="M19" t="s">
        <v>40</v>
      </c>
      <c r="N19" t="s">
        <v>36</v>
      </c>
      <c r="O19" t="s">
        <v>27</v>
      </c>
      <c r="P19" s="4">
        <v>3164</v>
      </c>
      <c r="Q19" s="5">
        <v>306</v>
      </c>
      <c r="R19">
        <f>VLOOKUP(Table39[[#This Row],[Product]],products[],2,FALSE)</f>
        <v>16.73</v>
      </c>
      <c r="S19">
        <f>Table39[[#This Row],[Units]]*Table39[[#This Row],[Cost per Unit]]</f>
        <v>5119.38</v>
      </c>
      <c r="T19">
        <f>Table39[[#This Row],[Amount]]-Table39[[#This Row],[Total Cost]]</f>
        <v>-1955.38</v>
      </c>
      <c r="U19" s="40">
        <f>Table39[[#This Row],[Profit]]/Table39[[#This Row],[Total Cost]]</f>
        <v>-0.38195640878387621</v>
      </c>
      <c r="W19" t="s">
        <v>27</v>
      </c>
      <c r="X19" s="11">
        <v>16.73</v>
      </c>
    </row>
    <row r="20" spans="13:24" x14ac:dyDescent="0.25">
      <c r="M20" t="s">
        <v>41</v>
      </c>
      <c r="N20" t="s">
        <v>37</v>
      </c>
      <c r="O20" t="s">
        <v>30</v>
      </c>
      <c r="P20" s="4">
        <v>1526</v>
      </c>
      <c r="Q20" s="5">
        <v>240</v>
      </c>
      <c r="R20">
        <f>VLOOKUP(Table39[[#This Row],[Product]],products[],2,FALSE)</f>
        <v>14.49</v>
      </c>
      <c r="S20">
        <f>Table39[[#This Row],[Units]]*Table39[[#This Row],[Cost per Unit]]</f>
        <v>3477.6</v>
      </c>
      <c r="T20">
        <f>Table39[[#This Row],[Amount]]-Table39[[#This Row],[Total Cost]]</f>
        <v>-1951.6</v>
      </c>
      <c r="U20" s="40">
        <f>Table39[[#This Row],[Profit]]/Table39[[#This Row],[Total Cost]]</f>
        <v>-0.56119162640901765</v>
      </c>
      <c r="W20" t="s">
        <v>28</v>
      </c>
      <c r="X20" s="11">
        <v>10.38</v>
      </c>
    </row>
    <row r="21" spans="13:24" x14ac:dyDescent="0.25">
      <c r="M21" t="s">
        <v>6</v>
      </c>
      <c r="N21" t="s">
        <v>34</v>
      </c>
      <c r="O21" t="s">
        <v>30</v>
      </c>
      <c r="P21" s="4">
        <v>3402</v>
      </c>
      <c r="Q21" s="5">
        <v>366</v>
      </c>
      <c r="R21">
        <f>VLOOKUP(Table39[[#This Row],[Product]],products[],2,FALSE)</f>
        <v>14.49</v>
      </c>
      <c r="S21">
        <f>Table39[[#This Row],[Units]]*Table39[[#This Row],[Cost per Unit]]</f>
        <v>5303.34</v>
      </c>
      <c r="T21">
        <f>Table39[[#This Row],[Amount]]-Table39[[#This Row],[Total Cost]]</f>
        <v>-1901.3400000000001</v>
      </c>
      <c r="U21" s="40">
        <f>Table39[[#This Row],[Profit]]/Table39[[#This Row],[Total Cost]]</f>
        <v>-0.35851746258018535</v>
      </c>
      <c r="W21" t="s">
        <v>29</v>
      </c>
      <c r="X21" s="11">
        <v>7.16</v>
      </c>
    </row>
    <row r="22" spans="13:24" x14ac:dyDescent="0.25">
      <c r="M22" t="s">
        <v>6</v>
      </c>
      <c r="N22" t="s">
        <v>35</v>
      </c>
      <c r="O22" t="s">
        <v>20</v>
      </c>
      <c r="P22" s="4">
        <v>1071</v>
      </c>
      <c r="Q22" s="5">
        <v>270</v>
      </c>
      <c r="R22">
        <f>VLOOKUP(Table39[[#This Row],[Product]],products[],2,FALSE)</f>
        <v>10.62</v>
      </c>
      <c r="S22">
        <f>Table39[[#This Row],[Units]]*Table39[[#This Row],[Cost per Unit]]</f>
        <v>2867.3999999999996</v>
      </c>
      <c r="T22">
        <f>Table39[[#This Row],[Amount]]-Table39[[#This Row],[Total Cost]]</f>
        <v>-1796.3999999999996</v>
      </c>
      <c r="U22" s="40">
        <f>Table39[[#This Row],[Profit]]/Table39[[#This Row],[Total Cost]]</f>
        <v>-0.62649089767733834</v>
      </c>
      <c r="W22" t="s">
        <v>30</v>
      </c>
      <c r="X22" s="11">
        <v>14.49</v>
      </c>
    </row>
    <row r="23" spans="13:24" x14ac:dyDescent="0.25">
      <c r="M23" t="s">
        <v>6</v>
      </c>
      <c r="N23" t="s">
        <v>37</v>
      </c>
      <c r="O23" t="s">
        <v>16</v>
      </c>
      <c r="P23" s="4">
        <v>1904</v>
      </c>
      <c r="Q23" s="5">
        <v>405</v>
      </c>
      <c r="R23">
        <f>VLOOKUP(Table39[[#This Row],[Product]],products[],2,FALSE)</f>
        <v>8.7899999999999991</v>
      </c>
      <c r="S23">
        <f>Table39[[#This Row],[Units]]*Table39[[#This Row],[Cost per Unit]]</f>
        <v>3559.95</v>
      </c>
      <c r="T23">
        <f>Table39[[#This Row],[Amount]]-Table39[[#This Row],[Total Cost]]</f>
        <v>-1655.9499999999998</v>
      </c>
      <c r="U23" s="40">
        <f>Table39[[#This Row],[Profit]]/Table39[[#This Row],[Total Cost]]</f>
        <v>-0.46516102754252164</v>
      </c>
      <c r="W23" t="s">
        <v>31</v>
      </c>
      <c r="X23" s="11">
        <v>5.79</v>
      </c>
    </row>
    <row r="24" spans="13:24" x14ac:dyDescent="0.25">
      <c r="M24" t="s">
        <v>10</v>
      </c>
      <c r="N24" t="s">
        <v>35</v>
      </c>
      <c r="O24" t="s">
        <v>21</v>
      </c>
      <c r="P24" s="4">
        <v>567</v>
      </c>
      <c r="Q24" s="5">
        <v>228</v>
      </c>
      <c r="R24">
        <f>VLOOKUP(Table39[[#This Row],[Product]],products[],2,FALSE)</f>
        <v>9</v>
      </c>
      <c r="S24">
        <f>Table39[[#This Row],[Units]]*Table39[[#This Row],[Cost per Unit]]</f>
        <v>2052</v>
      </c>
      <c r="T24">
        <f>Table39[[#This Row],[Amount]]-Table39[[#This Row],[Total Cost]]</f>
        <v>-1485</v>
      </c>
      <c r="U24" s="40">
        <f>Table39[[#This Row],[Profit]]/Table39[[#This Row],[Total Cost]]</f>
        <v>-0.72368421052631582</v>
      </c>
      <c r="W24" t="s">
        <v>32</v>
      </c>
      <c r="X24" s="11">
        <v>8.65</v>
      </c>
    </row>
    <row r="25" spans="13:24" x14ac:dyDescent="0.25">
      <c r="M25" t="s">
        <v>3</v>
      </c>
      <c r="N25" t="s">
        <v>39</v>
      </c>
      <c r="O25" t="s">
        <v>16</v>
      </c>
      <c r="P25" s="4">
        <v>21</v>
      </c>
      <c r="Q25" s="5">
        <v>168</v>
      </c>
      <c r="R25">
        <f>VLOOKUP(Table39[[#This Row],[Product]],products[],2,FALSE)</f>
        <v>8.7899999999999991</v>
      </c>
      <c r="S25">
        <f>Table39[[#This Row],[Units]]*Table39[[#This Row],[Cost per Unit]]</f>
        <v>1476.7199999999998</v>
      </c>
      <c r="T25">
        <f>Table39[[#This Row],[Amount]]-Table39[[#This Row],[Total Cost]]</f>
        <v>-1455.7199999999998</v>
      </c>
      <c r="U25" s="40">
        <f>Table39[[#This Row],[Profit]]/Table39[[#This Row],[Total Cost]]</f>
        <v>-0.98577929465301484</v>
      </c>
      <c r="W25" t="s">
        <v>33</v>
      </c>
      <c r="X25" s="11">
        <v>12.37</v>
      </c>
    </row>
    <row r="26" spans="13:24" x14ac:dyDescent="0.25">
      <c r="M26" t="s">
        <v>41</v>
      </c>
      <c r="N26" t="s">
        <v>35</v>
      </c>
      <c r="O26" t="s">
        <v>27</v>
      </c>
      <c r="P26" s="4">
        <v>847</v>
      </c>
      <c r="Q26" s="5">
        <v>129</v>
      </c>
      <c r="R26">
        <f>VLOOKUP(Table39[[#This Row],[Product]],products[],2,FALSE)</f>
        <v>16.73</v>
      </c>
      <c r="S26">
        <f>Table39[[#This Row],[Units]]*Table39[[#This Row],[Cost per Unit]]</f>
        <v>2158.17</v>
      </c>
      <c r="T26">
        <f>Table39[[#This Row],[Amount]]-Table39[[#This Row],[Total Cost]]</f>
        <v>-1311.17</v>
      </c>
      <c r="U26" s="40">
        <f>Table39[[#This Row],[Profit]]/Table39[[#This Row],[Total Cost]]</f>
        <v>-0.60753786773053098</v>
      </c>
    </row>
    <row r="27" spans="13:24" x14ac:dyDescent="0.25">
      <c r="M27" t="s">
        <v>5</v>
      </c>
      <c r="N27" t="s">
        <v>39</v>
      </c>
      <c r="O27" t="s">
        <v>18</v>
      </c>
      <c r="P27" s="4">
        <v>385</v>
      </c>
      <c r="Q27" s="5">
        <v>249</v>
      </c>
      <c r="R27">
        <f>VLOOKUP(Table39[[#This Row],[Product]],products[],2,FALSE)</f>
        <v>6.47</v>
      </c>
      <c r="S27">
        <f>Table39[[#This Row],[Units]]*Table39[[#This Row],[Cost per Unit]]</f>
        <v>1611.03</v>
      </c>
      <c r="T27">
        <f>Table39[[#This Row],[Amount]]-Table39[[#This Row],[Total Cost]]</f>
        <v>-1226.03</v>
      </c>
      <c r="U27" s="40">
        <f>Table39[[#This Row],[Profit]]/Table39[[#This Row],[Total Cost]]</f>
        <v>-0.76102245147514325</v>
      </c>
    </row>
    <row r="28" spans="13:24" x14ac:dyDescent="0.25">
      <c r="M28" t="s">
        <v>6</v>
      </c>
      <c r="N28" t="s">
        <v>37</v>
      </c>
      <c r="O28" t="s">
        <v>28</v>
      </c>
      <c r="P28" s="4">
        <v>3556</v>
      </c>
      <c r="Q28" s="5">
        <v>459</v>
      </c>
      <c r="R28">
        <f>VLOOKUP(Table39[[#This Row],[Product]],products[],2,FALSE)</f>
        <v>10.38</v>
      </c>
      <c r="S28">
        <f>Table39[[#This Row],[Units]]*Table39[[#This Row],[Cost per Unit]]</f>
        <v>4764.42</v>
      </c>
      <c r="T28">
        <f>Table39[[#This Row],[Amount]]-Table39[[#This Row],[Total Cost]]</f>
        <v>-1208.42</v>
      </c>
      <c r="U28" s="40">
        <f>Table39[[#This Row],[Profit]]/Table39[[#This Row],[Total Cost]]</f>
        <v>-0.253634230399503</v>
      </c>
    </row>
    <row r="29" spans="13:24" x14ac:dyDescent="0.25">
      <c r="M29" t="s">
        <v>8</v>
      </c>
      <c r="N29" t="s">
        <v>35</v>
      </c>
      <c r="O29" t="s">
        <v>33</v>
      </c>
      <c r="P29" s="4">
        <v>357</v>
      </c>
      <c r="Q29" s="5">
        <v>126</v>
      </c>
      <c r="R29">
        <f>VLOOKUP(Table39[[#This Row],[Product]],products[],2,FALSE)</f>
        <v>12.37</v>
      </c>
      <c r="S29">
        <f>Table39[[#This Row],[Units]]*Table39[[#This Row],[Cost per Unit]]</f>
        <v>1558.62</v>
      </c>
      <c r="T29">
        <f>Table39[[#This Row],[Amount]]-Table39[[#This Row],[Total Cost]]</f>
        <v>-1201.6199999999999</v>
      </c>
      <c r="U29" s="40">
        <f>Table39[[#This Row],[Profit]]/Table39[[#This Row],[Total Cost]]</f>
        <v>-0.77095122608461331</v>
      </c>
    </row>
    <row r="30" spans="13:24" x14ac:dyDescent="0.25">
      <c r="M30" t="s">
        <v>8</v>
      </c>
      <c r="N30" t="s">
        <v>35</v>
      </c>
      <c r="O30" t="s">
        <v>20</v>
      </c>
      <c r="P30" s="4">
        <v>2702</v>
      </c>
      <c r="Q30" s="5">
        <v>363</v>
      </c>
      <c r="R30">
        <f>VLOOKUP(Table39[[#This Row],[Product]],products[],2,FALSE)</f>
        <v>10.62</v>
      </c>
      <c r="S30">
        <f>Table39[[#This Row],[Units]]*Table39[[#This Row],[Cost per Unit]]</f>
        <v>3855.0599999999995</v>
      </c>
      <c r="T30">
        <f>Table39[[#This Row],[Amount]]-Table39[[#This Row],[Total Cost]]</f>
        <v>-1153.0599999999995</v>
      </c>
      <c r="U30" s="40">
        <f>Table39[[#This Row],[Profit]]/Table39[[#This Row],[Total Cost]]</f>
        <v>-0.29910299709991534</v>
      </c>
    </row>
    <row r="31" spans="13:24" x14ac:dyDescent="0.25">
      <c r="M31" t="s">
        <v>10</v>
      </c>
      <c r="N31" t="s">
        <v>38</v>
      </c>
      <c r="O31" t="s">
        <v>13</v>
      </c>
      <c r="P31" s="4">
        <v>63</v>
      </c>
      <c r="Q31" s="5">
        <v>123</v>
      </c>
      <c r="R31">
        <f>VLOOKUP(Table39[[#This Row],[Product]],products[],2,FALSE)</f>
        <v>9.33</v>
      </c>
      <c r="S31">
        <f>Table39[[#This Row],[Units]]*Table39[[#This Row],[Cost per Unit]]</f>
        <v>1147.5899999999999</v>
      </c>
      <c r="T31">
        <f>Table39[[#This Row],[Amount]]-Table39[[#This Row],[Total Cost]]</f>
        <v>-1084.5899999999999</v>
      </c>
      <c r="U31" s="40">
        <f>Table39[[#This Row],[Profit]]/Table39[[#This Row],[Total Cost]]</f>
        <v>-0.94510234491412437</v>
      </c>
    </row>
    <row r="32" spans="13:24" x14ac:dyDescent="0.25">
      <c r="M32" t="s">
        <v>41</v>
      </c>
      <c r="N32" t="s">
        <v>34</v>
      </c>
      <c r="O32" t="s">
        <v>22</v>
      </c>
      <c r="P32" s="4">
        <v>336</v>
      </c>
      <c r="Q32" s="5">
        <v>144</v>
      </c>
      <c r="R32">
        <f>VLOOKUP(Table39[[#This Row],[Product]],products[],2,FALSE)</f>
        <v>9.77</v>
      </c>
      <c r="S32">
        <f>Table39[[#This Row],[Units]]*Table39[[#This Row],[Cost per Unit]]</f>
        <v>1406.8799999999999</v>
      </c>
      <c r="T32">
        <f>Table39[[#This Row],[Amount]]-Table39[[#This Row],[Total Cost]]</f>
        <v>-1070.8799999999999</v>
      </c>
      <c r="U32" s="40">
        <f>Table39[[#This Row],[Profit]]/Table39[[#This Row],[Total Cost]]</f>
        <v>-0.76117366086659843</v>
      </c>
    </row>
    <row r="33" spans="13:21" x14ac:dyDescent="0.25">
      <c r="M33" t="s">
        <v>41</v>
      </c>
      <c r="N33" t="s">
        <v>36</v>
      </c>
      <c r="O33" t="s">
        <v>26</v>
      </c>
      <c r="P33" s="4">
        <v>98</v>
      </c>
      <c r="Q33" s="5">
        <v>204</v>
      </c>
      <c r="R33">
        <f>VLOOKUP(Table39[[#This Row],[Product]],products[],2,FALSE)</f>
        <v>5.6</v>
      </c>
      <c r="S33">
        <f>Table39[[#This Row],[Units]]*Table39[[#This Row],[Cost per Unit]]</f>
        <v>1142.3999999999999</v>
      </c>
      <c r="T33">
        <f>Table39[[#This Row],[Amount]]-Table39[[#This Row],[Total Cost]]</f>
        <v>-1044.3999999999999</v>
      </c>
      <c r="U33" s="40">
        <f>Table39[[#This Row],[Profit]]/Table39[[#This Row],[Total Cost]]</f>
        <v>-0.91421568627450978</v>
      </c>
    </row>
    <row r="34" spans="13:21" x14ac:dyDescent="0.25">
      <c r="M34" t="s">
        <v>40</v>
      </c>
      <c r="N34" t="s">
        <v>39</v>
      </c>
      <c r="O34" t="s">
        <v>29</v>
      </c>
      <c r="P34" s="4">
        <v>0</v>
      </c>
      <c r="Q34" s="5">
        <v>135</v>
      </c>
      <c r="R34">
        <f>VLOOKUP(Table39[[#This Row],[Product]],products[],2,FALSE)</f>
        <v>7.16</v>
      </c>
      <c r="S34">
        <f>Table39[[#This Row],[Units]]*Table39[[#This Row],[Cost per Unit]]</f>
        <v>966.6</v>
      </c>
      <c r="T34">
        <f>Table39[[#This Row],[Amount]]-Table39[[#This Row],[Total Cost]]</f>
        <v>-966.6</v>
      </c>
      <c r="U34" s="40">
        <f>Table39[[#This Row],[Profit]]/Table39[[#This Row],[Total Cost]]</f>
        <v>-1</v>
      </c>
    </row>
    <row r="35" spans="13:21" x14ac:dyDescent="0.25">
      <c r="M35" t="s">
        <v>9</v>
      </c>
      <c r="N35" t="s">
        <v>37</v>
      </c>
      <c r="O35" t="s">
        <v>29</v>
      </c>
      <c r="P35" s="4">
        <v>1085</v>
      </c>
      <c r="Q35" s="5">
        <v>273</v>
      </c>
      <c r="R35">
        <f>VLOOKUP(Table39[[#This Row],[Product]],products[],2,FALSE)</f>
        <v>7.16</v>
      </c>
      <c r="S35">
        <f>Table39[[#This Row],[Units]]*Table39[[#This Row],[Cost per Unit]]</f>
        <v>1954.68</v>
      </c>
      <c r="T35">
        <f>Table39[[#This Row],[Amount]]-Table39[[#This Row],[Total Cost]]</f>
        <v>-869.68000000000006</v>
      </c>
      <c r="U35" s="40">
        <f>Table39[[#This Row],[Profit]]/Table39[[#This Row],[Total Cost]]</f>
        <v>-0.44492193095545052</v>
      </c>
    </row>
    <row r="36" spans="13:21" x14ac:dyDescent="0.25">
      <c r="M36" t="s">
        <v>9</v>
      </c>
      <c r="N36" t="s">
        <v>35</v>
      </c>
      <c r="O36" t="s">
        <v>26</v>
      </c>
      <c r="P36" s="4">
        <v>98</v>
      </c>
      <c r="Q36" s="5">
        <v>159</v>
      </c>
      <c r="R36">
        <f>VLOOKUP(Table39[[#This Row],[Product]],products[],2,FALSE)</f>
        <v>5.6</v>
      </c>
      <c r="S36">
        <f>Table39[[#This Row],[Units]]*Table39[[#This Row],[Cost per Unit]]</f>
        <v>890.4</v>
      </c>
      <c r="T36">
        <f>Table39[[#This Row],[Amount]]-Table39[[#This Row],[Total Cost]]</f>
        <v>-792.4</v>
      </c>
      <c r="U36" s="40">
        <f>Table39[[#This Row],[Profit]]/Table39[[#This Row],[Total Cost]]</f>
        <v>-0.88993710691823902</v>
      </c>
    </row>
    <row r="37" spans="13:21" x14ac:dyDescent="0.25">
      <c r="M37" t="s">
        <v>9</v>
      </c>
      <c r="N37" t="s">
        <v>35</v>
      </c>
      <c r="O37" t="s">
        <v>4</v>
      </c>
      <c r="P37" s="4">
        <v>959</v>
      </c>
      <c r="Q37" s="5">
        <v>147</v>
      </c>
      <c r="R37">
        <f>VLOOKUP(Table39[[#This Row],[Product]],products[],2,FALSE)</f>
        <v>11.88</v>
      </c>
      <c r="S37">
        <f>Table39[[#This Row],[Units]]*Table39[[#This Row],[Cost per Unit]]</f>
        <v>1746.3600000000001</v>
      </c>
      <c r="T37">
        <f>Table39[[#This Row],[Amount]]-Table39[[#This Row],[Total Cost]]</f>
        <v>-787.36000000000013</v>
      </c>
      <c r="U37" s="40">
        <f>Table39[[#This Row],[Profit]]/Table39[[#This Row],[Total Cost]]</f>
        <v>-0.45085778419111755</v>
      </c>
    </row>
    <row r="38" spans="13:21" x14ac:dyDescent="0.25">
      <c r="M38" t="s">
        <v>9</v>
      </c>
      <c r="N38" t="s">
        <v>34</v>
      </c>
      <c r="O38" t="s">
        <v>16</v>
      </c>
      <c r="P38" s="4">
        <v>938</v>
      </c>
      <c r="Q38" s="5">
        <v>189</v>
      </c>
      <c r="R38">
        <f>VLOOKUP(Table39[[#This Row],[Product]],products[],2,FALSE)</f>
        <v>8.7899999999999991</v>
      </c>
      <c r="S38">
        <f>Table39[[#This Row],[Units]]*Table39[[#This Row],[Cost per Unit]]</f>
        <v>1661.31</v>
      </c>
      <c r="T38">
        <f>Table39[[#This Row],[Amount]]-Table39[[#This Row],[Total Cost]]</f>
        <v>-723.31</v>
      </c>
      <c r="U38" s="40">
        <f>Table39[[#This Row],[Profit]]/Table39[[#This Row],[Total Cost]]</f>
        <v>-0.43538532844562422</v>
      </c>
    </row>
    <row r="39" spans="13:21" x14ac:dyDescent="0.25">
      <c r="M39" t="s">
        <v>6</v>
      </c>
      <c r="N39" t="s">
        <v>38</v>
      </c>
      <c r="O39" t="s">
        <v>33</v>
      </c>
      <c r="P39" s="4">
        <v>959</v>
      </c>
      <c r="Q39" s="5">
        <v>135</v>
      </c>
      <c r="R39">
        <f>VLOOKUP(Table39[[#This Row],[Product]],products[],2,FALSE)</f>
        <v>12.37</v>
      </c>
      <c r="S39">
        <f>Table39[[#This Row],[Units]]*Table39[[#This Row],[Cost per Unit]]</f>
        <v>1669.9499999999998</v>
      </c>
      <c r="T39">
        <f>Table39[[#This Row],[Amount]]-Table39[[#This Row],[Total Cost]]</f>
        <v>-710.94999999999982</v>
      </c>
      <c r="U39" s="40">
        <f>Table39[[#This Row],[Profit]]/Table39[[#This Row],[Total Cost]]</f>
        <v>-0.4257313093206383</v>
      </c>
    </row>
    <row r="40" spans="13:21" x14ac:dyDescent="0.25">
      <c r="M40" t="s">
        <v>3</v>
      </c>
      <c r="N40" t="s">
        <v>36</v>
      </c>
      <c r="O40" t="s">
        <v>28</v>
      </c>
      <c r="P40" s="4">
        <v>973</v>
      </c>
      <c r="Q40" s="5">
        <v>162</v>
      </c>
      <c r="R40">
        <f>VLOOKUP(Table39[[#This Row],[Product]],products[],2,FALSE)</f>
        <v>10.38</v>
      </c>
      <c r="S40">
        <f>Table39[[#This Row],[Units]]*Table39[[#This Row],[Cost per Unit]]</f>
        <v>1681.5600000000002</v>
      </c>
      <c r="T40">
        <f>Table39[[#This Row],[Amount]]-Table39[[#This Row],[Total Cost]]</f>
        <v>-708.56000000000017</v>
      </c>
      <c r="U40" s="40">
        <f>Table39[[#This Row],[Profit]]/Table39[[#This Row],[Total Cost]]</f>
        <v>-0.42137063203216069</v>
      </c>
    </row>
    <row r="41" spans="13:21" x14ac:dyDescent="0.25">
      <c r="M41" t="s">
        <v>41</v>
      </c>
      <c r="N41" t="s">
        <v>34</v>
      </c>
      <c r="O41" t="s">
        <v>16</v>
      </c>
      <c r="P41" s="4">
        <v>1274</v>
      </c>
      <c r="Q41" s="5">
        <v>225</v>
      </c>
      <c r="R41">
        <f>VLOOKUP(Table39[[#This Row],[Product]],products[],2,FALSE)</f>
        <v>8.7899999999999991</v>
      </c>
      <c r="S41">
        <f>Table39[[#This Row],[Units]]*Table39[[#This Row],[Cost per Unit]]</f>
        <v>1977.7499999999998</v>
      </c>
      <c r="T41">
        <f>Table39[[#This Row],[Amount]]-Table39[[#This Row],[Total Cost]]</f>
        <v>-703.74999999999977</v>
      </c>
      <c r="U41" s="40">
        <f>Table39[[#This Row],[Profit]]/Table39[[#This Row],[Total Cost]]</f>
        <v>-0.35583364934900763</v>
      </c>
    </row>
    <row r="42" spans="13:21" x14ac:dyDescent="0.25">
      <c r="M42" t="s">
        <v>8</v>
      </c>
      <c r="N42" t="s">
        <v>38</v>
      </c>
      <c r="O42" t="s">
        <v>22</v>
      </c>
      <c r="P42" s="4">
        <v>168</v>
      </c>
      <c r="Q42" s="5">
        <v>84</v>
      </c>
      <c r="R42">
        <f>VLOOKUP(Table39[[#This Row],[Product]],products[],2,FALSE)</f>
        <v>9.77</v>
      </c>
      <c r="S42">
        <f>Table39[[#This Row],[Units]]*Table39[[#This Row],[Cost per Unit]]</f>
        <v>820.68</v>
      </c>
      <c r="T42">
        <f>Table39[[#This Row],[Amount]]-Table39[[#This Row],[Total Cost]]</f>
        <v>-652.67999999999995</v>
      </c>
      <c r="U42" s="40">
        <f>Table39[[#This Row],[Profit]]/Table39[[#This Row],[Total Cost]]</f>
        <v>-0.79529170931422721</v>
      </c>
    </row>
    <row r="43" spans="13:21" x14ac:dyDescent="0.25">
      <c r="M43" t="s">
        <v>5</v>
      </c>
      <c r="N43" t="s">
        <v>34</v>
      </c>
      <c r="O43" t="s">
        <v>19</v>
      </c>
      <c r="P43" s="4">
        <v>861</v>
      </c>
      <c r="Q43" s="5">
        <v>195</v>
      </c>
      <c r="R43">
        <f>VLOOKUP(Table39[[#This Row],[Product]],products[],2,FALSE)</f>
        <v>7.64</v>
      </c>
      <c r="S43">
        <f>Table39[[#This Row],[Units]]*Table39[[#This Row],[Cost per Unit]]</f>
        <v>1489.8</v>
      </c>
      <c r="T43">
        <f>Table39[[#This Row],[Amount]]-Table39[[#This Row],[Total Cost]]</f>
        <v>-628.79999999999995</v>
      </c>
      <c r="U43" s="40">
        <f>Table39[[#This Row],[Profit]]/Table39[[#This Row],[Total Cost]]</f>
        <v>-0.42207007652033829</v>
      </c>
    </row>
    <row r="44" spans="13:21" x14ac:dyDescent="0.25">
      <c r="M44" t="s">
        <v>6</v>
      </c>
      <c r="N44" t="s">
        <v>37</v>
      </c>
      <c r="O44" t="s">
        <v>30</v>
      </c>
      <c r="P44" s="4">
        <v>560</v>
      </c>
      <c r="Q44" s="5">
        <v>81</v>
      </c>
      <c r="R44">
        <f>VLOOKUP(Table39[[#This Row],[Product]],products[],2,FALSE)</f>
        <v>14.49</v>
      </c>
      <c r="S44">
        <f>Table39[[#This Row],[Units]]*Table39[[#This Row],[Cost per Unit]]</f>
        <v>1173.69</v>
      </c>
      <c r="T44">
        <f>Table39[[#This Row],[Amount]]-Table39[[#This Row],[Total Cost]]</f>
        <v>-613.69000000000005</v>
      </c>
      <c r="U44" s="40">
        <f>Table39[[#This Row],[Profit]]/Table39[[#This Row],[Total Cost]]</f>
        <v>-0.52287230870161627</v>
      </c>
    </row>
    <row r="45" spans="13:21" x14ac:dyDescent="0.25">
      <c r="M45" t="s">
        <v>3</v>
      </c>
      <c r="N45" t="s">
        <v>35</v>
      </c>
      <c r="O45" t="s">
        <v>25</v>
      </c>
      <c r="P45" s="4">
        <v>2464</v>
      </c>
      <c r="Q45" s="5">
        <v>234</v>
      </c>
      <c r="R45">
        <f>VLOOKUP(Table39[[#This Row],[Product]],products[],2,FALSE)</f>
        <v>13.15</v>
      </c>
      <c r="S45">
        <f>Table39[[#This Row],[Units]]*Table39[[#This Row],[Cost per Unit]]</f>
        <v>3077.1</v>
      </c>
      <c r="T45">
        <f>Table39[[#This Row],[Amount]]-Table39[[#This Row],[Total Cost]]</f>
        <v>-613.09999999999991</v>
      </c>
      <c r="U45" s="40">
        <f>Table39[[#This Row],[Profit]]/Table39[[#This Row],[Total Cost]]</f>
        <v>-0.1992460433525072</v>
      </c>
    </row>
    <row r="46" spans="13:21" x14ac:dyDescent="0.25">
      <c r="M46" t="s">
        <v>3</v>
      </c>
      <c r="N46" t="s">
        <v>35</v>
      </c>
      <c r="O46" t="s">
        <v>14</v>
      </c>
      <c r="P46" s="4">
        <v>2415</v>
      </c>
      <c r="Q46" s="5">
        <v>255</v>
      </c>
      <c r="R46">
        <f>VLOOKUP(Table39[[#This Row],[Product]],products[],2,FALSE)</f>
        <v>11.7</v>
      </c>
      <c r="S46">
        <f>Table39[[#This Row],[Units]]*Table39[[#This Row],[Cost per Unit]]</f>
        <v>2983.5</v>
      </c>
      <c r="T46">
        <f>Table39[[#This Row],[Amount]]-Table39[[#This Row],[Total Cost]]</f>
        <v>-568.5</v>
      </c>
      <c r="U46" s="40">
        <f>Table39[[#This Row],[Profit]]/Table39[[#This Row],[Total Cost]]</f>
        <v>-0.19054801407742583</v>
      </c>
    </row>
    <row r="47" spans="13:21" x14ac:dyDescent="0.25">
      <c r="M47" t="s">
        <v>10</v>
      </c>
      <c r="N47" t="s">
        <v>38</v>
      </c>
      <c r="O47" t="s">
        <v>14</v>
      </c>
      <c r="P47" s="4">
        <v>5586</v>
      </c>
      <c r="Q47" s="5">
        <v>525</v>
      </c>
      <c r="R47">
        <f>VLOOKUP(Table39[[#This Row],[Product]],products[],2,FALSE)</f>
        <v>11.7</v>
      </c>
      <c r="S47">
        <f>Table39[[#This Row],[Units]]*Table39[[#This Row],[Cost per Unit]]</f>
        <v>6142.5</v>
      </c>
      <c r="T47">
        <f>Table39[[#This Row],[Amount]]-Table39[[#This Row],[Total Cost]]</f>
        <v>-556.5</v>
      </c>
      <c r="U47" s="40">
        <f>Table39[[#This Row],[Profit]]/Table39[[#This Row],[Total Cost]]</f>
        <v>-9.0598290598290596E-2</v>
      </c>
    </row>
    <row r="48" spans="13:21" x14ac:dyDescent="0.25">
      <c r="M48" t="s">
        <v>6</v>
      </c>
      <c r="N48" t="s">
        <v>38</v>
      </c>
      <c r="O48" t="s">
        <v>25</v>
      </c>
      <c r="P48" s="4">
        <v>469</v>
      </c>
      <c r="Q48" s="5">
        <v>75</v>
      </c>
      <c r="R48">
        <f>VLOOKUP(Table39[[#This Row],[Product]],products[],2,FALSE)</f>
        <v>13.15</v>
      </c>
      <c r="S48">
        <f>Table39[[#This Row],[Units]]*Table39[[#This Row],[Cost per Unit]]</f>
        <v>986.25</v>
      </c>
      <c r="T48">
        <f>Table39[[#This Row],[Amount]]-Table39[[#This Row],[Total Cost]]</f>
        <v>-517.25</v>
      </c>
      <c r="U48" s="40">
        <f>Table39[[#This Row],[Profit]]/Table39[[#This Row],[Total Cost]]</f>
        <v>-0.52446134347275031</v>
      </c>
    </row>
    <row r="49" spans="13:21" x14ac:dyDescent="0.25">
      <c r="M49" t="s">
        <v>7</v>
      </c>
      <c r="N49" t="s">
        <v>36</v>
      </c>
      <c r="O49" t="s">
        <v>32</v>
      </c>
      <c r="P49" s="4">
        <v>280</v>
      </c>
      <c r="Q49" s="5">
        <v>87</v>
      </c>
      <c r="R49">
        <f>VLOOKUP(Table39[[#This Row],[Product]],products[],2,FALSE)</f>
        <v>8.65</v>
      </c>
      <c r="S49">
        <f>Table39[[#This Row],[Units]]*Table39[[#This Row],[Cost per Unit]]</f>
        <v>752.55000000000007</v>
      </c>
      <c r="T49">
        <f>Table39[[#This Row],[Amount]]-Table39[[#This Row],[Total Cost]]</f>
        <v>-472.55000000000007</v>
      </c>
      <c r="U49" s="40">
        <f>Table39[[#This Row],[Profit]]/Table39[[#This Row],[Total Cost]]</f>
        <v>-0.6279316988904392</v>
      </c>
    </row>
    <row r="50" spans="13:21" x14ac:dyDescent="0.25">
      <c r="M50" t="s">
        <v>2</v>
      </c>
      <c r="N50" t="s">
        <v>38</v>
      </c>
      <c r="O50" t="s">
        <v>13</v>
      </c>
      <c r="P50" s="4">
        <v>56</v>
      </c>
      <c r="Q50" s="5">
        <v>51</v>
      </c>
      <c r="R50">
        <f>VLOOKUP(Table39[[#This Row],[Product]],products[],2,FALSE)</f>
        <v>9.33</v>
      </c>
      <c r="S50">
        <f>Table39[[#This Row],[Units]]*Table39[[#This Row],[Cost per Unit]]</f>
        <v>475.83</v>
      </c>
      <c r="T50">
        <f>Table39[[#This Row],[Amount]]-Table39[[#This Row],[Total Cost]]</f>
        <v>-419.83</v>
      </c>
      <c r="U50" s="40">
        <f>Table39[[#This Row],[Profit]]/Table39[[#This Row],[Total Cost]]</f>
        <v>-0.8823109093583843</v>
      </c>
    </row>
    <row r="51" spans="13:21" x14ac:dyDescent="0.25">
      <c r="M51" t="s">
        <v>8</v>
      </c>
      <c r="N51" t="s">
        <v>37</v>
      </c>
      <c r="O51" t="s">
        <v>21</v>
      </c>
      <c r="P51" s="4">
        <v>434</v>
      </c>
      <c r="Q51" s="5">
        <v>87</v>
      </c>
      <c r="R51">
        <f>VLOOKUP(Table39[[#This Row],[Product]],products[],2,FALSE)</f>
        <v>9</v>
      </c>
      <c r="S51">
        <f>Table39[[#This Row],[Units]]*Table39[[#This Row],[Cost per Unit]]</f>
        <v>783</v>
      </c>
      <c r="T51">
        <f>Table39[[#This Row],[Amount]]-Table39[[#This Row],[Total Cost]]</f>
        <v>-349</v>
      </c>
      <c r="U51" s="40">
        <f>Table39[[#This Row],[Profit]]/Table39[[#This Row],[Total Cost]]</f>
        <v>-0.44572158365261816</v>
      </c>
    </row>
    <row r="52" spans="13:21" x14ac:dyDescent="0.25">
      <c r="M52" t="s">
        <v>5</v>
      </c>
      <c r="N52" t="s">
        <v>35</v>
      </c>
      <c r="O52" t="s">
        <v>22</v>
      </c>
      <c r="P52" s="4">
        <v>490</v>
      </c>
      <c r="Q52" s="5">
        <v>84</v>
      </c>
      <c r="R52">
        <f>VLOOKUP(Table39[[#This Row],[Product]],products[],2,FALSE)</f>
        <v>9.77</v>
      </c>
      <c r="S52">
        <f>Table39[[#This Row],[Units]]*Table39[[#This Row],[Cost per Unit]]</f>
        <v>820.68</v>
      </c>
      <c r="T52">
        <f>Table39[[#This Row],[Amount]]-Table39[[#This Row],[Total Cost]]</f>
        <v>-330.67999999999995</v>
      </c>
      <c r="U52" s="40">
        <f>Table39[[#This Row],[Profit]]/Table39[[#This Row],[Total Cost]]</f>
        <v>-0.40293415216649603</v>
      </c>
    </row>
    <row r="53" spans="13:21" x14ac:dyDescent="0.25">
      <c r="M53" t="s">
        <v>8</v>
      </c>
      <c r="N53" t="s">
        <v>35</v>
      </c>
      <c r="O53" t="s">
        <v>27</v>
      </c>
      <c r="P53" s="4">
        <v>4753</v>
      </c>
      <c r="Q53" s="5">
        <v>300</v>
      </c>
      <c r="R53">
        <f>VLOOKUP(Table39[[#This Row],[Product]],products[],2,FALSE)</f>
        <v>16.73</v>
      </c>
      <c r="S53">
        <f>Table39[[#This Row],[Units]]*Table39[[#This Row],[Cost per Unit]]</f>
        <v>5019</v>
      </c>
      <c r="T53">
        <f>Table39[[#This Row],[Amount]]-Table39[[#This Row],[Total Cost]]</f>
        <v>-266</v>
      </c>
      <c r="U53" s="40">
        <f>Table39[[#This Row],[Profit]]/Table39[[#This Row],[Total Cost]]</f>
        <v>-5.2998605299860529E-2</v>
      </c>
    </row>
    <row r="54" spans="13:21" x14ac:dyDescent="0.25">
      <c r="M54" t="s">
        <v>2</v>
      </c>
      <c r="N54" t="s">
        <v>34</v>
      </c>
      <c r="O54" t="s">
        <v>13</v>
      </c>
      <c r="P54" s="4">
        <v>252</v>
      </c>
      <c r="Q54" s="5">
        <v>54</v>
      </c>
      <c r="R54">
        <f>VLOOKUP(Table39[[#This Row],[Product]],products[],2,FALSE)</f>
        <v>9.33</v>
      </c>
      <c r="S54">
        <f>Table39[[#This Row],[Units]]*Table39[[#This Row],[Cost per Unit]]</f>
        <v>503.82</v>
      </c>
      <c r="T54">
        <f>Table39[[#This Row],[Amount]]-Table39[[#This Row],[Total Cost]]</f>
        <v>-251.82</v>
      </c>
      <c r="U54" s="40">
        <f>Table39[[#This Row],[Profit]]/Table39[[#This Row],[Total Cost]]</f>
        <v>-0.49982136477313327</v>
      </c>
    </row>
    <row r="55" spans="13:21" x14ac:dyDescent="0.25">
      <c r="M55" t="s">
        <v>5</v>
      </c>
      <c r="N55" t="s">
        <v>37</v>
      </c>
      <c r="O55" t="s">
        <v>22</v>
      </c>
      <c r="P55" s="4">
        <v>518</v>
      </c>
      <c r="Q55" s="5">
        <v>75</v>
      </c>
      <c r="R55">
        <f>VLOOKUP(Table39[[#This Row],[Product]],products[],2,FALSE)</f>
        <v>9.77</v>
      </c>
      <c r="S55">
        <f>Table39[[#This Row],[Units]]*Table39[[#This Row],[Cost per Unit]]</f>
        <v>732.75</v>
      </c>
      <c r="T55">
        <f>Table39[[#This Row],[Amount]]-Table39[[#This Row],[Total Cost]]</f>
        <v>-214.75</v>
      </c>
      <c r="U55" s="40">
        <f>Table39[[#This Row],[Profit]]/Table39[[#This Row],[Total Cost]]</f>
        <v>-0.29307403616513134</v>
      </c>
    </row>
    <row r="56" spans="13:21" x14ac:dyDescent="0.25">
      <c r="M56" t="s">
        <v>40</v>
      </c>
      <c r="N56" t="s">
        <v>36</v>
      </c>
      <c r="O56" t="s">
        <v>4</v>
      </c>
      <c r="P56" s="4">
        <v>217</v>
      </c>
      <c r="Q56" s="5">
        <v>36</v>
      </c>
      <c r="R56">
        <f>VLOOKUP(Table39[[#This Row],[Product]],products[],2,FALSE)</f>
        <v>11.88</v>
      </c>
      <c r="S56">
        <f>Table39[[#This Row],[Units]]*Table39[[#This Row],[Cost per Unit]]</f>
        <v>427.68</v>
      </c>
      <c r="T56">
        <f>Table39[[#This Row],[Amount]]-Table39[[#This Row],[Total Cost]]</f>
        <v>-210.68</v>
      </c>
      <c r="U56" s="40">
        <f>Table39[[#This Row],[Profit]]/Table39[[#This Row],[Total Cost]]</f>
        <v>-0.49261129816685373</v>
      </c>
    </row>
    <row r="57" spans="13:21" x14ac:dyDescent="0.25">
      <c r="M57" t="s">
        <v>41</v>
      </c>
      <c r="N57" t="s">
        <v>35</v>
      </c>
      <c r="O57" t="s">
        <v>19</v>
      </c>
      <c r="P57" s="4">
        <v>609</v>
      </c>
      <c r="Q57" s="5">
        <v>99</v>
      </c>
      <c r="R57">
        <f>VLOOKUP(Table39[[#This Row],[Product]],products[],2,FALSE)</f>
        <v>7.64</v>
      </c>
      <c r="S57">
        <f>Table39[[#This Row],[Units]]*Table39[[#This Row],[Cost per Unit]]</f>
        <v>756.36</v>
      </c>
      <c r="T57">
        <f>Table39[[#This Row],[Amount]]-Table39[[#This Row],[Total Cost]]</f>
        <v>-147.36000000000001</v>
      </c>
      <c r="U57" s="40">
        <f>Table39[[#This Row],[Profit]]/Table39[[#This Row],[Total Cost]]</f>
        <v>-0.19482785974932573</v>
      </c>
    </row>
    <row r="58" spans="13:21" x14ac:dyDescent="0.25">
      <c r="M58" t="s">
        <v>41</v>
      </c>
      <c r="N58" t="s">
        <v>38</v>
      </c>
      <c r="O58" t="s">
        <v>25</v>
      </c>
      <c r="P58" s="4">
        <v>154</v>
      </c>
      <c r="Q58" s="5">
        <v>21</v>
      </c>
      <c r="R58">
        <f>VLOOKUP(Table39[[#This Row],[Product]],products[],2,FALSE)</f>
        <v>13.15</v>
      </c>
      <c r="S58">
        <f>Table39[[#This Row],[Units]]*Table39[[#This Row],[Cost per Unit]]</f>
        <v>276.15000000000003</v>
      </c>
      <c r="T58">
        <f>Table39[[#This Row],[Amount]]-Table39[[#This Row],[Total Cost]]</f>
        <v>-122.15000000000003</v>
      </c>
      <c r="U58" s="40">
        <f>Table39[[#This Row],[Profit]]/Table39[[#This Row],[Total Cost]]</f>
        <v>-0.44233206590621044</v>
      </c>
    </row>
    <row r="59" spans="13:21" x14ac:dyDescent="0.25">
      <c r="M59" t="s">
        <v>10</v>
      </c>
      <c r="N59" t="s">
        <v>35</v>
      </c>
      <c r="O59" t="s">
        <v>20</v>
      </c>
      <c r="P59" s="4">
        <v>1974</v>
      </c>
      <c r="Q59" s="5">
        <v>195</v>
      </c>
      <c r="R59">
        <f>VLOOKUP(Table39[[#This Row],[Product]],products[],2,FALSE)</f>
        <v>10.62</v>
      </c>
      <c r="S59">
        <f>Table39[[#This Row],[Units]]*Table39[[#This Row],[Cost per Unit]]</f>
        <v>2070.8999999999996</v>
      </c>
      <c r="T59">
        <f>Table39[[#This Row],[Amount]]-Table39[[#This Row],[Total Cost]]</f>
        <v>-96.899999999999636</v>
      </c>
      <c r="U59" s="40">
        <f>Table39[[#This Row],[Profit]]/Table39[[#This Row],[Total Cost]]</f>
        <v>-4.6791250181080525E-2</v>
      </c>
    </row>
    <row r="60" spans="13:21" x14ac:dyDescent="0.25">
      <c r="M60" t="s">
        <v>5</v>
      </c>
      <c r="N60" t="s">
        <v>37</v>
      </c>
      <c r="O60" t="s">
        <v>31</v>
      </c>
      <c r="P60" s="4">
        <v>182</v>
      </c>
      <c r="Q60" s="5">
        <v>48</v>
      </c>
      <c r="R60">
        <f>VLOOKUP(Table39[[#This Row],[Product]],products[],2,FALSE)</f>
        <v>5.79</v>
      </c>
      <c r="S60">
        <f>Table39[[#This Row],[Units]]*Table39[[#This Row],[Cost per Unit]]</f>
        <v>277.92</v>
      </c>
      <c r="T60">
        <f>Table39[[#This Row],[Amount]]-Table39[[#This Row],[Total Cost]]</f>
        <v>-95.920000000000016</v>
      </c>
      <c r="U60" s="40">
        <f>Table39[[#This Row],[Profit]]/Table39[[#This Row],[Total Cost]]</f>
        <v>-0.34513529073114568</v>
      </c>
    </row>
    <row r="61" spans="13:21" x14ac:dyDescent="0.25">
      <c r="M61" t="s">
        <v>6</v>
      </c>
      <c r="N61" t="s">
        <v>36</v>
      </c>
      <c r="O61" t="s">
        <v>21</v>
      </c>
      <c r="P61" s="4">
        <v>497</v>
      </c>
      <c r="Q61" s="5">
        <v>63</v>
      </c>
      <c r="R61">
        <f>VLOOKUP(Table39[[#This Row],[Product]],products[],2,FALSE)</f>
        <v>9</v>
      </c>
      <c r="S61">
        <f>Table39[[#This Row],[Units]]*Table39[[#This Row],[Cost per Unit]]</f>
        <v>567</v>
      </c>
      <c r="T61">
        <f>Table39[[#This Row],[Amount]]-Table39[[#This Row],[Total Cost]]</f>
        <v>-70</v>
      </c>
      <c r="U61" s="40">
        <f>Table39[[#This Row],[Profit]]/Table39[[#This Row],[Total Cost]]</f>
        <v>-0.12345679012345678</v>
      </c>
    </row>
    <row r="62" spans="13:21" x14ac:dyDescent="0.25">
      <c r="M62" t="s">
        <v>41</v>
      </c>
      <c r="N62" t="s">
        <v>35</v>
      </c>
      <c r="O62" t="s">
        <v>15</v>
      </c>
      <c r="P62" s="4">
        <v>2114</v>
      </c>
      <c r="Q62" s="5">
        <v>186</v>
      </c>
      <c r="R62">
        <f>VLOOKUP(Table39[[#This Row],[Product]],products[],2,FALSE)</f>
        <v>11.73</v>
      </c>
      <c r="S62">
        <f>Table39[[#This Row],[Units]]*Table39[[#This Row],[Cost per Unit]]</f>
        <v>2181.7800000000002</v>
      </c>
      <c r="T62">
        <f>Table39[[#This Row],[Amount]]-Table39[[#This Row],[Total Cost]]</f>
        <v>-67.7800000000002</v>
      </c>
      <c r="U62" s="40">
        <f>Table39[[#This Row],[Profit]]/Table39[[#This Row],[Total Cost]]</f>
        <v>-3.1066376994930832E-2</v>
      </c>
    </row>
    <row r="63" spans="13:21" x14ac:dyDescent="0.25">
      <c r="M63" t="s">
        <v>6</v>
      </c>
      <c r="N63" t="s">
        <v>34</v>
      </c>
      <c r="O63" t="s">
        <v>4</v>
      </c>
      <c r="P63" s="4">
        <v>525</v>
      </c>
      <c r="Q63" s="5">
        <v>48</v>
      </c>
      <c r="R63">
        <f>VLOOKUP(Table39[[#This Row],[Product]],products[],2,FALSE)</f>
        <v>11.88</v>
      </c>
      <c r="S63">
        <f>Table39[[#This Row],[Units]]*Table39[[#This Row],[Cost per Unit]]</f>
        <v>570.24</v>
      </c>
      <c r="T63">
        <f>Table39[[#This Row],[Amount]]-Table39[[#This Row],[Total Cost]]</f>
        <v>-45.240000000000009</v>
      </c>
      <c r="U63" s="40">
        <f>Table39[[#This Row],[Profit]]/Table39[[#This Row],[Total Cost]]</f>
        <v>-7.9335016835016856E-2</v>
      </c>
    </row>
    <row r="64" spans="13:21" x14ac:dyDescent="0.25">
      <c r="M64" t="s">
        <v>40</v>
      </c>
      <c r="N64" t="s">
        <v>37</v>
      </c>
      <c r="O64" t="s">
        <v>30</v>
      </c>
      <c r="P64" s="4">
        <v>1624</v>
      </c>
      <c r="Q64" s="5">
        <v>114</v>
      </c>
      <c r="R64">
        <f>VLOOKUP(Table39[[#This Row],[Product]],products[],2,FALSE)</f>
        <v>14.49</v>
      </c>
      <c r="S64">
        <f>Table39[[#This Row],[Units]]*Table39[[#This Row],[Cost per Unit]]</f>
        <v>1651.8600000000001</v>
      </c>
      <c r="T64">
        <f>Table39[[#This Row],[Amount]]-Table39[[#This Row],[Total Cost]]</f>
        <v>-27.860000000000127</v>
      </c>
      <c r="U64" s="40">
        <f>Table39[[#This Row],[Profit]]/Table39[[#This Row],[Total Cost]]</f>
        <v>-1.6865836087804127E-2</v>
      </c>
    </row>
    <row r="65" spans="13:21" x14ac:dyDescent="0.25">
      <c r="M65" t="s">
        <v>8</v>
      </c>
      <c r="N65" t="s">
        <v>37</v>
      </c>
      <c r="O65" t="s">
        <v>22</v>
      </c>
      <c r="P65" s="4">
        <v>1890</v>
      </c>
      <c r="Q65" s="5">
        <v>195</v>
      </c>
      <c r="R65">
        <f>VLOOKUP(Table39[[#This Row],[Product]],products[],2,FALSE)</f>
        <v>9.77</v>
      </c>
      <c r="S65">
        <f>Table39[[#This Row],[Units]]*Table39[[#This Row],[Cost per Unit]]</f>
        <v>1905.1499999999999</v>
      </c>
      <c r="T65">
        <f>Table39[[#This Row],[Amount]]-Table39[[#This Row],[Total Cost]]</f>
        <v>-15.149999999999864</v>
      </c>
      <c r="U65" s="40">
        <f>Table39[[#This Row],[Profit]]/Table39[[#This Row],[Total Cost]]</f>
        <v>-7.9521297535626399E-3</v>
      </c>
    </row>
    <row r="66" spans="13:21" x14ac:dyDescent="0.25">
      <c r="M66" t="s">
        <v>5</v>
      </c>
      <c r="N66" t="s">
        <v>36</v>
      </c>
      <c r="O66" t="s">
        <v>30</v>
      </c>
      <c r="P66" s="4">
        <v>1526</v>
      </c>
      <c r="Q66" s="5">
        <v>105</v>
      </c>
      <c r="R66">
        <f>VLOOKUP(Table39[[#This Row],[Product]],products[],2,FALSE)</f>
        <v>14.49</v>
      </c>
      <c r="S66">
        <f>Table39[[#This Row],[Units]]*Table39[[#This Row],[Cost per Unit]]</f>
        <v>1521.45</v>
      </c>
      <c r="T66">
        <f>Table39[[#This Row],[Amount]]-Table39[[#This Row],[Total Cost]]</f>
        <v>4.5499999999999545</v>
      </c>
      <c r="U66" s="40">
        <f>Table39[[#This Row],[Profit]]/Table39[[#This Row],[Total Cost]]</f>
        <v>2.9905682079594824E-3</v>
      </c>
    </row>
    <row r="67" spans="13:21" x14ac:dyDescent="0.25">
      <c r="M67" t="s">
        <v>9</v>
      </c>
      <c r="N67" t="s">
        <v>35</v>
      </c>
      <c r="O67" t="s">
        <v>27</v>
      </c>
      <c r="P67" s="4">
        <v>2429</v>
      </c>
      <c r="Q67" s="5">
        <v>144</v>
      </c>
      <c r="R67">
        <f>VLOOKUP(Table39[[#This Row],[Product]],products[],2,FALSE)</f>
        <v>16.73</v>
      </c>
      <c r="S67">
        <f>Table39[[#This Row],[Units]]*Table39[[#This Row],[Cost per Unit]]</f>
        <v>2409.12</v>
      </c>
      <c r="T67">
        <f>Table39[[#This Row],[Amount]]-Table39[[#This Row],[Total Cost]]</f>
        <v>19.880000000000109</v>
      </c>
      <c r="U67" s="40">
        <f>Table39[[#This Row],[Profit]]/Table39[[#This Row],[Total Cost]]</f>
        <v>8.2519758251976289E-3</v>
      </c>
    </row>
    <row r="68" spans="13:21" x14ac:dyDescent="0.25">
      <c r="M68" t="s">
        <v>10</v>
      </c>
      <c r="N68" t="s">
        <v>36</v>
      </c>
      <c r="O68" t="s">
        <v>29</v>
      </c>
      <c r="P68" s="4">
        <v>2471</v>
      </c>
      <c r="Q68" s="5">
        <v>342</v>
      </c>
      <c r="R68">
        <f>VLOOKUP(Table39[[#This Row],[Product]],products[],2,FALSE)</f>
        <v>7.16</v>
      </c>
      <c r="S68">
        <f>Table39[[#This Row],[Units]]*Table39[[#This Row],[Cost per Unit]]</f>
        <v>2448.7200000000003</v>
      </c>
      <c r="T68">
        <f>Table39[[#This Row],[Amount]]-Table39[[#This Row],[Total Cost]]</f>
        <v>22.279999999999745</v>
      </c>
      <c r="U68" s="40">
        <f>Table39[[#This Row],[Profit]]/Table39[[#This Row],[Total Cost]]</f>
        <v>9.0986311215654481E-3</v>
      </c>
    </row>
    <row r="69" spans="13:21" x14ac:dyDescent="0.25">
      <c r="M69" t="s">
        <v>40</v>
      </c>
      <c r="N69" t="s">
        <v>34</v>
      </c>
      <c r="O69" t="s">
        <v>27</v>
      </c>
      <c r="P69" s="4">
        <v>2289</v>
      </c>
      <c r="Q69" s="5">
        <v>135</v>
      </c>
      <c r="R69">
        <f>VLOOKUP(Table39[[#This Row],[Product]],products[],2,FALSE)</f>
        <v>16.73</v>
      </c>
      <c r="S69">
        <f>Table39[[#This Row],[Units]]*Table39[[#This Row],[Cost per Unit]]</f>
        <v>2258.5500000000002</v>
      </c>
      <c r="T69">
        <f>Table39[[#This Row],[Amount]]-Table39[[#This Row],[Total Cost]]</f>
        <v>30.449999999999818</v>
      </c>
      <c r="U69" s="40">
        <f>Table39[[#This Row],[Profit]]/Table39[[#This Row],[Total Cost]]</f>
        <v>1.3482101348210053E-2</v>
      </c>
    </row>
    <row r="70" spans="13:21" x14ac:dyDescent="0.25">
      <c r="M70" t="s">
        <v>7</v>
      </c>
      <c r="N70" t="s">
        <v>38</v>
      </c>
      <c r="O70" t="s">
        <v>18</v>
      </c>
      <c r="P70" s="4">
        <v>1778</v>
      </c>
      <c r="Q70" s="5">
        <v>270</v>
      </c>
      <c r="R70">
        <f>VLOOKUP(Table39[[#This Row],[Product]],products[],2,FALSE)</f>
        <v>6.47</v>
      </c>
      <c r="S70">
        <f>Table39[[#This Row],[Units]]*Table39[[#This Row],[Cost per Unit]]</f>
        <v>1746.8999999999999</v>
      </c>
      <c r="T70">
        <f>Table39[[#This Row],[Amount]]-Table39[[#This Row],[Total Cost]]</f>
        <v>31.100000000000136</v>
      </c>
      <c r="U70" s="40">
        <f>Table39[[#This Row],[Profit]]/Table39[[#This Row],[Total Cost]]</f>
        <v>1.7802965252733494E-2</v>
      </c>
    </row>
    <row r="71" spans="13:21" x14ac:dyDescent="0.25">
      <c r="M71" t="s">
        <v>2</v>
      </c>
      <c r="N71" t="s">
        <v>36</v>
      </c>
      <c r="O71" t="s">
        <v>17</v>
      </c>
      <c r="P71" s="4">
        <v>189</v>
      </c>
      <c r="Q71" s="5">
        <v>48</v>
      </c>
      <c r="R71">
        <f>VLOOKUP(Table39[[#This Row],[Product]],products[],2,FALSE)</f>
        <v>3.11</v>
      </c>
      <c r="S71">
        <f>Table39[[#This Row],[Units]]*Table39[[#This Row],[Cost per Unit]]</f>
        <v>149.28</v>
      </c>
      <c r="T71">
        <f>Table39[[#This Row],[Amount]]-Table39[[#This Row],[Total Cost]]</f>
        <v>39.72</v>
      </c>
      <c r="U71" s="40">
        <f>Table39[[#This Row],[Profit]]/Table39[[#This Row],[Total Cost]]</f>
        <v>0.26607717041800644</v>
      </c>
    </row>
    <row r="72" spans="13:21" x14ac:dyDescent="0.25">
      <c r="M72" t="s">
        <v>8</v>
      </c>
      <c r="N72" t="s">
        <v>34</v>
      </c>
      <c r="O72" t="s">
        <v>16</v>
      </c>
      <c r="P72" s="4">
        <v>2009</v>
      </c>
      <c r="Q72" s="5">
        <v>219</v>
      </c>
      <c r="R72">
        <f>VLOOKUP(Table39[[#This Row],[Product]],products[],2,FALSE)</f>
        <v>8.7899999999999991</v>
      </c>
      <c r="S72">
        <f>Table39[[#This Row],[Units]]*Table39[[#This Row],[Cost per Unit]]</f>
        <v>1925.0099999999998</v>
      </c>
      <c r="T72">
        <f>Table39[[#This Row],[Amount]]-Table39[[#This Row],[Total Cost]]</f>
        <v>83.990000000000236</v>
      </c>
      <c r="U72" s="40">
        <f>Table39[[#This Row],[Profit]]/Table39[[#This Row],[Total Cost]]</f>
        <v>4.3630942176923884E-2</v>
      </c>
    </row>
    <row r="73" spans="13:21" x14ac:dyDescent="0.25">
      <c r="M73" t="s">
        <v>2</v>
      </c>
      <c r="N73" t="s">
        <v>37</v>
      </c>
      <c r="O73" t="s">
        <v>19</v>
      </c>
      <c r="P73" s="4">
        <v>238</v>
      </c>
      <c r="Q73" s="5">
        <v>18</v>
      </c>
      <c r="R73">
        <f>VLOOKUP(Table39[[#This Row],[Product]],products[],2,FALSE)</f>
        <v>7.64</v>
      </c>
      <c r="S73">
        <f>Table39[[#This Row],[Units]]*Table39[[#This Row],[Cost per Unit]]</f>
        <v>137.51999999999998</v>
      </c>
      <c r="T73">
        <f>Table39[[#This Row],[Amount]]-Table39[[#This Row],[Total Cost]]</f>
        <v>100.48000000000002</v>
      </c>
      <c r="U73" s="40">
        <f>Table39[[#This Row],[Profit]]/Table39[[#This Row],[Total Cost]]</f>
        <v>0.73065735892961048</v>
      </c>
    </row>
    <row r="74" spans="13:21" x14ac:dyDescent="0.25">
      <c r="M74" t="s">
        <v>40</v>
      </c>
      <c r="N74" t="s">
        <v>38</v>
      </c>
      <c r="O74" t="s">
        <v>26</v>
      </c>
      <c r="P74" s="4">
        <v>609</v>
      </c>
      <c r="Q74" s="5">
        <v>87</v>
      </c>
      <c r="R74">
        <f>VLOOKUP(Table39[[#This Row],[Product]],products[],2,FALSE)</f>
        <v>5.6</v>
      </c>
      <c r="S74">
        <f>Table39[[#This Row],[Units]]*Table39[[#This Row],[Cost per Unit]]</f>
        <v>487.2</v>
      </c>
      <c r="T74">
        <f>Table39[[#This Row],[Amount]]-Table39[[#This Row],[Total Cost]]</f>
        <v>121.80000000000001</v>
      </c>
      <c r="U74" s="40">
        <f>Table39[[#This Row],[Profit]]/Table39[[#This Row],[Total Cost]]</f>
        <v>0.25000000000000006</v>
      </c>
    </row>
    <row r="75" spans="13:21" x14ac:dyDescent="0.25">
      <c r="M75" t="s">
        <v>9</v>
      </c>
      <c r="N75" t="s">
        <v>34</v>
      </c>
      <c r="O75" t="s">
        <v>17</v>
      </c>
      <c r="P75" s="4">
        <v>707</v>
      </c>
      <c r="Q75" s="5">
        <v>174</v>
      </c>
      <c r="R75">
        <f>VLOOKUP(Table39[[#This Row],[Product]],products[],2,FALSE)</f>
        <v>3.11</v>
      </c>
      <c r="S75">
        <f>Table39[[#This Row],[Units]]*Table39[[#This Row],[Cost per Unit]]</f>
        <v>541.14</v>
      </c>
      <c r="T75">
        <f>Table39[[#This Row],[Amount]]-Table39[[#This Row],[Total Cost]]</f>
        <v>165.86</v>
      </c>
      <c r="U75" s="40">
        <f>Table39[[#This Row],[Profit]]/Table39[[#This Row],[Total Cost]]</f>
        <v>0.30650109029086747</v>
      </c>
    </row>
    <row r="76" spans="13:21" x14ac:dyDescent="0.25">
      <c r="M76" t="s">
        <v>8</v>
      </c>
      <c r="N76" t="s">
        <v>38</v>
      </c>
      <c r="O76" t="s">
        <v>23</v>
      </c>
      <c r="P76" s="4">
        <v>1701</v>
      </c>
      <c r="Q76" s="5">
        <v>234</v>
      </c>
      <c r="R76">
        <f>VLOOKUP(Table39[[#This Row],[Product]],products[],2,FALSE)</f>
        <v>6.49</v>
      </c>
      <c r="S76">
        <f>Table39[[#This Row],[Units]]*Table39[[#This Row],[Cost per Unit]]</f>
        <v>1518.66</v>
      </c>
      <c r="T76">
        <f>Table39[[#This Row],[Amount]]-Table39[[#This Row],[Total Cost]]</f>
        <v>182.33999999999992</v>
      </c>
      <c r="U76" s="40">
        <f>Table39[[#This Row],[Profit]]/Table39[[#This Row],[Total Cost]]</f>
        <v>0.12006637430366238</v>
      </c>
    </row>
    <row r="77" spans="13:21" x14ac:dyDescent="0.25">
      <c r="M77" t="s">
        <v>2</v>
      </c>
      <c r="N77" t="s">
        <v>39</v>
      </c>
      <c r="O77" t="s">
        <v>22</v>
      </c>
      <c r="P77" s="4">
        <v>1568</v>
      </c>
      <c r="Q77" s="5">
        <v>141</v>
      </c>
      <c r="R77">
        <f>VLOOKUP(Table39[[#This Row],[Product]],products[],2,FALSE)</f>
        <v>9.77</v>
      </c>
      <c r="S77">
        <f>Table39[[#This Row],[Units]]*Table39[[#This Row],[Cost per Unit]]</f>
        <v>1377.57</v>
      </c>
      <c r="T77">
        <f>Table39[[#This Row],[Amount]]-Table39[[#This Row],[Total Cost]]</f>
        <v>190.43000000000006</v>
      </c>
      <c r="U77" s="40">
        <f>Table39[[#This Row],[Profit]]/Table39[[#This Row],[Total Cost]]</f>
        <v>0.13823616948685008</v>
      </c>
    </row>
    <row r="78" spans="13:21" x14ac:dyDescent="0.25">
      <c r="M78" t="s">
        <v>10</v>
      </c>
      <c r="N78" t="s">
        <v>36</v>
      </c>
      <c r="O78" t="s">
        <v>27</v>
      </c>
      <c r="P78" s="4">
        <v>1407</v>
      </c>
      <c r="Q78" s="5">
        <v>72</v>
      </c>
      <c r="R78">
        <f>VLOOKUP(Table39[[#This Row],[Product]],products[],2,FALSE)</f>
        <v>16.73</v>
      </c>
      <c r="S78">
        <f>Table39[[#This Row],[Units]]*Table39[[#This Row],[Cost per Unit]]</f>
        <v>1204.56</v>
      </c>
      <c r="T78">
        <f>Table39[[#This Row],[Amount]]-Table39[[#This Row],[Total Cost]]</f>
        <v>202.44000000000005</v>
      </c>
      <c r="U78" s="40">
        <f>Table39[[#This Row],[Profit]]/Table39[[#This Row],[Total Cost]]</f>
        <v>0.16806136680613673</v>
      </c>
    </row>
    <row r="79" spans="13:21" x14ac:dyDescent="0.25">
      <c r="M79" t="s">
        <v>10</v>
      </c>
      <c r="N79" t="s">
        <v>34</v>
      </c>
      <c r="O79" t="s">
        <v>25</v>
      </c>
      <c r="P79" s="4">
        <v>1428</v>
      </c>
      <c r="Q79" s="5">
        <v>93</v>
      </c>
      <c r="R79">
        <f>VLOOKUP(Table39[[#This Row],[Product]],products[],2,FALSE)</f>
        <v>13.15</v>
      </c>
      <c r="S79">
        <f>Table39[[#This Row],[Units]]*Table39[[#This Row],[Cost per Unit]]</f>
        <v>1222.95</v>
      </c>
      <c r="T79">
        <f>Table39[[#This Row],[Amount]]-Table39[[#This Row],[Total Cost]]</f>
        <v>205.04999999999995</v>
      </c>
      <c r="U79" s="40">
        <f>Table39[[#This Row],[Profit]]/Table39[[#This Row],[Total Cost]]</f>
        <v>0.16766834294124858</v>
      </c>
    </row>
    <row r="80" spans="13:21" x14ac:dyDescent="0.25">
      <c r="M80" t="s">
        <v>8</v>
      </c>
      <c r="N80" t="s">
        <v>37</v>
      </c>
      <c r="O80" t="s">
        <v>19</v>
      </c>
      <c r="P80" s="4">
        <v>1771</v>
      </c>
      <c r="Q80" s="5">
        <v>204</v>
      </c>
      <c r="R80">
        <f>VLOOKUP(Table39[[#This Row],[Product]],products[],2,FALSE)</f>
        <v>7.64</v>
      </c>
      <c r="S80">
        <f>Table39[[#This Row],[Units]]*Table39[[#This Row],[Cost per Unit]]</f>
        <v>1558.56</v>
      </c>
      <c r="T80">
        <f>Table39[[#This Row],[Amount]]-Table39[[#This Row],[Total Cost]]</f>
        <v>212.44000000000005</v>
      </c>
      <c r="U80" s="40">
        <f>Table39[[#This Row],[Profit]]/Table39[[#This Row],[Total Cost]]</f>
        <v>0.1363053074632995</v>
      </c>
    </row>
    <row r="81" spans="13:21" x14ac:dyDescent="0.25">
      <c r="M81" t="s">
        <v>10</v>
      </c>
      <c r="N81" t="s">
        <v>36</v>
      </c>
      <c r="O81" t="s">
        <v>13</v>
      </c>
      <c r="P81" s="4">
        <v>945</v>
      </c>
      <c r="Q81" s="5">
        <v>75</v>
      </c>
      <c r="R81">
        <f>VLOOKUP(Table39[[#This Row],[Product]],products[],2,FALSE)</f>
        <v>9.33</v>
      </c>
      <c r="S81">
        <f>Table39[[#This Row],[Units]]*Table39[[#This Row],[Cost per Unit]]</f>
        <v>699.75</v>
      </c>
      <c r="T81">
        <f>Table39[[#This Row],[Amount]]-Table39[[#This Row],[Total Cost]]</f>
        <v>245.25</v>
      </c>
      <c r="U81" s="40">
        <f>Table39[[#This Row],[Profit]]/Table39[[#This Row],[Total Cost]]</f>
        <v>0.35048231511254019</v>
      </c>
    </row>
    <row r="82" spans="13:21" x14ac:dyDescent="0.25">
      <c r="M82" t="s">
        <v>7</v>
      </c>
      <c r="N82" t="s">
        <v>34</v>
      </c>
      <c r="O82" t="s">
        <v>25</v>
      </c>
      <c r="P82" s="4">
        <v>1568</v>
      </c>
      <c r="Q82" s="5">
        <v>96</v>
      </c>
      <c r="R82">
        <f>VLOOKUP(Table39[[#This Row],[Product]],products[],2,FALSE)</f>
        <v>13.15</v>
      </c>
      <c r="S82">
        <f>Table39[[#This Row],[Units]]*Table39[[#This Row],[Cost per Unit]]</f>
        <v>1262.4000000000001</v>
      </c>
      <c r="T82">
        <f>Table39[[#This Row],[Amount]]-Table39[[#This Row],[Total Cost]]</f>
        <v>305.59999999999991</v>
      </c>
      <c r="U82" s="40">
        <f>Table39[[#This Row],[Profit]]/Table39[[#This Row],[Total Cost]]</f>
        <v>0.24207858048162223</v>
      </c>
    </row>
    <row r="83" spans="13:21" x14ac:dyDescent="0.25">
      <c r="M83" t="s">
        <v>6</v>
      </c>
      <c r="N83" t="s">
        <v>39</v>
      </c>
      <c r="O83" t="s">
        <v>29</v>
      </c>
      <c r="P83" s="4">
        <v>3052</v>
      </c>
      <c r="Q83" s="5">
        <v>378</v>
      </c>
      <c r="R83">
        <f>VLOOKUP(Table39[[#This Row],[Product]],products[],2,FALSE)</f>
        <v>7.16</v>
      </c>
      <c r="S83">
        <f>Table39[[#This Row],[Units]]*Table39[[#This Row],[Cost per Unit]]</f>
        <v>2706.48</v>
      </c>
      <c r="T83">
        <f>Table39[[#This Row],[Amount]]-Table39[[#This Row],[Total Cost]]</f>
        <v>345.52</v>
      </c>
      <c r="U83" s="40">
        <f>Table39[[#This Row],[Profit]]/Table39[[#This Row],[Total Cost]]</f>
        <v>0.12766397682598798</v>
      </c>
    </row>
    <row r="84" spans="13:21" x14ac:dyDescent="0.25">
      <c r="M84" t="s">
        <v>40</v>
      </c>
      <c r="N84" t="s">
        <v>38</v>
      </c>
      <c r="O84" t="s">
        <v>24</v>
      </c>
      <c r="P84" s="4">
        <v>623</v>
      </c>
      <c r="Q84" s="5">
        <v>51</v>
      </c>
      <c r="R84">
        <f>VLOOKUP(Table39[[#This Row],[Product]],products[],2,FALSE)</f>
        <v>4.97</v>
      </c>
      <c r="S84">
        <f>Table39[[#This Row],[Units]]*Table39[[#This Row],[Cost per Unit]]</f>
        <v>253.47</v>
      </c>
      <c r="T84">
        <f>Table39[[#This Row],[Amount]]-Table39[[#This Row],[Total Cost]]</f>
        <v>369.53</v>
      </c>
      <c r="U84" s="40">
        <f>Table39[[#This Row],[Profit]]/Table39[[#This Row],[Total Cost]]</f>
        <v>1.4578845622756145</v>
      </c>
    </row>
    <row r="85" spans="13:21" x14ac:dyDescent="0.25">
      <c r="M85" t="s">
        <v>2</v>
      </c>
      <c r="N85" t="s">
        <v>39</v>
      </c>
      <c r="O85" t="s">
        <v>23</v>
      </c>
      <c r="P85" s="4">
        <v>630</v>
      </c>
      <c r="Q85" s="5">
        <v>36</v>
      </c>
      <c r="R85">
        <f>VLOOKUP(Table39[[#This Row],[Product]],products[],2,FALSE)</f>
        <v>6.49</v>
      </c>
      <c r="S85">
        <f>Table39[[#This Row],[Units]]*Table39[[#This Row],[Cost per Unit]]</f>
        <v>233.64000000000001</v>
      </c>
      <c r="T85">
        <f>Table39[[#This Row],[Amount]]-Table39[[#This Row],[Total Cost]]</f>
        <v>396.36</v>
      </c>
      <c r="U85" s="40">
        <f>Table39[[#This Row],[Profit]]/Table39[[#This Row],[Total Cost]]</f>
        <v>1.6964560862865947</v>
      </c>
    </row>
    <row r="86" spans="13:21" x14ac:dyDescent="0.25">
      <c r="M86" t="s">
        <v>7</v>
      </c>
      <c r="N86" t="s">
        <v>38</v>
      </c>
      <c r="O86" t="s">
        <v>14</v>
      </c>
      <c r="P86" s="4">
        <v>1281</v>
      </c>
      <c r="Q86" s="5">
        <v>75</v>
      </c>
      <c r="R86">
        <f>VLOOKUP(Table39[[#This Row],[Product]],products[],2,FALSE)</f>
        <v>11.7</v>
      </c>
      <c r="S86">
        <f>Table39[[#This Row],[Units]]*Table39[[#This Row],[Cost per Unit]]</f>
        <v>877.5</v>
      </c>
      <c r="T86">
        <f>Table39[[#This Row],[Amount]]-Table39[[#This Row],[Total Cost]]</f>
        <v>403.5</v>
      </c>
      <c r="U86" s="40">
        <f>Table39[[#This Row],[Profit]]/Table39[[#This Row],[Total Cost]]</f>
        <v>0.45982905982905981</v>
      </c>
    </row>
    <row r="87" spans="13:21" x14ac:dyDescent="0.25">
      <c r="M87" t="s">
        <v>2</v>
      </c>
      <c r="N87" t="s">
        <v>37</v>
      </c>
      <c r="O87" t="s">
        <v>14</v>
      </c>
      <c r="P87" s="4">
        <v>1057</v>
      </c>
      <c r="Q87" s="5">
        <v>54</v>
      </c>
      <c r="R87">
        <f>VLOOKUP(Table39[[#This Row],[Product]],products[],2,FALSE)</f>
        <v>11.7</v>
      </c>
      <c r="S87">
        <f>Table39[[#This Row],[Units]]*Table39[[#This Row],[Cost per Unit]]</f>
        <v>631.79999999999995</v>
      </c>
      <c r="T87">
        <f>Table39[[#This Row],[Amount]]-Table39[[#This Row],[Total Cost]]</f>
        <v>425.20000000000005</v>
      </c>
      <c r="U87" s="40">
        <f>Table39[[#This Row],[Profit]]/Table39[[#This Row],[Total Cost]]</f>
        <v>0.67299778410889532</v>
      </c>
    </row>
    <row r="88" spans="13:21" x14ac:dyDescent="0.25">
      <c r="M88" t="s">
        <v>10</v>
      </c>
      <c r="N88" t="s">
        <v>34</v>
      </c>
      <c r="O88" t="s">
        <v>17</v>
      </c>
      <c r="P88" s="4">
        <v>700</v>
      </c>
      <c r="Q88" s="5">
        <v>87</v>
      </c>
      <c r="R88">
        <f>VLOOKUP(Table39[[#This Row],[Product]],products[],2,FALSE)</f>
        <v>3.11</v>
      </c>
      <c r="S88">
        <f>Table39[[#This Row],[Units]]*Table39[[#This Row],[Cost per Unit]]</f>
        <v>270.57</v>
      </c>
      <c r="T88">
        <f>Table39[[#This Row],[Amount]]-Table39[[#This Row],[Total Cost]]</f>
        <v>429.43</v>
      </c>
      <c r="U88" s="40">
        <f>Table39[[#This Row],[Profit]]/Table39[[#This Row],[Total Cost]]</f>
        <v>1.5871308718631039</v>
      </c>
    </row>
    <row r="89" spans="13:21" x14ac:dyDescent="0.25">
      <c r="M89" t="s">
        <v>6</v>
      </c>
      <c r="N89" t="s">
        <v>36</v>
      </c>
      <c r="O89" t="s">
        <v>29</v>
      </c>
      <c r="P89" s="4">
        <v>1400</v>
      </c>
      <c r="Q89" s="5">
        <v>135</v>
      </c>
      <c r="R89">
        <f>VLOOKUP(Table39[[#This Row],[Product]],products[],2,FALSE)</f>
        <v>7.16</v>
      </c>
      <c r="S89">
        <f>Table39[[#This Row],[Units]]*Table39[[#This Row],[Cost per Unit]]</f>
        <v>966.6</v>
      </c>
      <c r="T89">
        <f>Table39[[#This Row],[Amount]]-Table39[[#This Row],[Total Cost]]</f>
        <v>433.4</v>
      </c>
      <c r="U89" s="40">
        <f>Table39[[#This Row],[Profit]]/Table39[[#This Row],[Total Cost]]</f>
        <v>0.4483757500517277</v>
      </c>
    </row>
    <row r="90" spans="13:21" x14ac:dyDescent="0.25">
      <c r="M90" t="s">
        <v>2</v>
      </c>
      <c r="N90" t="s">
        <v>35</v>
      </c>
      <c r="O90" t="s">
        <v>19</v>
      </c>
      <c r="P90" s="4">
        <v>553</v>
      </c>
      <c r="Q90" s="5">
        <v>15</v>
      </c>
      <c r="R90">
        <f>VLOOKUP(Table39[[#This Row],[Product]],products[],2,FALSE)</f>
        <v>7.64</v>
      </c>
      <c r="S90">
        <f>Table39[[#This Row],[Units]]*Table39[[#This Row],[Cost per Unit]]</f>
        <v>114.6</v>
      </c>
      <c r="T90">
        <f>Table39[[#This Row],[Amount]]-Table39[[#This Row],[Total Cost]]</f>
        <v>438.4</v>
      </c>
      <c r="U90" s="40">
        <f>Table39[[#This Row],[Profit]]/Table39[[#This Row],[Total Cost]]</f>
        <v>3.825479930191972</v>
      </c>
    </row>
    <row r="91" spans="13:21" x14ac:dyDescent="0.25">
      <c r="M91" t="s">
        <v>3</v>
      </c>
      <c r="N91" t="s">
        <v>34</v>
      </c>
      <c r="O91" t="s">
        <v>28</v>
      </c>
      <c r="P91" s="4">
        <v>3689</v>
      </c>
      <c r="Q91" s="5">
        <v>312</v>
      </c>
      <c r="R91">
        <f>VLOOKUP(Table39[[#This Row],[Product]],products[],2,FALSE)</f>
        <v>10.38</v>
      </c>
      <c r="S91">
        <f>Table39[[#This Row],[Units]]*Table39[[#This Row],[Cost per Unit]]</f>
        <v>3238.5600000000004</v>
      </c>
      <c r="T91">
        <f>Table39[[#This Row],[Amount]]-Table39[[#This Row],[Total Cost]]</f>
        <v>450.4399999999996</v>
      </c>
      <c r="U91" s="40">
        <f>Table39[[#This Row],[Profit]]/Table39[[#This Row],[Total Cost]]</f>
        <v>0.13908650758361726</v>
      </c>
    </row>
    <row r="92" spans="13:21" x14ac:dyDescent="0.25">
      <c r="M92" t="s">
        <v>41</v>
      </c>
      <c r="N92" t="s">
        <v>36</v>
      </c>
      <c r="O92" t="s">
        <v>19</v>
      </c>
      <c r="P92" s="4">
        <v>1925</v>
      </c>
      <c r="Q92" s="5">
        <v>192</v>
      </c>
      <c r="R92">
        <f>VLOOKUP(Table39[[#This Row],[Product]],products[],2,FALSE)</f>
        <v>7.64</v>
      </c>
      <c r="S92">
        <f>Table39[[#This Row],[Units]]*Table39[[#This Row],[Cost per Unit]]</f>
        <v>1466.8799999999999</v>
      </c>
      <c r="T92">
        <f>Table39[[#This Row],[Amount]]-Table39[[#This Row],[Total Cost]]</f>
        <v>458.12000000000012</v>
      </c>
      <c r="U92" s="40">
        <f>Table39[[#This Row],[Profit]]/Table39[[#This Row],[Total Cost]]</f>
        <v>0.31230911867364758</v>
      </c>
    </row>
    <row r="93" spans="13:21" x14ac:dyDescent="0.25">
      <c r="M93" t="s">
        <v>5</v>
      </c>
      <c r="N93" t="s">
        <v>34</v>
      </c>
      <c r="O93" t="s">
        <v>33</v>
      </c>
      <c r="P93" s="4">
        <v>1652</v>
      </c>
      <c r="Q93" s="5">
        <v>93</v>
      </c>
      <c r="R93">
        <f>VLOOKUP(Table39[[#This Row],[Product]],products[],2,FALSE)</f>
        <v>12.37</v>
      </c>
      <c r="S93">
        <f>Table39[[#This Row],[Units]]*Table39[[#This Row],[Cost per Unit]]</f>
        <v>1150.4099999999999</v>
      </c>
      <c r="T93">
        <f>Table39[[#This Row],[Amount]]-Table39[[#This Row],[Total Cost]]</f>
        <v>501.59000000000015</v>
      </c>
      <c r="U93" s="40">
        <f>Table39[[#This Row],[Profit]]/Table39[[#This Row],[Total Cost]]</f>
        <v>0.43600977042967309</v>
      </c>
    </row>
    <row r="94" spans="13:21" x14ac:dyDescent="0.25">
      <c r="M94" t="s">
        <v>7</v>
      </c>
      <c r="N94" t="s">
        <v>36</v>
      </c>
      <c r="O94" t="s">
        <v>19</v>
      </c>
      <c r="P94" s="4">
        <v>2870</v>
      </c>
      <c r="Q94" s="5">
        <v>300</v>
      </c>
      <c r="R94">
        <f>VLOOKUP(Table39[[#This Row],[Product]],products[],2,FALSE)</f>
        <v>7.64</v>
      </c>
      <c r="S94">
        <f>Table39[[#This Row],[Units]]*Table39[[#This Row],[Cost per Unit]]</f>
        <v>2292</v>
      </c>
      <c r="T94">
        <f>Table39[[#This Row],[Amount]]-Table39[[#This Row],[Total Cost]]</f>
        <v>578</v>
      </c>
      <c r="U94" s="40">
        <f>Table39[[#This Row],[Profit]]/Table39[[#This Row],[Total Cost]]</f>
        <v>0.25218150087260033</v>
      </c>
    </row>
    <row r="95" spans="13:21" x14ac:dyDescent="0.25">
      <c r="M95" t="s">
        <v>3</v>
      </c>
      <c r="N95" t="s">
        <v>39</v>
      </c>
      <c r="O95" t="s">
        <v>28</v>
      </c>
      <c r="P95" s="4">
        <v>1652</v>
      </c>
      <c r="Q95" s="5">
        <v>102</v>
      </c>
      <c r="R95">
        <f>VLOOKUP(Table39[[#This Row],[Product]],products[],2,FALSE)</f>
        <v>10.38</v>
      </c>
      <c r="S95">
        <f>Table39[[#This Row],[Units]]*Table39[[#This Row],[Cost per Unit]]</f>
        <v>1058.76</v>
      </c>
      <c r="T95">
        <f>Table39[[#This Row],[Amount]]-Table39[[#This Row],[Total Cost]]</f>
        <v>593.24</v>
      </c>
      <c r="U95" s="40">
        <f>Table39[[#This Row],[Profit]]/Table39[[#This Row],[Total Cost]]</f>
        <v>0.56031584117269262</v>
      </c>
    </row>
    <row r="96" spans="13:21" x14ac:dyDescent="0.25">
      <c r="M96" t="s">
        <v>10</v>
      </c>
      <c r="N96" t="s">
        <v>36</v>
      </c>
      <c r="O96" t="s">
        <v>23</v>
      </c>
      <c r="P96" s="4">
        <v>2317</v>
      </c>
      <c r="Q96" s="5">
        <v>261</v>
      </c>
      <c r="R96">
        <f>VLOOKUP(Table39[[#This Row],[Product]],products[],2,FALSE)</f>
        <v>6.49</v>
      </c>
      <c r="S96">
        <f>Table39[[#This Row],[Units]]*Table39[[#This Row],[Cost per Unit]]</f>
        <v>1693.89</v>
      </c>
      <c r="T96">
        <f>Table39[[#This Row],[Amount]]-Table39[[#This Row],[Total Cost]]</f>
        <v>623.1099999999999</v>
      </c>
      <c r="U96" s="40">
        <f>Table39[[#This Row],[Profit]]/Table39[[#This Row],[Total Cost]]</f>
        <v>0.36785741695151392</v>
      </c>
    </row>
    <row r="97" spans="13:21" x14ac:dyDescent="0.25">
      <c r="M97" t="s">
        <v>9</v>
      </c>
      <c r="N97" t="s">
        <v>36</v>
      </c>
      <c r="O97" t="s">
        <v>25</v>
      </c>
      <c r="P97" s="4">
        <v>2142</v>
      </c>
      <c r="Q97" s="5">
        <v>114</v>
      </c>
      <c r="R97">
        <f>VLOOKUP(Table39[[#This Row],[Product]],products[],2,FALSE)</f>
        <v>13.15</v>
      </c>
      <c r="S97">
        <f>Table39[[#This Row],[Units]]*Table39[[#This Row],[Cost per Unit]]</f>
        <v>1499.1000000000001</v>
      </c>
      <c r="T97">
        <f>Table39[[#This Row],[Amount]]-Table39[[#This Row],[Total Cost]]</f>
        <v>642.89999999999986</v>
      </c>
      <c r="U97" s="40">
        <f>Table39[[#This Row],[Profit]]/Table39[[#This Row],[Total Cost]]</f>
        <v>0.42885731438863306</v>
      </c>
    </row>
    <row r="98" spans="13:21" x14ac:dyDescent="0.25">
      <c r="M98" t="s">
        <v>2</v>
      </c>
      <c r="N98" t="s">
        <v>35</v>
      </c>
      <c r="O98" t="s">
        <v>17</v>
      </c>
      <c r="P98" s="4">
        <v>1589</v>
      </c>
      <c r="Q98" s="5">
        <v>303</v>
      </c>
      <c r="R98">
        <f>VLOOKUP(Table39[[#This Row],[Product]],products[],2,FALSE)</f>
        <v>3.11</v>
      </c>
      <c r="S98">
        <f>Table39[[#This Row],[Units]]*Table39[[#This Row],[Cost per Unit]]</f>
        <v>942.32999999999993</v>
      </c>
      <c r="T98">
        <f>Table39[[#This Row],[Amount]]-Table39[[#This Row],[Total Cost]]</f>
        <v>646.67000000000007</v>
      </c>
      <c r="U98" s="40">
        <f>Table39[[#This Row],[Profit]]/Table39[[#This Row],[Total Cost]]</f>
        <v>0.68624579499750626</v>
      </c>
    </row>
    <row r="99" spans="13:21" x14ac:dyDescent="0.25">
      <c r="M99" t="s">
        <v>40</v>
      </c>
      <c r="N99" t="s">
        <v>35</v>
      </c>
      <c r="O99" t="s">
        <v>29</v>
      </c>
      <c r="P99" s="4">
        <v>1617</v>
      </c>
      <c r="Q99" s="5">
        <v>126</v>
      </c>
      <c r="R99">
        <f>VLOOKUP(Table39[[#This Row],[Product]],products[],2,FALSE)</f>
        <v>7.16</v>
      </c>
      <c r="S99">
        <f>Table39[[#This Row],[Units]]*Table39[[#This Row],[Cost per Unit]]</f>
        <v>902.16</v>
      </c>
      <c r="T99">
        <f>Table39[[#This Row],[Amount]]-Table39[[#This Row],[Total Cost]]</f>
        <v>714.84</v>
      </c>
      <c r="U99" s="40">
        <f>Table39[[#This Row],[Profit]]/Table39[[#This Row],[Total Cost]]</f>
        <v>0.79236499068901312</v>
      </c>
    </row>
    <row r="100" spans="13:21" x14ac:dyDescent="0.25">
      <c r="M100" t="s">
        <v>6</v>
      </c>
      <c r="N100" t="s">
        <v>39</v>
      </c>
      <c r="O100" t="s">
        <v>30</v>
      </c>
      <c r="P100" s="4">
        <v>1638</v>
      </c>
      <c r="Q100" s="5">
        <v>63</v>
      </c>
      <c r="R100">
        <f>VLOOKUP(Table39[[#This Row],[Product]],products[],2,FALSE)</f>
        <v>14.49</v>
      </c>
      <c r="S100">
        <f>Table39[[#This Row],[Units]]*Table39[[#This Row],[Cost per Unit]]</f>
        <v>912.87</v>
      </c>
      <c r="T100">
        <f>Table39[[#This Row],[Amount]]-Table39[[#This Row],[Total Cost]]</f>
        <v>725.13</v>
      </c>
      <c r="U100" s="40">
        <f>Table39[[#This Row],[Profit]]/Table39[[#This Row],[Total Cost]]</f>
        <v>0.79434092477570739</v>
      </c>
    </row>
    <row r="101" spans="13:21" x14ac:dyDescent="0.25">
      <c r="M101" t="s">
        <v>7</v>
      </c>
      <c r="N101" t="s">
        <v>34</v>
      </c>
      <c r="O101" t="s">
        <v>20</v>
      </c>
      <c r="P101" s="4">
        <v>2205</v>
      </c>
      <c r="Q101" s="5">
        <v>138</v>
      </c>
      <c r="R101">
        <f>VLOOKUP(Table39[[#This Row],[Product]],products[],2,FALSE)</f>
        <v>10.62</v>
      </c>
      <c r="S101">
        <f>Table39[[#This Row],[Units]]*Table39[[#This Row],[Cost per Unit]]</f>
        <v>1465.56</v>
      </c>
      <c r="T101">
        <f>Table39[[#This Row],[Amount]]-Table39[[#This Row],[Total Cost]]</f>
        <v>739.44</v>
      </c>
      <c r="U101" s="40">
        <f>Table39[[#This Row],[Profit]]/Table39[[#This Row],[Total Cost]]</f>
        <v>0.50454433800049137</v>
      </c>
    </row>
    <row r="102" spans="13:21" x14ac:dyDescent="0.25">
      <c r="M102" t="s">
        <v>40</v>
      </c>
      <c r="N102" t="s">
        <v>39</v>
      </c>
      <c r="O102" t="s">
        <v>28</v>
      </c>
      <c r="P102" s="4">
        <v>3101</v>
      </c>
      <c r="Q102" s="5">
        <v>225</v>
      </c>
      <c r="R102">
        <f>VLOOKUP(Table39[[#This Row],[Product]],products[],2,FALSE)</f>
        <v>10.38</v>
      </c>
      <c r="S102">
        <f>Table39[[#This Row],[Units]]*Table39[[#This Row],[Cost per Unit]]</f>
        <v>2335.5</v>
      </c>
      <c r="T102">
        <f>Table39[[#This Row],[Amount]]-Table39[[#This Row],[Total Cost]]</f>
        <v>765.5</v>
      </c>
      <c r="U102" s="40">
        <f>Table39[[#This Row],[Profit]]/Table39[[#This Row],[Total Cost]]</f>
        <v>0.32776707343181333</v>
      </c>
    </row>
    <row r="103" spans="13:21" x14ac:dyDescent="0.25">
      <c r="M103" t="s">
        <v>6</v>
      </c>
      <c r="N103" t="s">
        <v>34</v>
      </c>
      <c r="O103" t="s">
        <v>27</v>
      </c>
      <c r="P103" s="4">
        <v>4242</v>
      </c>
      <c r="Q103" s="5">
        <v>207</v>
      </c>
      <c r="R103">
        <f>VLOOKUP(Table39[[#This Row],[Product]],products[],2,FALSE)</f>
        <v>16.73</v>
      </c>
      <c r="S103">
        <f>Table39[[#This Row],[Units]]*Table39[[#This Row],[Cost per Unit]]</f>
        <v>3463.11</v>
      </c>
      <c r="T103">
        <f>Table39[[#This Row],[Amount]]-Table39[[#This Row],[Total Cost]]</f>
        <v>778.88999999999987</v>
      </c>
      <c r="U103" s="40">
        <f>Table39[[#This Row],[Profit]]/Table39[[#This Row],[Total Cost]]</f>
        <v>0.22491055727366438</v>
      </c>
    </row>
    <row r="104" spans="13:21" x14ac:dyDescent="0.25">
      <c r="M104" t="s">
        <v>8</v>
      </c>
      <c r="N104" t="s">
        <v>35</v>
      </c>
      <c r="O104" t="s">
        <v>29</v>
      </c>
      <c r="P104" s="4">
        <v>2023</v>
      </c>
      <c r="Q104" s="5">
        <v>168</v>
      </c>
      <c r="R104">
        <f>VLOOKUP(Table39[[#This Row],[Product]],products[],2,FALSE)</f>
        <v>7.16</v>
      </c>
      <c r="S104">
        <f>Table39[[#This Row],[Units]]*Table39[[#This Row],[Cost per Unit]]</f>
        <v>1202.8800000000001</v>
      </c>
      <c r="T104">
        <f>Table39[[#This Row],[Amount]]-Table39[[#This Row],[Total Cost]]</f>
        <v>820.11999999999989</v>
      </c>
      <c r="U104" s="40">
        <f>Table39[[#This Row],[Profit]]/Table39[[#This Row],[Total Cost]]</f>
        <v>0.68179702048417112</v>
      </c>
    </row>
    <row r="105" spans="13:21" x14ac:dyDescent="0.25">
      <c r="M105" t="s">
        <v>10</v>
      </c>
      <c r="N105" t="s">
        <v>38</v>
      </c>
      <c r="O105" t="s">
        <v>22</v>
      </c>
      <c r="P105" s="4">
        <v>2205</v>
      </c>
      <c r="Q105" s="5">
        <v>141</v>
      </c>
      <c r="R105">
        <f>VLOOKUP(Table39[[#This Row],[Product]],products[],2,FALSE)</f>
        <v>9.77</v>
      </c>
      <c r="S105">
        <f>Table39[[#This Row],[Units]]*Table39[[#This Row],[Cost per Unit]]</f>
        <v>1377.57</v>
      </c>
      <c r="T105">
        <f>Table39[[#This Row],[Amount]]-Table39[[#This Row],[Total Cost]]</f>
        <v>827.43000000000006</v>
      </c>
      <c r="U105" s="40">
        <f>Table39[[#This Row],[Profit]]/Table39[[#This Row],[Total Cost]]</f>
        <v>0.60064461334088293</v>
      </c>
    </row>
    <row r="106" spans="13:21" x14ac:dyDescent="0.25">
      <c r="M106" t="s">
        <v>6</v>
      </c>
      <c r="N106" t="s">
        <v>37</v>
      </c>
      <c r="O106" t="s">
        <v>18</v>
      </c>
      <c r="P106" s="4">
        <v>1505</v>
      </c>
      <c r="Q106" s="5">
        <v>102</v>
      </c>
      <c r="R106">
        <f>VLOOKUP(Table39[[#This Row],[Product]],products[],2,FALSE)</f>
        <v>6.47</v>
      </c>
      <c r="S106">
        <f>Table39[[#This Row],[Units]]*Table39[[#This Row],[Cost per Unit]]</f>
        <v>659.93999999999994</v>
      </c>
      <c r="T106">
        <f>Table39[[#This Row],[Amount]]-Table39[[#This Row],[Total Cost]]</f>
        <v>845.06000000000006</v>
      </c>
      <c r="U106" s="40">
        <f>Table39[[#This Row],[Profit]]/Table39[[#This Row],[Total Cost]]</f>
        <v>1.2805103494257055</v>
      </c>
    </row>
    <row r="107" spans="13:21" x14ac:dyDescent="0.25">
      <c r="M107" t="s">
        <v>6</v>
      </c>
      <c r="N107" t="s">
        <v>38</v>
      </c>
      <c r="O107" t="s">
        <v>16</v>
      </c>
      <c r="P107" s="4">
        <v>938</v>
      </c>
      <c r="Q107" s="5">
        <v>6</v>
      </c>
      <c r="R107">
        <f>VLOOKUP(Table39[[#This Row],[Product]],products[],2,FALSE)</f>
        <v>8.7899999999999991</v>
      </c>
      <c r="S107">
        <f>Table39[[#This Row],[Units]]*Table39[[#This Row],[Cost per Unit]]</f>
        <v>52.739999999999995</v>
      </c>
      <c r="T107">
        <f>Table39[[#This Row],[Amount]]-Table39[[#This Row],[Total Cost]]</f>
        <v>885.26</v>
      </c>
      <c r="U107" s="40">
        <f>Table39[[#This Row],[Profit]]/Table39[[#This Row],[Total Cost]]</f>
        <v>16.785362153962836</v>
      </c>
    </row>
    <row r="108" spans="13:21" x14ac:dyDescent="0.25">
      <c r="M108" t="s">
        <v>6</v>
      </c>
      <c r="N108" t="s">
        <v>35</v>
      </c>
      <c r="O108" t="s">
        <v>27</v>
      </c>
      <c r="P108" s="4">
        <v>3864</v>
      </c>
      <c r="Q108" s="5">
        <v>177</v>
      </c>
      <c r="R108">
        <f>VLOOKUP(Table39[[#This Row],[Product]],products[],2,FALSE)</f>
        <v>16.73</v>
      </c>
      <c r="S108">
        <f>Table39[[#This Row],[Units]]*Table39[[#This Row],[Cost per Unit]]</f>
        <v>2961.21</v>
      </c>
      <c r="T108">
        <f>Table39[[#This Row],[Amount]]-Table39[[#This Row],[Total Cost]]</f>
        <v>902.79</v>
      </c>
      <c r="U108" s="40">
        <f>Table39[[#This Row],[Profit]]/Table39[[#This Row],[Total Cost]]</f>
        <v>0.30487199489397915</v>
      </c>
    </row>
    <row r="109" spans="13:21" x14ac:dyDescent="0.25">
      <c r="M109" t="s">
        <v>2</v>
      </c>
      <c r="N109" t="s">
        <v>39</v>
      </c>
      <c r="O109" t="s">
        <v>16</v>
      </c>
      <c r="P109" s="4">
        <v>2016</v>
      </c>
      <c r="Q109" s="5">
        <v>117</v>
      </c>
      <c r="R109">
        <f>VLOOKUP(Table39[[#This Row],[Product]],products[],2,FALSE)</f>
        <v>8.7899999999999991</v>
      </c>
      <c r="S109">
        <f>Table39[[#This Row],[Units]]*Table39[[#This Row],[Cost per Unit]]</f>
        <v>1028.4299999999998</v>
      </c>
      <c r="T109">
        <f>Table39[[#This Row],[Amount]]-Table39[[#This Row],[Total Cost]]</f>
        <v>987.57000000000016</v>
      </c>
      <c r="U109" s="40">
        <f>Table39[[#This Row],[Profit]]/Table39[[#This Row],[Total Cost]]</f>
        <v>0.96026953706134621</v>
      </c>
    </row>
    <row r="110" spans="13:21" x14ac:dyDescent="0.25">
      <c r="M110" t="s">
        <v>3</v>
      </c>
      <c r="N110" t="s">
        <v>36</v>
      </c>
      <c r="O110" t="s">
        <v>19</v>
      </c>
      <c r="P110" s="4">
        <v>1281</v>
      </c>
      <c r="Q110" s="5">
        <v>18</v>
      </c>
      <c r="R110">
        <f>VLOOKUP(Table39[[#This Row],[Product]],products[],2,FALSE)</f>
        <v>7.64</v>
      </c>
      <c r="S110">
        <f>Table39[[#This Row],[Units]]*Table39[[#This Row],[Cost per Unit]]</f>
        <v>137.51999999999998</v>
      </c>
      <c r="T110">
        <f>Table39[[#This Row],[Amount]]-Table39[[#This Row],[Total Cost]]</f>
        <v>1143.48</v>
      </c>
      <c r="U110" s="40">
        <f>Table39[[#This Row],[Profit]]/Table39[[#This Row],[Total Cost]]</f>
        <v>8.3150087260034908</v>
      </c>
    </row>
    <row r="111" spans="13:21" x14ac:dyDescent="0.25">
      <c r="M111" t="s">
        <v>6</v>
      </c>
      <c r="N111" t="s">
        <v>38</v>
      </c>
      <c r="O111" t="s">
        <v>13</v>
      </c>
      <c r="P111" s="4">
        <v>2317</v>
      </c>
      <c r="Q111" s="5">
        <v>123</v>
      </c>
      <c r="R111">
        <f>VLOOKUP(Table39[[#This Row],[Product]],products[],2,FALSE)</f>
        <v>9.33</v>
      </c>
      <c r="S111">
        <f>Table39[[#This Row],[Units]]*Table39[[#This Row],[Cost per Unit]]</f>
        <v>1147.5899999999999</v>
      </c>
      <c r="T111">
        <f>Table39[[#This Row],[Amount]]-Table39[[#This Row],[Total Cost]]</f>
        <v>1169.4100000000001</v>
      </c>
      <c r="U111" s="40">
        <f>Table39[[#This Row],[Profit]]/Table39[[#This Row],[Total Cost]]</f>
        <v>1.0190137592694257</v>
      </c>
    </row>
    <row r="112" spans="13:21" x14ac:dyDescent="0.25">
      <c r="M112" t="s">
        <v>8</v>
      </c>
      <c r="N112" t="s">
        <v>38</v>
      </c>
      <c r="O112" t="s">
        <v>27</v>
      </c>
      <c r="P112" s="4">
        <v>2268</v>
      </c>
      <c r="Q112" s="5">
        <v>63</v>
      </c>
      <c r="R112">
        <f>VLOOKUP(Table39[[#This Row],[Product]],products[],2,FALSE)</f>
        <v>16.73</v>
      </c>
      <c r="S112">
        <f>Table39[[#This Row],[Units]]*Table39[[#This Row],[Cost per Unit]]</f>
        <v>1053.99</v>
      </c>
      <c r="T112">
        <f>Table39[[#This Row],[Amount]]-Table39[[#This Row],[Total Cost]]</f>
        <v>1214.01</v>
      </c>
      <c r="U112" s="40">
        <f>Table39[[#This Row],[Profit]]/Table39[[#This Row],[Total Cost]]</f>
        <v>1.1518230723251643</v>
      </c>
    </row>
    <row r="113" spans="13:21" x14ac:dyDescent="0.25">
      <c r="M113" t="s">
        <v>6</v>
      </c>
      <c r="N113" t="s">
        <v>34</v>
      </c>
      <c r="O113" t="s">
        <v>15</v>
      </c>
      <c r="P113" s="4">
        <v>1442</v>
      </c>
      <c r="Q113" s="5">
        <v>15</v>
      </c>
      <c r="R113">
        <f>VLOOKUP(Table39[[#This Row],[Product]],products[],2,FALSE)</f>
        <v>11.73</v>
      </c>
      <c r="S113">
        <f>Table39[[#This Row],[Units]]*Table39[[#This Row],[Cost per Unit]]</f>
        <v>175.95000000000002</v>
      </c>
      <c r="T113">
        <f>Table39[[#This Row],[Amount]]-Table39[[#This Row],[Total Cost]]</f>
        <v>1266.05</v>
      </c>
      <c r="U113" s="40">
        <f>Table39[[#This Row],[Profit]]/Table39[[#This Row],[Total Cost]]</f>
        <v>7.195510088093207</v>
      </c>
    </row>
    <row r="114" spans="13:21" x14ac:dyDescent="0.25">
      <c r="M114" t="s">
        <v>9</v>
      </c>
      <c r="N114" t="s">
        <v>39</v>
      </c>
      <c r="O114" t="s">
        <v>18</v>
      </c>
      <c r="P114" s="4">
        <v>2639</v>
      </c>
      <c r="Q114" s="5">
        <v>204</v>
      </c>
      <c r="R114">
        <f>VLOOKUP(Table39[[#This Row],[Product]],products[],2,FALSE)</f>
        <v>6.47</v>
      </c>
      <c r="S114">
        <f>Table39[[#This Row],[Units]]*Table39[[#This Row],[Cost per Unit]]</f>
        <v>1319.8799999999999</v>
      </c>
      <c r="T114">
        <f>Table39[[#This Row],[Amount]]-Table39[[#This Row],[Total Cost]]</f>
        <v>1319.1200000000001</v>
      </c>
      <c r="U114" s="40">
        <f>Table39[[#This Row],[Profit]]/Table39[[#This Row],[Total Cost]]</f>
        <v>0.99942419007788608</v>
      </c>
    </row>
    <row r="115" spans="13:21" x14ac:dyDescent="0.25">
      <c r="M115" t="s">
        <v>9</v>
      </c>
      <c r="N115" t="s">
        <v>36</v>
      </c>
      <c r="O115" t="s">
        <v>32</v>
      </c>
      <c r="P115" s="4">
        <v>2954</v>
      </c>
      <c r="Q115" s="5">
        <v>189</v>
      </c>
      <c r="R115">
        <f>VLOOKUP(Table39[[#This Row],[Product]],products[],2,FALSE)</f>
        <v>8.65</v>
      </c>
      <c r="S115">
        <f>Table39[[#This Row],[Units]]*Table39[[#This Row],[Cost per Unit]]</f>
        <v>1634.8500000000001</v>
      </c>
      <c r="T115">
        <f>Table39[[#This Row],[Amount]]-Table39[[#This Row],[Total Cost]]</f>
        <v>1319.1499999999999</v>
      </c>
      <c r="U115" s="40">
        <f>Table39[[#This Row],[Profit]]/Table39[[#This Row],[Total Cost]]</f>
        <v>0.80689359880111311</v>
      </c>
    </row>
    <row r="116" spans="13:21" x14ac:dyDescent="0.25">
      <c r="M116" t="s">
        <v>41</v>
      </c>
      <c r="N116" t="s">
        <v>37</v>
      </c>
      <c r="O116" t="s">
        <v>26</v>
      </c>
      <c r="P116" s="4">
        <v>2324</v>
      </c>
      <c r="Q116" s="5">
        <v>177</v>
      </c>
      <c r="R116">
        <f>VLOOKUP(Table39[[#This Row],[Product]],products[],2,FALSE)</f>
        <v>5.6</v>
      </c>
      <c r="S116">
        <f>Table39[[#This Row],[Units]]*Table39[[#This Row],[Cost per Unit]]</f>
        <v>991.19999999999993</v>
      </c>
      <c r="T116">
        <f>Table39[[#This Row],[Amount]]-Table39[[#This Row],[Total Cost]]</f>
        <v>1332.8000000000002</v>
      </c>
      <c r="U116" s="40">
        <f>Table39[[#This Row],[Profit]]/Table39[[#This Row],[Total Cost]]</f>
        <v>1.3446327683615822</v>
      </c>
    </row>
    <row r="117" spans="13:21" x14ac:dyDescent="0.25">
      <c r="M117" t="s">
        <v>41</v>
      </c>
      <c r="N117" t="s">
        <v>34</v>
      </c>
      <c r="O117" t="s">
        <v>17</v>
      </c>
      <c r="P117" s="4">
        <v>1463</v>
      </c>
      <c r="Q117" s="5">
        <v>39</v>
      </c>
      <c r="R117">
        <f>VLOOKUP(Table39[[#This Row],[Product]],products[],2,FALSE)</f>
        <v>3.11</v>
      </c>
      <c r="S117">
        <f>Table39[[#This Row],[Units]]*Table39[[#This Row],[Cost per Unit]]</f>
        <v>121.28999999999999</v>
      </c>
      <c r="T117">
        <f>Table39[[#This Row],[Amount]]-Table39[[#This Row],[Total Cost]]</f>
        <v>1341.71</v>
      </c>
      <c r="U117" s="40">
        <f>Table39[[#This Row],[Profit]]/Table39[[#This Row],[Total Cost]]</f>
        <v>11.062000164894057</v>
      </c>
    </row>
    <row r="118" spans="13:21" x14ac:dyDescent="0.25">
      <c r="M118" t="s">
        <v>40</v>
      </c>
      <c r="N118" t="s">
        <v>38</v>
      </c>
      <c r="O118" t="s">
        <v>25</v>
      </c>
      <c r="P118" s="4">
        <v>2541</v>
      </c>
      <c r="Q118" s="5">
        <v>90</v>
      </c>
      <c r="R118">
        <f>VLOOKUP(Table39[[#This Row],[Product]],products[],2,FALSE)</f>
        <v>13.15</v>
      </c>
      <c r="S118">
        <f>Table39[[#This Row],[Units]]*Table39[[#This Row],[Cost per Unit]]</f>
        <v>1183.5</v>
      </c>
      <c r="T118">
        <f>Table39[[#This Row],[Amount]]-Table39[[#This Row],[Total Cost]]</f>
        <v>1357.5</v>
      </c>
      <c r="U118" s="40">
        <f>Table39[[#This Row],[Profit]]/Table39[[#This Row],[Total Cost]]</f>
        <v>1.14702154626109</v>
      </c>
    </row>
    <row r="119" spans="13:21" x14ac:dyDescent="0.25">
      <c r="M119" t="s">
        <v>40</v>
      </c>
      <c r="N119" t="s">
        <v>35</v>
      </c>
      <c r="O119" t="s">
        <v>24</v>
      </c>
      <c r="P119" s="4">
        <v>1638</v>
      </c>
      <c r="Q119" s="5">
        <v>48</v>
      </c>
      <c r="R119">
        <f>VLOOKUP(Table39[[#This Row],[Product]],products[],2,FALSE)</f>
        <v>4.97</v>
      </c>
      <c r="S119">
        <f>Table39[[#This Row],[Units]]*Table39[[#This Row],[Cost per Unit]]</f>
        <v>238.56</v>
      </c>
      <c r="T119">
        <f>Table39[[#This Row],[Amount]]-Table39[[#This Row],[Total Cost]]</f>
        <v>1399.44</v>
      </c>
      <c r="U119" s="40">
        <f>Table39[[#This Row],[Profit]]/Table39[[#This Row],[Total Cost]]</f>
        <v>5.8661971830985919</v>
      </c>
    </row>
    <row r="120" spans="13:21" x14ac:dyDescent="0.25">
      <c r="M120" t="s">
        <v>8</v>
      </c>
      <c r="N120" t="s">
        <v>39</v>
      </c>
      <c r="O120" t="s">
        <v>26</v>
      </c>
      <c r="P120" s="4">
        <v>1561</v>
      </c>
      <c r="Q120" s="5">
        <v>27</v>
      </c>
      <c r="R120">
        <f>VLOOKUP(Table39[[#This Row],[Product]],products[],2,FALSE)</f>
        <v>5.6</v>
      </c>
      <c r="S120">
        <f>Table39[[#This Row],[Units]]*Table39[[#This Row],[Cost per Unit]]</f>
        <v>151.19999999999999</v>
      </c>
      <c r="T120">
        <f>Table39[[#This Row],[Amount]]-Table39[[#This Row],[Total Cost]]</f>
        <v>1409.8</v>
      </c>
      <c r="U120" s="40">
        <f>Table39[[#This Row],[Profit]]/Table39[[#This Row],[Total Cost]]</f>
        <v>9.3240740740740744</v>
      </c>
    </row>
    <row r="121" spans="13:21" x14ac:dyDescent="0.25">
      <c r="M121" t="s">
        <v>3</v>
      </c>
      <c r="N121" t="s">
        <v>34</v>
      </c>
      <c r="O121" t="s">
        <v>23</v>
      </c>
      <c r="P121" s="4">
        <v>2212</v>
      </c>
      <c r="Q121" s="5">
        <v>117</v>
      </c>
      <c r="R121">
        <f>VLOOKUP(Table39[[#This Row],[Product]],products[],2,FALSE)</f>
        <v>6.49</v>
      </c>
      <c r="S121">
        <f>Table39[[#This Row],[Units]]*Table39[[#This Row],[Cost per Unit]]</f>
        <v>759.33</v>
      </c>
      <c r="T121">
        <f>Table39[[#This Row],[Amount]]-Table39[[#This Row],[Total Cost]]</f>
        <v>1452.67</v>
      </c>
      <c r="U121" s="40">
        <f>Table39[[#This Row],[Profit]]/Table39[[#This Row],[Total Cost]]</f>
        <v>1.9130944385181674</v>
      </c>
    </row>
    <row r="122" spans="13:21" x14ac:dyDescent="0.25">
      <c r="M122" t="s">
        <v>7</v>
      </c>
      <c r="N122" t="s">
        <v>36</v>
      </c>
      <c r="O122" t="s">
        <v>31</v>
      </c>
      <c r="P122" s="4">
        <v>2149</v>
      </c>
      <c r="Q122" s="5">
        <v>117</v>
      </c>
      <c r="R122">
        <f>VLOOKUP(Table39[[#This Row],[Product]],products[],2,FALSE)</f>
        <v>5.79</v>
      </c>
      <c r="S122">
        <f>Table39[[#This Row],[Units]]*Table39[[#This Row],[Cost per Unit]]</f>
        <v>677.43</v>
      </c>
      <c r="T122">
        <f>Table39[[#This Row],[Amount]]-Table39[[#This Row],[Total Cost]]</f>
        <v>1471.5700000000002</v>
      </c>
      <c r="U122" s="40">
        <f>Table39[[#This Row],[Profit]]/Table39[[#This Row],[Total Cost]]</f>
        <v>2.1722834831643127</v>
      </c>
    </row>
    <row r="123" spans="13:21" x14ac:dyDescent="0.25">
      <c r="M123" t="s">
        <v>9</v>
      </c>
      <c r="N123" t="s">
        <v>37</v>
      </c>
      <c r="O123" t="s">
        <v>26</v>
      </c>
      <c r="P123" s="4">
        <v>2856</v>
      </c>
      <c r="Q123" s="5">
        <v>246</v>
      </c>
      <c r="R123">
        <f>VLOOKUP(Table39[[#This Row],[Product]],products[],2,FALSE)</f>
        <v>5.6</v>
      </c>
      <c r="S123">
        <f>Table39[[#This Row],[Units]]*Table39[[#This Row],[Cost per Unit]]</f>
        <v>1377.6</v>
      </c>
      <c r="T123">
        <f>Table39[[#This Row],[Amount]]-Table39[[#This Row],[Total Cost]]</f>
        <v>1478.4</v>
      </c>
      <c r="U123" s="40">
        <f>Table39[[#This Row],[Profit]]/Table39[[#This Row],[Total Cost]]</f>
        <v>1.0731707317073171</v>
      </c>
    </row>
    <row r="124" spans="13:21" x14ac:dyDescent="0.25">
      <c r="M124" t="s">
        <v>7</v>
      </c>
      <c r="N124" t="s">
        <v>36</v>
      </c>
      <c r="O124" t="s">
        <v>18</v>
      </c>
      <c r="P124" s="4">
        <v>2646</v>
      </c>
      <c r="Q124" s="5">
        <v>177</v>
      </c>
      <c r="R124">
        <f>VLOOKUP(Table39[[#This Row],[Product]],products[],2,FALSE)</f>
        <v>6.47</v>
      </c>
      <c r="S124">
        <f>Table39[[#This Row],[Units]]*Table39[[#This Row],[Cost per Unit]]</f>
        <v>1145.19</v>
      </c>
      <c r="T124">
        <f>Table39[[#This Row],[Amount]]-Table39[[#This Row],[Total Cost]]</f>
        <v>1500.81</v>
      </c>
      <c r="U124" s="40">
        <f>Table39[[#This Row],[Profit]]/Table39[[#This Row],[Total Cost]]</f>
        <v>1.3105336232415581</v>
      </c>
    </row>
    <row r="125" spans="13:21" x14ac:dyDescent="0.25">
      <c r="M125" t="s">
        <v>3</v>
      </c>
      <c r="N125" t="s">
        <v>35</v>
      </c>
      <c r="O125" t="s">
        <v>23</v>
      </c>
      <c r="P125" s="4">
        <v>2023</v>
      </c>
      <c r="Q125" s="5">
        <v>78</v>
      </c>
      <c r="R125">
        <f>VLOOKUP(Table39[[#This Row],[Product]],products[],2,FALSE)</f>
        <v>6.49</v>
      </c>
      <c r="S125">
        <f>Table39[[#This Row],[Units]]*Table39[[#This Row],[Cost per Unit]]</f>
        <v>506.22</v>
      </c>
      <c r="T125">
        <f>Table39[[#This Row],[Amount]]-Table39[[#This Row],[Total Cost]]</f>
        <v>1516.78</v>
      </c>
      <c r="U125" s="40">
        <f>Table39[[#This Row],[Profit]]/Table39[[#This Row],[Total Cost]]</f>
        <v>2.9962861996760299</v>
      </c>
    </row>
    <row r="126" spans="13:21" x14ac:dyDescent="0.25">
      <c r="M126" t="s">
        <v>6</v>
      </c>
      <c r="N126" t="s">
        <v>34</v>
      </c>
      <c r="O126" t="s">
        <v>16</v>
      </c>
      <c r="P126" s="4">
        <v>2219</v>
      </c>
      <c r="Q126" s="5">
        <v>75</v>
      </c>
      <c r="R126">
        <f>VLOOKUP(Table39[[#This Row],[Product]],products[],2,FALSE)</f>
        <v>8.7899999999999991</v>
      </c>
      <c r="S126">
        <f>Table39[[#This Row],[Units]]*Table39[[#This Row],[Cost per Unit]]</f>
        <v>659.24999999999989</v>
      </c>
      <c r="T126">
        <f>Table39[[#This Row],[Amount]]-Table39[[#This Row],[Total Cost]]</f>
        <v>1559.75</v>
      </c>
      <c r="U126" s="40">
        <f>Table39[[#This Row],[Profit]]/Table39[[#This Row],[Total Cost]]</f>
        <v>2.3659461509290867</v>
      </c>
    </row>
    <row r="127" spans="13:21" x14ac:dyDescent="0.25">
      <c r="M127" t="s">
        <v>7</v>
      </c>
      <c r="N127" t="s">
        <v>37</v>
      </c>
      <c r="O127" t="s">
        <v>16</v>
      </c>
      <c r="P127" s="4">
        <v>4487</v>
      </c>
      <c r="Q127" s="5">
        <v>333</v>
      </c>
      <c r="R127">
        <f>VLOOKUP(Table39[[#This Row],[Product]],products[],2,FALSE)</f>
        <v>8.7899999999999991</v>
      </c>
      <c r="S127">
        <f>Table39[[#This Row],[Units]]*Table39[[#This Row],[Cost per Unit]]</f>
        <v>2927.0699999999997</v>
      </c>
      <c r="T127">
        <f>Table39[[#This Row],[Amount]]-Table39[[#This Row],[Total Cost]]</f>
        <v>1559.9300000000003</v>
      </c>
      <c r="U127" s="40">
        <f>Table39[[#This Row],[Profit]]/Table39[[#This Row],[Total Cost]]</f>
        <v>0.53293224965579933</v>
      </c>
    </row>
    <row r="128" spans="13:21" x14ac:dyDescent="0.25">
      <c r="M128" t="s">
        <v>9</v>
      </c>
      <c r="N128" t="s">
        <v>38</v>
      </c>
      <c r="O128" t="s">
        <v>16</v>
      </c>
      <c r="P128" s="4">
        <v>2646</v>
      </c>
      <c r="Q128" s="5">
        <v>120</v>
      </c>
      <c r="R128">
        <f>VLOOKUP(Table39[[#This Row],[Product]],products[],2,FALSE)</f>
        <v>8.7899999999999991</v>
      </c>
      <c r="S128">
        <f>Table39[[#This Row],[Units]]*Table39[[#This Row],[Cost per Unit]]</f>
        <v>1054.8</v>
      </c>
      <c r="T128">
        <f>Table39[[#This Row],[Amount]]-Table39[[#This Row],[Total Cost]]</f>
        <v>1591.2</v>
      </c>
      <c r="U128" s="40">
        <f>Table39[[#This Row],[Profit]]/Table39[[#This Row],[Total Cost]]</f>
        <v>1.5085324232081911</v>
      </c>
    </row>
    <row r="129" spans="13:21" x14ac:dyDescent="0.25">
      <c r="M129" t="s">
        <v>7</v>
      </c>
      <c r="N129" t="s">
        <v>34</v>
      </c>
      <c r="O129" t="s">
        <v>33</v>
      </c>
      <c r="P129" s="4">
        <v>2226</v>
      </c>
      <c r="Q129" s="5">
        <v>48</v>
      </c>
      <c r="R129">
        <f>VLOOKUP(Table39[[#This Row],[Product]],products[],2,FALSE)</f>
        <v>12.37</v>
      </c>
      <c r="S129">
        <f>Table39[[#This Row],[Units]]*Table39[[#This Row],[Cost per Unit]]</f>
        <v>593.76</v>
      </c>
      <c r="T129">
        <f>Table39[[#This Row],[Amount]]-Table39[[#This Row],[Total Cost]]</f>
        <v>1632.24</v>
      </c>
      <c r="U129" s="40">
        <f>Table39[[#This Row],[Profit]]/Table39[[#This Row],[Total Cost]]</f>
        <v>2.7489894907033143</v>
      </c>
    </row>
    <row r="130" spans="13:21" x14ac:dyDescent="0.25">
      <c r="M130" t="s">
        <v>3</v>
      </c>
      <c r="N130" t="s">
        <v>35</v>
      </c>
      <c r="O130" t="s">
        <v>29</v>
      </c>
      <c r="P130" s="4">
        <v>2114</v>
      </c>
      <c r="Q130" s="5">
        <v>66</v>
      </c>
      <c r="R130">
        <f>VLOOKUP(Table39[[#This Row],[Product]],products[],2,FALSE)</f>
        <v>7.16</v>
      </c>
      <c r="S130">
        <f>Table39[[#This Row],[Units]]*Table39[[#This Row],[Cost per Unit]]</f>
        <v>472.56</v>
      </c>
      <c r="T130">
        <f>Table39[[#This Row],[Amount]]-Table39[[#This Row],[Total Cost]]</f>
        <v>1641.44</v>
      </c>
      <c r="U130" s="40">
        <f>Table39[[#This Row],[Profit]]/Table39[[#This Row],[Total Cost]]</f>
        <v>3.473506009818859</v>
      </c>
    </row>
    <row r="131" spans="13:21" x14ac:dyDescent="0.25">
      <c r="M131" t="s">
        <v>2</v>
      </c>
      <c r="N131" t="s">
        <v>36</v>
      </c>
      <c r="O131" t="s">
        <v>31</v>
      </c>
      <c r="P131" s="4">
        <v>3094</v>
      </c>
      <c r="Q131" s="5">
        <v>246</v>
      </c>
      <c r="R131">
        <f>VLOOKUP(Table39[[#This Row],[Product]],products[],2,FALSE)</f>
        <v>5.79</v>
      </c>
      <c r="S131">
        <f>Table39[[#This Row],[Units]]*Table39[[#This Row],[Cost per Unit]]</f>
        <v>1424.34</v>
      </c>
      <c r="T131">
        <f>Table39[[#This Row],[Amount]]-Table39[[#This Row],[Total Cost]]</f>
        <v>1669.66</v>
      </c>
      <c r="U131" s="40">
        <f>Table39[[#This Row],[Profit]]/Table39[[#This Row],[Total Cost]]</f>
        <v>1.1722341575747366</v>
      </c>
    </row>
    <row r="132" spans="13:21" x14ac:dyDescent="0.25">
      <c r="M132" t="s">
        <v>40</v>
      </c>
      <c r="N132" t="s">
        <v>38</v>
      </c>
      <c r="O132" t="s">
        <v>31</v>
      </c>
      <c r="P132" s="4">
        <v>1988</v>
      </c>
      <c r="Q132" s="5">
        <v>39</v>
      </c>
      <c r="R132">
        <f>VLOOKUP(Table39[[#This Row],[Product]],products[],2,FALSE)</f>
        <v>5.79</v>
      </c>
      <c r="S132">
        <f>Table39[[#This Row],[Units]]*Table39[[#This Row],[Cost per Unit]]</f>
        <v>225.81</v>
      </c>
      <c r="T132">
        <f>Table39[[#This Row],[Amount]]-Table39[[#This Row],[Total Cost]]</f>
        <v>1762.19</v>
      </c>
      <c r="U132" s="40">
        <f>Table39[[#This Row],[Profit]]/Table39[[#This Row],[Total Cost]]</f>
        <v>7.8038616536025867</v>
      </c>
    </row>
    <row r="133" spans="13:21" x14ac:dyDescent="0.25">
      <c r="M133" t="s">
        <v>40</v>
      </c>
      <c r="N133" t="s">
        <v>34</v>
      </c>
      <c r="O133" t="s">
        <v>33</v>
      </c>
      <c r="P133" s="4">
        <v>3794</v>
      </c>
      <c r="Q133" s="5">
        <v>159</v>
      </c>
      <c r="R133">
        <f>VLOOKUP(Table39[[#This Row],[Product]],products[],2,FALSE)</f>
        <v>12.37</v>
      </c>
      <c r="S133">
        <f>Table39[[#This Row],[Units]]*Table39[[#This Row],[Cost per Unit]]</f>
        <v>1966.83</v>
      </c>
      <c r="T133">
        <f>Table39[[#This Row],[Amount]]-Table39[[#This Row],[Total Cost]]</f>
        <v>1827.17</v>
      </c>
      <c r="U133" s="40">
        <f>Table39[[#This Row],[Profit]]/Table39[[#This Row],[Total Cost]]</f>
        <v>0.92899233792447755</v>
      </c>
    </row>
    <row r="134" spans="13:21" x14ac:dyDescent="0.25">
      <c r="M134" t="s">
        <v>8</v>
      </c>
      <c r="N134" t="s">
        <v>34</v>
      </c>
      <c r="O134" t="s">
        <v>31</v>
      </c>
      <c r="P134" s="4">
        <v>3507</v>
      </c>
      <c r="Q134" s="5">
        <v>288</v>
      </c>
      <c r="R134">
        <f>VLOOKUP(Table39[[#This Row],[Product]],products[],2,FALSE)</f>
        <v>5.79</v>
      </c>
      <c r="S134">
        <f>Table39[[#This Row],[Units]]*Table39[[#This Row],[Cost per Unit]]</f>
        <v>1667.52</v>
      </c>
      <c r="T134">
        <f>Table39[[#This Row],[Amount]]-Table39[[#This Row],[Total Cost]]</f>
        <v>1839.48</v>
      </c>
      <c r="U134" s="40">
        <f>Table39[[#This Row],[Profit]]/Table39[[#This Row],[Total Cost]]</f>
        <v>1.1031232009211285</v>
      </c>
    </row>
    <row r="135" spans="13:21" x14ac:dyDescent="0.25">
      <c r="M135" t="s">
        <v>9</v>
      </c>
      <c r="N135" t="s">
        <v>38</v>
      </c>
      <c r="O135" t="s">
        <v>26</v>
      </c>
      <c r="P135" s="4">
        <v>2436</v>
      </c>
      <c r="Q135" s="5">
        <v>99</v>
      </c>
      <c r="R135">
        <f>VLOOKUP(Table39[[#This Row],[Product]],products[],2,FALSE)</f>
        <v>5.6</v>
      </c>
      <c r="S135">
        <f>Table39[[#This Row],[Units]]*Table39[[#This Row],[Cost per Unit]]</f>
        <v>554.4</v>
      </c>
      <c r="T135">
        <f>Table39[[#This Row],[Amount]]-Table39[[#This Row],[Total Cost]]</f>
        <v>1881.6</v>
      </c>
      <c r="U135" s="40">
        <f>Table39[[#This Row],[Profit]]/Table39[[#This Row],[Total Cost]]</f>
        <v>3.393939393939394</v>
      </c>
    </row>
    <row r="136" spans="13:21" x14ac:dyDescent="0.25">
      <c r="M136" t="s">
        <v>7</v>
      </c>
      <c r="N136" t="s">
        <v>35</v>
      </c>
      <c r="O136" t="s">
        <v>16</v>
      </c>
      <c r="P136" s="4">
        <v>2135</v>
      </c>
      <c r="Q136" s="5">
        <v>27</v>
      </c>
      <c r="R136">
        <f>VLOOKUP(Table39[[#This Row],[Product]],products[],2,FALSE)</f>
        <v>8.7899999999999991</v>
      </c>
      <c r="S136">
        <f>Table39[[#This Row],[Units]]*Table39[[#This Row],[Cost per Unit]]</f>
        <v>237.32999999999998</v>
      </c>
      <c r="T136">
        <f>Table39[[#This Row],[Amount]]-Table39[[#This Row],[Total Cost]]</f>
        <v>1897.67</v>
      </c>
      <c r="U136" s="40">
        <f>Table39[[#This Row],[Profit]]/Table39[[#This Row],[Total Cost]]</f>
        <v>7.995912863944719</v>
      </c>
    </row>
    <row r="137" spans="13:21" x14ac:dyDescent="0.25">
      <c r="M137" t="s">
        <v>8</v>
      </c>
      <c r="N137" t="s">
        <v>38</v>
      </c>
      <c r="O137" t="s">
        <v>32</v>
      </c>
      <c r="P137" s="4">
        <v>3752</v>
      </c>
      <c r="Q137" s="5">
        <v>213</v>
      </c>
      <c r="R137">
        <f>VLOOKUP(Table39[[#This Row],[Product]],products[],2,FALSE)</f>
        <v>8.65</v>
      </c>
      <c r="S137">
        <f>Table39[[#This Row],[Units]]*Table39[[#This Row],[Cost per Unit]]</f>
        <v>1842.45</v>
      </c>
      <c r="T137">
        <f>Table39[[#This Row],[Amount]]-Table39[[#This Row],[Total Cost]]</f>
        <v>1909.55</v>
      </c>
      <c r="U137" s="40">
        <f>Table39[[#This Row],[Profit]]/Table39[[#This Row],[Total Cost]]</f>
        <v>1.0364188987489484</v>
      </c>
    </row>
    <row r="138" spans="13:21" x14ac:dyDescent="0.25">
      <c r="M138" t="s">
        <v>5</v>
      </c>
      <c r="N138" t="s">
        <v>35</v>
      </c>
      <c r="O138" t="s">
        <v>29</v>
      </c>
      <c r="P138" s="4">
        <v>4480</v>
      </c>
      <c r="Q138" s="5">
        <v>357</v>
      </c>
      <c r="R138">
        <f>VLOOKUP(Table39[[#This Row],[Product]],products[],2,FALSE)</f>
        <v>7.16</v>
      </c>
      <c r="S138">
        <f>Table39[[#This Row],[Units]]*Table39[[#This Row],[Cost per Unit]]</f>
        <v>2556.12</v>
      </c>
      <c r="T138">
        <f>Table39[[#This Row],[Amount]]-Table39[[#This Row],[Total Cost]]</f>
        <v>1923.88</v>
      </c>
      <c r="U138" s="40">
        <f>Table39[[#This Row],[Profit]]/Table39[[#This Row],[Total Cost]]</f>
        <v>0.75265636981049411</v>
      </c>
    </row>
    <row r="139" spans="13:21" x14ac:dyDescent="0.25">
      <c r="M139" t="s">
        <v>10</v>
      </c>
      <c r="N139" t="s">
        <v>35</v>
      </c>
      <c r="O139" t="s">
        <v>18</v>
      </c>
      <c r="P139" s="4">
        <v>3808</v>
      </c>
      <c r="Q139" s="5">
        <v>279</v>
      </c>
      <c r="R139">
        <f>VLOOKUP(Table39[[#This Row],[Product]],products[],2,FALSE)</f>
        <v>6.47</v>
      </c>
      <c r="S139">
        <f>Table39[[#This Row],[Units]]*Table39[[#This Row],[Cost per Unit]]</f>
        <v>1805.1299999999999</v>
      </c>
      <c r="T139">
        <f>Table39[[#This Row],[Amount]]-Table39[[#This Row],[Total Cost]]</f>
        <v>2002.8700000000001</v>
      </c>
      <c r="U139" s="40">
        <f>Table39[[#This Row],[Profit]]/Table39[[#This Row],[Total Cost]]</f>
        <v>1.1095433569881394</v>
      </c>
    </row>
    <row r="140" spans="13:21" x14ac:dyDescent="0.25">
      <c r="M140" t="s">
        <v>41</v>
      </c>
      <c r="N140" t="s">
        <v>37</v>
      </c>
      <c r="O140" t="s">
        <v>20</v>
      </c>
      <c r="P140" s="4">
        <v>3388</v>
      </c>
      <c r="Q140" s="5">
        <v>123</v>
      </c>
      <c r="R140">
        <f>VLOOKUP(Table39[[#This Row],[Product]],products[],2,FALSE)</f>
        <v>10.62</v>
      </c>
      <c r="S140">
        <f>Table39[[#This Row],[Units]]*Table39[[#This Row],[Cost per Unit]]</f>
        <v>1306.26</v>
      </c>
      <c r="T140">
        <f>Table39[[#This Row],[Amount]]-Table39[[#This Row],[Total Cost]]</f>
        <v>2081.7399999999998</v>
      </c>
      <c r="U140" s="40">
        <f>Table39[[#This Row],[Profit]]/Table39[[#This Row],[Total Cost]]</f>
        <v>1.593664354722643</v>
      </c>
    </row>
    <row r="141" spans="13:21" x14ac:dyDescent="0.25">
      <c r="M141" t="s">
        <v>7</v>
      </c>
      <c r="N141" t="s">
        <v>35</v>
      </c>
      <c r="O141" t="s">
        <v>27</v>
      </c>
      <c r="P141" s="4">
        <v>2478</v>
      </c>
      <c r="Q141" s="5">
        <v>21</v>
      </c>
      <c r="R141">
        <f>VLOOKUP(Table39[[#This Row],[Product]],products[],2,FALSE)</f>
        <v>16.73</v>
      </c>
      <c r="S141">
        <f>Table39[[#This Row],[Units]]*Table39[[#This Row],[Cost per Unit]]</f>
        <v>351.33</v>
      </c>
      <c r="T141">
        <f>Table39[[#This Row],[Amount]]-Table39[[#This Row],[Total Cost]]</f>
        <v>2126.67</v>
      </c>
      <c r="U141" s="40">
        <f>Table39[[#This Row],[Profit]]/Table39[[#This Row],[Total Cost]]</f>
        <v>6.0531978481769277</v>
      </c>
    </row>
    <row r="142" spans="13:21" x14ac:dyDescent="0.25">
      <c r="M142" t="s">
        <v>9</v>
      </c>
      <c r="N142" t="s">
        <v>37</v>
      </c>
      <c r="O142" t="s">
        <v>23</v>
      </c>
      <c r="P142" s="4">
        <v>2737</v>
      </c>
      <c r="Q142" s="5">
        <v>93</v>
      </c>
      <c r="R142">
        <f>VLOOKUP(Table39[[#This Row],[Product]],products[],2,FALSE)</f>
        <v>6.49</v>
      </c>
      <c r="S142">
        <f>Table39[[#This Row],[Units]]*Table39[[#This Row],[Cost per Unit]]</f>
        <v>603.57000000000005</v>
      </c>
      <c r="T142">
        <f>Table39[[#This Row],[Amount]]-Table39[[#This Row],[Total Cost]]</f>
        <v>2133.4299999999998</v>
      </c>
      <c r="U142" s="40">
        <f>Table39[[#This Row],[Profit]]/Table39[[#This Row],[Total Cost]]</f>
        <v>3.5346852891959504</v>
      </c>
    </row>
    <row r="143" spans="13:21" x14ac:dyDescent="0.25">
      <c r="M143" t="s">
        <v>5</v>
      </c>
      <c r="N143" t="s">
        <v>34</v>
      </c>
      <c r="O143" t="s">
        <v>29</v>
      </c>
      <c r="P143" s="4">
        <v>2891</v>
      </c>
      <c r="Q143" s="5">
        <v>102</v>
      </c>
      <c r="R143">
        <f>VLOOKUP(Table39[[#This Row],[Product]],products[],2,FALSE)</f>
        <v>7.16</v>
      </c>
      <c r="S143">
        <f>Table39[[#This Row],[Units]]*Table39[[#This Row],[Cost per Unit]]</f>
        <v>730.32</v>
      </c>
      <c r="T143">
        <f>Table39[[#This Row],[Amount]]-Table39[[#This Row],[Total Cost]]</f>
        <v>2160.6799999999998</v>
      </c>
      <c r="U143" s="40">
        <f>Table39[[#This Row],[Profit]]/Table39[[#This Row],[Total Cost]]</f>
        <v>2.95853872275167</v>
      </c>
    </row>
    <row r="144" spans="13:21" x14ac:dyDescent="0.25">
      <c r="M144" t="s">
        <v>7</v>
      </c>
      <c r="N144" t="s">
        <v>35</v>
      </c>
      <c r="O144" t="s">
        <v>28</v>
      </c>
      <c r="P144" s="4">
        <v>5194</v>
      </c>
      <c r="Q144" s="5">
        <v>288</v>
      </c>
      <c r="R144">
        <f>VLOOKUP(Table39[[#This Row],[Product]],products[],2,FALSE)</f>
        <v>10.38</v>
      </c>
      <c r="S144">
        <f>Table39[[#This Row],[Units]]*Table39[[#This Row],[Cost per Unit]]</f>
        <v>2989.44</v>
      </c>
      <c r="T144">
        <f>Table39[[#This Row],[Amount]]-Table39[[#This Row],[Total Cost]]</f>
        <v>2204.56</v>
      </c>
      <c r="U144" s="40">
        <f>Table39[[#This Row],[Profit]]/Table39[[#This Row],[Total Cost]]</f>
        <v>0.7374491543566688</v>
      </c>
    </row>
    <row r="145" spans="13:21" x14ac:dyDescent="0.25">
      <c r="M145" t="s">
        <v>40</v>
      </c>
      <c r="N145" t="s">
        <v>38</v>
      </c>
      <c r="O145" t="s">
        <v>29</v>
      </c>
      <c r="P145" s="4">
        <v>2541</v>
      </c>
      <c r="Q145" s="5">
        <v>45</v>
      </c>
      <c r="R145">
        <f>VLOOKUP(Table39[[#This Row],[Product]],products[],2,FALSE)</f>
        <v>7.16</v>
      </c>
      <c r="S145">
        <f>Table39[[#This Row],[Units]]*Table39[[#This Row],[Cost per Unit]]</f>
        <v>322.2</v>
      </c>
      <c r="T145">
        <f>Table39[[#This Row],[Amount]]-Table39[[#This Row],[Total Cost]]</f>
        <v>2218.8000000000002</v>
      </c>
      <c r="U145" s="40">
        <f>Table39[[#This Row],[Profit]]/Table39[[#This Row],[Total Cost]]</f>
        <v>6.8864059590316584</v>
      </c>
    </row>
    <row r="146" spans="13:21" x14ac:dyDescent="0.25">
      <c r="M146" t="s">
        <v>7</v>
      </c>
      <c r="N146" t="s">
        <v>35</v>
      </c>
      <c r="O146" t="s">
        <v>24</v>
      </c>
      <c r="P146" s="4">
        <v>2793</v>
      </c>
      <c r="Q146" s="5">
        <v>114</v>
      </c>
      <c r="R146">
        <f>VLOOKUP(Table39[[#This Row],[Product]],products[],2,FALSE)</f>
        <v>4.97</v>
      </c>
      <c r="S146">
        <f>Table39[[#This Row],[Units]]*Table39[[#This Row],[Cost per Unit]]</f>
        <v>566.57999999999993</v>
      </c>
      <c r="T146">
        <f>Table39[[#This Row],[Amount]]-Table39[[#This Row],[Total Cost]]</f>
        <v>2226.42</v>
      </c>
      <c r="U146" s="40">
        <f>Table39[[#This Row],[Profit]]/Table39[[#This Row],[Total Cost]]</f>
        <v>3.9295774647887329</v>
      </c>
    </row>
    <row r="147" spans="13:21" x14ac:dyDescent="0.25">
      <c r="M147" t="s">
        <v>9</v>
      </c>
      <c r="N147" t="s">
        <v>39</v>
      </c>
      <c r="O147" t="s">
        <v>25</v>
      </c>
      <c r="P147" s="4">
        <v>3192</v>
      </c>
      <c r="Q147" s="5">
        <v>72</v>
      </c>
      <c r="R147">
        <f>VLOOKUP(Table39[[#This Row],[Product]],products[],2,FALSE)</f>
        <v>13.15</v>
      </c>
      <c r="S147">
        <f>Table39[[#This Row],[Units]]*Table39[[#This Row],[Cost per Unit]]</f>
        <v>946.80000000000007</v>
      </c>
      <c r="T147">
        <f>Table39[[#This Row],[Amount]]-Table39[[#This Row],[Total Cost]]</f>
        <v>2245.1999999999998</v>
      </c>
      <c r="U147" s="40">
        <f>Table39[[#This Row],[Profit]]/Table39[[#This Row],[Total Cost]]</f>
        <v>2.3713561470215461</v>
      </c>
    </row>
    <row r="148" spans="13:21" x14ac:dyDescent="0.25">
      <c r="M148" t="s">
        <v>9</v>
      </c>
      <c r="N148" t="s">
        <v>37</v>
      </c>
      <c r="O148" t="s">
        <v>25</v>
      </c>
      <c r="P148" s="4">
        <v>4305</v>
      </c>
      <c r="Q148" s="5">
        <v>156</v>
      </c>
      <c r="R148">
        <f>VLOOKUP(Table39[[#This Row],[Product]],products[],2,FALSE)</f>
        <v>13.15</v>
      </c>
      <c r="S148">
        <f>Table39[[#This Row],[Units]]*Table39[[#This Row],[Cost per Unit]]</f>
        <v>2051.4</v>
      </c>
      <c r="T148">
        <f>Table39[[#This Row],[Amount]]-Table39[[#This Row],[Total Cost]]</f>
        <v>2253.6</v>
      </c>
      <c r="U148" s="40">
        <f>Table39[[#This Row],[Profit]]/Table39[[#This Row],[Total Cost]]</f>
        <v>1.0985668324071365</v>
      </c>
    </row>
    <row r="149" spans="13:21" x14ac:dyDescent="0.25">
      <c r="M149" t="s">
        <v>5</v>
      </c>
      <c r="N149" t="s">
        <v>36</v>
      </c>
      <c r="O149" t="s">
        <v>17</v>
      </c>
      <c r="P149" s="4">
        <v>3339</v>
      </c>
      <c r="Q149" s="5">
        <v>348</v>
      </c>
      <c r="R149">
        <f>VLOOKUP(Table39[[#This Row],[Product]],products[],2,FALSE)</f>
        <v>3.11</v>
      </c>
      <c r="S149">
        <f>Table39[[#This Row],[Units]]*Table39[[#This Row],[Cost per Unit]]</f>
        <v>1082.28</v>
      </c>
      <c r="T149">
        <f>Table39[[#This Row],[Amount]]-Table39[[#This Row],[Total Cost]]</f>
        <v>2256.7200000000003</v>
      </c>
      <c r="U149" s="40">
        <f>Table39[[#This Row],[Profit]]/Table39[[#This Row],[Total Cost]]</f>
        <v>2.0851535646967516</v>
      </c>
    </row>
    <row r="150" spans="13:21" x14ac:dyDescent="0.25">
      <c r="M150" t="s">
        <v>3</v>
      </c>
      <c r="N150" t="s">
        <v>37</v>
      </c>
      <c r="O150" t="s">
        <v>29</v>
      </c>
      <c r="P150" s="4">
        <v>4592</v>
      </c>
      <c r="Q150" s="5">
        <v>324</v>
      </c>
      <c r="R150">
        <f>VLOOKUP(Table39[[#This Row],[Product]],products[],2,FALSE)</f>
        <v>7.16</v>
      </c>
      <c r="S150">
        <f>Table39[[#This Row],[Units]]*Table39[[#This Row],[Cost per Unit]]</f>
        <v>2319.84</v>
      </c>
      <c r="T150">
        <f>Table39[[#This Row],[Amount]]-Table39[[#This Row],[Total Cost]]</f>
        <v>2272.16</v>
      </c>
      <c r="U150" s="40">
        <f>Table39[[#This Row],[Profit]]/Table39[[#This Row],[Total Cost]]</f>
        <v>0.97944685840402779</v>
      </c>
    </row>
    <row r="151" spans="13:21" x14ac:dyDescent="0.25">
      <c r="M151" t="s">
        <v>40</v>
      </c>
      <c r="N151" t="s">
        <v>34</v>
      </c>
      <c r="O151" t="s">
        <v>23</v>
      </c>
      <c r="P151" s="4">
        <v>2779</v>
      </c>
      <c r="Q151" s="5">
        <v>75</v>
      </c>
      <c r="R151">
        <f>VLOOKUP(Table39[[#This Row],[Product]],products[],2,FALSE)</f>
        <v>6.49</v>
      </c>
      <c r="S151">
        <f>Table39[[#This Row],[Units]]*Table39[[#This Row],[Cost per Unit]]</f>
        <v>486.75</v>
      </c>
      <c r="T151">
        <f>Table39[[#This Row],[Amount]]-Table39[[#This Row],[Total Cost]]</f>
        <v>2292.25</v>
      </c>
      <c r="U151" s="40">
        <f>Table39[[#This Row],[Profit]]/Table39[[#This Row],[Total Cost]]</f>
        <v>4.7092963533641496</v>
      </c>
    </row>
    <row r="152" spans="13:21" x14ac:dyDescent="0.25">
      <c r="M152" t="s">
        <v>2</v>
      </c>
      <c r="N152" t="s">
        <v>38</v>
      </c>
      <c r="O152" t="s">
        <v>31</v>
      </c>
      <c r="P152" s="4">
        <v>4326</v>
      </c>
      <c r="Q152" s="5">
        <v>348</v>
      </c>
      <c r="R152">
        <f>VLOOKUP(Table39[[#This Row],[Product]],products[],2,FALSE)</f>
        <v>5.79</v>
      </c>
      <c r="S152">
        <f>Table39[[#This Row],[Units]]*Table39[[#This Row],[Cost per Unit]]</f>
        <v>2014.92</v>
      </c>
      <c r="T152">
        <f>Table39[[#This Row],[Amount]]-Table39[[#This Row],[Total Cost]]</f>
        <v>2311.08</v>
      </c>
      <c r="U152" s="40">
        <f>Table39[[#This Row],[Profit]]/Table39[[#This Row],[Total Cost]]</f>
        <v>1.1469835030671192</v>
      </c>
    </row>
    <row r="153" spans="13:21" x14ac:dyDescent="0.25">
      <c r="M153" t="s">
        <v>5</v>
      </c>
      <c r="N153" t="s">
        <v>35</v>
      </c>
      <c r="O153" t="s">
        <v>18</v>
      </c>
      <c r="P153" s="4">
        <v>2415</v>
      </c>
      <c r="Q153" s="5">
        <v>15</v>
      </c>
      <c r="R153">
        <f>VLOOKUP(Table39[[#This Row],[Product]],products[],2,FALSE)</f>
        <v>6.47</v>
      </c>
      <c r="S153">
        <f>Table39[[#This Row],[Units]]*Table39[[#This Row],[Cost per Unit]]</f>
        <v>97.05</v>
      </c>
      <c r="T153">
        <f>Table39[[#This Row],[Amount]]-Table39[[#This Row],[Total Cost]]</f>
        <v>2317.9499999999998</v>
      </c>
      <c r="U153" s="40">
        <f>Table39[[#This Row],[Profit]]/Table39[[#This Row],[Total Cost]]</f>
        <v>23.884080370942812</v>
      </c>
    </row>
    <row r="154" spans="13:21" x14ac:dyDescent="0.25">
      <c r="M154" t="s">
        <v>10</v>
      </c>
      <c r="N154" t="s">
        <v>39</v>
      </c>
      <c r="O154" t="s">
        <v>21</v>
      </c>
      <c r="P154" s="4">
        <v>4858</v>
      </c>
      <c r="Q154" s="5">
        <v>279</v>
      </c>
      <c r="R154">
        <f>VLOOKUP(Table39[[#This Row],[Product]],products[],2,FALSE)</f>
        <v>9</v>
      </c>
      <c r="S154">
        <f>Table39[[#This Row],[Units]]*Table39[[#This Row],[Cost per Unit]]</f>
        <v>2511</v>
      </c>
      <c r="T154">
        <f>Table39[[#This Row],[Amount]]-Table39[[#This Row],[Total Cost]]</f>
        <v>2347</v>
      </c>
      <c r="U154" s="40">
        <f>Table39[[#This Row],[Profit]]/Table39[[#This Row],[Total Cost]]</f>
        <v>0.93468737554759063</v>
      </c>
    </row>
    <row r="155" spans="13:21" x14ac:dyDescent="0.25">
      <c r="M155" t="s">
        <v>10</v>
      </c>
      <c r="N155" t="s">
        <v>35</v>
      </c>
      <c r="O155" t="s">
        <v>14</v>
      </c>
      <c r="P155" s="4">
        <v>3472</v>
      </c>
      <c r="Q155" s="5">
        <v>96</v>
      </c>
      <c r="R155">
        <f>VLOOKUP(Table39[[#This Row],[Product]],products[],2,FALSE)</f>
        <v>11.7</v>
      </c>
      <c r="S155">
        <f>Table39[[#This Row],[Units]]*Table39[[#This Row],[Cost per Unit]]</f>
        <v>1123.1999999999998</v>
      </c>
      <c r="T155">
        <f>Table39[[#This Row],[Amount]]-Table39[[#This Row],[Total Cost]]</f>
        <v>2348.8000000000002</v>
      </c>
      <c r="U155" s="40">
        <f>Table39[[#This Row],[Profit]]/Table39[[#This Row],[Total Cost]]</f>
        <v>2.0911680911680919</v>
      </c>
    </row>
    <row r="156" spans="13:21" x14ac:dyDescent="0.25">
      <c r="M156" t="s">
        <v>6</v>
      </c>
      <c r="N156" t="s">
        <v>38</v>
      </c>
      <c r="O156" t="s">
        <v>31</v>
      </c>
      <c r="P156" s="4">
        <v>2681</v>
      </c>
      <c r="Q156" s="5">
        <v>54</v>
      </c>
      <c r="R156">
        <f>VLOOKUP(Table39[[#This Row],[Product]],products[],2,FALSE)</f>
        <v>5.79</v>
      </c>
      <c r="S156">
        <f>Table39[[#This Row],[Units]]*Table39[[#This Row],[Cost per Unit]]</f>
        <v>312.66000000000003</v>
      </c>
      <c r="T156">
        <f>Table39[[#This Row],[Amount]]-Table39[[#This Row],[Total Cost]]</f>
        <v>2368.34</v>
      </c>
      <c r="U156" s="40">
        <f>Table39[[#This Row],[Profit]]/Table39[[#This Row],[Total Cost]]</f>
        <v>7.5748096974349135</v>
      </c>
    </row>
    <row r="157" spans="13:21" x14ac:dyDescent="0.25">
      <c r="M157" t="s">
        <v>2</v>
      </c>
      <c r="N157" t="s">
        <v>37</v>
      </c>
      <c r="O157" t="s">
        <v>15</v>
      </c>
      <c r="P157" s="4">
        <v>2863</v>
      </c>
      <c r="Q157" s="5">
        <v>42</v>
      </c>
      <c r="R157">
        <f>VLOOKUP(Table39[[#This Row],[Product]],products[],2,FALSE)</f>
        <v>11.73</v>
      </c>
      <c r="S157">
        <f>Table39[[#This Row],[Units]]*Table39[[#This Row],[Cost per Unit]]</f>
        <v>492.66</v>
      </c>
      <c r="T157">
        <f>Table39[[#This Row],[Amount]]-Table39[[#This Row],[Total Cost]]</f>
        <v>2370.34</v>
      </c>
      <c r="U157" s="40">
        <f>Table39[[#This Row],[Profit]]/Table39[[#This Row],[Total Cost]]</f>
        <v>4.8113100312588806</v>
      </c>
    </row>
    <row r="158" spans="13:21" x14ac:dyDescent="0.25">
      <c r="M158" t="s">
        <v>9</v>
      </c>
      <c r="N158" t="s">
        <v>38</v>
      </c>
      <c r="O158" t="s">
        <v>17</v>
      </c>
      <c r="P158" s="4">
        <v>2408</v>
      </c>
      <c r="Q158" s="5">
        <v>9</v>
      </c>
      <c r="R158">
        <f>VLOOKUP(Table39[[#This Row],[Product]],products[],2,FALSE)</f>
        <v>3.11</v>
      </c>
      <c r="S158">
        <f>Table39[[#This Row],[Units]]*Table39[[#This Row],[Cost per Unit]]</f>
        <v>27.99</v>
      </c>
      <c r="T158">
        <f>Table39[[#This Row],[Amount]]-Table39[[#This Row],[Total Cost]]</f>
        <v>2380.0100000000002</v>
      </c>
      <c r="U158" s="40">
        <f>Table39[[#This Row],[Profit]]/Table39[[#This Row],[Total Cost]]</f>
        <v>85.030725259021096</v>
      </c>
    </row>
    <row r="159" spans="13:21" x14ac:dyDescent="0.25">
      <c r="M159" t="s">
        <v>3</v>
      </c>
      <c r="N159" t="s">
        <v>34</v>
      </c>
      <c r="O159" t="s">
        <v>20</v>
      </c>
      <c r="P159" s="4">
        <v>2583</v>
      </c>
      <c r="Q159" s="5">
        <v>18</v>
      </c>
      <c r="R159">
        <f>VLOOKUP(Table39[[#This Row],[Product]],products[],2,FALSE)</f>
        <v>10.62</v>
      </c>
      <c r="S159">
        <f>Table39[[#This Row],[Units]]*Table39[[#This Row],[Cost per Unit]]</f>
        <v>191.16</v>
      </c>
      <c r="T159">
        <f>Table39[[#This Row],[Amount]]-Table39[[#This Row],[Total Cost]]</f>
        <v>2391.84</v>
      </c>
      <c r="U159" s="40">
        <f>Table39[[#This Row],[Profit]]/Table39[[#This Row],[Total Cost]]</f>
        <v>12.512241054613938</v>
      </c>
    </row>
    <row r="160" spans="13:21" x14ac:dyDescent="0.25">
      <c r="M160" t="s">
        <v>9</v>
      </c>
      <c r="N160" t="s">
        <v>39</v>
      </c>
      <c r="O160" t="s">
        <v>24</v>
      </c>
      <c r="P160" s="4">
        <v>3920</v>
      </c>
      <c r="Q160" s="5">
        <v>306</v>
      </c>
      <c r="R160">
        <f>VLOOKUP(Table39[[#This Row],[Product]],products[],2,FALSE)</f>
        <v>4.97</v>
      </c>
      <c r="S160">
        <f>Table39[[#This Row],[Units]]*Table39[[#This Row],[Cost per Unit]]</f>
        <v>1520.82</v>
      </c>
      <c r="T160">
        <f>Table39[[#This Row],[Amount]]-Table39[[#This Row],[Total Cost]]</f>
        <v>2399.1800000000003</v>
      </c>
      <c r="U160" s="40">
        <f>Table39[[#This Row],[Profit]]/Table39[[#This Row],[Total Cost]]</f>
        <v>1.577556844333978</v>
      </c>
    </row>
    <row r="161" spans="13:21" x14ac:dyDescent="0.25">
      <c r="M161" t="s">
        <v>8</v>
      </c>
      <c r="N161" t="s">
        <v>35</v>
      </c>
      <c r="O161" t="s">
        <v>30</v>
      </c>
      <c r="P161" s="4">
        <v>3598</v>
      </c>
      <c r="Q161" s="5">
        <v>81</v>
      </c>
      <c r="R161">
        <f>VLOOKUP(Table39[[#This Row],[Product]],products[],2,FALSE)</f>
        <v>14.49</v>
      </c>
      <c r="S161">
        <f>Table39[[#This Row],[Units]]*Table39[[#This Row],[Cost per Unit]]</f>
        <v>1173.69</v>
      </c>
      <c r="T161">
        <f>Table39[[#This Row],[Amount]]-Table39[[#This Row],[Total Cost]]</f>
        <v>2424.31</v>
      </c>
      <c r="U161" s="40">
        <f>Table39[[#This Row],[Profit]]/Table39[[#This Row],[Total Cost]]</f>
        <v>2.0655454165921152</v>
      </c>
    </row>
    <row r="162" spans="13:21" x14ac:dyDescent="0.25">
      <c r="M162" t="s">
        <v>9</v>
      </c>
      <c r="N162" t="s">
        <v>37</v>
      </c>
      <c r="O162" t="s">
        <v>28</v>
      </c>
      <c r="P162" s="4">
        <v>2919</v>
      </c>
      <c r="Q162" s="5">
        <v>45</v>
      </c>
      <c r="R162">
        <f>VLOOKUP(Table39[[#This Row],[Product]],products[],2,FALSE)</f>
        <v>10.38</v>
      </c>
      <c r="S162">
        <f>Table39[[#This Row],[Units]]*Table39[[#This Row],[Cost per Unit]]</f>
        <v>467.1</v>
      </c>
      <c r="T162">
        <f>Table39[[#This Row],[Amount]]-Table39[[#This Row],[Total Cost]]</f>
        <v>2451.9</v>
      </c>
      <c r="U162" s="40">
        <f>Table39[[#This Row],[Profit]]/Table39[[#This Row],[Total Cost]]</f>
        <v>5.2491971740526653</v>
      </c>
    </row>
    <row r="163" spans="13:21" x14ac:dyDescent="0.25">
      <c r="M163" t="s">
        <v>2</v>
      </c>
      <c r="N163" t="s">
        <v>39</v>
      </c>
      <c r="O163" t="s">
        <v>33</v>
      </c>
      <c r="P163" s="4">
        <v>4018</v>
      </c>
      <c r="Q163" s="5">
        <v>126</v>
      </c>
      <c r="R163">
        <f>VLOOKUP(Table39[[#This Row],[Product]],products[],2,FALSE)</f>
        <v>12.37</v>
      </c>
      <c r="S163">
        <f>Table39[[#This Row],[Units]]*Table39[[#This Row],[Cost per Unit]]</f>
        <v>1558.62</v>
      </c>
      <c r="T163">
        <f>Table39[[#This Row],[Amount]]-Table39[[#This Row],[Total Cost]]</f>
        <v>2459.38</v>
      </c>
      <c r="U163" s="40">
        <f>Table39[[#This Row],[Profit]]/Table39[[#This Row],[Total Cost]]</f>
        <v>1.5779214946555289</v>
      </c>
    </row>
    <row r="164" spans="13:21" x14ac:dyDescent="0.25">
      <c r="M164" t="s">
        <v>10</v>
      </c>
      <c r="N164" t="s">
        <v>35</v>
      </c>
      <c r="O164" t="s">
        <v>15</v>
      </c>
      <c r="P164" s="4">
        <v>2562</v>
      </c>
      <c r="Q164" s="5">
        <v>6</v>
      </c>
      <c r="R164">
        <f>VLOOKUP(Table39[[#This Row],[Product]],products[],2,FALSE)</f>
        <v>11.73</v>
      </c>
      <c r="S164">
        <f>Table39[[#This Row],[Units]]*Table39[[#This Row],[Cost per Unit]]</f>
        <v>70.38</v>
      </c>
      <c r="T164">
        <f>Table39[[#This Row],[Amount]]-Table39[[#This Row],[Total Cost]]</f>
        <v>2491.62</v>
      </c>
      <c r="U164" s="40">
        <f>Table39[[#This Row],[Profit]]/Table39[[#This Row],[Total Cost]]</f>
        <v>35.402387041773231</v>
      </c>
    </row>
    <row r="165" spans="13:21" x14ac:dyDescent="0.25">
      <c r="M165" t="s">
        <v>9</v>
      </c>
      <c r="N165" t="s">
        <v>38</v>
      </c>
      <c r="O165" t="s">
        <v>25</v>
      </c>
      <c r="P165" s="4">
        <v>3850</v>
      </c>
      <c r="Q165" s="5">
        <v>102</v>
      </c>
      <c r="R165">
        <f>VLOOKUP(Table39[[#This Row],[Product]],products[],2,FALSE)</f>
        <v>13.15</v>
      </c>
      <c r="S165">
        <f>Table39[[#This Row],[Units]]*Table39[[#This Row],[Cost per Unit]]</f>
        <v>1341.3</v>
      </c>
      <c r="T165">
        <f>Table39[[#This Row],[Amount]]-Table39[[#This Row],[Total Cost]]</f>
        <v>2508.6999999999998</v>
      </c>
      <c r="U165" s="40">
        <f>Table39[[#This Row],[Profit]]/Table39[[#This Row],[Total Cost]]</f>
        <v>1.8703496607768582</v>
      </c>
    </row>
    <row r="166" spans="13:21" x14ac:dyDescent="0.25">
      <c r="M166" t="s">
        <v>40</v>
      </c>
      <c r="N166" t="s">
        <v>36</v>
      </c>
      <c r="O166" t="s">
        <v>13</v>
      </c>
      <c r="P166" s="4">
        <v>4424</v>
      </c>
      <c r="Q166" s="5">
        <v>201</v>
      </c>
      <c r="R166">
        <f>VLOOKUP(Table39[[#This Row],[Product]],products[],2,FALSE)</f>
        <v>9.33</v>
      </c>
      <c r="S166">
        <f>Table39[[#This Row],[Units]]*Table39[[#This Row],[Cost per Unit]]</f>
        <v>1875.33</v>
      </c>
      <c r="T166">
        <f>Table39[[#This Row],[Amount]]-Table39[[#This Row],[Total Cost]]</f>
        <v>2548.67</v>
      </c>
      <c r="U166" s="40">
        <f>Table39[[#This Row],[Profit]]/Table39[[#This Row],[Total Cost]]</f>
        <v>1.3590514736073118</v>
      </c>
    </row>
    <row r="167" spans="13:21" x14ac:dyDescent="0.25">
      <c r="M167" t="s">
        <v>7</v>
      </c>
      <c r="N167" t="s">
        <v>34</v>
      </c>
      <c r="O167" t="s">
        <v>32</v>
      </c>
      <c r="P167" s="4">
        <v>3262</v>
      </c>
      <c r="Q167" s="5">
        <v>75</v>
      </c>
      <c r="R167">
        <f>VLOOKUP(Table39[[#This Row],[Product]],products[],2,FALSE)</f>
        <v>8.65</v>
      </c>
      <c r="S167">
        <f>Table39[[#This Row],[Units]]*Table39[[#This Row],[Cost per Unit]]</f>
        <v>648.75</v>
      </c>
      <c r="T167">
        <f>Table39[[#This Row],[Amount]]-Table39[[#This Row],[Total Cost]]</f>
        <v>2613.25</v>
      </c>
      <c r="U167" s="40">
        <f>Table39[[#This Row],[Profit]]/Table39[[#This Row],[Total Cost]]</f>
        <v>4.0281310211946053</v>
      </c>
    </row>
    <row r="168" spans="13:21" x14ac:dyDescent="0.25">
      <c r="M168" t="s">
        <v>3</v>
      </c>
      <c r="N168" t="s">
        <v>34</v>
      </c>
      <c r="O168" t="s">
        <v>17</v>
      </c>
      <c r="P168" s="4">
        <v>2919</v>
      </c>
      <c r="Q168" s="5">
        <v>93</v>
      </c>
      <c r="R168">
        <f>VLOOKUP(Table39[[#This Row],[Product]],products[],2,FALSE)</f>
        <v>3.11</v>
      </c>
      <c r="S168">
        <f>Table39[[#This Row],[Units]]*Table39[[#This Row],[Cost per Unit]]</f>
        <v>289.22999999999996</v>
      </c>
      <c r="T168">
        <f>Table39[[#This Row],[Amount]]-Table39[[#This Row],[Total Cost]]</f>
        <v>2629.77</v>
      </c>
      <c r="U168" s="40">
        <f>Table39[[#This Row],[Profit]]/Table39[[#This Row],[Total Cost]]</f>
        <v>9.0923140753033938</v>
      </c>
    </row>
    <row r="169" spans="13:21" x14ac:dyDescent="0.25">
      <c r="M169" t="s">
        <v>5</v>
      </c>
      <c r="N169" t="s">
        <v>35</v>
      </c>
      <c r="O169" t="s">
        <v>4</v>
      </c>
      <c r="P169" s="4">
        <v>2744</v>
      </c>
      <c r="Q169" s="5">
        <v>9</v>
      </c>
      <c r="R169">
        <f>VLOOKUP(Table39[[#This Row],[Product]],products[],2,FALSE)</f>
        <v>11.88</v>
      </c>
      <c r="S169">
        <f>Table39[[#This Row],[Units]]*Table39[[#This Row],[Cost per Unit]]</f>
        <v>106.92</v>
      </c>
      <c r="T169">
        <f>Table39[[#This Row],[Amount]]-Table39[[#This Row],[Total Cost]]</f>
        <v>2637.08</v>
      </c>
      <c r="U169" s="40">
        <f>Table39[[#This Row],[Profit]]/Table39[[#This Row],[Total Cost]]</f>
        <v>24.664047886270108</v>
      </c>
    </row>
    <row r="170" spans="13:21" x14ac:dyDescent="0.25">
      <c r="M170" t="s">
        <v>3</v>
      </c>
      <c r="N170" t="s">
        <v>36</v>
      </c>
      <c r="O170" t="s">
        <v>23</v>
      </c>
      <c r="P170" s="4">
        <v>3773</v>
      </c>
      <c r="Q170" s="5">
        <v>165</v>
      </c>
      <c r="R170">
        <f>VLOOKUP(Table39[[#This Row],[Product]],products[],2,FALSE)</f>
        <v>6.49</v>
      </c>
      <c r="S170">
        <f>Table39[[#This Row],[Units]]*Table39[[#This Row],[Cost per Unit]]</f>
        <v>1070.8500000000001</v>
      </c>
      <c r="T170">
        <f>Table39[[#This Row],[Amount]]-Table39[[#This Row],[Total Cost]]</f>
        <v>2702.1499999999996</v>
      </c>
      <c r="U170" s="40">
        <f>Table39[[#This Row],[Profit]]/Table39[[#This Row],[Total Cost]]</f>
        <v>2.5233692860811496</v>
      </c>
    </row>
    <row r="171" spans="13:21" x14ac:dyDescent="0.25">
      <c r="M171" t="s">
        <v>8</v>
      </c>
      <c r="N171" t="s">
        <v>35</v>
      </c>
      <c r="O171" t="s">
        <v>32</v>
      </c>
      <c r="P171" s="4">
        <v>6706</v>
      </c>
      <c r="Q171" s="5">
        <v>459</v>
      </c>
      <c r="R171">
        <f>VLOOKUP(Table39[[#This Row],[Product]],products[],2,FALSE)</f>
        <v>8.65</v>
      </c>
      <c r="S171">
        <f>Table39[[#This Row],[Units]]*Table39[[#This Row],[Cost per Unit]]</f>
        <v>3970.3500000000004</v>
      </c>
      <c r="T171">
        <f>Table39[[#This Row],[Amount]]-Table39[[#This Row],[Total Cost]]</f>
        <v>2735.6499999999996</v>
      </c>
      <c r="U171" s="40">
        <f>Table39[[#This Row],[Profit]]/Table39[[#This Row],[Total Cost]]</f>
        <v>0.68901985971010093</v>
      </c>
    </row>
    <row r="172" spans="13:21" x14ac:dyDescent="0.25">
      <c r="M172" t="s">
        <v>7</v>
      </c>
      <c r="N172" t="s">
        <v>35</v>
      </c>
      <c r="O172" t="s">
        <v>19</v>
      </c>
      <c r="P172" s="4">
        <v>4585</v>
      </c>
      <c r="Q172" s="5">
        <v>240</v>
      </c>
      <c r="R172">
        <f>VLOOKUP(Table39[[#This Row],[Product]],products[],2,FALSE)</f>
        <v>7.64</v>
      </c>
      <c r="S172">
        <f>Table39[[#This Row],[Units]]*Table39[[#This Row],[Cost per Unit]]</f>
        <v>1833.6</v>
      </c>
      <c r="T172">
        <f>Table39[[#This Row],[Amount]]-Table39[[#This Row],[Total Cost]]</f>
        <v>2751.4</v>
      </c>
      <c r="U172" s="40">
        <f>Table39[[#This Row],[Profit]]/Table39[[#This Row],[Total Cost]]</f>
        <v>1.5005453752181501</v>
      </c>
    </row>
    <row r="173" spans="13:21" x14ac:dyDescent="0.25">
      <c r="M173" t="s">
        <v>10</v>
      </c>
      <c r="N173" t="s">
        <v>37</v>
      </c>
      <c r="O173" t="s">
        <v>28</v>
      </c>
      <c r="P173" s="4">
        <v>3059</v>
      </c>
      <c r="Q173" s="5">
        <v>27</v>
      </c>
      <c r="R173">
        <f>VLOOKUP(Table39[[#This Row],[Product]],products[],2,FALSE)</f>
        <v>10.38</v>
      </c>
      <c r="S173">
        <f>Table39[[#This Row],[Units]]*Table39[[#This Row],[Cost per Unit]]</f>
        <v>280.26000000000005</v>
      </c>
      <c r="T173">
        <f>Table39[[#This Row],[Amount]]-Table39[[#This Row],[Total Cost]]</f>
        <v>2778.74</v>
      </c>
      <c r="U173" s="40">
        <f>Table39[[#This Row],[Profit]]/Table39[[#This Row],[Total Cost]]</f>
        <v>9.9148647684293127</v>
      </c>
    </row>
    <row r="174" spans="13:21" x14ac:dyDescent="0.25">
      <c r="M174" t="s">
        <v>40</v>
      </c>
      <c r="N174" t="s">
        <v>34</v>
      </c>
      <c r="O174" t="s">
        <v>19</v>
      </c>
      <c r="P174" s="4">
        <v>4018</v>
      </c>
      <c r="Q174" s="5">
        <v>162</v>
      </c>
      <c r="R174">
        <f>VLOOKUP(Table39[[#This Row],[Product]],products[],2,FALSE)</f>
        <v>7.64</v>
      </c>
      <c r="S174">
        <f>Table39[[#This Row],[Units]]*Table39[[#This Row],[Cost per Unit]]</f>
        <v>1237.6799999999998</v>
      </c>
      <c r="T174">
        <f>Table39[[#This Row],[Amount]]-Table39[[#This Row],[Total Cost]]</f>
        <v>2780.32</v>
      </c>
      <c r="U174" s="40">
        <f>Table39[[#This Row],[Profit]]/Table39[[#This Row],[Total Cost]]</f>
        <v>2.2463964837437791</v>
      </c>
    </row>
    <row r="175" spans="13:21" x14ac:dyDescent="0.25">
      <c r="M175" t="s">
        <v>6</v>
      </c>
      <c r="N175" t="s">
        <v>34</v>
      </c>
      <c r="O175" t="s">
        <v>29</v>
      </c>
      <c r="P175" s="4">
        <v>3339</v>
      </c>
      <c r="Q175" s="5">
        <v>75</v>
      </c>
      <c r="R175">
        <f>VLOOKUP(Table39[[#This Row],[Product]],products[],2,FALSE)</f>
        <v>7.16</v>
      </c>
      <c r="S175">
        <f>Table39[[#This Row],[Units]]*Table39[[#This Row],[Cost per Unit]]</f>
        <v>537</v>
      </c>
      <c r="T175">
        <f>Table39[[#This Row],[Amount]]-Table39[[#This Row],[Total Cost]]</f>
        <v>2802</v>
      </c>
      <c r="U175" s="40">
        <f>Table39[[#This Row],[Profit]]/Table39[[#This Row],[Total Cost]]</f>
        <v>5.2178770949720672</v>
      </c>
    </row>
    <row r="176" spans="13:21" x14ac:dyDescent="0.25">
      <c r="M176" t="s">
        <v>3</v>
      </c>
      <c r="N176" t="s">
        <v>34</v>
      </c>
      <c r="O176" t="s">
        <v>26</v>
      </c>
      <c r="P176" s="4">
        <v>3108</v>
      </c>
      <c r="Q176" s="5">
        <v>54</v>
      </c>
      <c r="R176">
        <f>VLOOKUP(Table39[[#This Row],[Product]],products[],2,FALSE)</f>
        <v>5.6</v>
      </c>
      <c r="S176">
        <f>Table39[[#This Row],[Units]]*Table39[[#This Row],[Cost per Unit]]</f>
        <v>302.39999999999998</v>
      </c>
      <c r="T176">
        <f>Table39[[#This Row],[Amount]]-Table39[[#This Row],[Total Cost]]</f>
        <v>2805.6</v>
      </c>
      <c r="U176" s="40">
        <f>Table39[[#This Row],[Profit]]/Table39[[#This Row],[Total Cost]]</f>
        <v>9.2777777777777786</v>
      </c>
    </row>
    <row r="177" spans="13:21" x14ac:dyDescent="0.25">
      <c r="M177" t="s">
        <v>3</v>
      </c>
      <c r="N177" t="s">
        <v>36</v>
      </c>
      <c r="O177" t="s">
        <v>25</v>
      </c>
      <c r="P177" s="4">
        <v>3339</v>
      </c>
      <c r="Q177" s="5">
        <v>39</v>
      </c>
      <c r="R177">
        <f>VLOOKUP(Table39[[#This Row],[Product]],products[],2,FALSE)</f>
        <v>13.15</v>
      </c>
      <c r="S177">
        <f>Table39[[#This Row],[Units]]*Table39[[#This Row],[Cost per Unit]]</f>
        <v>512.85</v>
      </c>
      <c r="T177">
        <f>Table39[[#This Row],[Amount]]-Table39[[#This Row],[Total Cost]]</f>
        <v>2826.15</v>
      </c>
      <c r="U177" s="40">
        <f>Table39[[#This Row],[Profit]]/Table39[[#This Row],[Total Cost]]</f>
        <v>5.5106756361509213</v>
      </c>
    </row>
    <row r="178" spans="13:21" x14ac:dyDescent="0.25">
      <c r="M178" t="s">
        <v>41</v>
      </c>
      <c r="N178" t="s">
        <v>37</v>
      </c>
      <c r="O178" t="s">
        <v>21</v>
      </c>
      <c r="P178" s="4">
        <v>2933</v>
      </c>
      <c r="Q178" s="5">
        <v>9</v>
      </c>
      <c r="R178">
        <f>VLOOKUP(Table39[[#This Row],[Product]],products[],2,FALSE)</f>
        <v>9</v>
      </c>
      <c r="S178">
        <f>Table39[[#This Row],[Units]]*Table39[[#This Row],[Cost per Unit]]</f>
        <v>81</v>
      </c>
      <c r="T178">
        <f>Table39[[#This Row],[Amount]]-Table39[[#This Row],[Total Cost]]</f>
        <v>2852</v>
      </c>
      <c r="U178" s="40">
        <f>Table39[[#This Row],[Profit]]/Table39[[#This Row],[Total Cost]]</f>
        <v>35.209876543209873</v>
      </c>
    </row>
    <row r="179" spans="13:21" x14ac:dyDescent="0.25">
      <c r="M179" t="s">
        <v>40</v>
      </c>
      <c r="N179" t="s">
        <v>38</v>
      </c>
      <c r="O179" t="s">
        <v>13</v>
      </c>
      <c r="P179" s="4">
        <v>5670</v>
      </c>
      <c r="Q179" s="5">
        <v>297</v>
      </c>
      <c r="R179">
        <f>VLOOKUP(Table39[[#This Row],[Product]],products[],2,FALSE)</f>
        <v>9.33</v>
      </c>
      <c r="S179">
        <f>Table39[[#This Row],[Units]]*Table39[[#This Row],[Cost per Unit]]</f>
        <v>2771.01</v>
      </c>
      <c r="T179">
        <f>Table39[[#This Row],[Amount]]-Table39[[#This Row],[Total Cost]]</f>
        <v>2898.99</v>
      </c>
      <c r="U179" s="40">
        <f>Table39[[#This Row],[Profit]]/Table39[[#This Row],[Total Cost]]</f>
        <v>1.0461853259280911</v>
      </c>
    </row>
    <row r="180" spans="13:21" x14ac:dyDescent="0.25">
      <c r="M180" t="s">
        <v>8</v>
      </c>
      <c r="N180" t="s">
        <v>35</v>
      </c>
      <c r="O180" t="s">
        <v>22</v>
      </c>
      <c r="P180" s="4">
        <v>5012</v>
      </c>
      <c r="Q180" s="5">
        <v>210</v>
      </c>
      <c r="R180">
        <f>VLOOKUP(Table39[[#This Row],[Product]],products[],2,FALSE)</f>
        <v>9.77</v>
      </c>
      <c r="S180">
        <f>Table39[[#This Row],[Units]]*Table39[[#This Row],[Cost per Unit]]</f>
        <v>2051.6999999999998</v>
      </c>
      <c r="T180">
        <f>Table39[[#This Row],[Amount]]-Table39[[#This Row],[Total Cost]]</f>
        <v>2960.3</v>
      </c>
      <c r="U180" s="40">
        <f>Table39[[#This Row],[Profit]]/Table39[[#This Row],[Total Cost]]</f>
        <v>1.4428522688502219</v>
      </c>
    </row>
    <row r="181" spans="13:21" x14ac:dyDescent="0.25">
      <c r="M181" t="s">
        <v>6</v>
      </c>
      <c r="N181" t="s">
        <v>39</v>
      </c>
      <c r="O181" t="s">
        <v>24</v>
      </c>
      <c r="P181" s="4">
        <v>2989</v>
      </c>
      <c r="Q181" s="5">
        <v>3</v>
      </c>
      <c r="R181">
        <f>VLOOKUP(Table39[[#This Row],[Product]],products[],2,FALSE)</f>
        <v>4.97</v>
      </c>
      <c r="S181">
        <f>Table39[[#This Row],[Units]]*Table39[[#This Row],[Cost per Unit]]</f>
        <v>14.91</v>
      </c>
      <c r="T181">
        <f>Table39[[#This Row],[Amount]]-Table39[[#This Row],[Total Cost]]</f>
        <v>2974.09</v>
      </c>
      <c r="U181" s="40">
        <f>Table39[[#This Row],[Profit]]/Table39[[#This Row],[Total Cost]]</f>
        <v>199.46948356807513</v>
      </c>
    </row>
    <row r="182" spans="13:21" x14ac:dyDescent="0.25">
      <c r="M182" t="s">
        <v>6</v>
      </c>
      <c r="N182" t="s">
        <v>35</v>
      </c>
      <c r="O182" t="s">
        <v>30</v>
      </c>
      <c r="P182" s="4">
        <v>4781</v>
      </c>
      <c r="Q182" s="5">
        <v>123</v>
      </c>
      <c r="R182">
        <f>VLOOKUP(Table39[[#This Row],[Product]],products[],2,FALSE)</f>
        <v>14.49</v>
      </c>
      <c r="S182">
        <f>Table39[[#This Row],[Units]]*Table39[[#This Row],[Cost per Unit]]</f>
        <v>1782.27</v>
      </c>
      <c r="T182">
        <f>Table39[[#This Row],[Amount]]-Table39[[#This Row],[Total Cost]]</f>
        <v>2998.73</v>
      </c>
      <c r="U182" s="40">
        <f>Table39[[#This Row],[Profit]]/Table39[[#This Row],[Total Cost]]</f>
        <v>1.6825340717175288</v>
      </c>
    </row>
    <row r="183" spans="13:21" x14ac:dyDescent="0.25">
      <c r="M183" t="s">
        <v>7</v>
      </c>
      <c r="N183" t="s">
        <v>38</v>
      </c>
      <c r="O183" t="s">
        <v>28</v>
      </c>
      <c r="P183" s="4">
        <v>5677</v>
      </c>
      <c r="Q183" s="5">
        <v>258</v>
      </c>
      <c r="R183">
        <f>VLOOKUP(Table39[[#This Row],[Product]],products[],2,FALSE)</f>
        <v>10.38</v>
      </c>
      <c r="S183">
        <f>Table39[[#This Row],[Units]]*Table39[[#This Row],[Cost per Unit]]</f>
        <v>2678.0400000000004</v>
      </c>
      <c r="T183">
        <f>Table39[[#This Row],[Amount]]-Table39[[#This Row],[Total Cost]]</f>
        <v>2998.9599999999996</v>
      </c>
      <c r="U183" s="40">
        <f>Table39[[#This Row],[Profit]]/Table39[[#This Row],[Total Cost]]</f>
        <v>1.1198339083807558</v>
      </c>
    </row>
    <row r="184" spans="13:21" x14ac:dyDescent="0.25">
      <c r="M184" t="s">
        <v>7</v>
      </c>
      <c r="N184" t="s">
        <v>35</v>
      </c>
      <c r="O184" t="s">
        <v>30</v>
      </c>
      <c r="P184" s="4">
        <v>6755</v>
      </c>
      <c r="Q184" s="5">
        <v>252</v>
      </c>
      <c r="R184">
        <f>VLOOKUP(Table39[[#This Row],[Product]],products[],2,FALSE)</f>
        <v>14.49</v>
      </c>
      <c r="S184">
        <f>Table39[[#This Row],[Units]]*Table39[[#This Row],[Cost per Unit]]</f>
        <v>3651.48</v>
      </c>
      <c r="T184">
        <f>Table39[[#This Row],[Amount]]-Table39[[#This Row],[Total Cost]]</f>
        <v>3103.52</v>
      </c>
      <c r="U184" s="40">
        <f>Table39[[#This Row],[Profit]]/Table39[[#This Row],[Total Cost]]</f>
        <v>0.84993482094931372</v>
      </c>
    </row>
    <row r="185" spans="13:21" x14ac:dyDescent="0.25">
      <c r="M185" t="s">
        <v>41</v>
      </c>
      <c r="N185" t="s">
        <v>39</v>
      </c>
      <c r="O185" t="s">
        <v>14</v>
      </c>
      <c r="P185" s="4">
        <v>3976</v>
      </c>
      <c r="Q185" s="5">
        <v>72</v>
      </c>
      <c r="R185">
        <f>VLOOKUP(Table39[[#This Row],[Product]],products[],2,FALSE)</f>
        <v>11.7</v>
      </c>
      <c r="S185">
        <f>Table39[[#This Row],[Units]]*Table39[[#This Row],[Cost per Unit]]</f>
        <v>842.4</v>
      </c>
      <c r="T185">
        <f>Table39[[#This Row],[Amount]]-Table39[[#This Row],[Total Cost]]</f>
        <v>3133.6</v>
      </c>
      <c r="U185" s="40">
        <f>Table39[[#This Row],[Profit]]/Table39[[#This Row],[Total Cost]]</f>
        <v>3.7198480531813867</v>
      </c>
    </row>
    <row r="186" spans="13:21" x14ac:dyDescent="0.25">
      <c r="M186" t="s">
        <v>5</v>
      </c>
      <c r="N186" t="s">
        <v>39</v>
      </c>
      <c r="O186" t="s">
        <v>24</v>
      </c>
      <c r="P186" s="4">
        <v>4018</v>
      </c>
      <c r="Q186" s="5">
        <v>171</v>
      </c>
      <c r="R186">
        <f>VLOOKUP(Table39[[#This Row],[Product]],products[],2,FALSE)</f>
        <v>4.97</v>
      </c>
      <c r="S186">
        <f>Table39[[#This Row],[Units]]*Table39[[#This Row],[Cost per Unit]]</f>
        <v>849.87</v>
      </c>
      <c r="T186">
        <f>Table39[[#This Row],[Amount]]-Table39[[#This Row],[Total Cost]]</f>
        <v>3168.13</v>
      </c>
      <c r="U186" s="40">
        <f>Table39[[#This Row],[Profit]]/Table39[[#This Row],[Total Cost]]</f>
        <v>3.7277818960546907</v>
      </c>
    </row>
    <row r="187" spans="13:21" x14ac:dyDescent="0.25">
      <c r="M187" t="s">
        <v>40</v>
      </c>
      <c r="N187" t="s">
        <v>35</v>
      </c>
      <c r="O187" t="s">
        <v>16</v>
      </c>
      <c r="P187" s="4">
        <v>4725</v>
      </c>
      <c r="Q187" s="5">
        <v>174</v>
      </c>
      <c r="R187">
        <f>VLOOKUP(Table39[[#This Row],[Product]],products[],2,FALSE)</f>
        <v>8.7899999999999991</v>
      </c>
      <c r="S187">
        <f>Table39[[#This Row],[Units]]*Table39[[#This Row],[Cost per Unit]]</f>
        <v>1529.4599999999998</v>
      </c>
      <c r="T187">
        <f>Table39[[#This Row],[Amount]]-Table39[[#This Row],[Total Cost]]</f>
        <v>3195.54</v>
      </c>
      <c r="U187" s="40">
        <f>Table39[[#This Row],[Profit]]/Table39[[#This Row],[Total Cost]]</f>
        <v>2.0893256443450632</v>
      </c>
    </row>
    <row r="188" spans="13:21" x14ac:dyDescent="0.25">
      <c r="M188" t="s">
        <v>40</v>
      </c>
      <c r="N188" t="s">
        <v>35</v>
      </c>
      <c r="O188" t="s">
        <v>22</v>
      </c>
      <c r="P188" s="4">
        <v>6853</v>
      </c>
      <c r="Q188" s="5">
        <v>372</v>
      </c>
      <c r="R188">
        <f>VLOOKUP(Table39[[#This Row],[Product]],products[],2,FALSE)</f>
        <v>9.77</v>
      </c>
      <c r="S188">
        <f>Table39[[#This Row],[Units]]*Table39[[#This Row],[Cost per Unit]]</f>
        <v>3634.44</v>
      </c>
      <c r="T188">
        <f>Table39[[#This Row],[Amount]]-Table39[[#This Row],[Total Cost]]</f>
        <v>3218.56</v>
      </c>
      <c r="U188" s="40">
        <f>Table39[[#This Row],[Profit]]/Table39[[#This Row],[Total Cost]]</f>
        <v>0.88557246783548493</v>
      </c>
    </row>
    <row r="189" spans="13:21" x14ac:dyDescent="0.25">
      <c r="M189" t="s">
        <v>9</v>
      </c>
      <c r="N189" t="s">
        <v>34</v>
      </c>
      <c r="O189" t="s">
        <v>20</v>
      </c>
      <c r="P189" s="4">
        <v>8463</v>
      </c>
      <c r="Q189" s="5">
        <v>492</v>
      </c>
      <c r="R189">
        <f>VLOOKUP(Table39[[#This Row],[Product]],products[],2,FALSE)</f>
        <v>10.62</v>
      </c>
      <c r="S189">
        <f>Table39[[#This Row],[Units]]*Table39[[#This Row],[Cost per Unit]]</f>
        <v>5225.04</v>
      </c>
      <c r="T189">
        <f>Table39[[#This Row],[Amount]]-Table39[[#This Row],[Total Cost]]</f>
        <v>3237.96</v>
      </c>
      <c r="U189" s="40">
        <f>Table39[[#This Row],[Profit]]/Table39[[#This Row],[Total Cost]]</f>
        <v>0.61970051903908874</v>
      </c>
    </row>
    <row r="190" spans="13:21" x14ac:dyDescent="0.25">
      <c r="M190" t="s">
        <v>3</v>
      </c>
      <c r="N190" t="s">
        <v>39</v>
      </c>
      <c r="O190" t="s">
        <v>29</v>
      </c>
      <c r="P190" s="4">
        <v>3640</v>
      </c>
      <c r="Q190" s="5">
        <v>51</v>
      </c>
      <c r="R190">
        <f>VLOOKUP(Table39[[#This Row],[Product]],products[],2,FALSE)</f>
        <v>7.16</v>
      </c>
      <c r="S190">
        <f>Table39[[#This Row],[Units]]*Table39[[#This Row],[Cost per Unit]]</f>
        <v>365.16</v>
      </c>
      <c r="T190">
        <f>Table39[[#This Row],[Amount]]-Table39[[#This Row],[Total Cost]]</f>
        <v>3274.84</v>
      </c>
      <c r="U190" s="40">
        <f>Table39[[#This Row],[Profit]]/Table39[[#This Row],[Total Cost]]</f>
        <v>8.9682331032971838</v>
      </c>
    </row>
    <row r="191" spans="13:21" x14ac:dyDescent="0.25">
      <c r="M191" t="s">
        <v>6</v>
      </c>
      <c r="N191" t="s">
        <v>34</v>
      </c>
      <c r="O191" t="s">
        <v>17</v>
      </c>
      <c r="P191" s="4">
        <v>3759</v>
      </c>
      <c r="Q191" s="5">
        <v>150</v>
      </c>
      <c r="R191">
        <f>VLOOKUP(Table39[[#This Row],[Product]],products[],2,FALSE)</f>
        <v>3.11</v>
      </c>
      <c r="S191">
        <f>Table39[[#This Row],[Units]]*Table39[[#This Row],[Cost per Unit]]</f>
        <v>466.5</v>
      </c>
      <c r="T191">
        <f>Table39[[#This Row],[Amount]]-Table39[[#This Row],[Total Cost]]</f>
        <v>3292.5</v>
      </c>
      <c r="U191" s="40">
        <f>Table39[[#This Row],[Profit]]/Table39[[#This Row],[Total Cost]]</f>
        <v>7.057877813504823</v>
      </c>
    </row>
    <row r="192" spans="13:21" x14ac:dyDescent="0.25">
      <c r="M192" t="s">
        <v>5</v>
      </c>
      <c r="N192" t="s">
        <v>35</v>
      </c>
      <c r="O192" t="s">
        <v>31</v>
      </c>
      <c r="P192" s="4">
        <v>4753</v>
      </c>
      <c r="Q192" s="5">
        <v>246</v>
      </c>
      <c r="R192">
        <f>VLOOKUP(Table39[[#This Row],[Product]],products[],2,FALSE)</f>
        <v>5.79</v>
      </c>
      <c r="S192">
        <f>Table39[[#This Row],[Units]]*Table39[[#This Row],[Cost per Unit]]</f>
        <v>1424.34</v>
      </c>
      <c r="T192">
        <f>Table39[[#This Row],[Amount]]-Table39[[#This Row],[Total Cost]]</f>
        <v>3328.66</v>
      </c>
      <c r="U192" s="40">
        <f>Table39[[#This Row],[Profit]]/Table39[[#This Row],[Total Cost]]</f>
        <v>2.3369841470435428</v>
      </c>
    </row>
    <row r="193" spans="13:21" x14ac:dyDescent="0.25">
      <c r="M193" t="s">
        <v>3</v>
      </c>
      <c r="N193" t="s">
        <v>34</v>
      </c>
      <c r="O193" t="s">
        <v>32</v>
      </c>
      <c r="P193" s="4">
        <v>7777</v>
      </c>
      <c r="Q193" s="5">
        <v>504</v>
      </c>
      <c r="R193">
        <f>VLOOKUP(Table39[[#This Row],[Product]],products[],2,FALSE)</f>
        <v>8.65</v>
      </c>
      <c r="S193">
        <f>Table39[[#This Row],[Units]]*Table39[[#This Row],[Cost per Unit]]</f>
        <v>4359.6000000000004</v>
      </c>
      <c r="T193">
        <f>Table39[[#This Row],[Amount]]-Table39[[#This Row],[Total Cost]]</f>
        <v>3417.3999999999996</v>
      </c>
      <c r="U193" s="40">
        <f>Table39[[#This Row],[Profit]]/Table39[[#This Row],[Total Cost]]</f>
        <v>0.78387925497752076</v>
      </c>
    </row>
    <row r="194" spans="13:21" x14ac:dyDescent="0.25">
      <c r="M194" t="s">
        <v>3</v>
      </c>
      <c r="N194" t="s">
        <v>35</v>
      </c>
      <c r="O194" t="s">
        <v>15</v>
      </c>
      <c r="P194" s="4">
        <v>6657</v>
      </c>
      <c r="Q194" s="5">
        <v>276</v>
      </c>
      <c r="R194">
        <f>VLOOKUP(Table39[[#This Row],[Product]],products[],2,FALSE)</f>
        <v>11.73</v>
      </c>
      <c r="S194">
        <f>Table39[[#This Row],[Units]]*Table39[[#This Row],[Cost per Unit]]</f>
        <v>3237.48</v>
      </c>
      <c r="T194">
        <f>Table39[[#This Row],[Amount]]-Table39[[#This Row],[Total Cost]]</f>
        <v>3419.52</v>
      </c>
      <c r="U194" s="40">
        <f>Table39[[#This Row],[Profit]]/Table39[[#This Row],[Total Cost]]</f>
        <v>1.0562289187886875</v>
      </c>
    </row>
    <row r="195" spans="13:21" x14ac:dyDescent="0.25">
      <c r="M195" t="s">
        <v>2</v>
      </c>
      <c r="N195" t="s">
        <v>38</v>
      </c>
      <c r="O195" t="s">
        <v>23</v>
      </c>
      <c r="P195" s="4">
        <v>4417</v>
      </c>
      <c r="Q195" s="5">
        <v>153</v>
      </c>
      <c r="R195">
        <f>VLOOKUP(Table39[[#This Row],[Product]],products[],2,FALSE)</f>
        <v>6.49</v>
      </c>
      <c r="S195">
        <f>Table39[[#This Row],[Units]]*Table39[[#This Row],[Cost per Unit]]</f>
        <v>992.97</v>
      </c>
      <c r="T195">
        <f>Table39[[#This Row],[Amount]]-Table39[[#This Row],[Total Cost]]</f>
        <v>3424.0299999999997</v>
      </c>
      <c r="U195" s="40">
        <f>Table39[[#This Row],[Profit]]/Table39[[#This Row],[Total Cost]]</f>
        <v>3.4482713475734408</v>
      </c>
    </row>
    <row r="196" spans="13:21" x14ac:dyDescent="0.25">
      <c r="M196" t="s">
        <v>2</v>
      </c>
      <c r="N196" t="s">
        <v>38</v>
      </c>
      <c r="O196" t="s">
        <v>4</v>
      </c>
      <c r="P196" s="4">
        <v>3549</v>
      </c>
      <c r="Q196" s="5">
        <v>3</v>
      </c>
      <c r="R196">
        <f>VLOOKUP(Table39[[#This Row],[Product]],products[],2,FALSE)</f>
        <v>11.88</v>
      </c>
      <c r="S196">
        <f>Table39[[#This Row],[Units]]*Table39[[#This Row],[Cost per Unit]]</f>
        <v>35.64</v>
      </c>
      <c r="T196">
        <f>Table39[[#This Row],[Amount]]-Table39[[#This Row],[Total Cost]]</f>
        <v>3513.36</v>
      </c>
      <c r="U196" s="40">
        <f>Table39[[#This Row],[Profit]]/Table39[[#This Row],[Total Cost]]</f>
        <v>98.579124579124581</v>
      </c>
    </row>
    <row r="197" spans="13:21" x14ac:dyDescent="0.25">
      <c r="M197" t="s">
        <v>40</v>
      </c>
      <c r="N197" t="s">
        <v>35</v>
      </c>
      <c r="O197" t="s">
        <v>33</v>
      </c>
      <c r="P197" s="4">
        <v>8869</v>
      </c>
      <c r="Q197" s="5">
        <v>432</v>
      </c>
      <c r="R197">
        <f>VLOOKUP(Table39[[#This Row],[Product]],products[],2,FALSE)</f>
        <v>12.37</v>
      </c>
      <c r="S197">
        <f>Table39[[#This Row],[Units]]*Table39[[#This Row],[Cost per Unit]]</f>
        <v>5343.8399999999992</v>
      </c>
      <c r="T197">
        <f>Table39[[#This Row],[Amount]]-Table39[[#This Row],[Total Cost]]</f>
        <v>3525.1600000000008</v>
      </c>
      <c r="U197" s="40">
        <f>Table39[[#This Row],[Profit]]/Table39[[#This Row],[Total Cost]]</f>
        <v>0.65966795413036339</v>
      </c>
    </row>
    <row r="198" spans="13:21" x14ac:dyDescent="0.25">
      <c r="M198" t="s">
        <v>3</v>
      </c>
      <c r="N198" t="s">
        <v>37</v>
      </c>
      <c r="O198" t="s">
        <v>17</v>
      </c>
      <c r="P198" s="4">
        <v>3983</v>
      </c>
      <c r="Q198" s="5">
        <v>144</v>
      </c>
      <c r="R198">
        <f>VLOOKUP(Table39[[#This Row],[Product]],products[],2,FALSE)</f>
        <v>3.11</v>
      </c>
      <c r="S198">
        <f>Table39[[#This Row],[Units]]*Table39[[#This Row],[Cost per Unit]]</f>
        <v>447.84</v>
      </c>
      <c r="T198">
        <f>Table39[[#This Row],[Amount]]-Table39[[#This Row],[Total Cost]]</f>
        <v>3535.16</v>
      </c>
      <c r="U198" s="40">
        <f>Table39[[#This Row],[Profit]]/Table39[[#This Row],[Total Cost]]</f>
        <v>7.8938013576277246</v>
      </c>
    </row>
    <row r="199" spans="13:21" x14ac:dyDescent="0.25">
      <c r="M199" t="s">
        <v>7</v>
      </c>
      <c r="N199" t="s">
        <v>34</v>
      </c>
      <c r="O199" t="s">
        <v>15</v>
      </c>
      <c r="P199" s="4">
        <v>3829</v>
      </c>
      <c r="Q199" s="5">
        <v>24</v>
      </c>
      <c r="R199">
        <f>VLOOKUP(Table39[[#This Row],[Product]],products[],2,FALSE)</f>
        <v>11.73</v>
      </c>
      <c r="S199">
        <f>Table39[[#This Row],[Units]]*Table39[[#This Row],[Cost per Unit]]</f>
        <v>281.52</v>
      </c>
      <c r="T199">
        <f>Table39[[#This Row],[Amount]]-Table39[[#This Row],[Total Cost]]</f>
        <v>3547.48</v>
      </c>
      <c r="U199" s="40">
        <f>Table39[[#This Row],[Profit]]/Table39[[#This Row],[Total Cost]]</f>
        <v>12.60116510372265</v>
      </c>
    </row>
    <row r="200" spans="13:21" x14ac:dyDescent="0.25">
      <c r="M200" t="s">
        <v>41</v>
      </c>
      <c r="N200" t="s">
        <v>36</v>
      </c>
      <c r="O200" t="s">
        <v>30</v>
      </c>
      <c r="P200" s="4">
        <v>6118</v>
      </c>
      <c r="Q200" s="5">
        <v>174</v>
      </c>
      <c r="R200">
        <f>VLOOKUP(Table39[[#This Row],[Product]],products[],2,FALSE)</f>
        <v>14.49</v>
      </c>
      <c r="S200">
        <f>Table39[[#This Row],[Units]]*Table39[[#This Row],[Cost per Unit]]</f>
        <v>2521.2600000000002</v>
      </c>
      <c r="T200">
        <f>Table39[[#This Row],[Amount]]-Table39[[#This Row],[Total Cost]]</f>
        <v>3596.74</v>
      </c>
      <c r="U200" s="40">
        <f>Table39[[#This Row],[Profit]]/Table39[[#This Row],[Total Cost]]</f>
        <v>1.4265644955300125</v>
      </c>
    </row>
    <row r="201" spans="13:21" x14ac:dyDescent="0.25">
      <c r="M201" t="s">
        <v>7</v>
      </c>
      <c r="N201" t="s">
        <v>39</v>
      </c>
      <c r="O201" t="s">
        <v>17</v>
      </c>
      <c r="P201" s="4">
        <v>4438</v>
      </c>
      <c r="Q201" s="5">
        <v>246</v>
      </c>
      <c r="R201">
        <f>VLOOKUP(Table39[[#This Row],[Product]],products[],2,FALSE)</f>
        <v>3.11</v>
      </c>
      <c r="S201">
        <f>Table39[[#This Row],[Units]]*Table39[[#This Row],[Cost per Unit]]</f>
        <v>765.06</v>
      </c>
      <c r="T201">
        <f>Table39[[#This Row],[Amount]]-Table39[[#This Row],[Total Cost]]</f>
        <v>3672.94</v>
      </c>
      <c r="U201" s="40">
        <f>Table39[[#This Row],[Profit]]/Table39[[#This Row],[Total Cost]]</f>
        <v>4.8008522207408575</v>
      </c>
    </row>
    <row r="202" spans="13:21" x14ac:dyDescent="0.25">
      <c r="M202" t="s">
        <v>6</v>
      </c>
      <c r="N202" t="s">
        <v>37</v>
      </c>
      <c r="O202" t="s">
        <v>23</v>
      </c>
      <c r="P202" s="4">
        <v>4949</v>
      </c>
      <c r="Q202" s="5">
        <v>189</v>
      </c>
      <c r="R202">
        <f>VLOOKUP(Table39[[#This Row],[Product]],products[],2,FALSE)</f>
        <v>6.49</v>
      </c>
      <c r="S202">
        <f>Table39[[#This Row],[Units]]*Table39[[#This Row],[Cost per Unit]]</f>
        <v>1226.6100000000001</v>
      </c>
      <c r="T202">
        <f>Table39[[#This Row],[Amount]]-Table39[[#This Row],[Total Cost]]</f>
        <v>3722.39</v>
      </c>
      <c r="U202" s="40">
        <f>Table39[[#This Row],[Profit]]/Table39[[#This Row],[Total Cost]]</f>
        <v>3.0346972550362379</v>
      </c>
    </row>
    <row r="203" spans="13:21" x14ac:dyDescent="0.25">
      <c r="M203" t="s">
        <v>7</v>
      </c>
      <c r="N203" t="s">
        <v>36</v>
      </c>
      <c r="O203" t="s">
        <v>29</v>
      </c>
      <c r="P203" s="4">
        <v>5551</v>
      </c>
      <c r="Q203" s="5">
        <v>252</v>
      </c>
      <c r="R203">
        <f>VLOOKUP(Table39[[#This Row],[Product]],products[],2,FALSE)</f>
        <v>7.16</v>
      </c>
      <c r="S203">
        <f>Table39[[#This Row],[Units]]*Table39[[#This Row],[Cost per Unit]]</f>
        <v>1804.32</v>
      </c>
      <c r="T203">
        <f>Table39[[#This Row],[Amount]]-Table39[[#This Row],[Total Cost]]</f>
        <v>3746.6800000000003</v>
      </c>
      <c r="U203" s="40">
        <f>Table39[[#This Row],[Profit]]/Table39[[#This Row],[Total Cost]]</f>
        <v>2.076505276225947</v>
      </c>
    </row>
    <row r="204" spans="13:21" x14ac:dyDescent="0.25">
      <c r="M204" t="s">
        <v>10</v>
      </c>
      <c r="N204" t="s">
        <v>34</v>
      </c>
      <c r="O204" t="s">
        <v>19</v>
      </c>
      <c r="P204" s="4">
        <v>5355</v>
      </c>
      <c r="Q204" s="5">
        <v>204</v>
      </c>
      <c r="R204">
        <f>VLOOKUP(Table39[[#This Row],[Product]],products[],2,FALSE)</f>
        <v>7.64</v>
      </c>
      <c r="S204">
        <f>Table39[[#This Row],[Units]]*Table39[[#This Row],[Cost per Unit]]</f>
        <v>1558.56</v>
      </c>
      <c r="T204">
        <f>Table39[[#This Row],[Amount]]-Table39[[#This Row],[Total Cost]]</f>
        <v>3796.44</v>
      </c>
      <c r="U204" s="40">
        <f>Table39[[#This Row],[Profit]]/Table39[[#This Row],[Total Cost]]</f>
        <v>2.4358638743455501</v>
      </c>
    </row>
    <row r="205" spans="13:21" x14ac:dyDescent="0.25">
      <c r="M205" t="s">
        <v>10</v>
      </c>
      <c r="N205" t="s">
        <v>34</v>
      </c>
      <c r="O205" t="s">
        <v>22</v>
      </c>
      <c r="P205" s="4">
        <v>4053</v>
      </c>
      <c r="Q205" s="5">
        <v>24</v>
      </c>
      <c r="R205">
        <f>VLOOKUP(Table39[[#This Row],[Product]],products[],2,FALSE)</f>
        <v>9.77</v>
      </c>
      <c r="S205">
        <f>Table39[[#This Row],[Units]]*Table39[[#This Row],[Cost per Unit]]</f>
        <v>234.48</v>
      </c>
      <c r="T205">
        <f>Table39[[#This Row],[Amount]]-Table39[[#This Row],[Total Cost]]</f>
        <v>3818.52</v>
      </c>
      <c r="U205" s="40">
        <f>Table39[[#This Row],[Profit]]/Table39[[#This Row],[Total Cost]]</f>
        <v>16.285056294779938</v>
      </c>
    </row>
    <row r="206" spans="13:21" x14ac:dyDescent="0.25">
      <c r="M206" t="s">
        <v>9</v>
      </c>
      <c r="N206" t="s">
        <v>38</v>
      </c>
      <c r="O206" t="s">
        <v>24</v>
      </c>
      <c r="P206" s="4">
        <v>4137</v>
      </c>
      <c r="Q206" s="5">
        <v>60</v>
      </c>
      <c r="R206">
        <f>VLOOKUP(Table39[[#This Row],[Product]],products[],2,FALSE)</f>
        <v>4.97</v>
      </c>
      <c r="S206">
        <f>Table39[[#This Row],[Units]]*Table39[[#This Row],[Cost per Unit]]</f>
        <v>298.2</v>
      </c>
      <c r="T206">
        <f>Table39[[#This Row],[Amount]]-Table39[[#This Row],[Total Cost]]</f>
        <v>3838.8</v>
      </c>
      <c r="U206" s="40">
        <f>Table39[[#This Row],[Profit]]/Table39[[#This Row],[Total Cost]]</f>
        <v>12.87323943661972</v>
      </c>
    </row>
    <row r="207" spans="13:21" x14ac:dyDescent="0.25">
      <c r="M207" t="s">
        <v>7</v>
      </c>
      <c r="N207" t="s">
        <v>35</v>
      </c>
      <c r="O207" t="s">
        <v>14</v>
      </c>
      <c r="P207" s="4">
        <v>4606</v>
      </c>
      <c r="Q207" s="5">
        <v>63</v>
      </c>
      <c r="R207">
        <f>VLOOKUP(Table39[[#This Row],[Product]],products[],2,FALSE)</f>
        <v>11.7</v>
      </c>
      <c r="S207">
        <f>Table39[[#This Row],[Units]]*Table39[[#This Row],[Cost per Unit]]</f>
        <v>737.09999999999991</v>
      </c>
      <c r="T207">
        <f>Table39[[#This Row],[Amount]]-Table39[[#This Row],[Total Cost]]</f>
        <v>3868.9</v>
      </c>
      <c r="U207" s="40">
        <f>Table39[[#This Row],[Profit]]/Table39[[#This Row],[Total Cost]]</f>
        <v>5.2488129154795828</v>
      </c>
    </row>
    <row r="208" spans="13:21" x14ac:dyDescent="0.25">
      <c r="M208" t="s">
        <v>3</v>
      </c>
      <c r="N208" t="s">
        <v>37</v>
      </c>
      <c r="O208" t="s">
        <v>28</v>
      </c>
      <c r="P208" s="4">
        <v>7308</v>
      </c>
      <c r="Q208" s="5">
        <v>327</v>
      </c>
      <c r="R208">
        <f>VLOOKUP(Table39[[#This Row],[Product]],products[],2,FALSE)</f>
        <v>10.38</v>
      </c>
      <c r="S208">
        <f>Table39[[#This Row],[Units]]*Table39[[#This Row],[Cost per Unit]]</f>
        <v>3394.26</v>
      </c>
      <c r="T208">
        <f>Table39[[#This Row],[Amount]]-Table39[[#This Row],[Total Cost]]</f>
        <v>3913.74</v>
      </c>
      <c r="U208" s="40">
        <f>Table39[[#This Row],[Profit]]/Table39[[#This Row],[Total Cost]]</f>
        <v>1.1530466139894997</v>
      </c>
    </row>
    <row r="209" spans="13:21" x14ac:dyDescent="0.25">
      <c r="M209" t="s">
        <v>5</v>
      </c>
      <c r="N209" t="s">
        <v>34</v>
      </c>
      <c r="O209" t="s">
        <v>22</v>
      </c>
      <c r="P209" s="4">
        <v>6279</v>
      </c>
      <c r="Q209" s="5">
        <v>237</v>
      </c>
      <c r="R209">
        <f>VLOOKUP(Table39[[#This Row],[Product]],products[],2,FALSE)</f>
        <v>9.77</v>
      </c>
      <c r="S209">
        <f>Table39[[#This Row],[Units]]*Table39[[#This Row],[Cost per Unit]]</f>
        <v>2315.4899999999998</v>
      </c>
      <c r="T209">
        <f>Table39[[#This Row],[Amount]]-Table39[[#This Row],[Total Cost]]</f>
        <v>3963.51</v>
      </c>
      <c r="U209" s="40">
        <f>Table39[[#This Row],[Profit]]/Table39[[#This Row],[Total Cost]]</f>
        <v>1.7117370405400156</v>
      </c>
    </row>
    <row r="210" spans="13:21" x14ac:dyDescent="0.25">
      <c r="M210" t="s">
        <v>7</v>
      </c>
      <c r="N210" t="s">
        <v>37</v>
      </c>
      <c r="O210" t="s">
        <v>14</v>
      </c>
      <c r="P210" s="4">
        <v>6608</v>
      </c>
      <c r="Q210" s="5">
        <v>225</v>
      </c>
      <c r="R210">
        <f>VLOOKUP(Table39[[#This Row],[Product]],products[],2,FALSE)</f>
        <v>11.7</v>
      </c>
      <c r="S210">
        <f>Table39[[#This Row],[Units]]*Table39[[#This Row],[Cost per Unit]]</f>
        <v>2632.5</v>
      </c>
      <c r="T210">
        <f>Table39[[#This Row],[Amount]]-Table39[[#This Row],[Total Cost]]</f>
        <v>3975.5</v>
      </c>
      <c r="U210" s="40">
        <f>Table39[[#This Row],[Profit]]/Table39[[#This Row],[Total Cost]]</f>
        <v>1.5101614434947768</v>
      </c>
    </row>
    <row r="211" spans="13:21" x14ac:dyDescent="0.25">
      <c r="M211" t="s">
        <v>3</v>
      </c>
      <c r="N211" t="s">
        <v>39</v>
      </c>
      <c r="O211" t="s">
        <v>26</v>
      </c>
      <c r="P211" s="4">
        <v>4956</v>
      </c>
      <c r="Q211" s="5">
        <v>171</v>
      </c>
      <c r="R211">
        <f>VLOOKUP(Table39[[#This Row],[Product]],products[],2,FALSE)</f>
        <v>5.6</v>
      </c>
      <c r="S211">
        <f>Table39[[#This Row],[Units]]*Table39[[#This Row],[Cost per Unit]]</f>
        <v>957.59999999999991</v>
      </c>
      <c r="T211">
        <f>Table39[[#This Row],[Amount]]-Table39[[#This Row],[Total Cost]]</f>
        <v>3998.4</v>
      </c>
      <c r="U211" s="40">
        <f>Table39[[#This Row],[Profit]]/Table39[[#This Row],[Total Cost]]</f>
        <v>4.1754385964912286</v>
      </c>
    </row>
    <row r="212" spans="13:21" x14ac:dyDescent="0.25">
      <c r="M212" t="s">
        <v>3</v>
      </c>
      <c r="N212" t="s">
        <v>34</v>
      </c>
      <c r="O212" t="s">
        <v>14</v>
      </c>
      <c r="P212" s="4">
        <v>7259</v>
      </c>
      <c r="Q212" s="5">
        <v>276</v>
      </c>
      <c r="R212">
        <f>VLOOKUP(Table39[[#This Row],[Product]],products[],2,FALSE)</f>
        <v>11.7</v>
      </c>
      <c r="S212">
        <f>Table39[[#This Row],[Units]]*Table39[[#This Row],[Cost per Unit]]</f>
        <v>3229.2</v>
      </c>
      <c r="T212">
        <f>Table39[[#This Row],[Amount]]-Table39[[#This Row],[Total Cost]]</f>
        <v>4029.8</v>
      </c>
      <c r="U212" s="40">
        <f>Table39[[#This Row],[Profit]]/Table39[[#This Row],[Total Cost]]</f>
        <v>1.2479251827077915</v>
      </c>
    </row>
    <row r="213" spans="13:21" x14ac:dyDescent="0.25">
      <c r="M213" t="s">
        <v>10</v>
      </c>
      <c r="N213" t="s">
        <v>36</v>
      </c>
      <c r="O213" t="s">
        <v>32</v>
      </c>
      <c r="P213" s="4">
        <v>6657</v>
      </c>
      <c r="Q213" s="5">
        <v>303</v>
      </c>
      <c r="R213">
        <f>VLOOKUP(Table39[[#This Row],[Product]],products[],2,FALSE)</f>
        <v>8.65</v>
      </c>
      <c r="S213">
        <f>Table39[[#This Row],[Units]]*Table39[[#This Row],[Cost per Unit]]</f>
        <v>2620.9500000000003</v>
      </c>
      <c r="T213">
        <f>Table39[[#This Row],[Amount]]-Table39[[#This Row],[Total Cost]]</f>
        <v>4036.0499999999997</v>
      </c>
      <c r="U213" s="40">
        <f>Table39[[#This Row],[Profit]]/Table39[[#This Row],[Total Cost]]</f>
        <v>1.5399187317575687</v>
      </c>
    </row>
    <row r="214" spans="13:21" x14ac:dyDescent="0.25">
      <c r="M214" t="s">
        <v>6</v>
      </c>
      <c r="N214" t="s">
        <v>36</v>
      </c>
      <c r="O214" t="s">
        <v>13</v>
      </c>
      <c r="P214" s="4">
        <v>4319</v>
      </c>
      <c r="Q214" s="5">
        <v>30</v>
      </c>
      <c r="R214">
        <f>VLOOKUP(Table39[[#This Row],[Product]],products[],2,FALSE)</f>
        <v>9.33</v>
      </c>
      <c r="S214">
        <f>Table39[[#This Row],[Units]]*Table39[[#This Row],[Cost per Unit]]</f>
        <v>279.89999999999998</v>
      </c>
      <c r="T214">
        <f>Table39[[#This Row],[Amount]]-Table39[[#This Row],[Total Cost]]</f>
        <v>4039.1</v>
      </c>
      <c r="U214" s="40">
        <f>Table39[[#This Row],[Profit]]/Table39[[#This Row],[Total Cost]]</f>
        <v>14.43051089674884</v>
      </c>
    </row>
    <row r="215" spans="13:21" x14ac:dyDescent="0.25">
      <c r="M215" t="s">
        <v>8</v>
      </c>
      <c r="N215" t="s">
        <v>36</v>
      </c>
      <c r="O215" t="s">
        <v>23</v>
      </c>
      <c r="P215" s="4">
        <v>5019</v>
      </c>
      <c r="Q215" s="5">
        <v>150</v>
      </c>
      <c r="R215">
        <f>VLOOKUP(Table39[[#This Row],[Product]],products[],2,FALSE)</f>
        <v>6.49</v>
      </c>
      <c r="S215">
        <f>Table39[[#This Row],[Units]]*Table39[[#This Row],[Cost per Unit]]</f>
        <v>973.5</v>
      </c>
      <c r="T215">
        <f>Table39[[#This Row],[Amount]]-Table39[[#This Row],[Total Cost]]</f>
        <v>4045.5</v>
      </c>
      <c r="U215" s="40">
        <f>Table39[[#This Row],[Profit]]/Table39[[#This Row],[Total Cost]]</f>
        <v>4.1556240369799688</v>
      </c>
    </row>
    <row r="216" spans="13:21" x14ac:dyDescent="0.25">
      <c r="M216" t="s">
        <v>41</v>
      </c>
      <c r="N216" t="s">
        <v>35</v>
      </c>
      <c r="O216" t="s">
        <v>13</v>
      </c>
      <c r="P216" s="4">
        <v>4760</v>
      </c>
      <c r="Q216" s="5">
        <v>69</v>
      </c>
      <c r="R216">
        <f>VLOOKUP(Table39[[#This Row],[Product]],products[],2,FALSE)</f>
        <v>9.33</v>
      </c>
      <c r="S216">
        <f>Table39[[#This Row],[Units]]*Table39[[#This Row],[Cost per Unit]]</f>
        <v>643.77</v>
      </c>
      <c r="T216">
        <f>Table39[[#This Row],[Amount]]-Table39[[#This Row],[Total Cost]]</f>
        <v>4116.2299999999996</v>
      </c>
      <c r="U216" s="40">
        <f>Table39[[#This Row],[Profit]]/Table39[[#This Row],[Total Cost]]</f>
        <v>6.3939450424841162</v>
      </c>
    </row>
    <row r="217" spans="13:21" x14ac:dyDescent="0.25">
      <c r="M217" t="s">
        <v>41</v>
      </c>
      <c r="N217" t="s">
        <v>34</v>
      </c>
      <c r="O217" t="s">
        <v>23</v>
      </c>
      <c r="P217" s="4">
        <v>4935</v>
      </c>
      <c r="Q217" s="5">
        <v>126</v>
      </c>
      <c r="R217">
        <f>VLOOKUP(Table39[[#This Row],[Product]],products[],2,FALSE)</f>
        <v>6.49</v>
      </c>
      <c r="S217">
        <f>Table39[[#This Row],[Units]]*Table39[[#This Row],[Cost per Unit]]</f>
        <v>817.74</v>
      </c>
      <c r="T217">
        <f>Table39[[#This Row],[Amount]]-Table39[[#This Row],[Total Cost]]</f>
        <v>4117.26</v>
      </c>
      <c r="U217" s="40">
        <f>Table39[[#This Row],[Profit]]/Table39[[#This Row],[Total Cost]]</f>
        <v>5.0349255264509507</v>
      </c>
    </row>
    <row r="218" spans="13:21" x14ac:dyDescent="0.25">
      <c r="M218" t="s">
        <v>7</v>
      </c>
      <c r="N218" t="s">
        <v>37</v>
      </c>
      <c r="O218" t="s">
        <v>17</v>
      </c>
      <c r="P218" s="4">
        <v>4487</v>
      </c>
      <c r="Q218" s="5">
        <v>111</v>
      </c>
      <c r="R218">
        <f>VLOOKUP(Table39[[#This Row],[Product]],products[],2,FALSE)</f>
        <v>3.11</v>
      </c>
      <c r="S218">
        <f>Table39[[#This Row],[Units]]*Table39[[#This Row],[Cost per Unit]]</f>
        <v>345.21</v>
      </c>
      <c r="T218">
        <f>Table39[[#This Row],[Amount]]-Table39[[#This Row],[Total Cost]]</f>
        <v>4141.79</v>
      </c>
      <c r="U218" s="40">
        <f>Table39[[#This Row],[Profit]]/Table39[[#This Row],[Total Cost]]</f>
        <v>11.997885345152227</v>
      </c>
    </row>
    <row r="219" spans="13:21" x14ac:dyDescent="0.25">
      <c r="M219" t="s">
        <v>5</v>
      </c>
      <c r="N219" t="s">
        <v>38</v>
      </c>
      <c r="O219" t="s">
        <v>19</v>
      </c>
      <c r="P219" s="4">
        <v>5474</v>
      </c>
      <c r="Q219" s="5">
        <v>168</v>
      </c>
      <c r="R219">
        <f>VLOOKUP(Table39[[#This Row],[Product]],products[],2,FALSE)</f>
        <v>7.64</v>
      </c>
      <c r="S219">
        <f>Table39[[#This Row],[Units]]*Table39[[#This Row],[Cost per Unit]]</f>
        <v>1283.52</v>
      </c>
      <c r="T219">
        <f>Table39[[#This Row],[Amount]]-Table39[[#This Row],[Total Cost]]</f>
        <v>4190.4799999999996</v>
      </c>
      <c r="U219" s="40">
        <f>Table39[[#This Row],[Profit]]/Table39[[#This Row],[Total Cost]]</f>
        <v>3.2648342059336821</v>
      </c>
    </row>
    <row r="220" spans="13:21" x14ac:dyDescent="0.25">
      <c r="M220" t="s">
        <v>8</v>
      </c>
      <c r="N220" t="s">
        <v>39</v>
      </c>
      <c r="O220" t="s">
        <v>30</v>
      </c>
      <c r="P220" s="4">
        <v>7021</v>
      </c>
      <c r="Q220" s="5">
        <v>183</v>
      </c>
      <c r="R220">
        <f>VLOOKUP(Table39[[#This Row],[Product]],products[],2,FALSE)</f>
        <v>14.49</v>
      </c>
      <c r="S220">
        <f>Table39[[#This Row],[Units]]*Table39[[#This Row],[Cost per Unit]]</f>
        <v>2651.67</v>
      </c>
      <c r="T220">
        <f>Table39[[#This Row],[Amount]]-Table39[[#This Row],[Total Cost]]</f>
        <v>4369.33</v>
      </c>
      <c r="U220" s="40">
        <f>Table39[[#This Row],[Profit]]/Table39[[#This Row],[Total Cost]]</f>
        <v>1.6477653705023625</v>
      </c>
    </row>
    <row r="221" spans="13:21" x14ac:dyDescent="0.25">
      <c r="M221" t="s">
        <v>2</v>
      </c>
      <c r="N221" t="s">
        <v>39</v>
      </c>
      <c r="O221" t="s">
        <v>15</v>
      </c>
      <c r="P221" s="4">
        <v>4802</v>
      </c>
      <c r="Q221" s="5">
        <v>36</v>
      </c>
      <c r="R221">
        <f>VLOOKUP(Table39[[#This Row],[Product]],products[],2,FALSE)</f>
        <v>11.73</v>
      </c>
      <c r="S221">
        <f>Table39[[#This Row],[Units]]*Table39[[#This Row],[Cost per Unit]]</f>
        <v>422.28000000000003</v>
      </c>
      <c r="T221">
        <f>Table39[[#This Row],[Amount]]-Table39[[#This Row],[Total Cost]]</f>
        <v>4379.72</v>
      </c>
      <c r="U221" s="40">
        <f>Table39[[#This Row],[Profit]]/Table39[[#This Row],[Total Cost]]</f>
        <v>10.371601780808941</v>
      </c>
    </row>
    <row r="222" spans="13:21" x14ac:dyDescent="0.25">
      <c r="M222" t="s">
        <v>6</v>
      </c>
      <c r="N222" t="s">
        <v>36</v>
      </c>
      <c r="O222" t="s">
        <v>17</v>
      </c>
      <c r="P222" s="4">
        <v>4970</v>
      </c>
      <c r="Q222" s="5">
        <v>156</v>
      </c>
      <c r="R222">
        <f>VLOOKUP(Table39[[#This Row],[Product]],products[],2,FALSE)</f>
        <v>3.11</v>
      </c>
      <c r="S222">
        <f>Table39[[#This Row],[Units]]*Table39[[#This Row],[Cost per Unit]]</f>
        <v>485.15999999999997</v>
      </c>
      <c r="T222">
        <f>Table39[[#This Row],[Amount]]-Table39[[#This Row],[Total Cost]]</f>
        <v>4484.84</v>
      </c>
      <c r="U222" s="40">
        <f>Table39[[#This Row],[Profit]]/Table39[[#This Row],[Total Cost]]</f>
        <v>9.24404320224256</v>
      </c>
    </row>
    <row r="223" spans="13:21" x14ac:dyDescent="0.25">
      <c r="M223" t="s">
        <v>10</v>
      </c>
      <c r="N223" t="s">
        <v>37</v>
      </c>
      <c r="O223" t="s">
        <v>23</v>
      </c>
      <c r="P223" s="4">
        <v>4683</v>
      </c>
      <c r="Q223" s="5">
        <v>30</v>
      </c>
      <c r="R223">
        <f>VLOOKUP(Table39[[#This Row],[Product]],products[],2,FALSE)</f>
        <v>6.49</v>
      </c>
      <c r="S223">
        <f>Table39[[#This Row],[Units]]*Table39[[#This Row],[Cost per Unit]]</f>
        <v>194.70000000000002</v>
      </c>
      <c r="T223">
        <f>Table39[[#This Row],[Amount]]-Table39[[#This Row],[Total Cost]]</f>
        <v>4488.3</v>
      </c>
      <c r="U223" s="40">
        <f>Table39[[#This Row],[Profit]]/Table39[[#This Row],[Total Cost]]</f>
        <v>23.052388289676426</v>
      </c>
    </row>
    <row r="224" spans="13:21" x14ac:dyDescent="0.25">
      <c r="M224" t="s">
        <v>2</v>
      </c>
      <c r="N224" t="s">
        <v>39</v>
      </c>
      <c r="O224" t="s">
        <v>28</v>
      </c>
      <c r="P224" s="4">
        <v>6027</v>
      </c>
      <c r="Q224" s="5">
        <v>144</v>
      </c>
      <c r="R224">
        <f>VLOOKUP(Table39[[#This Row],[Product]],products[],2,FALSE)</f>
        <v>10.38</v>
      </c>
      <c r="S224">
        <f>Table39[[#This Row],[Units]]*Table39[[#This Row],[Cost per Unit]]</f>
        <v>1494.72</v>
      </c>
      <c r="T224">
        <f>Table39[[#This Row],[Amount]]-Table39[[#This Row],[Total Cost]]</f>
        <v>4532.28</v>
      </c>
      <c r="U224" s="40">
        <f>Table39[[#This Row],[Profit]]/Table39[[#This Row],[Total Cost]]</f>
        <v>3.0321933204881177</v>
      </c>
    </row>
    <row r="225" spans="13:21" x14ac:dyDescent="0.25">
      <c r="M225" t="s">
        <v>40</v>
      </c>
      <c r="N225" t="s">
        <v>34</v>
      </c>
      <c r="O225" t="s">
        <v>17</v>
      </c>
      <c r="P225" s="4">
        <v>5019</v>
      </c>
      <c r="Q225" s="5">
        <v>156</v>
      </c>
      <c r="R225">
        <f>VLOOKUP(Table39[[#This Row],[Product]],products[],2,FALSE)</f>
        <v>3.11</v>
      </c>
      <c r="S225">
        <f>Table39[[#This Row],[Units]]*Table39[[#This Row],[Cost per Unit]]</f>
        <v>485.15999999999997</v>
      </c>
      <c r="T225">
        <f>Table39[[#This Row],[Amount]]-Table39[[#This Row],[Total Cost]]</f>
        <v>4533.84</v>
      </c>
      <c r="U225" s="40">
        <f>Table39[[#This Row],[Profit]]/Table39[[#This Row],[Total Cost]]</f>
        <v>9.3450408112787535</v>
      </c>
    </row>
    <row r="226" spans="13:21" x14ac:dyDescent="0.25">
      <c r="M226" t="s">
        <v>40</v>
      </c>
      <c r="N226" t="s">
        <v>37</v>
      </c>
      <c r="O226" t="s">
        <v>27</v>
      </c>
      <c r="P226" s="4">
        <v>6132</v>
      </c>
      <c r="Q226" s="5">
        <v>93</v>
      </c>
      <c r="R226">
        <f>VLOOKUP(Table39[[#This Row],[Product]],products[],2,FALSE)</f>
        <v>16.73</v>
      </c>
      <c r="S226">
        <f>Table39[[#This Row],[Units]]*Table39[[#This Row],[Cost per Unit]]</f>
        <v>1555.89</v>
      </c>
      <c r="T226">
        <f>Table39[[#This Row],[Amount]]-Table39[[#This Row],[Total Cost]]</f>
        <v>4576.1099999999997</v>
      </c>
      <c r="U226" s="40">
        <f>Table39[[#This Row],[Profit]]/Table39[[#This Row],[Total Cost]]</f>
        <v>2.9411526521797811</v>
      </c>
    </row>
    <row r="227" spans="13:21" x14ac:dyDescent="0.25">
      <c r="M227" t="s">
        <v>2</v>
      </c>
      <c r="N227" t="s">
        <v>38</v>
      </c>
      <c r="O227" t="s">
        <v>28</v>
      </c>
      <c r="P227" s="4">
        <v>6580</v>
      </c>
      <c r="Q227" s="5">
        <v>183</v>
      </c>
      <c r="R227">
        <f>VLOOKUP(Table39[[#This Row],[Product]],products[],2,FALSE)</f>
        <v>10.38</v>
      </c>
      <c r="S227">
        <f>Table39[[#This Row],[Units]]*Table39[[#This Row],[Cost per Unit]]</f>
        <v>1899.5400000000002</v>
      </c>
      <c r="T227">
        <f>Table39[[#This Row],[Amount]]-Table39[[#This Row],[Total Cost]]</f>
        <v>4680.46</v>
      </c>
      <c r="U227" s="40">
        <f>Table39[[#This Row],[Profit]]/Table39[[#This Row],[Total Cost]]</f>
        <v>2.4639965465323179</v>
      </c>
    </row>
    <row r="228" spans="13:21" x14ac:dyDescent="0.25">
      <c r="M228" t="s">
        <v>5</v>
      </c>
      <c r="N228" t="s">
        <v>37</v>
      </c>
      <c r="O228" t="s">
        <v>14</v>
      </c>
      <c r="P228" s="4">
        <v>4991</v>
      </c>
      <c r="Q228" s="5">
        <v>12</v>
      </c>
      <c r="R228">
        <f>VLOOKUP(Table39[[#This Row],[Product]],products[],2,FALSE)</f>
        <v>11.7</v>
      </c>
      <c r="S228">
        <f>Table39[[#This Row],[Units]]*Table39[[#This Row],[Cost per Unit]]</f>
        <v>140.39999999999998</v>
      </c>
      <c r="T228">
        <f>Table39[[#This Row],[Amount]]-Table39[[#This Row],[Total Cost]]</f>
        <v>4850.6000000000004</v>
      </c>
      <c r="U228" s="40">
        <f>Table39[[#This Row],[Profit]]/Table39[[#This Row],[Total Cost]]</f>
        <v>34.548433048433054</v>
      </c>
    </row>
    <row r="229" spans="13:21" x14ac:dyDescent="0.25">
      <c r="M229" t="s">
        <v>5</v>
      </c>
      <c r="N229" t="s">
        <v>38</v>
      </c>
      <c r="O229" t="s">
        <v>32</v>
      </c>
      <c r="P229" s="4">
        <v>5075</v>
      </c>
      <c r="Q229" s="5">
        <v>21</v>
      </c>
      <c r="R229">
        <f>VLOOKUP(Table39[[#This Row],[Product]],products[],2,FALSE)</f>
        <v>8.65</v>
      </c>
      <c r="S229">
        <f>Table39[[#This Row],[Units]]*Table39[[#This Row],[Cost per Unit]]</f>
        <v>181.65</v>
      </c>
      <c r="T229">
        <f>Table39[[#This Row],[Amount]]-Table39[[#This Row],[Total Cost]]</f>
        <v>4893.3500000000004</v>
      </c>
      <c r="U229" s="40">
        <f>Table39[[#This Row],[Profit]]/Table39[[#This Row],[Total Cost]]</f>
        <v>26.938342967244701</v>
      </c>
    </row>
    <row r="230" spans="13:21" x14ac:dyDescent="0.25">
      <c r="M230" t="s">
        <v>40</v>
      </c>
      <c r="N230" t="s">
        <v>38</v>
      </c>
      <c r="O230" t="s">
        <v>4</v>
      </c>
      <c r="P230" s="4">
        <v>6125</v>
      </c>
      <c r="Q230" s="5">
        <v>102</v>
      </c>
      <c r="R230">
        <f>VLOOKUP(Table39[[#This Row],[Product]],products[],2,FALSE)</f>
        <v>11.88</v>
      </c>
      <c r="S230">
        <f>Table39[[#This Row],[Units]]*Table39[[#This Row],[Cost per Unit]]</f>
        <v>1211.76</v>
      </c>
      <c r="T230">
        <f>Table39[[#This Row],[Amount]]-Table39[[#This Row],[Total Cost]]</f>
        <v>4913.24</v>
      </c>
      <c r="U230" s="40">
        <f>Table39[[#This Row],[Profit]]/Table39[[#This Row],[Total Cost]]</f>
        <v>4.0546312801214759</v>
      </c>
    </row>
    <row r="231" spans="13:21" x14ac:dyDescent="0.25">
      <c r="M231" t="s">
        <v>5</v>
      </c>
      <c r="N231" t="s">
        <v>34</v>
      </c>
      <c r="O231" t="s">
        <v>15</v>
      </c>
      <c r="P231" s="4">
        <v>7280</v>
      </c>
      <c r="Q231" s="5">
        <v>201</v>
      </c>
      <c r="R231">
        <f>VLOOKUP(Table39[[#This Row],[Product]],products[],2,FALSE)</f>
        <v>11.73</v>
      </c>
      <c r="S231">
        <f>Table39[[#This Row],[Units]]*Table39[[#This Row],[Cost per Unit]]</f>
        <v>2357.73</v>
      </c>
      <c r="T231">
        <f>Table39[[#This Row],[Amount]]-Table39[[#This Row],[Total Cost]]</f>
        <v>4922.2700000000004</v>
      </c>
      <c r="U231" s="40">
        <f>Table39[[#This Row],[Profit]]/Table39[[#This Row],[Total Cost]]</f>
        <v>2.0877157265675037</v>
      </c>
    </row>
    <row r="232" spans="13:21" x14ac:dyDescent="0.25">
      <c r="M232" t="s">
        <v>10</v>
      </c>
      <c r="N232" t="s">
        <v>34</v>
      </c>
      <c r="O232" t="s">
        <v>26</v>
      </c>
      <c r="P232" s="4">
        <v>4991</v>
      </c>
      <c r="Q232" s="5">
        <v>9</v>
      </c>
      <c r="R232">
        <f>VLOOKUP(Table39[[#This Row],[Product]],products[],2,FALSE)</f>
        <v>5.6</v>
      </c>
      <c r="S232">
        <f>Table39[[#This Row],[Units]]*Table39[[#This Row],[Cost per Unit]]</f>
        <v>50.4</v>
      </c>
      <c r="T232">
        <f>Table39[[#This Row],[Amount]]-Table39[[#This Row],[Total Cost]]</f>
        <v>4940.6000000000004</v>
      </c>
      <c r="U232" s="40">
        <f>Table39[[#This Row],[Profit]]/Table39[[#This Row],[Total Cost]]</f>
        <v>98.027777777777786</v>
      </c>
    </row>
    <row r="233" spans="13:21" x14ac:dyDescent="0.25">
      <c r="M233" t="s">
        <v>5</v>
      </c>
      <c r="N233" t="s">
        <v>39</v>
      </c>
      <c r="O233" t="s">
        <v>26</v>
      </c>
      <c r="P233" s="4">
        <v>5236</v>
      </c>
      <c r="Q233" s="5">
        <v>51</v>
      </c>
      <c r="R233">
        <f>VLOOKUP(Table39[[#This Row],[Product]],products[],2,FALSE)</f>
        <v>5.6</v>
      </c>
      <c r="S233">
        <f>Table39[[#This Row],[Units]]*Table39[[#This Row],[Cost per Unit]]</f>
        <v>285.59999999999997</v>
      </c>
      <c r="T233">
        <f>Table39[[#This Row],[Amount]]-Table39[[#This Row],[Total Cost]]</f>
        <v>4950.3999999999996</v>
      </c>
      <c r="U233" s="40">
        <f>Table39[[#This Row],[Profit]]/Table39[[#This Row],[Total Cost]]</f>
        <v>17.333333333333336</v>
      </c>
    </row>
    <row r="234" spans="13:21" x14ac:dyDescent="0.25">
      <c r="M234" t="s">
        <v>9</v>
      </c>
      <c r="N234" t="s">
        <v>35</v>
      </c>
      <c r="O234" t="s">
        <v>15</v>
      </c>
      <c r="P234" s="4">
        <v>7833</v>
      </c>
      <c r="Q234" s="5">
        <v>243</v>
      </c>
      <c r="R234">
        <f>VLOOKUP(Table39[[#This Row],[Product]],products[],2,FALSE)</f>
        <v>11.73</v>
      </c>
      <c r="S234">
        <f>Table39[[#This Row],[Units]]*Table39[[#This Row],[Cost per Unit]]</f>
        <v>2850.3900000000003</v>
      </c>
      <c r="T234">
        <f>Table39[[#This Row],[Amount]]-Table39[[#This Row],[Total Cost]]</f>
        <v>4982.6099999999997</v>
      </c>
      <c r="U234" s="40">
        <f>Table39[[#This Row],[Profit]]/Table39[[#This Row],[Total Cost]]</f>
        <v>1.7480450043678231</v>
      </c>
    </row>
    <row r="235" spans="13:21" x14ac:dyDescent="0.25">
      <c r="M235" t="s">
        <v>40</v>
      </c>
      <c r="N235" t="s">
        <v>36</v>
      </c>
      <c r="O235" t="s">
        <v>25</v>
      </c>
      <c r="P235" s="4">
        <v>5439</v>
      </c>
      <c r="Q235" s="5">
        <v>30</v>
      </c>
      <c r="R235">
        <f>VLOOKUP(Table39[[#This Row],[Product]],products[],2,FALSE)</f>
        <v>13.15</v>
      </c>
      <c r="S235">
        <f>Table39[[#This Row],[Units]]*Table39[[#This Row],[Cost per Unit]]</f>
        <v>394.5</v>
      </c>
      <c r="T235">
        <f>Table39[[#This Row],[Amount]]-Table39[[#This Row],[Total Cost]]</f>
        <v>5044.5</v>
      </c>
      <c r="U235" s="40">
        <f>Table39[[#This Row],[Profit]]/Table39[[#This Row],[Total Cost]]</f>
        <v>12.787072243346008</v>
      </c>
    </row>
    <row r="236" spans="13:21" x14ac:dyDescent="0.25">
      <c r="M236" t="s">
        <v>41</v>
      </c>
      <c r="N236" t="s">
        <v>35</v>
      </c>
      <c r="O236" t="s">
        <v>28</v>
      </c>
      <c r="P236" s="4">
        <v>7455</v>
      </c>
      <c r="Q236" s="5">
        <v>216</v>
      </c>
      <c r="R236">
        <f>VLOOKUP(Table39[[#This Row],[Product]],products[],2,FALSE)</f>
        <v>10.38</v>
      </c>
      <c r="S236">
        <f>Table39[[#This Row],[Units]]*Table39[[#This Row],[Cost per Unit]]</f>
        <v>2242.0800000000004</v>
      </c>
      <c r="T236">
        <f>Table39[[#This Row],[Amount]]-Table39[[#This Row],[Total Cost]]</f>
        <v>5212.92</v>
      </c>
      <c r="U236" s="40">
        <f>Table39[[#This Row],[Profit]]/Table39[[#This Row],[Total Cost]]</f>
        <v>2.3250374652108752</v>
      </c>
    </row>
    <row r="237" spans="13:21" x14ac:dyDescent="0.25">
      <c r="M237" t="s">
        <v>40</v>
      </c>
      <c r="N237" t="s">
        <v>39</v>
      </c>
      <c r="O237" t="s">
        <v>15</v>
      </c>
      <c r="P237" s="4">
        <v>5775</v>
      </c>
      <c r="Q237" s="5">
        <v>42</v>
      </c>
      <c r="R237">
        <f>VLOOKUP(Table39[[#This Row],[Product]],products[],2,FALSE)</f>
        <v>11.73</v>
      </c>
      <c r="S237">
        <f>Table39[[#This Row],[Units]]*Table39[[#This Row],[Cost per Unit]]</f>
        <v>492.66</v>
      </c>
      <c r="T237">
        <f>Table39[[#This Row],[Amount]]-Table39[[#This Row],[Total Cost]]</f>
        <v>5282.34</v>
      </c>
      <c r="U237" s="40">
        <f>Table39[[#This Row],[Profit]]/Table39[[#This Row],[Total Cost]]</f>
        <v>10.722080136402386</v>
      </c>
    </row>
    <row r="238" spans="13:21" x14ac:dyDescent="0.25">
      <c r="M238" t="s">
        <v>7</v>
      </c>
      <c r="N238" t="s">
        <v>37</v>
      </c>
      <c r="O238" t="s">
        <v>26</v>
      </c>
      <c r="P238" s="4">
        <v>5306</v>
      </c>
      <c r="Q238" s="5">
        <v>0</v>
      </c>
      <c r="R238">
        <f>VLOOKUP(Table39[[#This Row],[Product]],products[],2,FALSE)</f>
        <v>5.6</v>
      </c>
      <c r="S238">
        <f>Table39[[#This Row],[Units]]*Table39[[#This Row],[Cost per Unit]]</f>
        <v>0</v>
      </c>
      <c r="T238">
        <f>Table39[[#This Row],[Amount]]-Table39[[#This Row],[Total Cost]]</f>
        <v>5306</v>
      </c>
      <c r="U238" s="40" t="e">
        <f>Table39[[#This Row],[Profit]]/Table39[[#This Row],[Total Cost]]</f>
        <v>#DIV/0!</v>
      </c>
    </row>
    <row r="239" spans="13:21" x14ac:dyDescent="0.25">
      <c r="M239" t="s">
        <v>10</v>
      </c>
      <c r="N239" t="s">
        <v>38</v>
      </c>
      <c r="O239" t="s">
        <v>4</v>
      </c>
      <c r="P239" s="4">
        <v>6860</v>
      </c>
      <c r="Q239" s="5">
        <v>126</v>
      </c>
      <c r="R239">
        <f>VLOOKUP(Table39[[#This Row],[Product]],products[],2,FALSE)</f>
        <v>11.88</v>
      </c>
      <c r="S239">
        <f>Table39[[#This Row],[Units]]*Table39[[#This Row],[Cost per Unit]]</f>
        <v>1496.88</v>
      </c>
      <c r="T239">
        <f>Table39[[#This Row],[Amount]]-Table39[[#This Row],[Total Cost]]</f>
        <v>5363.12</v>
      </c>
      <c r="U239" s="40">
        <f>Table39[[#This Row],[Profit]]/Table39[[#This Row],[Total Cost]]</f>
        <v>3.5828656939768049</v>
      </c>
    </row>
    <row r="240" spans="13:21" x14ac:dyDescent="0.25">
      <c r="M240" t="s">
        <v>6</v>
      </c>
      <c r="N240" t="s">
        <v>34</v>
      </c>
      <c r="O240" t="s">
        <v>26</v>
      </c>
      <c r="P240" s="4">
        <v>8008</v>
      </c>
      <c r="Q240" s="5">
        <v>456</v>
      </c>
      <c r="R240">
        <f>VLOOKUP(Table39[[#This Row],[Product]],products[],2,FALSE)</f>
        <v>5.6</v>
      </c>
      <c r="S240">
        <f>Table39[[#This Row],[Units]]*Table39[[#This Row],[Cost per Unit]]</f>
        <v>2553.6</v>
      </c>
      <c r="T240">
        <f>Table39[[#This Row],[Amount]]-Table39[[#This Row],[Total Cost]]</f>
        <v>5454.4</v>
      </c>
      <c r="U240" s="40">
        <f>Table39[[#This Row],[Profit]]/Table39[[#This Row],[Total Cost]]</f>
        <v>2.1359649122807016</v>
      </c>
    </row>
    <row r="241" spans="13:21" x14ac:dyDescent="0.25">
      <c r="M241" t="s">
        <v>5</v>
      </c>
      <c r="N241" t="s">
        <v>36</v>
      </c>
      <c r="O241" t="s">
        <v>13</v>
      </c>
      <c r="P241" s="4">
        <v>6146</v>
      </c>
      <c r="Q241" s="5">
        <v>63</v>
      </c>
      <c r="R241">
        <f>VLOOKUP(Table39[[#This Row],[Product]],products[],2,FALSE)</f>
        <v>9.33</v>
      </c>
      <c r="S241">
        <f>Table39[[#This Row],[Units]]*Table39[[#This Row],[Cost per Unit]]</f>
        <v>587.79</v>
      </c>
      <c r="T241">
        <f>Table39[[#This Row],[Amount]]-Table39[[#This Row],[Total Cost]]</f>
        <v>5558.21</v>
      </c>
      <c r="U241" s="40">
        <f>Table39[[#This Row],[Profit]]/Table39[[#This Row],[Total Cost]]</f>
        <v>9.456115279266406</v>
      </c>
    </row>
    <row r="242" spans="13:21" x14ac:dyDescent="0.25">
      <c r="M242" t="s">
        <v>7</v>
      </c>
      <c r="N242" t="s">
        <v>38</v>
      </c>
      <c r="O242" t="s">
        <v>30</v>
      </c>
      <c r="P242" s="4">
        <v>10129</v>
      </c>
      <c r="Q242" s="5">
        <v>312</v>
      </c>
      <c r="R242">
        <f>VLOOKUP(Table39[[#This Row],[Product]],products[],2,FALSE)</f>
        <v>14.49</v>
      </c>
      <c r="S242">
        <f>Table39[[#This Row],[Units]]*Table39[[#This Row],[Cost per Unit]]</f>
        <v>4520.88</v>
      </c>
      <c r="T242">
        <f>Table39[[#This Row],[Amount]]-Table39[[#This Row],[Total Cost]]</f>
        <v>5608.12</v>
      </c>
      <c r="U242" s="40">
        <f>Table39[[#This Row],[Profit]]/Table39[[#This Row],[Total Cost]]</f>
        <v>1.2404930013625666</v>
      </c>
    </row>
    <row r="243" spans="13:21" x14ac:dyDescent="0.25">
      <c r="M243" t="s">
        <v>6</v>
      </c>
      <c r="N243" t="s">
        <v>34</v>
      </c>
      <c r="O243" t="s">
        <v>32</v>
      </c>
      <c r="P243" s="4">
        <v>6734</v>
      </c>
      <c r="Q243" s="5">
        <v>123</v>
      </c>
      <c r="R243">
        <f>VLOOKUP(Table39[[#This Row],[Product]],products[],2,FALSE)</f>
        <v>8.65</v>
      </c>
      <c r="S243">
        <f>Table39[[#This Row],[Units]]*Table39[[#This Row],[Cost per Unit]]</f>
        <v>1063.95</v>
      </c>
      <c r="T243">
        <f>Table39[[#This Row],[Amount]]-Table39[[#This Row],[Total Cost]]</f>
        <v>5670.05</v>
      </c>
      <c r="U243" s="40">
        <f>Table39[[#This Row],[Profit]]/Table39[[#This Row],[Total Cost]]</f>
        <v>5.329244795338127</v>
      </c>
    </row>
    <row r="244" spans="13:21" x14ac:dyDescent="0.25">
      <c r="M244" t="s">
        <v>7</v>
      </c>
      <c r="N244" t="s">
        <v>37</v>
      </c>
      <c r="O244" t="s">
        <v>30</v>
      </c>
      <c r="P244" s="4">
        <v>6454</v>
      </c>
      <c r="Q244" s="5">
        <v>54</v>
      </c>
      <c r="R244">
        <f>VLOOKUP(Table39[[#This Row],[Product]],products[],2,FALSE)</f>
        <v>14.49</v>
      </c>
      <c r="S244">
        <f>Table39[[#This Row],[Units]]*Table39[[#This Row],[Cost per Unit]]</f>
        <v>782.46</v>
      </c>
      <c r="T244">
        <f>Table39[[#This Row],[Amount]]-Table39[[#This Row],[Total Cost]]</f>
        <v>5671.54</v>
      </c>
      <c r="U244" s="40">
        <f>Table39[[#This Row],[Profit]]/Table39[[#This Row],[Total Cost]]</f>
        <v>7.2483449633208084</v>
      </c>
    </row>
    <row r="245" spans="13:21" x14ac:dyDescent="0.25">
      <c r="M245" t="s">
        <v>41</v>
      </c>
      <c r="N245" t="s">
        <v>34</v>
      </c>
      <c r="O245" t="s">
        <v>33</v>
      </c>
      <c r="P245" s="4">
        <v>7847</v>
      </c>
      <c r="Q245" s="5">
        <v>174</v>
      </c>
      <c r="R245">
        <f>VLOOKUP(Table39[[#This Row],[Product]],products[],2,FALSE)</f>
        <v>12.37</v>
      </c>
      <c r="S245">
        <f>Table39[[#This Row],[Units]]*Table39[[#This Row],[Cost per Unit]]</f>
        <v>2152.3799999999997</v>
      </c>
      <c r="T245">
        <f>Table39[[#This Row],[Amount]]-Table39[[#This Row],[Total Cost]]</f>
        <v>5694.6200000000008</v>
      </c>
      <c r="U245" s="40">
        <f>Table39[[#This Row],[Profit]]/Table39[[#This Row],[Total Cost]]</f>
        <v>2.6457317016511963</v>
      </c>
    </row>
    <row r="246" spans="13:21" x14ac:dyDescent="0.25">
      <c r="M246" t="s">
        <v>40</v>
      </c>
      <c r="N246" t="s">
        <v>39</v>
      </c>
      <c r="O246" t="s">
        <v>22</v>
      </c>
      <c r="P246" s="4">
        <v>5817</v>
      </c>
      <c r="Q246" s="5">
        <v>12</v>
      </c>
      <c r="R246">
        <f>VLOOKUP(Table39[[#This Row],[Product]],products[],2,FALSE)</f>
        <v>9.77</v>
      </c>
      <c r="S246">
        <f>Table39[[#This Row],[Units]]*Table39[[#This Row],[Cost per Unit]]</f>
        <v>117.24</v>
      </c>
      <c r="T246">
        <f>Table39[[#This Row],[Amount]]-Table39[[#This Row],[Total Cost]]</f>
        <v>5699.76</v>
      </c>
      <c r="U246" s="40">
        <f>Table39[[#This Row],[Profit]]/Table39[[#This Row],[Total Cost]]</f>
        <v>48.61617195496418</v>
      </c>
    </row>
    <row r="247" spans="13:21" x14ac:dyDescent="0.25">
      <c r="M247" t="s">
        <v>8</v>
      </c>
      <c r="N247" t="s">
        <v>38</v>
      </c>
      <c r="O247" t="s">
        <v>21</v>
      </c>
      <c r="P247" s="4">
        <v>6433</v>
      </c>
      <c r="Q247" s="5">
        <v>78</v>
      </c>
      <c r="R247">
        <f>VLOOKUP(Table39[[#This Row],[Product]],products[],2,FALSE)</f>
        <v>9</v>
      </c>
      <c r="S247">
        <f>Table39[[#This Row],[Units]]*Table39[[#This Row],[Cost per Unit]]</f>
        <v>702</v>
      </c>
      <c r="T247">
        <f>Table39[[#This Row],[Amount]]-Table39[[#This Row],[Total Cost]]</f>
        <v>5731</v>
      </c>
      <c r="U247" s="40">
        <f>Table39[[#This Row],[Profit]]/Table39[[#This Row],[Total Cost]]</f>
        <v>8.1638176638176638</v>
      </c>
    </row>
    <row r="248" spans="13:21" x14ac:dyDescent="0.25">
      <c r="M248" t="s">
        <v>2</v>
      </c>
      <c r="N248" t="s">
        <v>39</v>
      </c>
      <c r="O248" t="s">
        <v>21</v>
      </c>
      <c r="P248" s="4">
        <v>7651</v>
      </c>
      <c r="Q248" s="5">
        <v>213</v>
      </c>
      <c r="R248">
        <f>VLOOKUP(Table39[[#This Row],[Product]],products[],2,FALSE)</f>
        <v>9</v>
      </c>
      <c r="S248">
        <f>Table39[[#This Row],[Units]]*Table39[[#This Row],[Cost per Unit]]</f>
        <v>1917</v>
      </c>
      <c r="T248">
        <f>Table39[[#This Row],[Amount]]-Table39[[#This Row],[Total Cost]]</f>
        <v>5734</v>
      </c>
      <c r="U248" s="40">
        <f>Table39[[#This Row],[Profit]]/Table39[[#This Row],[Total Cost]]</f>
        <v>2.9911319770474698</v>
      </c>
    </row>
    <row r="249" spans="13:21" x14ac:dyDescent="0.25">
      <c r="M249" t="s">
        <v>3</v>
      </c>
      <c r="N249" t="s">
        <v>34</v>
      </c>
      <c r="O249" t="s">
        <v>25</v>
      </c>
      <c r="P249" s="4">
        <v>6300</v>
      </c>
      <c r="Q249" s="5">
        <v>42</v>
      </c>
      <c r="R249">
        <f>VLOOKUP(Table39[[#This Row],[Product]],products[],2,FALSE)</f>
        <v>13.15</v>
      </c>
      <c r="S249">
        <f>Table39[[#This Row],[Units]]*Table39[[#This Row],[Cost per Unit]]</f>
        <v>552.30000000000007</v>
      </c>
      <c r="T249">
        <f>Table39[[#This Row],[Amount]]-Table39[[#This Row],[Total Cost]]</f>
        <v>5747.7</v>
      </c>
      <c r="U249" s="40">
        <f>Table39[[#This Row],[Profit]]/Table39[[#This Row],[Total Cost]]</f>
        <v>10.406844106463877</v>
      </c>
    </row>
    <row r="250" spans="13:21" x14ac:dyDescent="0.25">
      <c r="M250" t="s">
        <v>7</v>
      </c>
      <c r="N250" t="s">
        <v>37</v>
      </c>
      <c r="O250" t="s">
        <v>33</v>
      </c>
      <c r="P250" s="4">
        <v>6391</v>
      </c>
      <c r="Q250" s="5">
        <v>48</v>
      </c>
      <c r="R250">
        <f>VLOOKUP(Table39[[#This Row],[Product]],products[],2,FALSE)</f>
        <v>12.37</v>
      </c>
      <c r="S250">
        <f>Table39[[#This Row],[Units]]*Table39[[#This Row],[Cost per Unit]]</f>
        <v>593.76</v>
      </c>
      <c r="T250">
        <f>Table39[[#This Row],[Amount]]-Table39[[#This Row],[Total Cost]]</f>
        <v>5797.24</v>
      </c>
      <c r="U250" s="40">
        <f>Table39[[#This Row],[Profit]]/Table39[[#This Row],[Total Cost]]</f>
        <v>9.7636081918620317</v>
      </c>
    </row>
    <row r="251" spans="13:21" x14ac:dyDescent="0.25">
      <c r="M251" t="s">
        <v>40</v>
      </c>
      <c r="N251" t="s">
        <v>39</v>
      </c>
      <c r="O251" t="s">
        <v>27</v>
      </c>
      <c r="P251" s="4">
        <v>6370</v>
      </c>
      <c r="Q251" s="5">
        <v>30</v>
      </c>
      <c r="R251">
        <f>VLOOKUP(Table39[[#This Row],[Product]],products[],2,FALSE)</f>
        <v>16.73</v>
      </c>
      <c r="S251">
        <f>Table39[[#This Row],[Units]]*Table39[[#This Row],[Cost per Unit]]</f>
        <v>501.90000000000003</v>
      </c>
      <c r="T251">
        <f>Table39[[#This Row],[Amount]]-Table39[[#This Row],[Total Cost]]</f>
        <v>5868.1</v>
      </c>
      <c r="U251" s="40">
        <f>Table39[[#This Row],[Profit]]/Table39[[#This Row],[Total Cost]]</f>
        <v>11.691771269177126</v>
      </c>
    </row>
    <row r="252" spans="13:21" x14ac:dyDescent="0.25">
      <c r="M252" t="s">
        <v>41</v>
      </c>
      <c r="N252" t="s">
        <v>38</v>
      </c>
      <c r="O252" t="s">
        <v>22</v>
      </c>
      <c r="P252" s="4">
        <v>5915</v>
      </c>
      <c r="Q252" s="5">
        <v>3</v>
      </c>
      <c r="R252">
        <f>VLOOKUP(Table39[[#This Row],[Product]],products[],2,FALSE)</f>
        <v>9.77</v>
      </c>
      <c r="S252">
        <f>Table39[[#This Row],[Units]]*Table39[[#This Row],[Cost per Unit]]</f>
        <v>29.31</v>
      </c>
      <c r="T252">
        <f>Table39[[#This Row],[Amount]]-Table39[[#This Row],[Total Cost]]</f>
        <v>5885.69</v>
      </c>
      <c r="U252" s="40">
        <f>Table39[[#This Row],[Profit]]/Table39[[#This Row],[Total Cost]]</f>
        <v>200.80825656772433</v>
      </c>
    </row>
    <row r="253" spans="13:21" x14ac:dyDescent="0.25">
      <c r="M253" t="s">
        <v>41</v>
      </c>
      <c r="N253" t="s">
        <v>37</v>
      </c>
      <c r="O253" t="s">
        <v>24</v>
      </c>
      <c r="P253" s="4">
        <v>6398</v>
      </c>
      <c r="Q253" s="5">
        <v>102</v>
      </c>
      <c r="R253">
        <f>VLOOKUP(Table39[[#This Row],[Product]],products[],2,FALSE)</f>
        <v>4.97</v>
      </c>
      <c r="S253">
        <f>Table39[[#This Row],[Units]]*Table39[[#This Row],[Cost per Unit]]</f>
        <v>506.94</v>
      </c>
      <c r="T253">
        <f>Table39[[#This Row],[Amount]]-Table39[[#This Row],[Total Cost]]</f>
        <v>5891.06</v>
      </c>
      <c r="U253" s="40">
        <f>Table39[[#This Row],[Profit]]/Table39[[#This Row],[Total Cost]]</f>
        <v>11.620822977078156</v>
      </c>
    </row>
    <row r="254" spans="13:21" x14ac:dyDescent="0.25">
      <c r="M254" t="s">
        <v>6</v>
      </c>
      <c r="N254" t="s">
        <v>39</v>
      </c>
      <c r="O254" t="s">
        <v>17</v>
      </c>
      <c r="P254" s="4">
        <v>6048</v>
      </c>
      <c r="Q254" s="5">
        <v>27</v>
      </c>
      <c r="R254">
        <f>VLOOKUP(Table39[[#This Row],[Product]],products[],2,FALSE)</f>
        <v>3.11</v>
      </c>
      <c r="S254">
        <f>Table39[[#This Row],[Units]]*Table39[[#This Row],[Cost per Unit]]</f>
        <v>83.97</v>
      </c>
      <c r="T254">
        <f>Table39[[#This Row],[Amount]]-Table39[[#This Row],[Total Cost]]</f>
        <v>5964.03</v>
      </c>
      <c r="U254" s="40">
        <f>Table39[[#This Row],[Profit]]/Table39[[#This Row],[Total Cost]]</f>
        <v>71.025723472668801</v>
      </c>
    </row>
    <row r="255" spans="13:21" x14ac:dyDescent="0.25">
      <c r="M255" t="s">
        <v>8</v>
      </c>
      <c r="N255" t="s">
        <v>37</v>
      </c>
      <c r="O255" t="s">
        <v>26</v>
      </c>
      <c r="P255" s="4">
        <v>6279</v>
      </c>
      <c r="Q255" s="5">
        <v>45</v>
      </c>
      <c r="R255">
        <f>VLOOKUP(Table39[[#This Row],[Product]],products[],2,FALSE)</f>
        <v>5.6</v>
      </c>
      <c r="S255">
        <f>Table39[[#This Row],[Units]]*Table39[[#This Row],[Cost per Unit]]</f>
        <v>251.99999999999997</v>
      </c>
      <c r="T255">
        <f>Table39[[#This Row],[Amount]]-Table39[[#This Row],[Total Cost]]</f>
        <v>6027</v>
      </c>
      <c r="U255" s="40">
        <f>Table39[[#This Row],[Profit]]/Table39[[#This Row],[Total Cost]]</f>
        <v>23.916666666666668</v>
      </c>
    </row>
    <row r="256" spans="13:21" x14ac:dyDescent="0.25">
      <c r="M256" t="s">
        <v>6</v>
      </c>
      <c r="N256" t="s">
        <v>36</v>
      </c>
      <c r="O256" t="s">
        <v>32</v>
      </c>
      <c r="P256" s="4">
        <v>6118</v>
      </c>
      <c r="Q256" s="5">
        <v>9</v>
      </c>
      <c r="R256">
        <f>VLOOKUP(Table39[[#This Row],[Product]],products[],2,FALSE)</f>
        <v>8.65</v>
      </c>
      <c r="S256">
        <f>Table39[[#This Row],[Units]]*Table39[[#This Row],[Cost per Unit]]</f>
        <v>77.850000000000009</v>
      </c>
      <c r="T256">
        <f>Table39[[#This Row],[Amount]]-Table39[[#This Row],[Total Cost]]</f>
        <v>6040.15</v>
      </c>
      <c r="U256" s="40">
        <f>Table39[[#This Row],[Profit]]/Table39[[#This Row],[Total Cost]]</f>
        <v>77.587026332691053</v>
      </c>
    </row>
    <row r="257" spans="13:21" x14ac:dyDescent="0.25">
      <c r="M257" t="s">
        <v>5</v>
      </c>
      <c r="N257" t="s">
        <v>36</v>
      </c>
      <c r="O257" t="s">
        <v>18</v>
      </c>
      <c r="P257" s="4">
        <v>6111</v>
      </c>
      <c r="Q257" s="5">
        <v>3</v>
      </c>
      <c r="R257">
        <f>VLOOKUP(Table39[[#This Row],[Product]],products[],2,FALSE)</f>
        <v>6.47</v>
      </c>
      <c r="S257">
        <f>Table39[[#This Row],[Units]]*Table39[[#This Row],[Cost per Unit]]</f>
        <v>19.41</v>
      </c>
      <c r="T257">
        <f>Table39[[#This Row],[Amount]]-Table39[[#This Row],[Total Cost]]</f>
        <v>6091.59</v>
      </c>
      <c r="U257" s="40">
        <f>Table39[[#This Row],[Profit]]/Table39[[#This Row],[Total Cost]]</f>
        <v>313.83771251931995</v>
      </c>
    </row>
    <row r="258" spans="13:21" x14ac:dyDescent="0.25">
      <c r="M258" t="s">
        <v>5</v>
      </c>
      <c r="N258" t="s">
        <v>39</v>
      </c>
      <c r="O258" t="s">
        <v>22</v>
      </c>
      <c r="P258" s="4">
        <v>6909</v>
      </c>
      <c r="Q258" s="5">
        <v>81</v>
      </c>
      <c r="R258">
        <f>VLOOKUP(Table39[[#This Row],[Product]],products[],2,FALSE)</f>
        <v>9.77</v>
      </c>
      <c r="S258">
        <f>Table39[[#This Row],[Units]]*Table39[[#This Row],[Cost per Unit]]</f>
        <v>791.37</v>
      </c>
      <c r="T258">
        <f>Table39[[#This Row],[Amount]]-Table39[[#This Row],[Total Cost]]</f>
        <v>6117.63</v>
      </c>
      <c r="U258" s="40">
        <f>Table39[[#This Row],[Profit]]/Table39[[#This Row],[Total Cost]]</f>
        <v>7.7304295083210128</v>
      </c>
    </row>
    <row r="259" spans="13:21" x14ac:dyDescent="0.25">
      <c r="M259" t="s">
        <v>5</v>
      </c>
      <c r="N259" t="s">
        <v>36</v>
      </c>
      <c r="O259" t="s">
        <v>23</v>
      </c>
      <c r="P259" s="4">
        <v>6314</v>
      </c>
      <c r="Q259" s="5">
        <v>15</v>
      </c>
      <c r="R259">
        <f>VLOOKUP(Table39[[#This Row],[Product]],products[],2,FALSE)</f>
        <v>6.49</v>
      </c>
      <c r="S259">
        <f>Table39[[#This Row],[Units]]*Table39[[#This Row],[Cost per Unit]]</f>
        <v>97.350000000000009</v>
      </c>
      <c r="T259">
        <f>Table39[[#This Row],[Amount]]-Table39[[#This Row],[Total Cost]]</f>
        <v>6216.65</v>
      </c>
      <c r="U259" s="40">
        <f>Table39[[#This Row],[Profit]]/Table39[[#This Row],[Total Cost]]</f>
        <v>63.858757062146886</v>
      </c>
    </row>
    <row r="260" spans="13:21" x14ac:dyDescent="0.25">
      <c r="M260" t="s">
        <v>9</v>
      </c>
      <c r="N260" t="s">
        <v>37</v>
      </c>
      <c r="O260" t="s">
        <v>20</v>
      </c>
      <c r="P260" s="4">
        <v>7273</v>
      </c>
      <c r="Q260" s="5">
        <v>96</v>
      </c>
      <c r="R260">
        <f>VLOOKUP(Table39[[#This Row],[Product]],products[],2,FALSE)</f>
        <v>10.62</v>
      </c>
      <c r="S260">
        <f>Table39[[#This Row],[Units]]*Table39[[#This Row],[Cost per Unit]]</f>
        <v>1019.52</v>
      </c>
      <c r="T260">
        <f>Table39[[#This Row],[Amount]]-Table39[[#This Row],[Total Cost]]</f>
        <v>6253.48</v>
      </c>
      <c r="U260" s="40">
        <f>Table39[[#This Row],[Profit]]/Table39[[#This Row],[Total Cost]]</f>
        <v>6.1337492153170112</v>
      </c>
    </row>
    <row r="261" spans="13:21" x14ac:dyDescent="0.25">
      <c r="M261" t="s">
        <v>2</v>
      </c>
      <c r="N261" t="s">
        <v>39</v>
      </c>
      <c r="O261" t="s">
        <v>27</v>
      </c>
      <c r="P261" s="4">
        <v>7812</v>
      </c>
      <c r="Q261" s="5">
        <v>81</v>
      </c>
      <c r="R261">
        <f>VLOOKUP(Table39[[#This Row],[Product]],products[],2,FALSE)</f>
        <v>16.73</v>
      </c>
      <c r="S261">
        <f>Table39[[#This Row],[Units]]*Table39[[#This Row],[Cost per Unit]]</f>
        <v>1355.13</v>
      </c>
      <c r="T261">
        <f>Table39[[#This Row],[Amount]]-Table39[[#This Row],[Total Cost]]</f>
        <v>6456.87</v>
      </c>
      <c r="U261" s="40">
        <f>Table39[[#This Row],[Profit]]/Table39[[#This Row],[Total Cost]]</f>
        <v>4.764760576476057</v>
      </c>
    </row>
    <row r="262" spans="13:21" x14ac:dyDescent="0.25">
      <c r="M262" t="s">
        <v>40</v>
      </c>
      <c r="N262" t="s">
        <v>34</v>
      </c>
      <c r="O262" t="s">
        <v>26</v>
      </c>
      <c r="P262" s="4">
        <v>6748</v>
      </c>
      <c r="Q262" s="5">
        <v>48</v>
      </c>
      <c r="R262">
        <f>VLOOKUP(Table39[[#This Row],[Product]],products[],2,FALSE)</f>
        <v>5.6</v>
      </c>
      <c r="S262">
        <f>Table39[[#This Row],[Units]]*Table39[[#This Row],[Cost per Unit]]</f>
        <v>268.79999999999995</v>
      </c>
      <c r="T262">
        <f>Table39[[#This Row],[Amount]]-Table39[[#This Row],[Total Cost]]</f>
        <v>6479.2</v>
      </c>
      <c r="U262" s="40">
        <f>Table39[[#This Row],[Profit]]/Table39[[#This Row],[Total Cost]]</f>
        <v>24.104166666666671</v>
      </c>
    </row>
    <row r="263" spans="13:21" x14ac:dyDescent="0.25">
      <c r="M263" t="s">
        <v>9</v>
      </c>
      <c r="N263" t="s">
        <v>34</v>
      </c>
      <c r="O263" t="s">
        <v>21</v>
      </c>
      <c r="P263" s="4">
        <v>6832</v>
      </c>
      <c r="Q263" s="5">
        <v>27</v>
      </c>
      <c r="R263">
        <f>VLOOKUP(Table39[[#This Row],[Product]],products[],2,FALSE)</f>
        <v>9</v>
      </c>
      <c r="S263">
        <f>Table39[[#This Row],[Units]]*Table39[[#This Row],[Cost per Unit]]</f>
        <v>243</v>
      </c>
      <c r="T263">
        <f>Table39[[#This Row],[Amount]]-Table39[[#This Row],[Total Cost]]</f>
        <v>6589</v>
      </c>
      <c r="U263" s="40">
        <f>Table39[[#This Row],[Profit]]/Table39[[#This Row],[Total Cost]]</f>
        <v>27.115226337448561</v>
      </c>
    </row>
    <row r="264" spans="13:21" x14ac:dyDescent="0.25">
      <c r="M264" t="s">
        <v>2</v>
      </c>
      <c r="N264" t="s">
        <v>34</v>
      </c>
      <c r="O264" t="s">
        <v>19</v>
      </c>
      <c r="P264" s="4">
        <v>7511</v>
      </c>
      <c r="Q264" s="5">
        <v>120</v>
      </c>
      <c r="R264">
        <f>VLOOKUP(Table39[[#This Row],[Product]],products[],2,FALSE)</f>
        <v>7.64</v>
      </c>
      <c r="S264">
        <f>Table39[[#This Row],[Units]]*Table39[[#This Row],[Cost per Unit]]</f>
        <v>916.8</v>
      </c>
      <c r="T264">
        <f>Table39[[#This Row],[Amount]]-Table39[[#This Row],[Total Cost]]</f>
        <v>6594.2</v>
      </c>
      <c r="U264" s="40">
        <f>Table39[[#This Row],[Profit]]/Table39[[#This Row],[Total Cost]]</f>
        <v>7.1926265270506109</v>
      </c>
    </row>
    <row r="265" spans="13:21" x14ac:dyDescent="0.25">
      <c r="M265" t="s">
        <v>5</v>
      </c>
      <c r="N265" t="s">
        <v>34</v>
      </c>
      <c r="O265" t="s">
        <v>27</v>
      </c>
      <c r="P265" s="4">
        <v>6986</v>
      </c>
      <c r="Q265" s="5">
        <v>21</v>
      </c>
      <c r="R265">
        <f>VLOOKUP(Table39[[#This Row],[Product]],products[],2,FALSE)</f>
        <v>16.73</v>
      </c>
      <c r="S265">
        <f>Table39[[#This Row],[Units]]*Table39[[#This Row],[Cost per Unit]]</f>
        <v>351.33</v>
      </c>
      <c r="T265">
        <f>Table39[[#This Row],[Amount]]-Table39[[#This Row],[Total Cost]]</f>
        <v>6634.67</v>
      </c>
      <c r="U265" s="40">
        <f>Table39[[#This Row],[Profit]]/Table39[[#This Row],[Total Cost]]</f>
        <v>18.884439131301058</v>
      </c>
    </row>
    <row r="266" spans="13:21" x14ac:dyDescent="0.25">
      <c r="M266" t="s">
        <v>5</v>
      </c>
      <c r="N266" t="s">
        <v>38</v>
      </c>
      <c r="O266" t="s">
        <v>13</v>
      </c>
      <c r="P266" s="4">
        <v>7189</v>
      </c>
      <c r="Q266" s="5">
        <v>54</v>
      </c>
      <c r="R266">
        <f>VLOOKUP(Table39[[#This Row],[Product]],products[],2,FALSE)</f>
        <v>9.33</v>
      </c>
      <c r="S266">
        <f>Table39[[#This Row],[Units]]*Table39[[#This Row],[Cost per Unit]]</f>
        <v>503.82</v>
      </c>
      <c r="T266">
        <f>Table39[[#This Row],[Amount]]-Table39[[#This Row],[Total Cost]]</f>
        <v>6685.18</v>
      </c>
      <c r="U266" s="40">
        <f>Table39[[#This Row],[Profit]]/Table39[[#This Row],[Total Cost]]</f>
        <v>13.268984954944226</v>
      </c>
    </row>
    <row r="267" spans="13:21" x14ac:dyDescent="0.25">
      <c r="M267" t="s">
        <v>6</v>
      </c>
      <c r="N267" t="s">
        <v>37</v>
      </c>
      <c r="O267" t="s">
        <v>26</v>
      </c>
      <c r="P267" s="4">
        <v>6818</v>
      </c>
      <c r="Q267" s="5">
        <v>6</v>
      </c>
      <c r="R267">
        <f>VLOOKUP(Table39[[#This Row],[Product]],products[],2,FALSE)</f>
        <v>5.6</v>
      </c>
      <c r="S267">
        <f>Table39[[#This Row],[Units]]*Table39[[#This Row],[Cost per Unit]]</f>
        <v>33.599999999999994</v>
      </c>
      <c r="T267">
        <f>Table39[[#This Row],[Amount]]-Table39[[#This Row],[Total Cost]]</f>
        <v>6784.4</v>
      </c>
      <c r="U267" s="40">
        <f>Table39[[#This Row],[Profit]]/Table39[[#This Row],[Total Cost]]</f>
        <v>201.91666666666669</v>
      </c>
    </row>
    <row r="268" spans="13:21" x14ac:dyDescent="0.25">
      <c r="M268" t="s">
        <v>5</v>
      </c>
      <c r="N268" t="s">
        <v>38</v>
      </c>
      <c r="O268" t="s">
        <v>25</v>
      </c>
      <c r="P268" s="4">
        <v>7483</v>
      </c>
      <c r="Q268" s="5">
        <v>45</v>
      </c>
      <c r="R268">
        <f>VLOOKUP(Table39[[#This Row],[Product]],products[],2,FALSE)</f>
        <v>13.15</v>
      </c>
      <c r="S268">
        <f>Table39[[#This Row],[Units]]*Table39[[#This Row],[Cost per Unit]]</f>
        <v>591.75</v>
      </c>
      <c r="T268">
        <f>Table39[[#This Row],[Amount]]-Table39[[#This Row],[Total Cost]]</f>
        <v>6891.25</v>
      </c>
      <c r="U268" s="40">
        <f>Table39[[#This Row],[Profit]]/Table39[[#This Row],[Total Cost]]</f>
        <v>11.645542881284326</v>
      </c>
    </row>
    <row r="269" spans="13:21" x14ac:dyDescent="0.25">
      <c r="M269" t="s">
        <v>6</v>
      </c>
      <c r="N269" t="s">
        <v>38</v>
      </c>
      <c r="O269" t="s">
        <v>21</v>
      </c>
      <c r="P269" s="4">
        <v>7322</v>
      </c>
      <c r="Q269" s="5">
        <v>36</v>
      </c>
      <c r="R269">
        <f>VLOOKUP(Table39[[#This Row],[Product]],products[],2,FALSE)</f>
        <v>9</v>
      </c>
      <c r="S269">
        <f>Table39[[#This Row],[Units]]*Table39[[#This Row],[Cost per Unit]]</f>
        <v>324</v>
      </c>
      <c r="T269">
        <f>Table39[[#This Row],[Amount]]-Table39[[#This Row],[Total Cost]]</f>
        <v>6998</v>
      </c>
      <c r="U269" s="40">
        <f>Table39[[#This Row],[Profit]]/Table39[[#This Row],[Total Cost]]</f>
        <v>21.598765432098766</v>
      </c>
    </row>
    <row r="270" spans="13:21" x14ac:dyDescent="0.25">
      <c r="M270" t="s">
        <v>3</v>
      </c>
      <c r="N270" t="s">
        <v>38</v>
      </c>
      <c r="O270" t="s">
        <v>26</v>
      </c>
      <c r="P270" s="4">
        <v>8841</v>
      </c>
      <c r="Q270" s="5">
        <v>303</v>
      </c>
      <c r="R270">
        <f>VLOOKUP(Table39[[#This Row],[Product]],products[],2,FALSE)</f>
        <v>5.6</v>
      </c>
      <c r="S270">
        <f>Table39[[#This Row],[Units]]*Table39[[#This Row],[Cost per Unit]]</f>
        <v>1696.8</v>
      </c>
      <c r="T270">
        <f>Table39[[#This Row],[Amount]]-Table39[[#This Row],[Total Cost]]</f>
        <v>7144.2</v>
      </c>
      <c r="U270" s="40">
        <f>Table39[[#This Row],[Profit]]/Table39[[#This Row],[Total Cost]]</f>
        <v>4.2103960396039604</v>
      </c>
    </row>
    <row r="271" spans="13:21" x14ac:dyDescent="0.25">
      <c r="M271" t="s">
        <v>6</v>
      </c>
      <c r="N271" t="s">
        <v>37</v>
      </c>
      <c r="O271" t="s">
        <v>31</v>
      </c>
      <c r="P271" s="4">
        <v>7693</v>
      </c>
      <c r="Q271" s="5">
        <v>87</v>
      </c>
      <c r="R271">
        <f>VLOOKUP(Table39[[#This Row],[Product]],products[],2,FALSE)</f>
        <v>5.79</v>
      </c>
      <c r="S271">
        <f>Table39[[#This Row],[Units]]*Table39[[#This Row],[Cost per Unit]]</f>
        <v>503.73</v>
      </c>
      <c r="T271">
        <f>Table39[[#This Row],[Amount]]-Table39[[#This Row],[Total Cost]]</f>
        <v>7189.27</v>
      </c>
      <c r="U271" s="40">
        <f>Table39[[#This Row],[Profit]]/Table39[[#This Row],[Total Cost]]</f>
        <v>14.272070355150577</v>
      </c>
    </row>
    <row r="272" spans="13:21" x14ac:dyDescent="0.25">
      <c r="M272" t="s">
        <v>40</v>
      </c>
      <c r="N272" t="s">
        <v>37</v>
      </c>
      <c r="O272" t="s">
        <v>19</v>
      </c>
      <c r="P272" s="4">
        <v>7693</v>
      </c>
      <c r="Q272" s="5">
        <v>21</v>
      </c>
      <c r="R272">
        <f>VLOOKUP(Table39[[#This Row],[Product]],products[],2,FALSE)</f>
        <v>7.64</v>
      </c>
      <c r="S272">
        <f>Table39[[#This Row],[Units]]*Table39[[#This Row],[Cost per Unit]]</f>
        <v>160.44</v>
      </c>
      <c r="T272">
        <f>Table39[[#This Row],[Amount]]-Table39[[#This Row],[Total Cost]]</f>
        <v>7532.56</v>
      </c>
      <c r="U272" s="40">
        <f>Table39[[#This Row],[Profit]]/Table39[[#This Row],[Total Cost]]</f>
        <v>46.949389179755677</v>
      </c>
    </row>
    <row r="273" spans="13:21" x14ac:dyDescent="0.25">
      <c r="M273" t="s">
        <v>9</v>
      </c>
      <c r="N273" t="s">
        <v>34</v>
      </c>
      <c r="O273" t="s">
        <v>23</v>
      </c>
      <c r="P273" s="4">
        <v>8155</v>
      </c>
      <c r="Q273" s="5">
        <v>90</v>
      </c>
      <c r="R273">
        <f>VLOOKUP(Table39[[#This Row],[Product]],products[],2,FALSE)</f>
        <v>6.49</v>
      </c>
      <c r="S273">
        <f>Table39[[#This Row],[Units]]*Table39[[#This Row],[Cost per Unit]]</f>
        <v>584.1</v>
      </c>
      <c r="T273">
        <f>Table39[[#This Row],[Amount]]-Table39[[#This Row],[Total Cost]]</f>
        <v>7570.9</v>
      </c>
      <c r="U273" s="40">
        <f>Table39[[#This Row],[Profit]]/Table39[[#This Row],[Total Cost]]</f>
        <v>12.961650402328367</v>
      </c>
    </row>
    <row r="274" spans="13:21" x14ac:dyDescent="0.25">
      <c r="M274" t="s">
        <v>7</v>
      </c>
      <c r="N274" t="s">
        <v>34</v>
      </c>
      <c r="O274" t="s">
        <v>17</v>
      </c>
      <c r="P274" s="4">
        <v>7777</v>
      </c>
      <c r="Q274" s="5">
        <v>39</v>
      </c>
      <c r="R274">
        <f>VLOOKUP(Table39[[#This Row],[Product]],products[],2,FALSE)</f>
        <v>3.11</v>
      </c>
      <c r="S274">
        <f>Table39[[#This Row],[Units]]*Table39[[#This Row],[Cost per Unit]]</f>
        <v>121.28999999999999</v>
      </c>
      <c r="T274">
        <f>Table39[[#This Row],[Amount]]-Table39[[#This Row],[Total Cost]]</f>
        <v>7655.71</v>
      </c>
      <c r="U274" s="40">
        <f>Table39[[#This Row],[Profit]]/Table39[[#This Row],[Total Cost]]</f>
        <v>63.119053508121034</v>
      </c>
    </row>
    <row r="275" spans="13:21" x14ac:dyDescent="0.25">
      <c r="M275" t="s">
        <v>2</v>
      </c>
      <c r="N275" t="s">
        <v>36</v>
      </c>
      <c r="O275" t="s">
        <v>29</v>
      </c>
      <c r="P275" s="4">
        <v>8211</v>
      </c>
      <c r="Q275" s="5">
        <v>75</v>
      </c>
      <c r="R275">
        <f>VLOOKUP(Table39[[#This Row],[Product]],products[],2,FALSE)</f>
        <v>7.16</v>
      </c>
      <c r="S275">
        <f>Table39[[#This Row],[Units]]*Table39[[#This Row],[Cost per Unit]]</f>
        <v>537</v>
      </c>
      <c r="T275">
        <f>Table39[[#This Row],[Amount]]-Table39[[#This Row],[Total Cost]]</f>
        <v>7674</v>
      </c>
      <c r="U275" s="40">
        <f>Table39[[#This Row],[Profit]]/Table39[[#This Row],[Total Cost]]</f>
        <v>14.29050279329609</v>
      </c>
    </row>
    <row r="276" spans="13:21" x14ac:dyDescent="0.25">
      <c r="M276" t="s">
        <v>8</v>
      </c>
      <c r="N276" t="s">
        <v>39</v>
      </c>
      <c r="O276" t="s">
        <v>31</v>
      </c>
      <c r="P276" s="4">
        <v>8890</v>
      </c>
      <c r="Q276" s="5">
        <v>210</v>
      </c>
      <c r="R276">
        <f>VLOOKUP(Table39[[#This Row],[Product]],products[],2,FALSE)</f>
        <v>5.79</v>
      </c>
      <c r="S276">
        <f>Table39[[#This Row],[Units]]*Table39[[#This Row],[Cost per Unit]]</f>
        <v>1215.9000000000001</v>
      </c>
      <c r="T276">
        <f>Table39[[#This Row],[Amount]]-Table39[[#This Row],[Total Cost]]</f>
        <v>7674.1</v>
      </c>
      <c r="U276" s="40">
        <f>Table39[[#This Row],[Profit]]/Table39[[#This Row],[Total Cost]]</f>
        <v>6.3114565342544617</v>
      </c>
    </row>
    <row r="277" spans="13:21" x14ac:dyDescent="0.25">
      <c r="M277" t="s">
        <v>2</v>
      </c>
      <c r="N277" t="s">
        <v>39</v>
      </c>
      <c r="O277" t="s">
        <v>20</v>
      </c>
      <c r="P277" s="4">
        <v>9443</v>
      </c>
      <c r="Q277" s="5">
        <v>162</v>
      </c>
      <c r="R277">
        <f>VLOOKUP(Table39[[#This Row],[Product]],products[],2,FALSE)</f>
        <v>10.62</v>
      </c>
      <c r="S277">
        <f>Table39[[#This Row],[Units]]*Table39[[#This Row],[Cost per Unit]]</f>
        <v>1720.4399999999998</v>
      </c>
      <c r="T277">
        <f>Table39[[#This Row],[Amount]]-Table39[[#This Row],[Total Cost]]</f>
        <v>7722.56</v>
      </c>
      <c r="U277" s="40">
        <f>Table39[[#This Row],[Profit]]/Table39[[#This Row],[Total Cost]]</f>
        <v>4.4887121899049092</v>
      </c>
    </row>
    <row r="278" spans="13:21" x14ac:dyDescent="0.25">
      <c r="M278" t="s">
        <v>41</v>
      </c>
      <c r="N278" t="s">
        <v>36</v>
      </c>
      <c r="O278" t="s">
        <v>18</v>
      </c>
      <c r="P278" s="4">
        <v>9632</v>
      </c>
      <c r="Q278" s="5">
        <v>288</v>
      </c>
      <c r="R278">
        <f>VLOOKUP(Table39[[#This Row],[Product]],products[],2,FALSE)</f>
        <v>6.47</v>
      </c>
      <c r="S278">
        <f>Table39[[#This Row],[Units]]*Table39[[#This Row],[Cost per Unit]]</f>
        <v>1863.36</v>
      </c>
      <c r="T278">
        <f>Table39[[#This Row],[Amount]]-Table39[[#This Row],[Total Cost]]</f>
        <v>7768.64</v>
      </c>
      <c r="U278" s="40">
        <f>Table39[[#This Row],[Profit]]/Table39[[#This Row],[Total Cost]]</f>
        <v>4.1691567920315995</v>
      </c>
    </row>
    <row r="279" spans="13:21" x14ac:dyDescent="0.25">
      <c r="M279" t="s">
        <v>7</v>
      </c>
      <c r="N279" t="s">
        <v>37</v>
      </c>
      <c r="O279" t="s">
        <v>22</v>
      </c>
      <c r="P279" s="4">
        <v>9835</v>
      </c>
      <c r="Q279" s="5">
        <v>207</v>
      </c>
      <c r="R279">
        <f>VLOOKUP(Table39[[#This Row],[Product]],products[],2,FALSE)</f>
        <v>9.77</v>
      </c>
      <c r="S279">
        <f>Table39[[#This Row],[Units]]*Table39[[#This Row],[Cost per Unit]]</f>
        <v>2022.3899999999999</v>
      </c>
      <c r="T279">
        <f>Table39[[#This Row],[Amount]]-Table39[[#This Row],[Total Cost]]</f>
        <v>7812.6100000000006</v>
      </c>
      <c r="U279" s="40">
        <f>Table39[[#This Row],[Profit]]/Table39[[#This Row],[Total Cost]]</f>
        <v>3.8630580649627428</v>
      </c>
    </row>
    <row r="280" spans="13:21" x14ac:dyDescent="0.25">
      <c r="M280" t="s">
        <v>7</v>
      </c>
      <c r="N280" t="s">
        <v>34</v>
      </c>
      <c r="O280" t="s">
        <v>24</v>
      </c>
      <c r="P280" s="4">
        <v>8862</v>
      </c>
      <c r="Q280" s="5">
        <v>189</v>
      </c>
      <c r="R280">
        <f>VLOOKUP(Table39[[#This Row],[Product]],products[],2,FALSE)</f>
        <v>4.97</v>
      </c>
      <c r="S280">
        <f>Table39[[#This Row],[Units]]*Table39[[#This Row],[Cost per Unit]]</f>
        <v>939.32999999999993</v>
      </c>
      <c r="T280">
        <f>Table39[[#This Row],[Amount]]-Table39[[#This Row],[Total Cost]]</f>
        <v>7922.67</v>
      </c>
      <c r="U280" s="40">
        <f>Table39[[#This Row],[Profit]]/Table39[[#This Row],[Total Cost]]</f>
        <v>8.4343840822714071</v>
      </c>
    </row>
    <row r="281" spans="13:21" x14ac:dyDescent="0.25">
      <c r="M281" t="s">
        <v>7</v>
      </c>
      <c r="N281" t="s">
        <v>36</v>
      </c>
      <c r="O281" t="s">
        <v>22</v>
      </c>
      <c r="P281" s="4">
        <v>8435</v>
      </c>
      <c r="Q281" s="5">
        <v>42</v>
      </c>
      <c r="R281">
        <f>VLOOKUP(Table39[[#This Row],[Product]],products[],2,FALSE)</f>
        <v>9.77</v>
      </c>
      <c r="S281">
        <f>Table39[[#This Row],[Units]]*Table39[[#This Row],[Cost per Unit]]</f>
        <v>410.34</v>
      </c>
      <c r="T281">
        <f>Table39[[#This Row],[Amount]]-Table39[[#This Row],[Total Cost]]</f>
        <v>8024.66</v>
      </c>
      <c r="U281" s="40">
        <f>Table39[[#This Row],[Profit]]/Table39[[#This Row],[Total Cost]]</f>
        <v>19.556124189696352</v>
      </c>
    </row>
    <row r="282" spans="13:21" x14ac:dyDescent="0.25">
      <c r="M282" t="s">
        <v>9</v>
      </c>
      <c r="N282" t="s">
        <v>36</v>
      </c>
      <c r="O282" t="s">
        <v>27</v>
      </c>
      <c r="P282" s="4">
        <v>11522</v>
      </c>
      <c r="Q282" s="5">
        <v>204</v>
      </c>
      <c r="R282">
        <f>VLOOKUP(Table39[[#This Row],[Product]],products[],2,FALSE)</f>
        <v>16.73</v>
      </c>
      <c r="S282">
        <f>Table39[[#This Row],[Units]]*Table39[[#This Row],[Cost per Unit]]</f>
        <v>3412.92</v>
      </c>
      <c r="T282">
        <f>Table39[[#This Row],[Amount]]-Table39[[#This Row],[Total Cost]]</f>
        <v>8109.08</v>
      </c>
      <c r="U282" s="40">
        <f>Table39[[#This Row],[Profit]]/Table39[[#This Row],[Total Cost]]</f>
        <v>2.3759947493641809</v>
      </c>
    </row>
    <row r="283" spans="13:21" x14ac:dyDescent="0.25">
      <c r="M283" t="s">
        <v>41</v>
      </c>
      <c r="N283" t="s">
        <v>36</v>
      </c>
      <c r="O283" t="s">
        <v>13</v>
      </c>
      <c r="P283" s="4">
        <v>10311</v>
      </c>
      <c r="Q283" s="5">
        <v>231</v>
      </c>
      <c r="R283">
        <f>VLOOKUP(Table39[[#This Row],[Product]],products[],2,FALSE)</f>
        <v>9.33</v>
      </c>
      <c r="S283">
        <f>Table39[[#This Row],[Units]]*Table39[[#This Row],[Cost per Unit]]</f>
        <v>2155.23</v>
      </c>
      <c r="T283">
        <f>Table39[[#This Row],[Amount]]-Table39[[#This Row],[Total Cost]]</f>
        <v>8155.77</v>
      </c>
      <c r="U283" s="40">
        <f>Table39[[#This Row],[Profit]]/Table39[[#This Row],[Total Cost]]</f>
        <v>3.7841761668128231</v>
      </c>
    </row>
    <row r="284" spans="13:21" x14ac:dyDescent="0.25">
      <c r="M284" t="s">
        <v>9</v>
      </c>
      <c r="N284" t="s">
        <v>36</v>
      </c>
      <c r="O284" t="s">
        <v>30</v>
      </c>
      <c r="P284" s="4">
        <v>9051</v>
      </c>
      <c r="Q284" s="5">
        <v>57</v>
      </c>
      <c r="R284">
        <f>VLOOKUP(Table39[[#This Row],[Product]],products[],2,FALSE)</f>
        <v>14.49</v>
      </c>
      <c r="S284">
        <f>Table39[[#This Row],[Units]]*Table39[[#This Row],[Cost per Unit]]</f>
        <v>825.93000000000006</v>
      </c>
      <c r="T284">
        <f>Table39[[#This Row],[Amount]]-Table39[[#This Row],[Total Cost]]</f>
        <v>8225.07</v>
      </c>
      <c r="U284" s="40">
        <f>Table39[[#This Row],[Profit]]/Table39[[#This Row],[Total Cost]]</f>
        <v>9.9585558098143903</v>
      </c>
    </row>
    <row r="285" spans="13:21" x14ac:dyDescent="0.25">
      <c r="M285" t="s">
        <v>9</v>
      </c>
      <c r="N285" t="s">
        <v>38</v>
      </c>
      <c r="O285" t="s">
        <v>33</v>
      </c>
      <c r="P285" s="4">
        <v>9506</v>
      </c>
      <c r="Q285" s="5">
        <v>87</v>
      </c>
      <c r="R285">
        <f>VLOOKUP(Table39[[#This Row],[Product]],products[],2,FALSE)</f>
        <v>12.37</v>
      </c>
      <c r="S285">
        <f>Table39[[#This Row],[Units]]*Table39[[#This Row],[Cost per Unit]]</f>
        <v>1076.1899999999998</v>
      </c>
      <c r="T285">
        <f>Table39[[#This Row],[Amount]]-Table39[[#This Row],[Total Cost]]</f>
        <v>8429.81</v>
      </c>
      <c r="U285" s="40">
        <f>Table39[[#This Row],[Profit]]/Table39[[#This Row],[Total Cost]]</f>
        <v>7.8330127579702475</v>
      </c>
    </row>
    <row r="286" spans="13:21" x14ac:dyDescent="0.25">
      <c r="M286" t="s">
        <v>40</v>
      </c>
      <c r="N286" t="s">
        <v>37</v>
      </c>
      <c r="O286" t="s">
        <v>29</v>
      </c>
      <c r="P286" s="4">
        <v>9002</v>
      </c>
      <c r="Q286" s="5">
        <v>72</v>
      </c>
      <c r="R286">
        <f>VLOOKUP(Table39[[#This Row],[Product]],products[],2,FALSE)</f>
        <v>7.16</v>
      </c>
      <c r="S286">
        <f>Table39[[#This Row],[Units]]*Table39[[#This Row],[Cost per Unit]]</f>
        <v>515.52</v>
      </c>
      <c r="T286">
        <f>Table39[[#This Row],[Amount]]-Table39[[#This Row],[Total Cost]]</f>
        <v>8486.48</v>
      </c>
      <c r="U286" s="40">
        <f>Table39[[#This Row],[Profit]]/Table39[[#This Row],[Total Cost]]</f>
        <v>16.461980136561142</v>
      </c>
    </row>
    <row r="287" spans="13:21" x14ac:dyDescent="0.25">
      <c r="M287" t="s">
        <v>5</v>
      </c>
      <c r="N287" t="s">
        <v>37</v>
      </c>
      <c r="O287" t="s">
        <v>25</v>
      </c>
      <c r="P287" s="4">
        <v>8813</v>
      </c>
      <c r="Q287" s="5">
        <v>21</v>
      </c>
      <c r="R287">
        <f>VLOOKUP(Table39[[#This Row],[Product]],products[],2,FALSE)</f>
        <v>13.15</v>
      </c>
      <c r="S287">
        <f>Table39[[#This Row],[Units]]*Table39[[#This Row],[Cost per Unit]]</f>
        <v>276.15000000000003</v>
      </c>
      <c r="T287">
        <f>Table39[[#This Row],[Amount]]-Table39[[#This Row],[Total Cost]]</f>
        <v>8536.85</v>
      </c>
      <c r="U287" s="40">
        <f>Table39[[#This Row],[Profit]]/Table39[[#This Row],[Total Cost]]</f>
        <v>30.913814955640049</v>
      </c>
    </row>
    <row r="288" spans="13:21" x14ac:dyDescent="0.25">
      <c r="M288" t="s">
        <v>6</v>
      </c>
      <c r="N288" t="s">
        <v>36</v>
      </c>
      <c r="O288" t="s">
        <v>4</v>
      </c>
      <c r="P288" s="4">
        <v>10073</v>
      </c>
      <c r="Q288" s="5">
        <v>120</v>
      </c>
      <c r="R288">
        <f>VLOOKUP(Table39[[#This Row],[Product]],products[],2,FALSE)</f>
        <v>11.88</v>
      </c>
      <c r="S288">
        <f>Table39[[#This Row],[Units]]*Table39[[#This Row],[Cost per Unit]]</f>
        <v>1425.6000000000001</v>
      </c>
      <c r="T288">
        <f>Table39[[#This Row],[Amount]]-Table39[[#This Row],[Total Cost]]</f>
        <v>8647.4</v>
      </c>
      <c r="U288" s="40">
        <f>Table39[[#This Row],[Profit]]/Table39[[#This Row],[Total Cost]]</f>
        <v>6.065796857463523</v>
      </c>
    </row>
    <row r="289" spans="13:21" x14ac:dyDescent="0.25">
      <c r="M289" t="s">
        <v>40</v>
      </c>
      <c r="N289" t="s">
        <v>36</v>
      </c>
      <c r="O289" t="s">
        <v>33</v>
      </c>
      <c r="P289" s="4">
        <v>9772</v>
      </c>
      <c r="Q289" s="5">
        <v>90</v>
      </c>
      <c r="R289">
        <f>VLOOKUP(Table39[[#This Row],[Product]],products[],2,FALSE)</f>
        <v>12.37</v>
      </c>
      <c r="S289">
        <f>Table39[[#This Row],[Units]]*Table39[[#This Row],[Cost per Unit]]</f>
        <v>1113.3</v>
      </c>
      <c r="T289">
        <f>Table39[[#This Row],[Amount]]-Table39[[#This Row],[Total Cost]]</f>
        <v>8658.7000000000007</v>
      </c>
      <c r="U289" s="40">
        <f>Table39[[#This Row],[Profit]]/Table39[[#This Row],[Total Cost]]</f>
        <v>7.7775083086319956</v>
      </c>
    </row>
    <row r="290" spans="13:21" x14ac:dyDescent="0.25">
      <c r="M290" t="s">
        <v>3</v>
      </c>
      <c r="N290" t="s">
        <v>36</v>
      </c>
      <c r="O290" t="s">
        <v>16</v>
      </c>
      <c r="P290" s="4">
        <v>9198</v>
      </c>
      <c r="Q290" s="5">
        <v>36</v>
      </c>
      <c r="R290">
        <f>VLOOKUP(Table39[[#This Row],[Product]],products[],2,FALSE)</f>
        <v>8.7899999999999991</v>
      </c>
      <c r="S290">
        <f>Table39[[#This Row],[Units]]*Table39[[#This Row],[Cost per Unit]]</f>
        <v>316.43999999999994</v>
      </c>
      <c r="T290">
        <f>Table39[[#This Row],[Amount]]-Table39[[#This Row],[Total Cost]]</f>
        <v>8881.56</v>
      </c>
      <c r="U290" s="40">
        <f>Table39[[#This Row],[Profit]]/Table39[[#This Row],[Total Cost]]</f>
        <v>28.067121729237773</v>
      </c>
    </row>
    <row r="291" spans="13:21" x14ac:dyDescent="0.25">
      <c r="M291" t="s">
        <v>2</v>
      </c>
      <c r="N291" t="s">
        <v>37</v>
      </c>
      <c r="O291" t="s">
        <v>17</v>
      </c>
      <c r="P291" s="4">
        <v>9926</v>
      </c>
      <c r="Q291" s="5">
        <v>201</v>
      </c>
      <c r="R291">
        <f>VLOOKUP(Table39[[#This Row],[Product]],products[],2,FALSE)</f>
        <v>3.11</v>
      </c>
      <c r="S291">
        <f>Table39[[#This Row],[Units]]*Table39[[#This Row],[Cost per Unit]]</f>
        <v>625.11</v>
      </c>
      <c r="T291">
        <f>Table39[[#This Row],[Amount]]-Table39[[#This Row],[Total Cost]]</f>
        <v>9300.89</v>
      </c>
      <c r="U291" s="40">
        <f>Table39[[#This Row],[Profit]]/Table39[[#This Row],[Total Cost]]</f>
        <v>14.878805330261873</v>
      </c>
    </row>
    <row r="292" spans="13:21" x14ac:dyDescent="0.25">
      <c r="M292" t="s">
        <v>8</v>
      </c>
      <c r="N292" t="s">
        <v>37</v>
      </c>
      <c r="O292" t="s">
        <v>15</v>
      </c>
      <c r="P292" s="4">
        <v>9709</v>
      </c>
      <c r="Q292" s="5">
        <v>30</v>
      </c>
      <c r="R292">
        <f>VLOOKUP(Table39[[#This Row],[Product]],products[],2,FALSE)</f>
        <v>11.73</v>
      </c>
      <c r="S292">
        <f>Table39[[#This Row],[Units]]*Table39[[#This Row],[Cost per Unit]]</f>
        <v>351.90000000000003</v>
      </c>
      <c r="T292">
        <f>Table39[[#This Row],[Amount]]-Table39[[#This Row],[Total Cost]]</f>
        <v>9357.1</v>
      </c>
      <c r="U292" s="40">
        <f>Table39[[#This Row],[Profit]]/Table39[[#This Row],[Total Cost]]</f>
        <v>26.590224495595336</v>
      </c>
    </row>
    <row r="293" spans="13:21" x14ac:dyDescent="0.25">
      <c r="M293" t="s">
        <v>8</v>
      </c>
      <c r="N293" t="s">
        <v>39</v>
      </c>
      <c r="O293" t="s">
        <v>18</v>
      </c>
      <c r="P293" s="4">
        <v>9660</v>
      </c>
      <c r="Q293" s="5">
        <v>27</v>
      </c>
      <c r="R293">
        <f>VLOOKUP(Table39[[#This Row],[Product]],products[],2,FALSE)</f>
        <v>6.47</v>
      </c>
      <c r="S293">
        <f>Table39[[#This Row],[Units]]*Table39[[#This Row],[Cost per Unit]]</f>
        <v>174.69</v>
      </c>
      <c r="T293">
        <f>Table39[[#This Row],[Amount]]-Table39[[#This Row],[Total Cost]]</f>
        <v>9485.31</v>
      </c>
      <c r="U293" s="40">
        <f>Table39[[#This Row],[Profit]]/Table39[[#This Row],[Total Cost]]</f>
        <v>54.297956379872915</v>
      </c>
    </row>
    <row r="294" spans="13:21" x14ac:dyDescent="0.25">
      <c r="M294" t="s">
        <v>41</v>
      </c>
      <c r="N294" t="s">
        <v>36</v>
      </c>
      <c r="O294" t="s">
        <v>32</v>
      </c>
      <c r="P294" s="4">
        <v>10304</v>
      </c>
      <c r="Q294" s="5">
        <v>84</v>
      </c>
      <c r="R294">
        <f>VLOOKUP(Table39[[#This Row],[Product]],products[],2,FALSE)</f>
        <v>8.65</v>
      </c>
      <c r="S294">
        <f>Table39[[#This Row],[Units]]*Table39[[#This Row],[Cost per Unit]]</f>
        <v>726.6</v>
      </c>
      <c r="T294">
        <f>Table39[[#This Row],[Amount]]-Table39[[#This Row],[Total Cost]]</f>
        <v>9577.4</v>
      </c>
      <c r="U294" s="40">
        <f>Table39[[#This Row],[Profit]]/Table39[[#This Row],[Total Cost]]</f>
        <v>13.181117533718689</v>
      </c>
    </row>
    <row r="295" spans="13:21" x14ac:dyDescent="0.25">
      <c r="M295" t="s">
        <v>40</v>
      </c>
      <c r="N295" t="s">
        <v>35</v>
      </c>
      <c r="O295" t="s">
        <v>32</v>
      </c>
      <c r="P295" s="4">
        <v>12348</v>
      </c>
      <c r="Q295" s="5">
        <v>234</v>
      </c>
      <c r="R295">
        <f>VLOOKUP(Table39[[#This Row],[Product]],products[],2,FALSE)</f>
        <v>8.65</v>
      </c>
      <c r="S295">
        <f>Table39[[#This Row],[Units]]*Table39[[#This Row],[Cost per Unit]]</f>
        <v>2024.1000000000001</v>
      </c>
      <c r="T295">
        <f>Table39[[#This Row],[Amount]]-Table39[[#This Row],[Total Cost]]</f>
        <v>10323.9</v>
      </c>
      <c r="U295" s="40">
        <f>Table39[[#This Row],[Profit]]/Table39[[#This Row],[Total Cost]]</f>
        <v>5.1004891062694524</v>
      </c>
    </row>
    <row r="296" spans="13:21" x14ac:dyDescent="0.25">
      <c r="M296" t="s">
        <v>2</v>
      </c>
      <c r="N296" t="s">
        <v>37</v>
      </c>
      <c r="O296" t="s">
        <v>18</v>
      </c>
      <c r="P296" s="4">
        <v>11571</v>
      </c>
      <c r="Q296" s="5">
        <v>138</v>
      </c>
      <c r="R296">
        <f>VLOOKUP(Table39[[#This Row],[Product]],products[],2,FALSE)</f>
        <v>6.47</v>
      </c>
      <c r="S296">
        <f>Table39[[#This Row],[Units]]*Table39[[#This Row],[Cost per Unit]]</f>
        <v>892.86</v>
      </c>
      <c r="T296">
        <f>Table39[[#This Row],[Amount]]-Table39[[#This Row],[Total Cost]]</f>
        <v>10678.14</v>
      </c>
      <c r="U296" s="40">
        <f>Table39[[#This Row],[Profit]]/Table39[[#This Row],[Total Cost]]</f>
        <v>11.959478529668704</v>
      </c>
    </row>
    <row r="297" spans="13:21" x14ac:dyDescent="0.25">
      <c r="M297" t="s">
        <v>5</v>
      </c>
      <c r="N297" t="s">
        <v>35</v>
      </c>
      <c r="O297" t="s">
        <v>15</v>
      </c>
      <c r="P297" s="4">
        <v>13391</v>
      </c>
      <c r="Q297" s="5">
        <v>201</v>
      </c>
      <c r="R297">
        <f>VLOOKUP(Table39[[#This Row],[Product]],products[],2,FALSE)</f>
        <v>11.73</v>
      </c>
      <c r="S297">
        <f>Table39[[#This Row],[Units]]*Table39[[#This Row],[Cost per Unit]]</f>
        <v>2357.73</v>
      </c>
      <c r="T297">
        <f>Table39[[#This Row],[Amount]]-Table39[[#This Row],[Total Cost]]</f>
        <v>11033.27</v>
      </c>
      <c r="U297" s="40">
        <f>Table39[[#This Row],[Profit]]/Table39[[#This Row],[Total Cost]]</f>
        <v>4.6796155624265712</v>
      </c>
    </row>
    <row r="298" spans="13:21" x14ac:dyDescent="0.25">
      <c r="M298" t="s">
        <v>2</v>
      </c>
      <c r="N298" t="s">
        <v>36</v>
      </c>
      <c r="O298" t="s">
        <v>16</v>
      </c>
      <c r="P298" s="4">
        <v>11417</v>
      </c>
      <c r="Q298" s="5">
        <v>21</v>
      </c>
      <c r="R298">
        <f>VLOOKUP(Table39[[#This Row],[Product]],products[],2,FALSE)</f>
        <v>8.7899999999999991</v>
      </c>
      <c r="S298">
        <f>Table39[[#This Row],[Units]]*Table39[[#This Row],[Cost per Unit]]</f>
        <v>184.58999999999997</v>
      </c>
      <c r="T298">
        <f>Table39[[#This Row],[Amount]]-Table39[[#This Row],[Total Cost]]</f>
        <v>11232.41</v>
      </c>
      <c r="U298" s="40">
        <f>Table39[[#This Row],[Profit]]/Table39[[#This Row],[Total Cost]]</f>
        <v>60.850587789154346</v>
      </c>
    </row>
    <row r="299" spans="13:21" x14ac:dyDescent="0.25">
      <c r="M299" t="s">
        <v>5</v>
      </c>
      <c r="N299" t="s">
        <v>34</v>
      </c>
      <c r="O299" t="s">
        <v>20</v>
      </c>
      <c r="P299" s="4">
        <v>15610</v>
      </c>
      <c r="Q299" s="5">
        <v>339</v>
      </c>
      <c r="R299">
        <f>VLOOKUP(Table39[[#This Row],[Product]],products[],2,FALSE)</f>
        <v>10.62</v>
      </c>
      <c r="S299">
        <f>Table39[[#This Row],[Units]]*Table39[[#This Row],[Cost per Unit]]</f>
        <v>3600.18</v>
      </c>
      <c r="T299">
        <f>Table39[[#This Row],[Amount]]-Table39[[#This Row],[Total Cost]]</f>
        <v>12009.82</v>
      </c>
      <c r="U299" s="40">
        <f>Table39[[#This Row],[Profit]]/Table39[[#This Row],[Total Cost]]</f>
        <v>3.3358943163952914</v>
      </c>
    </row>
    <row r="300" spans="13:21" x14ac:dyDescent="0.25">
      <c r="M300" t="s">
        <v>10</v>
      </c>
      <c r="N300" t="s">
        <v>39</v>
      </c>
      <c r="O300" t="s">
        <v>33</v>
      </c>
      <c r="P300" s="4">
        <v>12950</v>
      </c>
      <c r="Q300" s="5">
        <v>30</v>
      </c>
      <c r="R300">
        <f>VLOOKUP(Table39[[#This Row],[Product]],products[],2,FALSE)</f>
        <v>12.37</v>
      </c>
      <c r="S300">
        <f>Table39[[#This Row],[Units]]*Table39[[#This Row],[Cost per Unit]]</f>
        <v>371.09999999999997</v>
      </c>
      <c r="T300">
        <f>Table39[[#This Row],[Amount]]-Table39[[#This Row],[Total Cost]]</f>
        <v>12578.9</v>
      </c>
      <c r="U300" s="40">
        <f>Table39[[#This Row],[Profit]]/Table39[[#This Row],[Total Cost]]</f>
        <v>33.896254378873621</v>
      </c>
    </row>
    <row r="301" spans="13:21" x14ac:dyDescent="0.25">
      <c r="M301" t="s">
        <v>9</v>
      </c>
      <c r="N301" t="s">
        <v>34</v>
      </c>
      <c r="O301" t="s">
        <v>28</v>
      </c>
      <c r="P301" s="4">
        <v>14329</v>
      </c>
      <c r="Q301" s="5">
        <v>150</v>
      </c>
      <c r="R301">
        <f>VLOOKUP(Table39[[#This Row],[Product]],products[],2,FALSE)</f>
        <v>10.38</v>
      </c>
      <c r="S301">
        <f>Table39[[#This Row],[Units]]*Table39[[#This Row],[Cost per Unit]]</f>
        <v>1557.0000000000002</v>
      </c>
      <c r="T301">
        <f>Table39[[#This Row],[Amount]]-Table39[[#This Row],[Total Cost]]</f>
        <v>12772</v>
      </c>
      <c r="U301" s="40">
        <f>Table39[[#This Row],[Profit]]/Table39[[#This Row],[Total Cost]]</f>
        <v>8.20295439948619</v>
      </c>
    </row>
    <row r="302" spans="13:21" x14ac:dyDescent="0.25">
      <c r="M302" t="s">
        <v>5</v>
      </c>
      <c r="N302" t="s">
        <v>36</v>
      </c>
      <c r="O302" t="s">
        <v>16</v>
      </c>
      <c r="P302" s="4">
        <v>16184</v>
      </c>
      <c r="Q302" s="5">
        <v>39</v>
      </c>
      <c r="R302">
        <f>VLOOKUP(Table39[[#This Row],[Product]],products[],2,FALSE)</f>
        <v>8.7899999999999991</v>
      </c>
      <c r="S302">
        <f>Table39[[#This Row],[Units]]*Table39[[#This Row],[Cost per Unit]]</f>
        <v>342.80999999999995</v>
      </c>
      <c r="T302">
        <f>Table39[[#This Row],[Amount]]-Table39[[#This Row],[Total Cost]]</f>
        <v>15841.19</v>
      </c>
      <c r="U302" s="40">
        <f>Table39[[#This Row],[Profit]]/Table39[[#This Row],[Total Cost]]</f>
        <v>46.209824684227421</v>
      </c>
    </row>
  </sheetData>
  <mergeCells count="1">
    <mergeCell ref="B2:G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8" sqref="H8"/>
    </sheetView>
  </sheetViews>
  <sheetFormatPr defaultRowHeight="15" x14ac:dyDescent="0.25"/>
  <cols>
    <col min="1" max="1" width="21.85546875" bestFit="1" customWidth="1"/>
    <col min="2" max="2" width="14.85546875" bestFit="1" customWidth="1"/>
    <col min="3" max="3" width="16.42578125" bestFit="1" customWidth="1"/>
    <col min="4" max="4" width="12.5703125" bestFit="1" customWidth="1"/>
  </cols>
  <sheetData>
    <row r="1" spans="1:11" x14ac:dyDescent="0.25">
      <c r="A1" s="34" t="s">
        <v>12</v>
      </c>
      <c r="B1" t="s">
        <v>34</v>
      </c>
    </row>
    <row r="3" spans="1:11" x14ac:dyDescent="0.25">
      <c r="A3" s="34" t="s">
        <v>74</v>
      </c>
      <c r="B3" t="s">
        <v>76</v>
      </c>
      <c r="C3" t="s">
        <v>92</v>
      </c>
      <c r="D3" t="s">
        <v>93</v>
      </c>
      <c r="G3" s="16" t="s">
        <v>94</v>
      </c>
      <c r="H3" s="16"/>
      <c r="I3" s="16"/>
      <c r="J3" s="16"/>
      <c r="K3" s="16"/>
    </row>
    <row r="4" spans="1:11" x14ac:dyDescent="0.25">
      <c r="A4" s="35" t="s">
        <v>14</v>
      </c>
      <c r="B4" s="37">
        <v>9191</v>
      </c>
      <c r="C4" s="36">
        <v>7546.5</v>
      </c>
      <c r="D4" s="37">
        <v>1644.5</v>
      </c>
    </row>
    <row r="5" spans="1:11" x14ac:dyDescent="0.25">
      <c r="A5" s="35" t="s">
        <v>30</v>
      </c>
      <c r="B5" s="37">
        <v>3402</v>
      </c>
      <c r="C5" s="36">
        <v>5303.34</v>
      </c>
      <c r="D5" s="37">
        <v>-1901.3400000000001</v>
      </c>
    </row>
    <row r="6" spans="1:11" x14ac:dyDescent="0.25">
      <c r="A6" s="35" t="s">
        <v>24</v>
      </c>
      <c r="B6" s="37">
        <v>8862</v>
      </c>
      <c r="C6" s="36">
        <v>939.32999999999993</v>
      </c>
      <c r="D6" s="37">
        <v>7922.67</v>
      </c>
    </row>
    <row r="7" spans="1:11" x14ac:dyDescent="0.25">
      <c r="A7" s="35" t="s">
        <v>19</v>
      </c>
      <c r="B7" s="37">
        <v>17745</v>
      </c>
      <c r="C7" s="36">
        <v>5202.84</v>
      </c>
      <c r="D7" s="37">
        <v>12542.16</v>
      </c>
    </row>
    <row r="8" spans="1:11" x14ac:dyDescent="0.25">
      <c r="A8" s="35" t="s">
        <v>22</v>
      </c>
      <c r="B8" s="37">
        <v>10668</v>
      </c>
      <c r="C8" s="36">
        <v>3956.8499999999995</v>
      </c>
      <c r="D8" s="37">
        <v>6711.1500000000005</v>
      </c>
    </row>
    <row r="9" spans="1:11" x14ac:dyDescent="0.25">
      <c r="A9" s="35" t="s">
        <v>4</v>
      </c>
      <c r="B9" s="37">
        <v>525</v>
      </c>
      <c r="C9" s="36">
        <v>570.24</v>
      </c>
      <c r="D9" s="37">
        <v>-45.240000000000009</v>
      </c>
    </row>
    <row r="10" spans="1:11" x14ac:dyDescent="0.25">
      <c r="A10" s="35" t="s">
        <v>26</v>
      </c>
      <c r="B10" s="37">
        <v>22855</v>
      </c>
      <c r="C10" s="36">
        <v>3175.2</v>
      </c>
      <c r="D10" s="37">
        <v>19679.8</v>
      </c>
    </row>
    <row r="11" spans="1:11" x14ac:dyDescent="0.25">
      <c r="A11" s="35" t="s">
        <v>28</v>
      </c>
      <c r="B11" s="37">
        <v>18018</v>
      </c>
      <c r="C11" s="36">
        <v>4795.5600000000004</v>
      </c>
      <c r="D11" s="37">
        <v>13222.439999999999</v>
      </c>
    </row>
    <row r="12" spans="1:11" x14ac:dyDescent="0.25">
      <c r="A12" s="35" t="s">
        <v>32</v>
      </c>
      <c r="B12" s="37">
        <v>17773</v>
      </c>
      <c r="C12" s="36">
        <v>6072.3</v>
      </c>
      <c r="D12" s="37">
        <v>11700.7</v>
      </c>
    </row>
    <row r="13" spans="1:11" x14ac:dyDescent="0.25">
      <c r="A13" s="35" t="s">
        <v>17</v>
      </c>
      <c r="B13" s="37">
        <v>22344</v>
      </c>
      <c r="C13" s="36">
        <v>2295.1799999999998</v>
      </c>
      <c r="D13" s="37">
        <v>20048.82</v>
      </c>
    </row>
    <row r="14" spans="1:11" x14ac:dyDescent="0.25">
      <c r="A14" s="35" t="s">
        <v>23</v>
      </c>
      <c r="B14" s="37">
        <v>18081</v>
      </c>
      <c r="C14" s="36">
        <v>2647.92</v>
      </c>
      <c r="D14" s="37">
        <v>15433.08</v>
      </c>
    </row>
    <row r="15" spans="1:11" x14ac:dyDescent="0.25">
      <c r="A15" s="35" t="s">
        <v>29</v>
      </c>
      <c r="B15" s="37">
        <v>6230</v>
      </c>
      <c r="C15" s="36">
        <v>1267.3200000000002</v>
      </c>
      <c r="D15" s="37">
        <v>4962.68</v>
      </c>
    </row>
    <row r="16" spans="1:11" x14ac:dyDescent="0.25">
      <c r="A16" s="35" t="s">
        <v>13</v>
      </c>
      <c r="B16" s="37">
        <v>252</v>
      </c>
      <c r="C16" s="36">
        <v>503.82</v>
      </c>
      <c r="D16" s="37">
        <v>-251.82</v>
      </c>
    </row>
    <row r="17" spans="1:4" x14ac:dyDescent="0.25">
      <c r="A17" s="35" t="s">
        <v>16</v>
      </c>
      <c r="B17" s="37">
        <v>6440</v>
      </c>
      <c r="C17" s="36">
        <v>6223.32</v>
      </c>
      <c r="D17" s="37">
        <v>216.68000000000052</v>
      </c>
    </row>
    <row r="18" spans="1:4" x14ac:dyDescent="0.25">
      <c r="A18" s="35" t="s">
        <v>20</v>
      </c>
      <c r="B18" s="37">
        <v>28861</v>
      </c>
      <c r="C18" s="36">
        <v>10481.939999999999</v>
      </c>
      <c r="D18" s="37">
        <v>18379.060000000001</v>
      </c>
    </row>
    <row r="19" spans="1:4" x14ac:dyDescent="0.25">
      <c r="A19" s="35" t="s">
        <v>27</v>
      </c>
      <c r="B19" s="37">
        <v>13517</v>
      </c>
      <c r="C19" s="36">
        <v>6072.99</v>
      </c>
      <c r="D19" s="37">
        <v>7444.01</v>
      </c>
    </row>
    <row r="20" spans="1:4" x14ac:dyDescent="0.25">
      <c r="A20" s="35" t="s">
        <v>33</v>
      </c>
      <c r="B20" s="37">
        <v>15519</v>
      </c>
      <c r="C20" s="36">
        <v>5863.3799999999992</v>
      </c>
      <c r="D20" s="37">
        <v>9655.6200000000008</v>
      </c>
    </row>
    <row r="21" spans="1:4" x14ac:dyDescent="0.25">
      <c r="A21" s="35" t="s">
        <v>15</v>
      </c>
      <c r="B21" s="37">
        <v>12551</v>
      </c>
      <c r="C21" s="36">
        <v>2815.2</v>
      </c>
      <c r="D21" s="37">
        <v>9735.7999999999993</v>
      </c>
    </row>
    <row r="22" spans="1:4" x14ac:dyDescent="0.25">
      <c r="A22" s="35" t="s">
        <v>31</v>
      </c>
      <c r="B22" s="37">
        <v>3507</v>
      </c>
      <c r="C22" s="36">
        <v>1667.52</v>
      </c>
      <c r="D22" s="37">
        <v>1839.48</v>
      </c>
    </row>
    <row r="23" spans="1:4" x14ac:dyDescent="0.25">
      <c r="A23" s="35" t="s">
        <v>21</v>
      </c>
      <c r="B23" s="37">
        <v>6832</v>
      </c>
      <c r="C23" s="36">
        <v>243</v>
      </c>
      <c r="D23" s="37">
        <v>6589</v>
      </c>
    </row>
    <row r="24" spans="1:4" x14ac:dyDescent="0.25">
      <c r="A24" s="35" t="s">
        <v>25</v>
      </c>
      <c r="B24" s="37">
        <v>9296</v>
      </c>
      <c r="C24" s="36">
        <v>3037.6500000000005</v>
      </c>
      <c r="D24" s="37">
        <v>6258.3499999999995</v>
      </c>
    </row>
    <row r="25" spans="1:4" x14ac:dyDescent="0.25">
      <c r="A25" s="35" t="s">
        <v>75</v>
      </c>
      <c r="B25" s="37">
        <v>252469</v>
      </c>
      <c r="C25" s="36">
        <v>80681.400000000009</v>
      </c>
      <c r="D25" s="37">
        <v>171787.6</v>
      </c>
    </row>
  </sheetData>
  <mergeCells count="1"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Descriptive Statistics</vt:lpstr>
      <vt:lpstr>EDA</vt:lpstr>
      <vt:lpstr>Sales By Country</vt:lpstr>
      <vt:lpstr>Top 5 Products $ per Unit</vt:lpstr>
      <vt:lpstr>Anomalies</vt:lpstr>
      <vt:lpstr>Best Sales Person</vt:lpstr>
      <vt:lpstr>Profit Analysis</vt:lpstr>
      <vt:lpstr>Sheet12</vt:lpstr>
      <vt:lpstr>Sheet11</vt:lpstr>
      <vt:lpstr>Products to Drop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ANAND TRIPATHI</cp:lastModifiedBy>
  <dcterms:created xsi:type="dcterms:W3CDTF">2021-03-14T20:21:32Z</dcterms:created>
  <dcterms:modified xsi:type="dcterms:W3CDTF">2023-06-05T20:37:43Z</dcterms:modified>
</cp:coreProperties>
</file>