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hinternational/Desktop/DataClass/Module 1/"/>
    </mc:Choice>
  </mc:AlternateContent>
  <xr:revisionPtr revIDLastSave="0" documentId="13_ncr:1_{9D2330E0-BFCE-EE46-BA23-4FE40EBC97C7}" xr6:coauthVersionLast="47" xr6:coauthVersionMax="47" xr10:uidLastSave="{00000000-0000-0000-0000-000000000000}"/>
  <bookViews>
    <workbookView xWindow="41060" yWindow="1160" windowWidth="34140" windowHeight="19340" activeTab="1" xr2:uid="{00000000-000D-0000-FFFF-FFFF00000000}"/>
  </bookViews>
  <sheets>
    <sheet name="Kickstarter" sheetId="1" r:id="rId1"/>
    <sheet name="Outcomes Based on Goals" sheetId="12" r:id="rId2"/>
    <sheet name="Outcomes Based on Launch Date" sheetId="4" r:id="rId3"/>
    <sheet name="Edinbugh Research" sheetId="6" r:id="rId4"/>
    <sheet name="Category Statistics" sheetId="2" r:id="rId5"/>
    <sheet name="Subcategory Statistics" sheetId="3" r:id="rId6"/>
  </sheets>
  <definedNames>
    <definedName name="_xlnm._FilterDatabase" localSheetId="0" hidden="1">Kickstarter!$A$1:$R$4115</definedName>
  </definedNames>
  <calcPr calcId="191029"/>
  <pivotCaches>
    <pivotCache cacheId="9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2" l="1"/>
  <c r="C6" i="12"/>
  <c r="B6" i="12"/>
  <c r="E6" i="12" s="1"/>
  <c r="F6" i="12" s="1"/>
  <c r="D13" i="12"/>
  <c r="D12" i="12"/>
  <c r="D11" i="12"/>
  <c r="D10" i="12"/>
  <c r="D9" i="12"/>
  <c r="D8" i="12"/>
  <c r="D7" i="12"/>
  <c r="D5" i="12"/>
  <c r="D4" i="12"/>
  <c r="D3" i="12"/>
  <c r="D2" i="12"/>
  <c r="C13" i="12"/>
  <c r="C12" i="12"/>
  <c r="C11" i="12"/>
  <c r="C10" i="12"/>
  <c r="C9" i="12"/>
  <c r="C8" i="12"/>
  <c r="C7" i="12"/>
  <c r="B13" i="12"/>
  <c r="B12" i="12"/>
  <c r="B11" i="12"/>
  <c r="B10" i="12"/>
  <c r="B9" i="12"/>
  <c r="B8" i="12"/>
  <c r="B7" i="12"/>
  <c r="C5" i="12"/>
  <c r="B5" i="12"/>
  <c r="C4" i="12"/>
  <c r="B4" i="12"/>
  <c r="C3" i="12"/>
  <c r="B3" i="12"/>
  <c r="C2" i="12"/>
  <c r="B2" i="12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12" l="1"/>
  <c r="G2" i="12" s="1"/>
  <c r="E8" i="12"/>
  <c r="H8" i="12" s="1"/>
  <c r="E12" i="12"/>
  <c r="H12" i="12" s="1"/>
  <c r="E10" i="12"/>
  <c r="G10" i="12" s="1"/>
  <c r="H2" i="12"/>
  <c r="E13" i="12"/>
  <c r="H13" i="12" s="1"/>
  <c r="E9" i="12"/>
  <c r="G9" i="12" s="1"/>
  <c r="E5" i="12"/>
  <c r="H5" i="12" s="1"/>
  <c r="F2" i="12"/>
  <c r="E4" i="12"/>
  <c r="G4" i="12" s="1"/>
  <c r="E11" i="12"/>
  <c r="F11" i="12" s="1"/>
  <c r="E7" i="12"/>
  <c r="F7" i="12" s="1"/>
  <c r="E3" i="12"/>
  <c r="G3" i="12" s="1"/>
  <c r="F10" i="12"/>
  <c r="G6" i="12"/>
  <c r="H6" i="12"/>
  <c r="H10" i="12" l="1"/>
  <c r="G12" i="12"/>
  <c r="F8" i="12"/>
  <c r="F4" i="12"/>
  <c r="G8" i="12"/>
  <c r="F12" i="12"/>
  <c r="F9" i="12"/>
  <c r="G11" i="12"/>
  <c r="H11" i="12"/>
  <c r="H9" i="12"/>
  <c r="F3" i="12"/>
  <c r="G13" i="12"/>
  <c r="F13" i="12"/>
  <c r="G7" i="12"/>
  <c r="H7" i="12"/>
  <c r="H4" i="12"/>
  <c r="G5" i="12"/>
  <c r="F5" i="12"/>
  <c r="H3" i="12"/>
</calcChain>
</file>

<file path=xl/sharedStrings.xml><?xml version="1.0" encoding="utf-8"?>
<sst xmlns="http://schemas.openxmlformats.org/spreadsheetml/2006/main" count="33013" uniqueCount="8402">
  <si>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</si>
  <si>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</si>
  <si>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</si>
  <si>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</si>
  <si>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</si>
  <si>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</si>
  <si>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</si>
  <si>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</si>
  <si>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</si>
  <si>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</si>
  <si>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</si>
  <si>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</si>
  <si>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</si>
  <si>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</si>
  <si>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</si>
  <si>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</si>
  <si>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</si>
  <si>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</si>
  <si>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</si>
  <si>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</si>
  <si>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</si>
  <si>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</si>
  <si>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</si>
  <si>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</si>
  <si>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</si>
  <si>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</si>
  <si>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</si>
  <si>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</si>
  <si>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</si>
  <si>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</si>
  <si>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</si>
  <si>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</si>
  <si>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</si>
  <si>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</si>
  <si>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</si>
  <si>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</si>
  <si>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</si>
  <si>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</si>
  <si>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</si>
  <si>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</si>
  <si>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</si>
  <si>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</si>
  <si>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</si>
  <si>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</si>
  <si>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</si>
  <si>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</si>
  <si>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</si>
  <si>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</si>
  <si>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</si>
  <si>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</si>
  <si>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</si>
  <si>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</si>
  <si>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</si>
  <si>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</si>
  <si>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</si>
  <si>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</si>
  <si>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</si>
  <si>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</si>
  <si>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</si>
  <si>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</si>
  <si>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</si>
  <si>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</si>
  <si>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</si>
  <si>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</si>
  <si>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</si>
  <si>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</si>
  <si>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</si>
  <si>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</si>
  <si>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</si>
  <si>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</si>
  <si>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</si>
  <si>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</si>
  <si>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</si>
  <si>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</si>
  <si>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</si>
  <si>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</si>
  <si>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</si>
  <si>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</si>
  <si>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</si>
  <si>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</si>
  <si>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</si>
  <si>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</si>
  <si>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</si>
  <si>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</si>
  <si>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</si>
  <si>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</si>
  <si>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</si>
  <si>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</si>
  <si>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</si>
  <si>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</si>
  <si>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</si>
  <si>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</si>
  <si>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</si>
  <si>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</si>
  <si>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</si>
  <si>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</si>
  <si>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</si>
  <si>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</si>
  <si>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</si>
  <si>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</si>
  <si>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</si>
  <si>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</si>
  <si>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</si>
  <si>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</si>
  <si>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</si>
  <si>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</si>
  <si>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</si>
  <si>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</si>
  <si>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</si>
  <si>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</si>
  <si>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</si>
  <si>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</si>
  <si>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</si>
  <si>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</si>
  <si>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</si>
  <si>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</si>
  <si>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</si>
  <si>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</si>
  <si>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</si>
  <si>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</si>
  <si>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</si>
  <si>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</si>
  <si>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</si>
  <si>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</si>
  <si>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</si>
  <si>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</si>
  <si>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</si>
  <si>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</si>
  <si>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</si>
  <si>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</si>
  <si>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</si>
  <si>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</si>
  <si>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</si>
  <si>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</si>
  <si>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</si>
  <si>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</si>
  <si>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</si>
  <si>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</si>
  <si>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</si>
  <si>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</si>
  <si>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</si>
  <si>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</si>
  <si>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</si>
  <si>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</si>
  <si>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</si>
  <si>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</si>
  <si>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</si>
  <si>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</si>
  <si>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</si>
  <si>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</si>
  <si>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</si>
  <si>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</si>
  <si>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</si>
  <si>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</si>
  <si>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</si>
  <si>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</si>
  <si>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</si>
  <si>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</si>
  <si>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</si>
  <si>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</si>
  <si>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</si>
  <si>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</si>
  <si>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</si>
  <si>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</si>
  <si>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</si>
  <si>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</si>
  <si>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</si>
  <si>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</si>
  <si>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</si>
  <si>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</si>
  <si>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</si>
  <si>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</si>
  <si>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</si>
  <si>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</si>
  <si>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</si>
  <si>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</si>
  <si>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</si>
  <si>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</si>
  <si>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</si>
  <si>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</si>
  <si>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</si>
  <si>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</si>
  <si>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</si>
  <si>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</si>
  <si>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</si>
  <si>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</si>
  <si>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</si>
  <si>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</si>
  <si>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</si>
  <si>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</si>
  <si>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</si>
  <si>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</si>
  <si>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</si>
  <si>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</si>
  <si>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</si>
  <si>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</si>
  <si>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</si>
  <si>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</si>
  <si>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</si>
  <si>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</si>
  <si>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</si>
  <si>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</si>
  <si>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</si>
  <si>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</si>
  <si>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</si>
  <si>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</si>
  <si>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</si>
  <si>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</si>
  <si>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</si>
  <si>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</si>
  <si>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</si>
  <si>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</si>
  <si>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</si>
  <si>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</si>
  <si>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</si>
  <si>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</si>
  <si>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</si>
  <si>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</si>
  <si>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</si>
  <si>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</si>
  <si>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</si>
  <si>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</si>
  <si>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</si>
  <si>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</si>
  <si>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</si>
  <si>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</si>
  <si>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</si>
  <si>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</si>
  <si>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</si>
  <si>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</si>
  <si>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</si>
  <si>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</si>
  <si>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</si>
  <si>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</si>
  <si>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</si>
  <si>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</si>
  <si>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</si>
  <si>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</si>
  <si>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</si>
  <si>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</si>
  <si>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</si>
  <si>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</si>
  <si>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</si>
  <si>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</si>
  <si>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</si>
  <si>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</si>
  <si>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</si>
  <si>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</si>
  <si>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</si>
  <si>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</si>
  <si>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</si>
  <si>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</si>
  <si>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</si>
  <si>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</si>
  <si>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</si>
  <si>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</si>
  <si>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</si>
  <si>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</si>
  <si>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</si>
  <si>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</si>
  <si>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</si>
  <si>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</si>
  <si>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</si>
  <si>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</si>
  <si>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</si>
  <si>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</si>
  <si>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</si>
  <si>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</si>
  <si>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</si>
  <si>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</si>
  <si>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</si>
  <si>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</si>
  <si>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</si>
  <si>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</si>
  <si>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</si>
  <si>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</si>
  <si>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</si>
  <si>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</si>
  <si>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</si>
  <si>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</si>
  <si>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</si>
  <si>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</si>
  <si>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</si>
  <si>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</si>
  <si>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</si>
  <si>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</si>
  <si>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</si>
  <si>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</si>
  <si>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</si>
  <si>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</si>
  <si>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</si>
  <si>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</si>
  <si>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</si>
  <si>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</si>
  <si>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</si>
  <si>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</si>
  <si>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</si>
  <si>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</si>
  <si>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</si>
  <si>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</si>
  <si>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</si>
  <si>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</si>
  <si>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</si>
  <si>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</si>
  <si>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</si>
  <si>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</si>
  <si>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</si>
  <si>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</si>
  <si>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</si>
  <si>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</si>
  <si>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</si>
  <si>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</si>
  <si>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</si>
  <si>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</si>
  <si>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</si>
  <si>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</si>
  <si>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</si>
  <si>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</si>
  <si>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</si>
  <si>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</si>
  <si>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</si>
  <si>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</si>
  <si>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</si>
  <si>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</si>
  <si>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</si>
  <si>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</si>
  <si>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</si>
  <si>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</si>
  <si>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</si>
  <si>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</si>
  <si>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</si>
  <si>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</si>
  <si>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</si>
  <si>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</si>
  <si>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</si>
  <si>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</si>
  <si>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</si>
  <si>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</si>
  <si>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</si>
  <si>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</si>
  <si>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</si>
  <si>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</si>
  <si>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</si>
  <si>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</si>
  <si>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</si>
  <si>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</si>
  <si>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</si>
  <si>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</si>
  <si>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</si>
  <si>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</si>
  <si>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</si>
  <si>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</si>
  <si>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</si>
  <si>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</si>
  <si>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</si>
  <si>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</si>
  <si>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</si>
  <si>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</si>
  <si>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</si>
  <si>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</si>
  <si>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</si>
  <si>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</si>
  <si>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</si>
  <si>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</si>
  <si>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</si>
  <si>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</si>
  <si>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</si>
  <si>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</si>
  <si>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</si>
  <si>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</si>
  <si>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</si>
  <si>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</si>
  <si>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</si>
  <si>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</si>
  <si>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</si>
  <si>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</si>
  <si>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</si>
  <si>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</si>
  <si>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</si>
  <si>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</si>
  <si>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</si>
  <si>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</si>
  <si>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</si>
  <si>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</si>
  <si>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</si>
  <si>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</si>
  <si>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</si>
  <si>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</si>
  <si>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</si>
  <si>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</si>
  <si>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</si>
  <si>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</si>
  <si>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</si>
  <si>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</si>
  <si>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</si>
  <si>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</si>
  <si>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</si>
  <si>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</si>
  <si>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</si>
  <si>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</si>
  <si>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</si>
  <si>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</si>
  <si>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</si>
  <si>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</si>
  <si>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</si>
  <si>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</si>
  <si>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</si>
  <si>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</si>
  <si>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</si>
  <si>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</si>
  <si>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</si>
  <si>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</si>
  <si>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</si>
  <si>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</si>
  <si>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</si>
  <si>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</si>
  <si>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</si>
  <si>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</si>
  <si>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</si>
  <si>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</si>
  <si>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</si>
  <si>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</si>
  <si>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</si>
  <si>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</si>
  <si>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</si>
  <si>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</si>
  <si>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</si>
  <si>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</si>
  <si>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</si>
  <si>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</si>
  <si>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</si>
  <si>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</si>
  <si>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</si>
  <si>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</si>
  <si>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</si>
  <si>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</si>
  <si>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</si>
  <si>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</si>
  <si>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</si>
  <si>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</si>
  <si>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</si>
  <si>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</si>
  <si>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</si>
  <si>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</si>
  <si>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</si>
  <si>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</si>
  <si>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</si>
  <si>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</si>
  <si>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</si>
  <si>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</si>
  <si>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</si>
  <si>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</si>
  <si>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</si>
  <si>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</si>
  <si>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</si>
  <si>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</si>
  <si>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</si>
  <si>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</si>
  <si>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</si>
  <si>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</si>
  <si>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</si>
  <si>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</si>
  <si>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</si>
  <si>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</si>
  <si>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</si>
  <si>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</si>
  <si>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</si>
  <si>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</si>
  <si>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</si>
  <si>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</si>
  <si>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</si>
  <si>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</si>
  <si>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</si>
  <si>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</si>
  <si>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</si>
  <si>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</si>
  <si>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</si>
  <si>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</si>
  <si>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</si>
  <si>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</si>
  <si>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</si>
  <si>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</si>
  <si>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</si>
  <si>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</si>
  <si>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</si>
  <si>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</si>
  <si>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</si>
  <si>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</si>
  <si>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</si>
  <si>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</si>
  <si>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</si>
  <si>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</si>
  <si>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</si>
  <si>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</si>
  <si>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</si>
  <si>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</si>
  <si>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</si>
  <si>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</si>
  <si>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</si>
  <si>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</si>
  <si>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</si>
  <si>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</si>
  <si>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</si>
  <si>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</si>
  <si>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</si>
  <si>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</si>
  <si>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</si>
  <si>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</si>
  <si>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</si>
  <si>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</si>
  <si>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</si>
  <si>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</si>
  <si>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</si>
  <si>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</si>
  <si>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</si>
  <si>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</si>
  <si>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</si>
  <si>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</si>
  <si>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</si>
  <si>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</si>
  <si>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</si>
  <si>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</si>
  <si>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</si>
  <si>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</si>
  <si>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</si>
  <si>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</si>
  <si>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</si>
  <si>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</si>
  <si>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</si>
  <si>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</si>
  <si>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</si>
  <si>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</si>
  <si>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</si>
  <si>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</si>
  <si>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</si>
  <si>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</si>
  <si>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</si>
  <si>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</si>
  <si>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</si>
  <si>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</si>
  <si>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</si>
  <si>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</si>
  <si>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</si>
  <si>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</si>
  <si>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</si>
  <si>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</si>
  <si>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</si>
  <si>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</si>
  <si>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</si>
  <si>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</si>
  <si>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</si>
  <si>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</si>
  <si>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</si>
  <si>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</si>
  <si>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</si>
  <si>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</si>
  <si>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</si>
  <si>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</si>
  <si>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</si>
  <si>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</si>
  <si>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</si>
  <si>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</si>
  <si>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</si>
  <si>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</si>
  <si>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</si>
  <si>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</si>
  <si>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</si>
  <si>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</si>
  <si>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</si>
  <si>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</si>
  <si>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</si>
  <si>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</si>
  <si>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</si>
  <si>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</si>
  <si>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</si>
  <si>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</si>
  <si>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</si>
  <si>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</si>
  <si>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</si>
  <si>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</si>
  <si>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</si>
  <si>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</si>
  <si>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</si>
  <si>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</si>
  <si>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</si>
  <si>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</si>
  <si>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</si>
  <si>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</si>
  <si>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</si>
  <si>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</si>
  <si>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</si>
  <si>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</si>
  <si>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</si>
  <si>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</si>
  <si>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</si>
  <si>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</si>
  <si>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</si>
  <si>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</si>
  <si>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</si>
  <si>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</si>
  <si>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</si>
  <si>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</si>
  <si>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</si>
  <si>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</si>
  <si>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</si>
  <si>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</si>
  <si>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</si>
  <si>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</si>
  <si>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</si>
  <si>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</si>
  <si>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</si>
  <si>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</si>
  <si>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</si>
  <si>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</si>
  <si>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</si>
  <si>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</si>
  <si>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</si>
  <si>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</si>
  <si>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</si>
  <si>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</si>
  <si>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</si>
  <si>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</si>
  <si>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</si>
  <si>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</si>
  <si>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</si>
  <si>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</si>
  <si>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</si>
  <si>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</si>
  <si>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</si>
  <si>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</si>
  <si>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</si>
  <si>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</si>
  <si>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</si>
  <si>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</si>
  <si>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</si>
  <si>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</si>
  <si>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</si>
  <si>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</si>
  <si>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</si>
  <si>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</si>
  <si>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</si>
  <si>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</si>
  <si>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</si>
  <si>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</si>
  <si>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</si>
  <si>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</si>
  <si>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</si>
  <si>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</si>
  <si>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</si>
  <si>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</si>
  <si>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</si>
  <si>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</si>
  <si>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</si>
  <si>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</si>
  <si>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</si>
  <si>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</si>
  <si>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</si>
  <si>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</si>
  <si>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</si>
  <si>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</si>
  <si>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</si>
  <si>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</si>
  <si>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</si>
  <si>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</si>
  <si>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</si>
  <si>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</si>
  <si>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</si>
  <si>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</si>
  <si>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</si>
  <si>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</si>
  <si>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</si>
  <si>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</si>
  <si>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</si>
  <si>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</si>
  <si>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</si>
  <si>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</si>
  <si>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</si>
  <si>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</si>
  <si>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</si>
  <si>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</si>
  <si>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</si>
  <si>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</si>
  <si>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</si>
  <si>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</si>
  <si>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</si>
  <si>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</si>
  <si>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</si>
  <si>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</si>
  <si>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</si>
  <si>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</si>
  <si>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</si>
  <si>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</si>
  <si>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</si>
  <si>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</si>
  <si>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</si>
  <si>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</si>
  <si>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</si>
  <si>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</si>
  <si>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</si>
  <si>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</si>
  <si>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</si>
  <si>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</si>
  <si>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</si>
  <si>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</si>
  <si>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</si>
  <si>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</si>
  <si>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</si>
  <si>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</si>
  <si>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</si>
  <si>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</si>
  <si>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</si>
  <si>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</si>
  <si>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</si>
  <si>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</si>
  <si>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</si>
  <si>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</si>
  <si>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</si>
  <si>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</si>
  <si>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</si>
  <si>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</si>
  <si>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</si>
  <si>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</si>
  <si>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</si>
  <si>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</si>
  <si>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</si>
  <si>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</si>
  <si>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</si>
  <si>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</si>
  <si>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</si>
  <si>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</si>
  <si>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</si>
  <si>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</si>
  <si>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</si>
  <si>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</si>
  <si>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</si>
  <si>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</si>
  <si>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</si>
  <si>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</si>
  <si>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</si>
  <si>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</si>
  <si>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</si>
  <si>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</si>
  <si>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</si>
  <si>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</si>
  <si>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</si>
  <si>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</si>
  <si>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</si>
  <si>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</si>
  <si>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</si>
  <si>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</si>
  <si>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</si>
  <si>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</si>
  <si>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</si>
  <si>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</si>
  <si>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</si>
  <si>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</si>
  <si>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</si>
  <si>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</si>
  <si>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</si>
  <si>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</si>
  <si>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</si>
  <si>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</si>
  <si>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</si>
  <si>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</si>
  <si>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</si>
  <si>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</si>
  <si>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</si>
  <si>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</si>
  <si>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</si>
  <si>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</si>
  <si>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</si>
  <si>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</si>
  <si>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</si>
  <si>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</si>
  <si>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</si>
  <si>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</si>
  <si>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</si>
  <si>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</si>
  <si>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</si>
  <si>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</si>
  <si>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</si>
  <si>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</si>
  <si>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</si>
  <si>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</si>
  <si>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</si>
  <si>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</si>
  <si>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</si>
  <si>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</si>
  <si>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</si>
  <si>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</si>
  <si>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</si>
  <si>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</si>
  <si>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</si>
  <si>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</si>
  <si>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</si>
  <si>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</si>
  <si>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</si>
  <si>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</si>
  <si>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</si>
  <si>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</si>
  <si>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</si>
  <si>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</si>
  <si>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</si>
  <si>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</si>
  <si>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</si>
  <si>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</si>
  <si>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</si>
  <si>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</si>
  <si>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</si>
  <si>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</si>
  <si>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</si>
  <si>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</si>
  <si>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</si>
  <si>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</si>
  <si>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</si>
  <si>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</si>
  <si>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</si>
  <si>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</si>
  <si>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</si>
  <si>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</si>
  <si>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</si>
  <si>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</si>
  <si>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</si>
  <si>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</si>
  <si>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</si>
  <si>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</si>
  <si>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</si>
  <si>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</si>
  <si>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</si>
  <si>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</si>
  <si>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</si>
  <si>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</si>
  <si>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</si>
  <si>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</si>
  <si>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</si>
  <si>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</si>
  <si>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</si>
  <si>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</si>
  <si>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</si>
  <si>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</si>
  <si>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</si>
  <si>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</si>
  <si>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</si>
  <si>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</si>
  <si>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</si>
  <si>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</si>
  <si>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</si>
  <si>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</si>
  <si>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</si>
  <si>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</si>
  <si>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</si>
  <si>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</si>
  <si>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</si>
  <si>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</si>
  <si>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</si>
  <si>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</si>
  <si>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</si>
  <si>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</si>
  <si>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</si>
  <si>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</si>
  <si>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</si>
  <si>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</si>
  <si>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</si>
  <si>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</si>
  <si>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</si>
  <si>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</si>
  <si>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</si>
  <si>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</si>
  <si>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</si>
  <si>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</si>
  <si>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</si>
  <si>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</si>
  <si>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</si>
  <si>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</si>
  <si>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</si>
  <si>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</si>
  <si>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</si>
  <si>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</si>
  <si>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</si>
  <si>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</si>
  <si>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</si>
  <si>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</si>
  <si>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</si>
  <si>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</si>
  <si>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</si>
  <si>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</si>
  <si>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</si>
  <si>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</si>
  <si>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</si>
  <si>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</si>
  <si>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</si>
  <si>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</si>
  <si>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</si>
  <si>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</si>
  <si>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</si>
  <si>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</si>
  <si>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</si>
  <si>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</si>
  <si>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</si>
  <si>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</si>
  <si>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</si>
  <si>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</si>
  <si>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</si>
  <si>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</si>
  <si>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</si>
  <si>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</si>
  <si>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</si>
  <si>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</si>
  <si>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</si>
  <si>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</si>
  <si>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</si>
  <si>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</si>
  <si>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</si>
  <si>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</si>
  <si>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</si>
  <si>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</si>
  <si>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</si>
  <si>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</si>
  <si>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</si>
  <si>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</si>
  <si>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</si>
  <si>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</si>
  <si>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</si>
  <si>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</si>
  <si>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</si>
  <si>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</si>
  <si>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</si>
  <si>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</si>
  <si>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</si>
  <si>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</si>
  <si>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</si>
  <si>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</si>
  <si>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</si>
  <si>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</si>
  <si>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</si>
  <si>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</si>
  <si>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</si>
  <si>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</si>
  <si>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</si>
  <si>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</si>
  <si>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</si>
  <si>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</si>
  <si>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</si>
  <si>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</si>
  <si>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</si>
  <si>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</si>
  <si>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</si>
  <si>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</si>
  <si>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</si>
  <si>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</si>
  <si>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</si>
  <si>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</si>
  <si>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</si>
  <si>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</si>
  <si>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</si>
  <si>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</si>
  <si>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</si>
  <si>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</si>
  <si>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</si>
  <si>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</si>
  <si>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</si>
  <si>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</si>
  <si>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</si>
  <si>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</si>
  <si>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</si>
  <si>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</si>
  <si>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</si>
  <si>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</si>
  <si>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</si>
  <si>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</si>
  <si>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</si>
  <si>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</si>
  <si>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</si>
  <si>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</si>
  <si>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</si>
  <si>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</si>
  <si>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</si>
  <si>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</si>
  <si>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</si>
  <si>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</si>
  <si>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</si>
  <si>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</si>
  <si>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</si>
  <si>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</si>
  <si>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</si>
  <si>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</si>
  <si>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</si>
  <si>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</si>
  <si>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</si>
  <si>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</si>
  <si>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</si>
  <si>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</si>
  <si>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</si>
  <si>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</si>
  <si>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</si>
  <si>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</si>
  <si>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</si>
  <si>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</si>
  <si>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</si>
  <si>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</si>
  <si>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</si>
  <si>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</si>
  <si>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</si>
  <si>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</si>
  <si>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</si>
  <si>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</si>
  <si>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</si>
  <si>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</si>
  <si>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</si>
  <si>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</si>
  <si>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</si>
  <si>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</si>
  <si>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</si>
  <si>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</si>
  <si>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</si>
  <si>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</si>
  <si>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</si>
  <si>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</si>
  <si>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</si>
  <si>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</si>
  <si>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</si>
  <si>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</si>
  <si>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</si>
  <si>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</si>
  <si>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</si>
  <si>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</si>
  <si>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</si>
  <si>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</si>
  <si>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</si>
  <si>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</si>
  <si>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</si>
  <si>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</si>
  <si>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</si>
  <si>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</si>
  <si>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</si>
  <si>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</si>
  <si>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</si>
  <si>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</si>
  <si>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</si>
  <si>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</si>
  <si>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</si>
  <si>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</si>
  <si>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</si>
  <si>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</si>
  <si>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</si>
  <si>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</si>
  <si>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</si>
  <si>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</si>
  <si>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</si>
  <si>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</si>
  <si>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</si>
  <si>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</si>
  <si>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</si>
  <si>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</si>
  <si>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</si>
  <si>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</si>
  <si>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</si>
  <si>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</si>
  <si>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</si>
  <si>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</si>
  <si>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</si>
  <si>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</si>
  <si>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</si>
  <si>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</si>
  <si>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</si>
  <si>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</si>
  <si>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</si>
  <si>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</si>
  <si>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</si>
  <si>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</si>
  <si>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</si>
  <si>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</si>
  <si>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</si>
  <si>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</si>
  <si>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</si>
  <si>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</si>
  <si>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</si>
  <si>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</si>
  <si>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</si>
  <si>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</si>
  <si>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</si>
  <si>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</si>
  <si>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</si>
  <si>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</si>
  <si>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</si>
  <si>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</si>
  <si>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</si>
  <si>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</si>
  <si>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</si>
  <si>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</si>
  <si>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</si>
  <si>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</si>
  <si>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</si>
  <si>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</si>
  <si>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</si>
  <si>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</si>
  <si>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</si>
  <si>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</si>
  <si>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</si>
  <si>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</si>
  <si>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</si>
  <si>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</si>
  <si>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</si>
  <si>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</si>
  <si>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</si>
  <si>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</si>
  <si>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</si>
  <si>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</si>
  <si>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</si>
  <si>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</si>
  <si>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</si>
  <si>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</si>
  <si>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</si>
  <si>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</si>
  <si>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</si>
  <si>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</si>
  <si>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</si>
  <si>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</si>
  <si>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</si>
  <si>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</si>
  <si>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</si>
  <si>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</si>
  <si>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</si>
  <si>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</si>
  <si>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</si>
  <si>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</si>
  <si>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</si>
  <si>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</si>
  <si>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</si>
  <si>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</si>
  <si>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</si>
  <si>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</si>
  <si>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</si>
  <si>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</si>
  <si>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</si>
  <si>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</si>
  <si>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</si>
  <si>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</si>
  <si>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</si>
  <si>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</si>
  <si>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</si>
  <si>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</si>
  <si>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</si>
  <si>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</si>
  <si>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</si>
  <si>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</si>
  <si>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</si>
  <si>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</si>
  <si>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</si>
  <si>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</si>
  <si>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</si>
  <si>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</si>
  <si>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</si>
  <si>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</si>
  <si>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</si>
  <si>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</si>
  <si>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</si>
  <si>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</si>
  <si>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</si>
  <si>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</si>
  <si>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</si>
  <si>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</si>
  <si>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</si>
  <si>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</si>
  <si>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</si>
  <si>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</si>
  <si>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</si>
  <si>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</si>
  <si>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</si>
  <si>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</si>
  <si>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</si>
  <si>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</si>
  <si>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</si>
  <si>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</si>
  <si>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</si>
  <si>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</si>
  <si>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</si>
  <si>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</si>
  <si>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</si>
  <si>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</si>
  <si>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</si>
  <si>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</si>
  <si>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</si>
  <si>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</si>
  <si>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</si>
  <si>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</si>
  <si>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</si>
  <si>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</si>
  <si>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</si>
  <si>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</si>
  <si>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</si>
  <si>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</si>
  <si>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</si>
  <si>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</si>
  <si>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</si>
  <si>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</si>
  <si>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</si>
  <si>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</si>
  <si>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</si>
  <si>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</si>
  <si>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</si>
  <si>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</si>
  <si>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</si>
  <si>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</si>
  <si>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</si>
  <si>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</si>
  <si>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</si>
  <si>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</si>
  <si>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</si>
  <si>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</si>
  <si>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</si>
  <si>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</si>
  <si>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</si>
  <si>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</si>
  <si>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</si>
  <si>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</si>
  <si>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</si>
  <si>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</si>
  <si>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</si>
  <si>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</si>
  <si>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</si>
  <si>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</si>
  <si>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</si>
  <si>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</si>
  <si>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</si>
  <si>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</si>
  <si>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</si>
  <si>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</si>
  <si>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</si>
  <si>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</si>
  <si>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</si>
  <si>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</si>
  <si>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</si>
  <si>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</si>
  <si>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</si>
  <si>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</si>
  <si>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</si>
  <si>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</si>
  <si>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</si>
  <si>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</si>
  <si>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</si>
  <si>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</si>
  <si>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</si>
  <si>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</si>
  <si>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</si>
  <si>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</si>
  <si>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</si>
  <si>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</si>
  <si>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</si>
  <si>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</si>
  <si>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</si>
  <si>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</si>
  <si>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</si>
  <si>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</si>
  <si>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</si>
  <si>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</si>
  <si>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</si>
  <si>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</si>
  <si>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</si>
  <si>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</si>
  <si>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</si>
  <si>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</si>
  <si>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</si>
  <si>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</si>
  <si>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</si>
  <si>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</si>
  <si>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</si>
  <si>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</si>
  <si>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</si>
  <si>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</si>
  <si>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</si>
  <si>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</si>
  <si>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</si>
  <si>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</si>
  <si>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</si>
  <si>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</si>
  <si>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</si>
  <si>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</si>
  <si>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</si>
  <si>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</si>
  <si>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</si>
  <si>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</si>
  <si>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</si>
  <si>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</si>
  <si>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</si>
  <si>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</si>
  <si>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</si>
  <si>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</si>
  <si>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</si>
  <si>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</si>
  <si>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</si>
  <si>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</si>
  <si>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</si>
  <si>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</si>
  <si>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</si>
  <si>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</si>
  <si>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</si>
  <si>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</si>
  <si>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</si>
  <si>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</si>
  <si>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</si>
  <si>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</si>
  <si>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</si>
  <si>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</si>
  <si>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</si>
  <si>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</si>
  <si>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</si>
  <si>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</si>
  <si>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</si>
  <si>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</si>
  <si>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</si>
  <si>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</si>
  <si>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</si>
  <si>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</si>
  <si>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</si>
  <si>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</si>
  <si>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</si>
  <si>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</si>
  <si>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</si>
  <si>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</si>
  <si>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</si>
  <si>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</si>
  <si>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</si>
  <si>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</si>
  <si>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</si>
  <si>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</si>
  <si>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</si>
  <si>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</si>
  <si>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</si>
  <si>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</si>
  <si>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</si>
  <si>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</si>
  <si>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</si>
  <si>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</si>
  <si>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</si>
  <si>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</si>
  <si>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</si>
  <si>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</si>
  <si>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</si>
  <si>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</si>
  <si>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</si>
  <si>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</si>
  <si>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</si>
  <si>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</si>
  <si>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</si>
  <si>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</si>
  <si>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</si>
  <si>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</si>
  <si>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</si>
  <si>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</si>
  <si>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</si>
  <si>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</si>
  <si>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</si>
  <si>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</si>
  <si>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</si>
  <si>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</si>
  <si>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</si>
  <si>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</si>
  <si>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</si>
  <si>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</si>
  <si>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</si>
  <si>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</si>
  <si>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</si>
  <si>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</si>
  <si>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</si>
  <si>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</si>
  <si>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</si>
  <si>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</si>
  <si>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</si>
  <si>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</si>
  <si>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</si>
  <si>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</si>
  <si>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</si>
  <si>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</si>
  <si>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</si>
  <si>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</si>
  <si>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</si>
  <si>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</si>
  <si>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</si>
  <si>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</si>
  <si>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</si>
  <si>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</si>
  <si>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</si>
  <si>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</si>
  <si>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</si>
  <si>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</si>
  <si>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</si>
  <si>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</si>
  <si>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</si>
  <si>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</si>
  <si>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</si>
  <si>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</si>
  <si>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</si>
  <si>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</si>
  <si>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</si>
  <si>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</si>
  <si>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</si>
  <si>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</si>
  <si>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</si>
  <si>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</si>
  <si>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</si>
  <si>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</si>
  <si>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</si>
  <si>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</si>
  <si>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</si>
  <si>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</si>
  <si>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</si>
  <si>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</si>
  <si>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</si>
  <si>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</si>
  <si>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</si>
  <si>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</si>
  <si>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</si>
  <si>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</si>
  <si>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</si>
  <si>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</si>
  <si>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</si>
  <si>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</si>
  <si>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</si>
  <si>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</si>
  <si>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</si>
  <si>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</si>
  <si>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</si>
  <si>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</si>
  <si>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</si>
  <si>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</si>
  <si>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</si>
  <si>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</si>
  <si>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</si>
  <si>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</si>
  <si>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</si>
  <si>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</si>
  <si>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</si>
  <si>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</si>
  <si>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</si>
  <si>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</si>
  <si>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</si>
  <si>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</si>
  <si>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</si>
  <si>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</si>
  <si>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</si>
  <si>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</si>
  <si>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</si>
  <si>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</si>
  <si>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</si>
  <si>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</si>
  <si>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</si>
  <si>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</si>
  <si>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</si>
  <si>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</si>
  <si>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</si>
  <si>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</si>
  <si>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</si>
  <si>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</si>
  <si>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</si>
  <si>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</si>
  <si>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</si>
  <si>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</si>
  <si>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</si>
  <si>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</si>
  <si>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</si>
  <si>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</si>
  <si>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</si>
  <si>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</si>
  <si>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</si>
  <si>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</si>
  <si>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</si>
  <si>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</si>
  <si>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</si>
  <si>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</si>
  <si>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</si>
  <si>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</si>
  <si>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</si>
  <si>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</si>
  <si>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</si>
  <si>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</si>
  <si>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</si>
  <si>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</si>
  <si>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</si>
  <si>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</si>
  <si>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</si>
  <si>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</si>
  <si>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</si>
  <si>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</si>
  <si>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</si>
  <si>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</si>
  <si>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</si>
  <si>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</si>
  <si>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</si>
  <si>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</si>
  <si>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</si>
  <si>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</si>
  <si>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</si>
  <si>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</si>
  <si>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</si>
  <si>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</si>
  <si>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</si>
  <si>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</si>
  <si>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</si>
  <si>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</si>
  <si>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</si>
  <si>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</si>
  <si>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</si>
  <si>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</si>
  <si>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</si>
  <si>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</si>
  <si>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</si>
  <si>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</si>
  <si>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</si>
  <si>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</si>
  <si>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</si>
  <si>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</si>
  <si>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</si>
  <si>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</si>
  <si>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</si>
  <si>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</si>
  <si>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</si>
  <si>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</si>
  <si>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</si>
  <si>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</si>
  <si>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</si>
  <si>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</si>
  <si>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</si>
  <si>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</si>
  <si>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</si>
  <si>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</si>
  <si>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</si>
  <si>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</si>
  <si>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</si>
  <si>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</si>
  <si>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</si>
  <si>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</si>
  <si>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</si>
  <si>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</si>
  <si>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</si>
  <si>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</si>
  <si>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</si>
  <si>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</si>
  <si>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</si>
  <si>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</si>
  <si>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</si>
  <si>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</si>
  <si>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</si>
  <si>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</si>
  <si>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</si>
  <si>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</si>
  <si>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</si>
  <si>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</si>
  <si>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</si>
  <si>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</si>
  <si>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</si>
  <si>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</si>
  <si>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</si>
  <si>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</si>
  <si>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</si>
  <si>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</si>
  <si>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</si>
  <si>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</si>
  <si>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</si>
  <si>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</si>
  <si>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</si>
  <si>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</si>
  <si>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</si>
  <si>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</si>
  <si>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</si>
  <si>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</si>
  <si>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</si>
  <si>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</si>
  <si>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</si>
  <si>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</si>
  <si>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</si>
  <si>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</si>
  <si>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</si>
  <si>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</si>
  <si>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</si>
  <si>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</si>
  <si>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</si>
  <si>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</si>
  <si>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</si>
  <si>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</si>
  <si>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</si>
  <si>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</si>
  <si>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</si>
  <si>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</si>
  <si>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</si>
  <si>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</si>
  <si>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</si>
  <si>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</si>
  <si>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</si>
  <si>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</si>
  <si>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</si>
  <si>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</si>
  <si>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</si>
  <si>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</si>
  <si>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</si>
  <si>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</si>
  <si>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</si>
  <si>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</si>
  <si>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</si>
  <si>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</si>
  <si>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</si>
  <si>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</si>
  <si>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</si>
  <si>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</si>
  <si>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</si>
  <si>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</si>
  <si>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</si>
  <si>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</si>
  <si>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</si>
  <si>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</si>
  <si>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</si>
  <si>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</si>
  <si>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</si>
  <si>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</si>
  <si>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</si>
  <si>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</si>
  <si>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</si>
  <si>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</si>
  <si>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</si>
  <si>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</si>
  <si>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</si>
  <si>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</si>
  <si>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</si>
  <si>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</si>
  <si>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</si>
  <si>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</si>
  <si>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</si>
  <si>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</si>
  <si>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</si>
  <si>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</si>
  <si>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</si>
  <si>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</si>
  <si>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</si>
  <si>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</si>
  <si>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</si>
  <si>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</si>
  <si>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</si>
  <si>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</si>
  <si>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</si>
  <si>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</si>
  <si>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</si>
  <si>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</si>
  <si>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</si>
  <si>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</si>
  <si>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</si>
  <si>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</si>
  <si>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</si>
  <si>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</si>
  <si>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</si>
  <si>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</si>
  <si>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</si>
  <si>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</si>
  <si>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</si>
  <si>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</si>
  <si>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</si>
  <si>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</si>
  <si>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</si>
  <si>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</si>
  <si>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</si>
  <si>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</si>
  <si>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</si>
  <si>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</si>
  <si>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</si>
  <si>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</si>
  <si>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</si>
  <si>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</si>
  <si>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</si>
  <si>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</si>
  <si>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</si>
  <si>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</si>
  <si>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</si>
  <si>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</si>
  <si>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</si>
  <si>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</si>
  <si>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</si>
  <si>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</si>
  <si>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</si>
  <si>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</si>
  <si>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</si>
  <si>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</si>
  <si>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</si>
  <si>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</si>
  <si>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</si>
  <si>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</si>
  <si>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</si>
  <si>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</si>
  <si>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</si>
  <si>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</si>
  <si>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</si>
  <si>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</si>
  <si>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</si>
  <si>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</si>
  <si>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</si>
  <si>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</si>
  <si>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</si>
  <si>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</si>
  <si>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</si>
  <si>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</si>
  <si>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</si>
  <si>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</si>
  <si>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</si>
  <si>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</si>
  <si>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</si>
  <si>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</si>
  <si>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</si>
  <si>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</si>
  <si>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</si>
  <si>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</si>
  <si>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</si>
  <si>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</si>
  <si>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</si>
  <si>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</si>
  <si>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</si>
  <si>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</si>
  <si>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</si>
  <si>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</si>
  <si>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</si>
  <si>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</si>
  <si>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</si>
  <si>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</si>
  <si>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</si>
  <si>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</si>
  <si>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</si>
  <si>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</si>
  <si>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</si>
  <si>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</si>
  <si>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</si>
  <si>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</si>
  <si>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</si>
  <si>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</si>
  <si>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</si>
  <si>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</si>
  <si>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</si>
  <si>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</si>
  <si>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</si>
  <si>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</si>
  <si>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</si>
  <si>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</si>
  <si>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</si>
  <si>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</si>
  <si>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</si>
  <si>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</si>
  <si>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</si>
  <si>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</si>
  <si>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</si>
  <si>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</si>
  <si>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</si>
  <si>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</si>
  <si>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</si>
  <si>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</si>
  <si>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</si>
  <si>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</si>
  <si>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</si>
  <si>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</si>
  <si>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</si>
  <si>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</si>
  <si>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</si>
  <si>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</si>
  <si>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</si>
  <si>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</si>
  <si>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</si>
  <si>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</si>
  <si>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</si>
  <si>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</si>
  <si>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</si>
  <si>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</si>
  <si>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</si>
  <si>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</si>
  <si>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</si>
  <si>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</si>
  <si>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</si>
  <si>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</si>
  <si>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</si>
  <si>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</si>
  <si>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</si>
  <si>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</si>
  <si>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</si>
  <si>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</si>
  <si>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</si>
  <si>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</si>
  <si>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</si>
  <si>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</si>
  <si>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</si>
  <si>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</si>
  <si>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</si>
  <si>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</si>
  <si>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</si>
  <si>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</si>
  <si>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</si>
  <si>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</si>
  <si>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</si>
  <si>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</si>
  <si>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</si>
  <si>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</si>
  <si>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</si>
  <si>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</si>
  <si>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</si>
  <si>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</si>
  <si>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</si>
  <si>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</si>
  <si>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</si>
  <si>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</si>
  <si>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</si>
  <si>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</si>
  <si>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</si>
  <si>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</si>
  <si>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</si>
  <si>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</si>
  <si>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</si>
  <si>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</si>
  <si>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</si>
  <si>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</si>
  <si>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</si>
  <si>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</si>
  <si>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</si>
  <si>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</si>
  <si>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</si>
  <si>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</si>
  <si>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</si>
  <si>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</si>
  <si>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</si>
  <si>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</si>
  <si>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</si>
  <si>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</si>
  <si>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</si>
  <si>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</si>
  <si>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</si>
  <si>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</si>
  <si>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</si>
  <si>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</si>
  <si>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</si>
  <si>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</si>
  <si>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</si>
  <si>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</si>
  <si>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</si>
  <si>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</si>
  <si>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</si>
  <si>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</si>
  <si>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</si>
  <si>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</si>
  <si>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</si>
  <si>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</si>
  <si>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</si>
  <si>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</si>
  <si>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</si>
  <si>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</si>
  <si>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</si>
  <si>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</si>
  <si>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</si>
  <si>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</si>
  <si>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</si>
  <si>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</si>
  <si>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</si>
  <si>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</si>
  <si>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</si>
  <si>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</si>
  <si>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</si>
  <si>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</si>
  <si>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</si>
  <si>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</si>
  <si>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</si>
  <si>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</si>
  <si>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</si>
  <si>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</si>
  <si>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</si>
  <si>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</si>
  <si>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</si>
  <si>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</si>
  <si>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</si>
  <si>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</si>
  <si>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</si>
  <si>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</si>
  <si>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</si>
  <si>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</si>
  <si>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</si>
  <si>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</si>
  <si>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</si>
  <si>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</si>
  <si>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</si>
  <si>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</si>
  <si>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</si>
  <si>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</si>
  <si>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</si>
  <si>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</si>
  <si>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</si>
  <si>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</si>
  <si>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</si>
  <si>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</si>
  <si>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</si>
  <si>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</si>
  <si>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</si>
  <si>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</si>
  <si>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</si>
  <si>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</si>
  <si>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</si>
  <si>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</si>
  <si>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</si>
  <si>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</si>
  <si>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</si>
  <si>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</si>
  <si>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</si>
  <si>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</si>
  <si>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</si>
  <si>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</si>
  <si>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</si>
  <si>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</si>
  <si>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</si>
  <si>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</si>
  <si>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</si>
  <si>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</si>
  <si>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</si>
  <si>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</si>
  <si>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</si>
  <si>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</si>
  <si>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</si>
  <si>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</si>
  <si>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</si>
  <si>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</si>
  <si>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</si>
  <si>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</si>
  <si>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</si>
  <si>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</si>
  <si>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</si>
  <si>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</si>
  <si>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</si>
  <si>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</si>
  <si>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</si>
  <si>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</si>
  <si>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</si>
  <si>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</si>
  <si>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</si>
  <si>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</si>
  <si>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</si>
  <si>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</si>
  <si>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</si>
  <si>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</si>
  <si>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</si>
  <si>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</si>
  <si>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</si>
  <si>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</si>
  <si>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</si>
  <si>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</si>
  <si>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</si>
  <si>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</si>
  <si>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</si>
  <si>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</si>
  <si>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</si>
  <si>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</si>
  <si>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</si>
  <si>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</si>
  <si>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</si>
  <si>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</si>
  <si>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</si>
  <si>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</si>
  <si>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</si>
  <si>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</si>
  <si>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</si>
  <si>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</si>
  <si>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</si>
  <si>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</si>
  <si>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</si>
  <si>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</si>
  <si>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</si>
  <si>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</si>
  <si>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</si>
  <si>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</si>
  <si>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</si>
  <si>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</si>
  <si>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</si>
  <si>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</si>
  <si>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</si>
  <si>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</si>
  <si>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</si>
  <si>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</si>
  <si>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</si>
  <si>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</si>
  <si>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</si>
  <si>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</si>
  <si>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</si>
  <si>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</si>
  <si>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</si>
  <si>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</si>
  <si>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</si>
  <si>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</si>
  <si>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</si>
  <si>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</si>
  <si>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</si>
  <si>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</si>
  <si>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</si>
  <si>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</si>
  <si>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</si>
  <si>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</si>
  <si>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</si>
  <si>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</si>
  <si>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</si>
  <si>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</si>
  <si>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</si>
  <si>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</si>
  <si>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</si>
  <si>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</si>
  <si>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</si>
  <si>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</si>
  <si>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</si>
  <si>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</si>
  <si>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</si>
  <si>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</si>
  <si>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</si>
  <si>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</si>
  <si>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</si>
  <si>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</si>
  <si>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</si>
  <si>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</si>
  <si>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</si>
  <si>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</si>
  <si>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</si>
  <si>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</si>
  <si>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</si>
  <si>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</si>
  <si>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</si>
  <si>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</si>
  <si>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</si>
  <si>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</si>
  <si>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</si>
  <si>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</si>
  <si>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</si>
  <si>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</si>
  <si>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</si>
  <si>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</si>
  <si>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</si>
  <si>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</si>
  <si>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</si>
  <si>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</si>
  <si>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</si>
  <si>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</si>
  <si>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</si>
  <si>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</si>
  <si>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</si>
  <si>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</si>
  <si>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</si>
  <si>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</si>
  <si>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</si>
  <si>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</si>
  <si>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</si>
  <si>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</si>
  <si>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</si>
  <si>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</si>
  <si>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</si>
  <si>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</si>
  <si>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</si>
  <si>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</si>
  <si>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</si>
  <si>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</si>
  <si>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</si>
  <si>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</si>
  <si>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</si>
  <si>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</si>
  <si>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</si>
  <si>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</si>
  <si>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</si>
  <si>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</si>
  <si>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</si>
  <si>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</si>
  <si>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</si>
  <si>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</si>
  <si>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</si>
  <si>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</si>
  <si>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</si>
  <si>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</si>
  <si>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</si>
  <si>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</si>
  <si>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</si>
  <si>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</si>
  <si>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</si>
  <si>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</si>
  <si>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</si>
  <si>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</si>
  <si>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</si>
  <si>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</si>
  <si>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</si>
  <si>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</si>
  <si>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</si>
  <si>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</si>
  <si>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</si>
  <si>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</si>
  <si>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</si>
  <si>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</si>
  <si>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</si>
  <si>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</si>
  <si>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</si>
  <si>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</si>
  <si>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</si>
  <si>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</si>
  <si>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</si>
  <si>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</si>
  <si>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</si>
  <si>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</si>
  <si>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</si>
  <si>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</si>
  <si>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</si>
  <si>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</si>
  <si>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</si>
  <si>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</si>
  <si>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</si>
  <si>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</si>
  <si>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</si>
  <si>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</si>
  <si>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</si>
  <si>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</si>
  <si>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</si>
  <si>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</si>
  <si>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</si>
  <si>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</si>
  <si>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</si>
  <si>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</si>
  <si>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</si>
  <si>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</si>
  <si>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</si>
  <si>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</si>
  <si>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</si>
  <si>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</si>
  <si>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</si>
  <si>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</si>
  <si>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</si>
  <si>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</si>
  <si>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</si>
  <si>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</si>
  <si>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</si>
  <si>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</si>
  <si>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</si>
  <si>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</si>
  <si>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</si>
  <si>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</si>
  <si>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</si>
  <si>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</si>
  <si>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</si>
  <si>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</si>
  <si>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</si>
  <si>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</si>
  <si>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</si>
  <si>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</si>
  <si>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</si>
  <si>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</si>
  <si>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</si>
  <si>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</si>
  <si>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</si>
  <si>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</si>
  <si>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</si>
  <si>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</si>
  <si>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</si>
  <si>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</si>
  <si>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</si>
  <si>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</si>
  <si>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</si>
  <si>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</si>
  <si>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</si>
  <si>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</si>
  <si>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</si>
  <si>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</si>
  <si>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</si>
  <si>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</si>
  <si>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</si>
  <si>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</si>
  <si>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</si>
  <si>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</si>
  <si>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</si>
  <si>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</si>
  <si>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</si>
  <si>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</si>
  <si>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</si>
  <si>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</si>
  <si>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</si>
  <si>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</si>
  <si>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</si>
  <si>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</si>
  <si>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</si>
  <si>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</si>
  <si>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</si>
  <si>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</si>
  <si>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</si>
  <si>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</si>
  <si>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</si>
  <si>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</si>
  <si>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</si>
  <si>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</si>
  <si>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</si>
  <si>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</si>
  <si>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</si>
  <si>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</si>
  <si>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</si>
  <si>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</si>
  <si>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</si>
  <si>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</si>
  <si>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</si>
  <si>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</si>
  <si>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</si>
  <si>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</si>
  <si>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</si>
  <si>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</si>
  <si>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</si>
  <si>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</si>
  <si>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</si>
  <si>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</si>
  <si>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</si>
  <si>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</si>
  <si>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</si>
  <si>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</si>
  <si>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</si>
  <si>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</si>
  <si>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</si>
  <si>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</si>
  <si>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</si>
  <si>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</si>
  <si>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</si>
  <si>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</si>
  <si>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</si>
  <si>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</si>
  <si>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</si>
  <si>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</si>
  <si>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</si>
  <si>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</si>
  <si>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</si>
  <si>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</si>
  <si>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</si>
  <si>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</si>
  <si>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</si>
  <si>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</si>
  <si>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</si>
  <si>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</si>
  <si>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</si>
  <si>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</si>
  <si>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</si>
  <si>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</si>
  <si>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</si>
  <si>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</si>
  <si>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</si>
  <si>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</si>
  <si>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</si>
  <si>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</si>
  <si>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</si>
  <si>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</si>
  <si>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</si>
  <si>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</si>
  <si>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</si>
  <si>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</si>
  <si>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</si>
  <si>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</si>
  <si>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</si>
  <si>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</si>
  <si>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</si>
  <si>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</si>
  <si>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</si>
  <si>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</si>
  <si>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</si>
  <si>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</si>
  <si>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</si>
  <si>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</si>
  <si>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</si>
  <si>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</si>
  <si>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</si>
  <si>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</si>
  <si>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</si>
  <si>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</si>
  <si>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</si>
  <si>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</si>
  <si>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</si>
  <si>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</si>
  <si>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</si>
  <si>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</si>
  <si>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</si>
  <si>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</si>
  <si>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</si>
  <si>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</si>
  <si>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</si>
  <si>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</si>
  <si>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</si>
  <si>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</si>
  <si>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</si>
  <si>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</si>
  <si>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</si>
  <si>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</si>
  <si>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</si>
  <si>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</si>
  <si>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</si>
  <si>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</si>
  <si>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</si>
  <si>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</si>
  <si>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</si>
  <si>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</si>
  <si>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</si>
  <si>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</si>
  <si>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</si>
  <si>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</si>
  <si>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</si>
  <si>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</si>
  <si>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</si>
  <si>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</si>
  <si>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</si>
  <si>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</si>
  <si>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</si>
  <si>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</si>
  <si>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</si>
  <si>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</si>
  <si>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</si>
  <si>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</si>
  <si>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</si>
  <si>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</si>
  <si>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</si>
  <si>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</si>
  <si>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</si>
  <si>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</si>
  <si>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</si>
  <si>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</si>
  <si>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</si>
  <si>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</si>
  <si>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</si>
  <si>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</si>
  <si>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</si>
  <si>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</si>
  <si>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</si>
  <si>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</si>
  <si>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</si>
  <si>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</si>
  <si>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</si>
  <si>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</si>
  <si>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</si>
  <si>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</si>
  <si>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</si>
  <si>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</si>
  <si>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</si>
  <si>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</si>
  <si>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</si>
  <si>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</si>
  <si>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</si>
  <si>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</si>
  <si>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</si>
  <si>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</si>
  <si>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</si>
  <si>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</si>
  <si>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</si>
  <si>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</si>
  <si>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</si>
  <si>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</si>
  <si>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</si>
  <si>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</si>
  <si>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</si>
  <si>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</si>
  <si>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</si>
  <si>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</si>
  <si>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</si>
  <si>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</si>
  <si>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</si>
  <si>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</si>
  <si>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</si>
  <si>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</si>
  <si>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</si>
  <si>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</si>
  <si>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</si>
  <si>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</si>
  <si>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</si>
  <si>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</si>
  <si>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</si>
  <si>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</si>
  <si>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</si>
  <si>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</si>
  <si>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</si>
  <si>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</si>
  <si>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</si>
  <si>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</si>
  <si>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</si>
  <si>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</si>
  <si>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</si>
  <si>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</si>
  <si>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</si>
  <si>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</si>
  <si>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</si>
  <si>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</si>
  <si>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</si>
  <si>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</si>
  <si>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</si>
  <si>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</si>
  <si>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</si>
  <si>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</si>
  <si>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</si>
  <si>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</si>
  <si>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</si>
  <si>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</si>
  <si>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</si>
  <si>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</si>
  <si>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</si>
  <si>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</si>
  <si>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</si>
  <si>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</si>
  <si>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</si>
  <si>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</si>
  <si>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</si>
  <si>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</si>
  <si>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</si>
  <si>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</si>
  <si>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</si>
  <si>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</si>
  <si>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</si>
  <si>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</si>
  <si>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</si>
  <si>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</si>
  <si>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</si>
  <si>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</si>
  <si>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</si>
  <si>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</si>
  <si>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</si>
  <si>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</si>
  <si>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</si>
  <si>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</si>
  <si>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</si>
  <si>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</si>
  <si>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</si>
  <si>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</si>
  <si>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</si>
  <si>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</si>
  <si>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</si>
  <si>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</si>
  <si>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</si>
  <si>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</si>
  <si>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</si>
  <si>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</si>
  <si>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</si>
  <si>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</si>
  <si>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</si>
  <si>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</si>
  <si>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</si>
  <si>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</si>
  <si>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</si>
  <si>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</si>
  <si>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</si>
  <si>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</si>
  <si>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</si>
  <si>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</si>
  <si>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</si>
  <si>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</si>
  <si>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</si>
  <si>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</si>
  <si>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</si>
  <si>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</si>
  <si>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</si>
  <si>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</si>
  <si>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</si>
  <si>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</si>
  <si>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</si>
  <si>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</si>
  <si>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</si>
  <si>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</si>
  <si>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</si>
  <si>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</si>
  <si>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</si>
  <si>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</si>
  <si>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</si>
  <si>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</si>
  <si>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</si>
  <si>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</si>
  <si>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</si>
  <si>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</si>
  <si>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</si>
  <si>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</si>
  <si>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</si>
  <si>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</si>
  <si>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</si>
  <si>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</si>
  <si>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</si>
  <si>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</si>
  <si>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</si>
  <si>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</si>
  <si>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</si>
  <si>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</si>
  <si>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</si>
  <si>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</si>
  <si>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</si>
  <si>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</si>
  <si>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</si>
  <si>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</si>
  <si>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</si>
  <si>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</si>
  <si>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</si>
  <si>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</si>
  <si>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</si>
  <si>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</si>
  <si>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</si>
  <si>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</si>
  <si>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</si>
  <si>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</si>
  <si>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</si>
  <si>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</si>
  <si>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</si>
  <si>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</si>
  <si>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</si>
  <si>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</si>
  <si>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</si>
  <si>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</si>
  <si>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</si>
  <si>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</si>
  <si>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</si>
  <si>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</si>
  <si>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</si>
  <si>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</si>
  <si>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</si>
  <si>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</si>
  <si>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</si>
  <si>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</si>
  <si>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</si>
  <si>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</si>
  <si>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</si>
  <si>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</si>
  <si>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</si>
  <si>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</si>
  <si>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</si>
  <si>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</si>
  <si>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</si>
  <si>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</si>
  <si>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</si>
  <si>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</si>
  <si>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</si>
  <si>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</si>
  <si>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</si>
  <si>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</si>
  <si>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</si>
  <si>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</si>
  <si>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</si>
  <si>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</si>
  <si>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</si>
  <si>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</si>
  <si>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</si>
  <si>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</si>
  <si>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</si>
  <si>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</si>
  <si>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</si>
  <si>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</si>
  <si>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</si>
  <si>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</si>
  <si>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</si>
  <si>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</si>
  <si>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</si>
  <si>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</si>
  <si>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</si>
  <si>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</si>
  <si>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</si>
  <si>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</si>
  <si>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</si>
  <si>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</si>
  <si>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</si>
  <si>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</si>
  <si>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</si>
  <si>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</si>
  <si>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</si>
  <si>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</si>
  <si>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</si>
  <si>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</si>
  <si>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</si>
  <si>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</si>
  <si>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</si>
  <si>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</si>
  <si>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</si>
  <si>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</si>
  <si>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</si>
  <si>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</si>
  <si>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</si>
  <si>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</si>
  <si>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</si>
  <si>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</si>
  <si>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</si>
  <si>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</si>
  <si>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</si>
  <si>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</si>
  <si>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</si>
  <si>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</si>
  <si>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</si>
  <si>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</si>
  <si>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</si>
  <si>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</si>
  <si>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</si>
  <si>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</si>
  <si>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</si>
  <si>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</si>
  <si>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</si>
  <si>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</si>
  <si>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</si>
  <si>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</si>
  <si>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</si>
  <si>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</si>
  <si>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</si>
  <si>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</si>
  <si>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</si>
  <si>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</si>
  <si>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</si>
  <si>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</si>
  <si>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</si>
  <si>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</si>
  <si>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</si>
  <si>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</si>
  <si>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</si>
  <si>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</si>
  <si>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</si>
  <si>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</si>
  <si>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</si>
  <si>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</si>
  <si>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</si>
  <si>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</si>
  <si>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</si>
  <si>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</si>
  <si>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</si>
  <si>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</si>
  <si>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</si>
  <si>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</si>
  <si>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</si>
  <si>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</si>
  <si>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</si>
  <si>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</si>
  <si>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</si>
  <si>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</si>
  <si>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</si>
  <si>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</si>
  <si>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</si>
  <si>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</si>
  <si>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</si>
  <si>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</si>
  <si>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</si>
  <si>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</si>
  <si>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</si>
  <si>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</si>
  <si>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</si>
  <si>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</si>
  <si>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</si>
  <si>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</si>
  <si>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</si>
  <si>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</si>
  <si>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</si>
  <si>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</si>
  <si>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</si>
  <si>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</si>
  <si>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</si>
  <si>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</si>
  <si>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</si>
  <si>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</si>
  <si>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</si>
  <si>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</si>
  <si>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</si>
  <si>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</si>
  <si>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</si>
  <si>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</si>
  <si>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</si>
  <si>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</si>
  <si>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</si>
  <si>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</si>
  <si>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</si>
  <si>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</si>
  <si>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</si>
  <si>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</si>
  <si>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</si>
  <si>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</si>
  <si>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</si>
  <si>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</si>
  <si>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</si>
  <si>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</si>
  <si>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</si>
  <si>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</si>
  <si>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</si>
  <si>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</si>
  <si>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</si>
  <si>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</si>
  <si>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</si>
  <si>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</si>
  <si>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</si>
  <si>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</si>
  <si>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</si>
  <si>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</si>
  <si>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</si>
  <si>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</si>
  <si>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</si>
  <si>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</si>
  <si>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</si>
  <si>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</si>
  <si>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</si>
  <si>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</si>
  <si>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</si>
  <si>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</si>
  <si>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</si>
  <si>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</si>
  <si>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</si>
  <si>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</si>
  <si>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</si>
  <si>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</si>
  <si>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</si>
  <si>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</si>
  <si>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</si>
  <si>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</si>
  <si>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</si>
  <si>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</si>
  <si>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</si>
  <si>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</si>
  <si>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</si>
  <si>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</si>
  <si>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</si>
  <si>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</si>
  <si>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</si>
  <si>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</si>
  <si>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</si>
  <si>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</si>
  <si>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</si>
  <si>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</si>
  <si>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</si>
  <si>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</si>
  <si>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</si>
  <si>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</si>
  <si>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</si>
  <si>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</si>
  <si>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</si>
  <si>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</si>
  <si>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</si>
  <si>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</si>
  <si>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</si>
  <si>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</si>
  <si>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</si>
  <si>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</si>
  <si>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</si>
  <si>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</si>
  <si>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</si>
  <si>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</si>
  <si>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</si>
  <si>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</si>
  <si>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</si>
  <si>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</si>
  <si>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</si>
  <si>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</si>
  <si>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</si>
  <si>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</si>
  <si>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</si>
  <si>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</si>
  <si>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</si>
  <si>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</si>
  <si>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</si>
  <si>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</si>
  <si>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</si>
  <si>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</si>
  <si>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</si>
  <si>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</si>
  <si>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</si>
  <si>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</si>
  <si>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</si>
  <si>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</si>
  <si>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</si>
  <si>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</si>
  <si>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</si>
  <si>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</si>
  <si>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</si>
  <si>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</si>
  <si>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</si>
  <si>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</si>
  <si>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</si>
  <si>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</si>
  <si>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</si>
  <si>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</si>
  <si>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</si>
  <si>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</si>
  <si>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</si>
  <si>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</si>
  <si>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</si>
  <si>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</si>
  <si>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</si>
  <si>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</si>
  <si>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</si>
  <si>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</si>
  <si>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</si>
  <si>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</si>
  <si>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</si>
  <si>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</si>
  <si>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</si>
  <si>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</si>
  <si>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</si>
  <si>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</si>
  <si>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</si>
  <si>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</si>
  <si>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</si>
  <si>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</si>
  <si>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</si>
  <si>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</si>
  <si>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</si>
  <si>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</si>
  <si>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</si>
  <si>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</si>
  <si>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</si>
  <si>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</si>
  <si>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</si>
  <si>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</si>
  <si>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</si>
  <si>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</si>
  <si>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</si>
  <si>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</si>
  <si>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</si>
  <si>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</si>
  <si>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</si>
  <si>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</si>
  <si>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</si>
  <si>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</si>
  <si>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</si>
  <si>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</si>
  <si>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</si>
  <si>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</si>
  <si>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</si>
  <si>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</si>
  <si>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</si>
  <si>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</si>
  <si>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</si>
  <si>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</si>
  <si>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</si>
  <si>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</si>
  <si>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</si>
  <si>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</si>
  <si>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</si>
  <si>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</si>
  <si>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</si>
  <si>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</si>
  <si>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</si>
  <si>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</si>
  <si>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</si>
  <si>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</si>
  <si>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</si>
  <si>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</si>
  <si>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</si>
  <si>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</si>
  <si>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</si>
  <si>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</si>
  <si>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</si>
  <si>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</si>
  <si>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</si>
  <si>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</si>
  <si>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</si>
  <si>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</si>
  <si>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</si>
  <si>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</si>
  <si>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</si>
  <si>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</si>
  <si>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</si>
  <si>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</si>
  <si>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</si>
  <si>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</si>
  <si>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</si>
  <si>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</si>
  <si>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</si>
  <si>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</si>
  <si>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</si>
  <si>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</si>
  <si>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</si>
  <si>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</si>
  <si>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</si>
  <si>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</si>
  <si>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</si>
  <si>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</si>
  <si>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</si>
  <si>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</si>
  <si>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</si>
  <si>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</si>
  <si>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</si>
  <si>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</si>
  <si>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</si>
  <si>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</si>
  <si>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</si>
  <si>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</si>
  <si>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</si>
  <si>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</si>
  <si>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</si>
  <si>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</si>
  <si>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</si>
  <si>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</si>
  <si>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</si>
  <si>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</si>
  <si>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</si>
  <si>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</si>
  <si>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</si>
  <si>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</si>
  <si>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</si>
  <si>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</si>
  <si>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</si>
  <si>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</si>
  <si>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</si>
  <si>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</si>
  <si>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</si>
  <si>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</si>
  <si>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</si>
  <si>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</si>
  <si>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</si>
  <si>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</si>
  <si>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</si>
  <si>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</si>
  <si>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</si>
  <si>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</si>
  <si>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</si>
  <si>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</si>
  <si>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</si>
  <si>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</si>
  <si>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</si>
  <si>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</si>
  <si>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</si>
  <si>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</si>
  <si>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</si>
  <si>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</si>
  <si>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</si>
  <si>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</si>
  <si>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</si>
  <si>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</si>
  <si>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</si>
  <si>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</si>
  <si>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</si>
  <si>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</si>
  <si>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</si>
  <si>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</si>
  <si>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</si>
  <si>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</si>
  <si>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</si>
  <si>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</si>
  <si>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</si>
  <si>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</si>
  <si>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</si>
  <si>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</si>
  <si>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</si>
  <si>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</si>
  <si>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</si>
  <si>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</si>
  <si>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</si>
  <si>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</si>
  <si>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</si>
  <si>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</si>
  <si>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</si>
  <si>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</si>
  <si>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</si>
  <si>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</si>
  <si>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</si>
  <si>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</si>
  <si>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</si>
  <si>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</si>
  <si>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</si>
  <si>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</si>
  <si>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</si>
  <si>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</si>
  <si>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</si>
  <si>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</si>
  <si>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</si>
  <si>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</si>
  <si>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</si>
  <si>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</si>
  <si>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</si>
  <si>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</si>
  <si>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</si>
  <si>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</si>
  <si>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</si>
  <si>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</si>
  <si>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</si>
  <si>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</si>
  <si>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</si>
  <si>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</si>
  <si>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</si>
  <si>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</si>
  <si>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</si>
  <si>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</si>
  <si>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</si>
  <si>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</si>
  <si>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</si>
  <si>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</si>
  <si>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</si>
  <si>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</si>
  <si>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</si>
  <si>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</si>
  <si>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</si>
  <si>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</si>
  <si>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</si>
  <si>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</si>
  <si>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</si>
  <si>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</si>
  <si>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</si>
  <si>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</si>
  <si>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</si>
  <si>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</si>
  <si>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</si>
  <si>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</si>
  <si>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</si>
  <si>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</si>
  <si>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</si>
  <si>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</si>
  <si>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</si>
  <si>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</si>
  <si>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</si>
  <si>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</si>
  <si>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</si>
  <si>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</si>
  <si>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</si>
  <si>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</si>
  <si>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</si>
  <si>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</si>
  <si>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</si>
  <si>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</si>
  <si>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</si>
  <si>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</si>
  <si>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</si>
  <si>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</si>
  <si>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</si>
  <si>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</si>
  <si>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</si>
  <si>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</si>
  <si>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</si>
  <si>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</si>
  <si>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</si>
  <si>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</si>
  <si>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</si>
  <si>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</si>
  <si>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</si>
  <si>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</si>
  <si>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</si>
  <si>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</si>
  <si>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</si>
  <si>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</si>
  <si>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</si>
  <si>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</si>
  <si>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</si>
  <si>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</si>
  <si>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</si>
  <si>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</si>
  <si>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</si>
  <si>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</si>
  <si>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</si>
  <si>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</si>
  <si>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</si>
  <si>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</si>
  <si>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</si>
  <si>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</si>
  <si>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</si>
  <si>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</si>
  <si>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</si>
  <si>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</si>
  <si>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</si>
  <si>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</si>
  <si>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</si>
  <si>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</si>
  <si>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</si>
  <si>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</si>
  <si>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</si>
  <si>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</si>
  <si>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</si>
  <si>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</si>
  <si>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</si>
  <si>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</si>
  <si>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</si>
  <si>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</si>
  <si>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</si>
  <si>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</si>
  <si>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</si>
  <si>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</si>
  <si>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</si>
  <si>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</si>
  <si>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</si>
  <si>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</si>
  <si>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</si>
  <si>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</si>
  <si>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</si>
  <si>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</si>
  <si>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</si>
  <si>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</si>
  <si>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</si>
  <si>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</si>
  <si>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</si>
  <si>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</si>
  <si>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</si>
  <si>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</si>
  <si>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</si>
  <si>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</si>
  <si>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</si>
  <si>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</si>
  <si>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</si>
  <si>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</si>
  <si>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</si>
  <si>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</si>
  <si>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</si>
  <si>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</si>
  <si>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</si>
  <si>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</si>
  <si>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</si>
  <si>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</si>
  <si>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</si>
  <si>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</si>
  <si>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</si>
  <si>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</si>
  <si>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</si>
  <si>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</si>
  <si>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</si>
  <si>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</si>
  <si>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</si>
  <si>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</si>
  <si>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</si>
  <si>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</si>
  <si>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</si>
  <si>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</si>
  <si>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</si>
  <si>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</si>
  <si>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</si>
  <si>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</si>
  <si>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</si>
  <si>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</si>
  <si>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</si>
  <si>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</si>
  <si>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</si>
  <si>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</si>
  <si>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</si>
  <si>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</si>
  <si>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</si>
  <si>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</si>
  <si>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</si>
  <si>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</si>
  <si>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</si>
  <si>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</si>
  <si>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</si>
  <si>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</si>
  <si>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</si>
  <si>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</si>
  <si>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</si>
  <si>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</si>
  <si>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</si>
  <si>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</si>
  <si>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</si>
  <si>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</si>
  <si>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</si>
  <si>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</si>
  <si>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</si>
  <si>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</si>
  <si>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</si>
  <si>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</si>
  <si>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</si>
  <si>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</si>
  <si>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</si>
  <si>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</si>
  <si>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</si>
  <si>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</si>
  <si>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</si>
  <si>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</si>
  <si>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</si>
  <si>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</si>
  <si>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</si>
  <si>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</si>
  <si>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</si>
  <si>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</si>
  <si>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</si>
  <si>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</si>
  <si>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</si>
  <si>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</si>
  <si>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</si>
  <si>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</si>
  <si>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</si>
  <si>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</si>
  <si>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</si>
  <si>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</si>
  <si>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</si>
  <si>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</si>
  <si>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</si>
  <si>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</si>
  <si>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</si>
  <si>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</si>
  <si>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</si>
  <si>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</si>
  <si>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</si>
  <si>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</si>
  <si>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</si>
  <si>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</si>
  <si>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</si>
  <si>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</si>
  <si>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</si>
  <si>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</si>
  <si>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</si>
  <si>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</si>
  <si>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</si>
  <si>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</si>
  <si>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</si>
  <si>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</si>
  <si>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</si>
  <si>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</si>
  <si>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</si>
  <si>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</si>
  <si>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</si>
  <si>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</si>
  <si>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</si>
  <si>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</si>
  <si>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</si>
  <si>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</si>
  <si>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</si>
  <si>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</si>
  <si>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</si>
  <si>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</si>
  <si>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</si>
  <si>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</si>
  <si>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</si>
  <si>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</si>
  <si>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</si>
  <si>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</si>
  <si>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</si>
  <si>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</si>
  <si>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</si>
  <si>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</si>
  <si>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</si>
  <si>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</si>
  <si>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</si>
  <si>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</si>
  <si>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</si>
  <si>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</si>
  <si>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</si>
  <si>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</si>
  <si>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</si>
  <si>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</si>
  <si>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</si>
  <si>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</si>
  <si>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</si>
  <si>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</si>
  <si>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</si>
  <si>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</si>
  <si>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</si>
  <si>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</si>
  <si>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</si>
  <si>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</si>
  <si>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</si>
  <si>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</si>
  <si>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</si>
  <si>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</si>
  <si>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</si>
  <si>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</si>
  <si>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</si>
  <si>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</si>
  <si>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</si>
  <si>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</si>
  <si>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</si>
  <si>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</si>
  <si>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</si>
  <si>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</si>
  <si>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</si>
  <si>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</si>
  <si>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</si>
  <si>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</si>
  <si>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</si>
  <si>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</si>
  <si>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</si>
  <si>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</si>
  <si>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</si>
  <si>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</si>
  <si>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</si>
  <si>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</si>
  <si>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</si>
  <si>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</si>
  <si>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</si>
  <si>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</si>
  <si>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</si>
  <si>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</si>
  <si>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</si>
  <si>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</si>
  <si>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</si>
  <si>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</si>
  <si>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</si>
  <si>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</si>
  <si>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</si>
  <si>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</si>
  <si>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</si>
  <si>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</si>
  <si>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</si>
  <si>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</si>
  <si>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</si>
  <si>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</si>
  <si>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</si>
  <si>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</si>
  <si>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</si>
  <si>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</si>
  <si>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</si>
  <si>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</si>
  <si>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</si>
  <si>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</si>
  <si>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</si>
  <si>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</si>
  <si>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</si>
  <si>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</si>
  <si>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</si>
  <si>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</si>
  <si>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</si>
  <si>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</si>
  <si>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</si>
  <si>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</si>
  <si>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</si>
  <si>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</si>
  <si>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</si>
  <si>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</si>
  <si>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</si>
  <si>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</si>
  <si>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</si>
  <si>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</si>
  <si>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</si>
  <si>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</si>
  <si>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</si>
  <si>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</si>
  <si>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</si>
  <si>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</si>
  <si>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</si>
  <si>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</si>
  <si>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</si>
  <si>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</si>
  <si>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</si>
  <si>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</si>
  <si>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</si>
  <si>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</si>
  <si>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</si>
  <si>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</si>
  <si>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</si>
  <si>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</si>
  <si>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</si>
  <si>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</si>
  <si>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</si>
  <si>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</si>
  <si>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</si>
  <si>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</si>
  <si>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</si>
  <si>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</si>
  <si>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</si>
  <si>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</si>
  <si>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</si>
  <si>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</si>
  <si>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</si>
  <si>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</si>
  <si>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</si>
  <si>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</si>
  <si>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</si>
  <si>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</si>
  <si>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</si>
  <si>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</si>
  <si>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</si>
  <si>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</si>
  <si>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</si>
  <si>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</si>
  <si>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</si>
  <si>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</si>
  <si>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</si>
  <si>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</si>
  <si>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</si>
  <si>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</si>
  <si>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</si>
  <si>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</si>
  <si>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</si>
  <si>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</si>
  <si>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</si>
  <si>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</si>
  <si>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</si>
  <si>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</si>
  <si>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</si>
  <si>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</si>
  <si>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</si>
  <si>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</si>
  <si>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</si>
  <si>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</si>
  <si>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</si>
  <si>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</si>
  <si>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</si>
  <si>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</si>
  <si>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</si>
  <si>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</si>
  <si>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</si>
  <si>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</si>
  <si>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</si>
  <si>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</si>
  <si>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</si>
  <si>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</si>
  <si>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</si>
  <si>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</si>
  <si>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</si>
  <si>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</si>
  <si>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</si>
  <si>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</si>
  <si>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</si>
  <si>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</si>
  <si>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</si>
  <si>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</si>
  <si>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</si>
  <si>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</si>
  <si>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</si>
  <si>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</si>
  <si>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</si>
  <si>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</si>
  <si>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</si>
  <si>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</si>
  <si>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</si>
  <si>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</si>
  <si>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</si>
  <si>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</si>
  <si>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</si>
  <si>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</si>
  <si>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</si>
  <si>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</si>
  <si>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</si>
  <si>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</si>
  <si>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</si>
  <si>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</si>
  <si>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</si>
  <si>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</si>
  <si>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</si>
  <si>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</si>
  <si>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</si>
  <si>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</si>
  <si>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</si>
  <si>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</si>
  <si>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</si>
  <si>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</si>
  <si>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</si>
  <si>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</si>
  <si>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</si>
  <si>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</si>
  <si>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</si>
  <si>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</si>
  <si>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</si>
  <si>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</si>
  <si>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</si>
  <si>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</si>
  <si>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</si>
  <si>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</si>
  <si>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</si>
  <si>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</si>
  <si>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</si>
  <si>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</si>
  <si>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</si>
  <si>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</si>
  <si>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</si>
  <si>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</si>
  <si>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</si>
  <si>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</si>
  <si>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</si>
  <si>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</si>
  <si>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</si>
  <si>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</si>
  <si>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</si>
  <si>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</si>
  <si>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</si>
  <si>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</si>
  <si>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</si>
  <si>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</si>
  <si>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</si>
  <si>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</si>
  <si>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</si>
  <si>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</si>
  <si>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</si>
  <si>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</si>
  <si>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</si>
  <si>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</si>
  <si>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</si>
  <si>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</si>
  <si>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</si>
  <si>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</si>
  <si>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</si>
  <si>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</si>
  <si>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</si>
  <si>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</si>
  <si>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</si>
  <si>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</si>
  <si>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</si>
  <si>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</si>
  <si>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</si>
  <si>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</si>
  <si>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</si>
  <si>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</si>
  <si>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</si>
  <si>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</si>
  <si>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</si>
  <si>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</si>
  <si>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</si>
  <si>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</si>
  <si>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</si>
  <si>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</si>
  <si>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</si>
  <si>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</si>
  <si>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</si>
  <si>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</si>
  <si>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</si>
  <si>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</si>
  <si>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</si>
  <si>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</si>
  <si>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</si>
  <si>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</si>
  <si>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</si>
  <si>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</si>
  <si>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</si>
  <si>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</si>
  <si>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</si>
  <si>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</si>
  <si>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</si>
  <si>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</si>
  <si>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</si>
  <si>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</si>
  <si>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</si>
  <si>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</si>
  <si>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</si>
  <si>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</si>
  <si>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</si>
  <si>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</si>
  <si>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</si>
  <si>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</si>
  <si>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</si>
  <si>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</si>
  <si>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</si>
  <si>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</si>
  <si>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</si>
  <si>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</si>
  <si>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</si>
  <si>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</si>
  <si>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</si>
  <si>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</si>
  <si>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</si>
  <si>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</si>
  <si>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</si>
  <si>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</si>
  <si>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</si>
  <si>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</si>
  <si>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</si>
  <si>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</si>
  <si>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</si>
  <si>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</si>
  <si>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</si>
  <si>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</si>
  <si>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</si>
  <si>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</si>
  <si>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</si>
  <si>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</si>
  <si>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</si>
  <si>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</si>
  <si>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</si>
  <si>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</si>
  <si>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</si>
  <si>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</si>
  <si>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</si>
  <si>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</si>
  <si>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</si>
  <si>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</si>
  <si>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</si>
  <si>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</si>
  <si>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</si>
  <si>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</si>
  <si>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</si>
  <si>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</si>
  <si>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</si>
  <si>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</si>
  <si>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</si>
  <si>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</si>
  <si>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</si>
  <si>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</si>
  <si>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</si>
  <si>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</si>
  <si>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</si>
  <si>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</si>
  <si>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</si>
  <si>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</si>
  <si>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</si>
  <si>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</si>
  <si>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</si>
  <si>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</si>
  <si>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</si>
  <si>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</si>
  <si>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</si>
  <si>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</si>
  <si>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</si>
  <si>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</si>
  <si>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</si>
  <si>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</si>
  <si>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</si>
  <si>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</si>
  <si>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</si>
  <si>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</si>
  <si>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</si>
  <si>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</si>
  <si>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</si>
  <si>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</si>
  <si>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</si>
  <si>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</si>
  <si>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</si>
  <si>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</si>
  <si>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</si>
  <si>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</si>
  <si>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</si>
  <si>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</si>
  <si>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</si>
  <si>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</si>
  <si>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</si>
  <si>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</si>
  <si>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</si>
  <si>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</si>
  <si>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</si>
  <si>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</si>
  <si>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</si>
  <si>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</si>
  <si>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</si>
  <si>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</si>
  <si>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</si>
  <si>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</si>
  <si>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</si>
  <si>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</si>
  <si>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</si>
  <si>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</si>
  <si>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</si>
  <si>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</si>
  <si>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</si>
  <si>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</si>
  <si>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</si>
  <si>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</si>
  <si>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</si>
  <si>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</si>
  <si>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</si>
  <si>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</si>
  <si>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</si>
  <si>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</si>
  <si>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</si>
  <si>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</si>
  <si>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</si>
  <si>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</si>
  <si>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</si>
  <si>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</si>
  <si>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</si>
  <si>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</si>
  <si>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</si>
  <si>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</si>
  <si>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</si>
  <si>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</si>
  <si>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</si>
  <si>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</si>
  <si>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</si>
  <si>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</si>
  <si>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</si>
  <si>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</si>
  <si>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</si>
  <si>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</si>
  <si>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</si>
  <si>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</si>
  <si>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</si>
  <si>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</si>
  <si>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</si>
  <si>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</si>
  <si>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</si>
  <si>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</si>
  <si>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</si>
  <si>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</si>
  <si>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</si>
  <si>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</si>
  <si>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</si>
  <si>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</si>
  <si>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</si>
  <si>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</si>
  <si>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</si>
  <si>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</si>
  <si>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</si>
  <si>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</si>
  <si>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</si>
  <si>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</si>
  <si>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</si>
  <si>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</si>
  <si>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</si>
  <si>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</si>
  <si>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</si>
  <si>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</si>
  <si>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</si>
  <si>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</si>
  <si>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</si>
  <si>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</si>
  <si>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</si>
  <si>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</si>
  <si>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</si>
  <si>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</si>
  <si>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</si>
  <si>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</si>
  <si>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</si>
  <si>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</si>
  <si>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</si>
  <si>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</si>
  <si>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</si>
  <si>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</si>
  <si>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</si>
  <si>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</si>
  <si>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</si>
  <si>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</si>
  <si>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</si>
  <si>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</si>
  <si>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</si>
  <si>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</si>
  <si>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</si>
  <si>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</si>
  <si>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</si>
  <si>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</si>
  <si>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</si>
  <si>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</si>
  <si>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</si>
  <si>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</si>
  <si>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</si>
  <si>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</si>
  <si>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</si>
  <si>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</si>
  <si>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</si>
  <si>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</si>
  <si>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</si>
  <si>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</si>
  <si>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</si>
  <si>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</si>
  <si>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</si>
  <si>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</si>
  <si>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</si>
  <si>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</si>
  <si>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</si>
  <si>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</si>
  <si>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</si>
  <si>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</si>
  <si>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</si>
  <si>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</si>
  <si>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</si>
  <si>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</si>
  <si>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</si>
  <si>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</si>
  <si>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</si>
  <si>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</si>
  <si>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</si>
  <si>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</si>
  <si>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</si>
  <si>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</si>
  <si>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</si>
  <si>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</si>
  <si>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</si>
  <si>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</si>
  <si>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</si>
  <si>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</si>
  <si>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</si>
  <si>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</si>
  <si>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</si>
  <si>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</si>
  <si>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</si>
  <si>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</si>
  <si>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</si>
  <si>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</si>
  <si>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</si>
  <si>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</si>
  <si>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</si>
  <si>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</si>
  <si>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</si>
  <si>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</si>
  <si>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</si>
  <si>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</si>
  <si>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</si>
  <si>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</si>
  <si>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</si>
  <si>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</si>
  <si>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</si>
  <si>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</si>
  <si>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</si>
  <si>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</si>
  <si>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</si>
  <si>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</si>
  <si>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</si>
  <si>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</si>
  <si>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</si>
  <si>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</si>
  <si>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</si>
  <si>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</si>
  <si>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</si>
  <si>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</si>
  <si>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</si>
  <si>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</si>
  <si>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</si>
  <si>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</si>
  <si>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</si>
  <si>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</si>
  <si>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</si>
  <si>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</si>
  <si>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</si>
  <si>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</si>
  <si>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</si>
  <si>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</si>
  <si>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</si>
  <si>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</si>
  <si>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</si>
  <si>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</si>
  <si>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</si>
  <si>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</si>
  <si>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</si>
  <si>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</si>
  <si>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</si>
  <si>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</si>
  <si>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</si>
  <si>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</si>
  <si>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</si>
  <si>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</si>
  <si>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</si>
  <si>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</si>
  <si>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</si>
  <si>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</si>
  <si>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</si>
  <si>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</si>
  <si>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</si>
  <si>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</si>
  <si>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</si>
  <si>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</si>
  <si>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</si>
  <si>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</si>
  <si>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</si>
  <si>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</si>
  <si>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</si>
  <si>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</si>
  <si>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</si>
  <si>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</si>
  <si>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</si>
  <si>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</si>
  <si>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</si>
  <si>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</si>
  <si>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</si>
  <si>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</si>
  <si>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</si>
  <si>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</si>
  <si>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</si>
  <si>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</si>
  <si>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</si>
  <si>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</si>
  <si>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</si>
  <si>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</si>
  <si>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</si>
  <si>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</si>
  <si>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</si>
  <si>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</si>
  <si>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</si>
  <si>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</si>
  <si>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</si>
  <si>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</si>
  <si>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</si>
  <si>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</si>
  <si>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</si>
  <si>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</si>
  <si>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</si>
  <si>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</si>
  <si>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</si>
  <si>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</si>
  <si>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</si>
  <si>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</si>
  <si>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</si>
  <si>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</si>
  <si>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</si>
  <si>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</si>
  <si>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</si>
  <si>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</si>
  <si>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</si>
  <si>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</si>
  <si>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</si>
  <si>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</si>
  <si>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</si>
  <si>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</si>
  <si>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</si>
  <si>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</si>
  <si>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</si>
  <si>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</si>
  <si>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</si>
  <si>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</si>
  <si>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</si>
  <si>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</si>
  <si>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</si>
  <si>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</si>
  <si>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</si>
  <si>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</si>
  <si>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</si>
  <si>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</si>
  <si>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</si>
  <si>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</si>
  <si>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</si>
  <si>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</si>
  <si>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</si>
  <si>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</si>
  <si>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</si>
  <si>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</si>
  <si>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</si>
  <si>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</si>
  <si>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</si>
  <si>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</si>
  <si>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</si>
  <si>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</si>
  <si>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</si>
  <si>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</si>
  <si>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</si>
  <si>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</si>
  <si>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</si>
  <si>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</si>
  <si>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</si>
  <si>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</si>
  <si>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</si>
  <si>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</si>
  <si>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</si>
  <si>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</si>
  <si>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</si>
  <si>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</si>
  <si>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</si>
  <si>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</si>
  <si>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</si>
  <si>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</si>
  <si>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</si>
  <si>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</si>
  <si>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</si>
  <si>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</si>
  <si>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</si>
  <si>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</si>
  <si>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</si>
  <si>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</si>
  <si>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</si>
  <si>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</si>
  <si>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</si>
  <si>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</si>
  <si>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</si>
  <si>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</si>
  <si>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</si>
  <si>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</si>
  <si>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</si>
  <si>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</si>
  <si>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</si>
  <si>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</si>
  <si>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</si>
  <si>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</si>
  <si>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</si>
  <si>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</si>
  <si>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</si>
  <si>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</si>
  <si>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</si>
  <si>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</si>
  <si>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</si>
  <si>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</si>
  <si>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</si>
  <si>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</si>
  <si>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</si>
  <si>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</si>
  <si>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</si>
  <si>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</si>
  <si>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</si>
  <si>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</si>
  <si>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</si>
  <si>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</si>
  <si>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</si>
  <si>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</si>
  <si>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</si>
  <si>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</si>
  <si>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</si>
  <si>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</si>
  <si>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</si>
  <si>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</si>
  <si>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</si>
  <si>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</si>
  <si>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</si>
  <si>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</si>
  <si>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</si>
  <si>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</si>
  <si>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</si>
  <si>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</si>
  <si>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</si>
  <si>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</si>
  <si>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</si>
  <si>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</si>
  <si>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</si>
  <si>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</si>
  <si>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</si>
  <si>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</si>
  <si>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</si>
  <si>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</si>
  <si>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</si>
  <si>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</si>
  <si>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</si>
  <si>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</si>
  <si>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</si>
  <si>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</si>
  <si>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</si>
  <si>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</si>
  <si>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</si>
  <si>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</si>
  <si>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</si>
  <si>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</si>
  <si>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</si>
  <si>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</si>
  <si>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</si>
  <si>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</si>
  <si>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</si>
  <si>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</si>
  <si>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</si>
  <si>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</si>
  <si>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</si>
  <si>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</si>
  <si>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</si>
  <si>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</si>
  <si>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</si>
  <si>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</si>
  <si>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</si>
  <si>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</si>
  <si>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</si>
  <si>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</si>
  <si>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</si>
  <si>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</si>
  <si>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</si>
  <si>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</si>
  <si>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</si>
  <si>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</si>
  <si>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</si>
  <si>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</si>
  <si>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</si>
  <si>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</si>
  <si>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</si>
  <si>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</si>
  <si>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</si>
  <si>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</si>
  <si>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</si>
  <si>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</si>
  <si>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</si>
  <si>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</si>
  <si>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</si>
  <si>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</si>
  <si>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</si>
  <si>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</si>
  <si>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</si>
  <si>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</si>
  <si>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</si>
  <si>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</si>
  <si>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</si>
  <si>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</si>
  <si>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</si>
  <si>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</si>
  <si>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</si>
  <si>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</si>
  <si>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</si>
  <si>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</si>
  <si>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</si>
  <si>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</si>
  <si>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</si>
  <si>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</si>
  <si>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</si>
  <si>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</si>
  <si>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</si>
  <si>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</si>
  <si>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</si>
  <si>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</si>
  <si>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</si>
  <si>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</si>
  <si>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</si>
  <si>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</si>
  <si>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</si>
  <si>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</si>
  <si>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</si>
  <si>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</si>
  <si>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</si>
  <si>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</si>
  <si>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</si>
  <si>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</si>
  <si>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</si>
  <si>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</si>
  <si>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</si>
  <si>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</si>
  <si>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</si>
  <si>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</si>
  <si>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</si>
  <si>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</si>
  <si>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</si>
  <si>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</si>
  <si>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</si>
  <si>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</si>
  <si>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</si>
  <si>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</si>
  <si>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</si>
  <si>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</si>
  <si>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</si>
  <si>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</si>
  <si>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</si>
  <si>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</si>
  <si>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</si>
  <si>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</si>
  <si>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</si>
  <si>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</si>
  <si>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</si>
  <si>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</si>
  <si>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</si>
  <si>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</si>
  <si>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</si>
  <si>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</si>
  <si>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</si>
  <si>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</si>
  <si>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</si>
  <si>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</si>
  <si>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</si>
  <si>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</si>
  <si>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</si>
  <si>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</si>
  <si>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</si>
  <si>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</si>
  <si>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</si>
  <si>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</si>
  <si>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</si>
  <si>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</si>
  <si>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</si>
  <si>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</si>
  <si>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</si>
  <si>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</si>
  <si>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</si>
  <si>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</si>
  <si>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</si>
  <si>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</si>
  <si>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</si>
  <si>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</si>
  <si>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</si>
  <si>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</si>
  <si>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</si>
  <si>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</si>
  <si>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</si>
  <si>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</si>
  <si>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</si>
  <si>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</si>
  <si>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</si>
  <si>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</si>
  <si>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</si>
  <si>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</si>
  <si>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</si>
  <si>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</si>
  <si>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</si>
  <si>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</si>
  <si>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</si>
  <si>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</si>
  <si>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</si>
  <si>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</si>
  <si>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</si>
  <si>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</si>
  <si>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</si>
  <si>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</si>
  <si>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</si>
  <si>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</si>
  <si>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</si>
  <si>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</si>
  <si>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</si>
  <si>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</si>
  <si>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</si>
  <si>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</si>
  <si>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</si>
  <si>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</si>
  <si>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</si>
  <si>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</si>
  <si>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</si>
  <si>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</si>
  <si>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</si>
  <si>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</si>
  <si>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</si>
  <si>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</si>
  <si>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</si>
  <si>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</si>
  <si>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</si>
  <si>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</si>
  <si>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</si>
  <si>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</si>
  <si>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</si>
  <si>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</si>
  <si>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</si>
  <si>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</si>
  <si>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</si>
  <si>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</si>
  <si>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</si>
  <si>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</si>
  <si>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</si>
  <si>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</si>
  <si>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</si>
  <si>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</si>
  <si>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</si>
  <si>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</si>
  <si>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</si>
  <si>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</si>
  <si>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</si>
  <si>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</si>
  <si>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</si>
  <si>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</si>
  <si>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</si>
  <si>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</si>
  <si>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</si>
  <si>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</si>
  <si>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</si>
  <si>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</si>
  <si>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</si>
  <si>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</si>
  <si>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</si>
  <si>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</si>
  <si>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</si>
  <si>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</si>
  <si>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</si>
  <si>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</si>
  <si>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</si>
  <si>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</si>
  <si>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</si>
  <si>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</si>
  <si>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</si>
  <si>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</si>
  <si>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</si>
  <si>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</si>
  <si>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</si>
  <si>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</si>
  <si>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</si>
  <si>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</si>
  <si>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</si>
  <si>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</si>
  <si>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</si>
  <si>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</si>
  <si>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</si>
  <si>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</si>
  <si>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</si>
  <si>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</si>
  <si>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</si>
  <si>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</si>
  <si>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</si>
  <si>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</si>
  <si>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</si>
  <si>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</si>
  <si>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</si>
  <si>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</si>
  <si>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</si>
  <si>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</si>
  <si>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</si>
  <si>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</si>
  <si>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</si>
  <si>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</si>
  <si>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</si>
  <si>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</si>
  <si>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</si>
  <si>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</si>
  <si>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</si>
  <si>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</si>
  <si>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</si>
  <si>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</si>
  <si>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</si>
  <si>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</si>
  <si>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</si>
  <si>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</si>
  <si>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</si>
  <si>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</si>
  <si>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</si>
  <si>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</si>
  <si>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</si>
  <si>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</si>
  <si>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</si>
  <si>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</si>
  <si>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</si>
  <si>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</si>
  <si>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</si>
  <si>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</si>
  <si>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</si>
  <si>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</si>
  <si>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</si>
  <si>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</si>
  <si>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</si>
  <si>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</si>
  <si>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</si>
  <si>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</si>
  <si>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</si>
  <si>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</si>
  <si>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</si>
  <si>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</si>
  <si>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</si>
  <si>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</si>
  <si>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</si>
  <si>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</si>
  <si>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</si>
  <si>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</si>
  <si>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</si>
  <si>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</si>
  <si>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</si>
  <si>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</si>
  <si>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</si>
  <si>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</si>
  <si>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</si>
  <si>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</si>
  <si>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</si>
  <si>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</si>
  <si>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</si>
  <si>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</si>
  <si>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</si>
  <si>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</si>
  <si>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</si>
  <si>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</si>
  <si>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</si>
  <si>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</si>
  <si>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</si>
  <si>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</si>
  <si>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</si>
  <si>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</si>
  <si>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</si>
  <si>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</si>
  <si>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</si>
  <si>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</si>
  <si>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</si>
  <si>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</si>
  <si>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</si>
  <si>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</si>
  <si>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</si>
  <si>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</si>
  <si>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</si>
  <si>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</si>
  <si>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</si>
  <si>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</si>
  <si>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</si>
  <si>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</si>
  <si>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</si>
  <si>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</si>
  <si>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</si>
  <si>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</si>
  <si>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</si>
  <si>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</si>
  <si>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</si>
  <si>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</si>
  <si>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</si>
  <si>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</si>
  <si>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</si>
  <si>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</si>
  <si>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</si>
  <si>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</si>
  <si>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</si>
  <si>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</si>
  <si>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</si>
  <si>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</si>
  <si>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</si>
  <si>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</si>
  <si>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</si>
  <si>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</si>
  <si>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</si>
  <si>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</si>
  <si>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</si>
  <si>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</si>
  <si>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</si>
  <si>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</si>
  <si>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</si>
  <si>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</si>
  <si>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</si>
  <si>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</si>
  <si>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</si>
  <si>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</si>
  <si>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</si>
  <si>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</si>
  <si>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</si>
  <si>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</si>
  <si>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</si>
  <si>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</si>
  <si>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</si>
  <si>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</si>
  <si>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</si>
  <si>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</si>
  <si>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</si>
  <si>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</si>
  <si>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</si>
  <si>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</si>
  <si>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</si>
  <si>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</si>
  <si>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</si>
  <si>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</si>
  <si>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</si>
  <si>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</si>
  <si>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</si>
  <si>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</si>
  <si>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</si>
  <si>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</si>
  <si>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</si>
  <si>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</si>
  <si>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</si>
  <si>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</si>
  <si>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</si>
  <si>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</si>
  <si>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</si>
  <si>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</si>
  <si>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</si>
  <si>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</si>
  <si>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</si>
  <si>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</si>
  <si>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</si>
  <si>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</si>
  <si>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</si>
  <si>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</si>
  <si>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</si>
  <si>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</si>
  <si>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</si>
  <si>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</si>
  <si>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</si>
  <si>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</si>
  <si>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</si>
  <si>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</si>
  <si>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</si>
  <si>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</si>
  <si>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</si>
  <si>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</si>
  <si>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</si>
  <si>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</si>
  <si>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</si>
  <si>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</si>
  <si>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</si>
  <si>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</si>
  <si>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</si>
  <si>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</si>
  <si>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</si>
  <si>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</si>
  <si>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</si>
  <si>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</si>
  <si>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</si>
  <si>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</si>
  <si>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</si>
  <si>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</si>
  <si>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</si>
  <si>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</si>
  <si>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</si>
  <si>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</si>
  <si>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</si>
  <si>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</si>
  <si>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</si>
  <si>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</si>
  <si>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</si>
  <si>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</si>
  <si>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</si>
  <si>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</si>
  <si>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</si>
  <si>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</si>
  <si>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</si>
  <si>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</si>
  <si>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</si>
  <si>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</si>
  <si>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</si>
  <si>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</si>
  <si>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</si>
  <si>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</si>
  <si>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</si>
  <si>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</si>
  <si>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</si>
  <si>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</si>
  <si>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</si>
  <si>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</si>
  <si>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</si>
  <si>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</si>
  <si>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</si>
  <si>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</si>
  <si>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</si>
  <si>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</si>
  <si>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</si>
  <si>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</si>
  <si>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</si>
  <si>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</si>
  <si>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</si>
  <si>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</si>
  <si>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</si>
  <si>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</si>
  <si>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</si>
  <si>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</si>
  <si>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</si>
  <si>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</si>
  <si>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</si>
  <si>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</si>
  <si>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</si>
  <si>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</si>
  <si>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</si>
  <si>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</si>
  <si>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</si>
  <si>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</si>
  <si>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</si>
  <si>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</si>
  <si>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</si>
  <si>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</si>
  <si>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</si>
  <si>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</si>
  <si>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</si>
  <si>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</si>
  <si>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</si>
  <si>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</si>
  <si>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</si>
  <si>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</si>
  <si>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</si>
  <si>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</si>
  <si>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</si>
  <si>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</si>
  <si>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</si>
  <si>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</si>
  <si>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</si>
  <si>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</si>
  <si>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</si>
  <si>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</si>
  <si>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</si>
  <si>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</si>
  <si>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</si>
  <si>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</si>
  <si>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</si>
  <si>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</si>
  <si>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</si>
  <si>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</si>
  <si>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</si>
  <si>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</si>
  <si>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</si>
  <si>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</si>
  <si>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</si>
  <si>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</si>
  <si>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</si>
  <si>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</si>
  <si>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</si>
  <si>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</si>
  <si>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</si>
  <si>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</si>
  <si>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</si>
  <si>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</si>
  <si>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</si>
  <si>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</si>
  <si>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</si>
  <si>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</si>
  <si>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</si>
  <si>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</si>
  <si>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</si>
  <si>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</si>
  <si>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</si>
  <si>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</si>
  <si>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</si>
  <si>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</si>
  <si>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</si>
  <si>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</si>
  <si>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</si>
  <si>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</si>
  <si>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</si>
  <si>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</si>
  <si>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</si>
  <si>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</si>
  <si>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</si>
  <si>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</si>
  <si>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</si>
  <si>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</si>
  <si>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</si>
  <si>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</si>
  <si>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</si>
  <si>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</si>
  <si>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</si>
  <si>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</si>
  <si>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</si>
  <si>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</si>
  <si>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</si>
  <si>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</si>
  <si>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</si>
  <si>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</si>
  <si>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</si>
  <si>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</si>
  <si>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</si>
  <si>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</si>
  <si>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</si>
  <si>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</si>
  <si>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</si>
  <si>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</si>
  <si>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</si>
  <si>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</si>
  <si>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</si>
  <si>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</si>
  <si>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</si>
  <si>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</si>
  <si>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</si>
  <si>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</si>
  <si>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</si>
  <si>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</si>
  <si>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</si>
  <si>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</si>
  <si>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</si>
  <si>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</si>
  <si>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</si>
  <si>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</si>
  <si>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</si>
  <si>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</si>
  <si>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</si>
  <si>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</si>
  <si>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</si>
  <si>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</si>
  <si>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</si>
  <si>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</si>
  <si>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</si>
  <si>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</si>
  <si>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</si>
  <si>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</si>
  <si>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</si>
  <si>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</si>
  <si>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</si>
  <si>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</si>
  <si>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</si>
  <si>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</si>
  <si>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</si>
  <si>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</si>
  <si>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</si>
  <si>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</si>
  <si>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</si>
  <si>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</si>
  <si>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</si>
  <si>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</si>
  <si>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</si>
  <si>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</si>
  <si>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</si>
  <si>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</si>
  <si>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</si>
  <si>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</si>
  <si>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</si>
  <si>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</si>
  <si>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</si>
  <si>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</si>
  <si>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</si>
  <si>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</si>
  <si>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</si>
  <si>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</si>
  <si>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</si>
  <si>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</si>
  <si>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</si>
  <si>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</si>
  <si>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</si>
  <si>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</si>
  <si>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</si>
  <si>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</si>
  <si>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</si>
  <si>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</si>
  <si>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</si>
  <si>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</si>
  <si>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</si>
  <si>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</si>
  <si>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</si>
  <si>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</si>
  <si>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</si>
  <si>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</si>
  <si>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</si>
  <si>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</si>
  <si>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</si>
  <si>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</si>
  <si>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</si>
  <si>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</si>
  <si>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</si>
  <si>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</si>
  <si>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</si>
  <si>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</si>
  <si>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</si>
  <si>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</si>
  <si>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</si>
  <si>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</si>
  <si>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</si>
  <si>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</si>
  <si>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</si>
  <si>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</si>
  <si>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</si>
  <si>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</si>
  <si>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</si>
  <si>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</si>
  <si>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</si>
  <si>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</si>
  <si>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</si>
  <si>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</si>
  <si>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</si>
  <si>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</si>
  <si>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</si>
  <si>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</si>
  <si>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</si>
  <si>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</si>
  <si>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</si>
  <si>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</si>
  <si>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</si>
  <si>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</si>
  <si>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</si>
  <si>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</si>
  <si>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</si>
  <si>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</si>
  <si>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</si>
  <si>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</si>
  <si>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</si>
  <si>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</si>
  <si>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</si>
  <si>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</si>
  <si>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</si>
  <si>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</si>
  <si>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</si>
  <si>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</si>
  <si>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</si>
  <si>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</si>
  <si>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</si>
  <si>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</si>
  <si>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</si>
  <si>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</si>
  <si>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</si>
  <si>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</si>
  <si>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</si>
  <si>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</si>
  <si>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</si>
  <si>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</si>
  <si>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</si>
  <si>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</si>
  <si>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</si>
  <si>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</si>
  <si>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</si>
  <si>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</si>
  <si>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</si>
  <si>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</si>
  <si>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</si>
  <si>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</si>
  <si>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</si>
  <si>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</si>
  <si>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</si>
  <si>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</si>
  <si>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</si>
  <si>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</si>
  <si>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</si>
  <si>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</si>
  <si>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</si>
  <si>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</si>
  <si>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</si>
  <si>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</si>
  <si>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</si>
  <si>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</si>
  <si>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</si>
  <si>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</si>
  <si>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</si>
  <si>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</si>
  <si>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</si>
  <si>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</si>
  <si>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</si>
  <si>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</si>
  <si>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</si>
  <si>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</si>
  <si>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</si>
  <si>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</si>
  <si>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</si>
  <si>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</si>
  <si>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</si>
  <si>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</si>
  <si>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</si>
  <si>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</si>
  <si>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</si>
  <si>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</si>
  <si>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</si>
  <si>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</si>
  <si>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</si>
  <si>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</si>
  <si>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</si>
  <si>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</si>
  <si>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</si>
  <si>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</si>
  <si>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</si>
  <si>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</si>
  <si>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</si>
  <si>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</si>
  <si>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</si>
  <si>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</si>
  <si>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</si>
  <si>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</si>
  <si>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</si>
  <si>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</si>
  <si>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</si>
  <si>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</si>
  <si>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</si>
  <si>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</si>
  <si>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</si>
  <si>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</si>
  <si>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</si>
  <si>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</si>
  <si>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</si>
  <si>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</si>
  <si>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</si>
  <si>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</si>
  <si>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</si>
  <si>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</si>
  <si>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</si>
  <si>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</si>
  <si>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</si>
  <si>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</si>
  <si>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</si>
  <si>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</si>
  <si>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</si>
  <si>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</si>
  <si>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</si>
  <si>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</si>
  <si>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</si>
  <si>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</si>
  <si>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</si>
  <si>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</si>
  <si>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</si>
  <si>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</si>
  <si>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</si>
  <si>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</si>
  <si>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</si>
  <si>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</si>
  <si>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</si>
  <si>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</si>
  <si>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</si>
  <si>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</si>
  <si>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</si>
  <si>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</si>
  <si>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</si>
  <si>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</si>
  <si>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</si>
  <si>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</si>
  <si>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</si>
  <si>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</si>
  <si>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</si>
  <si>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</si>
  <si>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</si>
  <si>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</si>
  <si>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</si>
  <si>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</si>
  <si>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</si>
  <si>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</si>
  <si>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</si>
  <si>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</si>
  <si>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</si>
  <si>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</si>
  <si>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</si>
  <si>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</si>
  <si>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</si>
  <si>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</si>
  <si>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</si>
  <si>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</si>
  <si>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</si>
  <si>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</si>
  <si>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</si>
  <si>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</si>
  <si>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</si>
  <si>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</si>
  <si>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</si>
  <si>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</si>
  <si>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</si>
  <si>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</si>
  <si>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</si>
  <si>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</si>
  <si>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</si>
  <si>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</si>
  <si>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</si>
  <si>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</si>
  <si>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</si>
  <si>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</si>
  <si>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</si>
  <si>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</si>
  <si>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</si>
  <si>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</si>
  <si>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</si>
  <si>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</si>
  <si>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</si>
  <si>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</si>
  <si>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</si>
  <si>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</si>
  <si>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</si>
  <si>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</si>
  <si>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</si>
  <si>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</si>
  <si>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</si>
  <si>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</si>
  <si>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</si>
  <si>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</si>
  <si>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</si>
  <si>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</si>
  <si>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</si>
  <si>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</si>
  <si>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</si>
  <si>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</si>
  <si>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</si>
  <si>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</si>
  <si>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</si>
  <si>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</si>
  <si>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</si>
  <si>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</si>
  <si>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</si>
  <si>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</si>
  <si>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</si>
  <si>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</si>
  <si>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</si>
  <si>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</si>
  <si>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</si>
  <si>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</si>
  <si>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</si>
  <si>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</si>
  <si>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</si>
  <si>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</si>
  <si>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</si>
  <si>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</si>
  <si>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</si>
  <si>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</si>
  <si>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</si>
  <si>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</si>
  <si>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</si>
  <si>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</si>
  <si>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</si>
  <si>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</si>
  <si>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</si>
  <si>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</si>
  <si>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</si>
  <si>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</si>
  <si>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</si>
  <si>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</si>
  <si>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</si>
  <si>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</si>
  <si>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</si>
  <si>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</si>
  <si>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</si>
  <si>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</si>
  <si>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</si>
  <si>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</si>
  <si>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</si>
  <si>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</si>
  <si>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</si>
  <si>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</si>
  <si>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</si>
  <si>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</si>
  <si>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</si>
  <si>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</si>
  <si>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</si>
  <si>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</si>
  <si>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</si>
  <si>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</si>
  <si>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</si>
  <si>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</si>
  <si>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</si>
  <si>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</si>
  <si>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</si>
  <si>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</si>
  <si>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</si>
  <si>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</si>
  <si>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</si>
  <si>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</si>
  <si>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</si>
  <si>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</si>
  <si>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</si>
  <si>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</si>
  <si>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</si>
  <si>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</si>
  <si>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</si>
  <si>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</si>
  <si>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</si>
  <si>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</si>
  <si>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</si>
  <si>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</si>
  <si>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</si>
  <si>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</si>
  <si>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</si>
  <si>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</si>
  <si>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</si>
  <si>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</si>
  <si>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</si>
  <si>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</si>
  <si>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</si>
  <si>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</si>
  <si>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</si>
  <si>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</si>
  <si>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</si>
  <si>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</si>
  <si>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</si>
  <si>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</si>
  <si>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</si>
  <si>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</si>
  <si>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</si>
  <si>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</si>
  <si>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</si>
  <si>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</si>
  <si>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</si>
  <si>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</si>
  <si>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</si>
  <si>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</si>
  <si>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</si>
  <si>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</si>
  <si>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</si>
  <si>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</si>
  <si>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</si>
  <si>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</si>
  <si>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</si>
  <si>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</si>
  <si>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</si>
  <si>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</si>
  <si>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</si>
  <si>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</si>
  <si>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</si>
  <si>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</si>
  <si>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</si>
  <si>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</si>
  <si>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</si>
  <si>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</si>
  <si>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</si>
  <si>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</si>
  <si>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</si>
  <si>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</si>
  <si>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</si>
  <si>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</si>
  <si>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</si>
  <si>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</si>
  <si>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</si>
  <si>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</si>
  <si>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</si>
  <si>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</si>
  <si>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</si>
  <si>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</si>
  <si>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</si>
  <si>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</si>
  <si>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</si>
  <si>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</si>
  <si>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</si>
  <si>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</si>
  <si>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</si>
  <si>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</si>
  <si>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</si>
  <si>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</si>
  <si>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</si>
  <si>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</si>
  <si>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</si>
  <si>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</si>
  <si>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</si>
  <si>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</si>
  <si>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</si>
  <si>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</si>
  <si>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</si>
  <si>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</si>
  <si>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</si>
  <si>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</si>
  <si>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</si>
  <si>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</si>
  <si>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</si>
  <si>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</si>
  <si>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</si>
  <si>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</si>
  <si>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</si>
  <si>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</si>
  <si>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</si>
  <si>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</si>
  <si>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</si>
  <si>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</si>
  <si>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</si>
  <si>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</si>
  <si>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</si>
  <si>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</si>
  <si>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</si>
  <si>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</si>
  <si>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</si>
  <si>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</si>
  <si>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</si>
  <si>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</si>
  <si>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</si>
  <si>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</si>
  <si>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</si>
  <si>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</si>
  <si>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</si>
  <si>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</si>
  <si>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</si>
  <si>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</si>
  <si>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</si>
  <si>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</si>
  <si>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</si>
  <si>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</si>
  <si>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</si>
  <si>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</si>
  <si>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</si>
  <si>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</si>
  <si>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</si>
  <si>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</si>
  <si>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</si>
  <si>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</si>
  <si>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</si>
  <si>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</si>
  <si>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</si>
  <si>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</si>
  <si>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</si>
  <si>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</si>
  <si>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</si>
  <si>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</si>
  <si>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</si>
  <si>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</si>
  <si>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</si>
  <si>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</si>
  <si>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</si>
  <si>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</si>
  <si>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</si>
  <si>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</si>
  <si>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</si>
  <si>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</si>
  <si>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</si>
  <si>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</si>
  <si>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</si>
  <si>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</si>
  <si>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</si>
  <si>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</si>
  <si>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</si>
  <si>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</si>
  <si>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</si>
  <si>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</si>
  <si>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</si>
  <si>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</si>
  <si>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</si>
  <si>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</si>
  <si>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</si>
  <si>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</si>
  <si>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</si>
  <si>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</si>
  <si>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</si>
  <si>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</si>
  <si>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</si>
  <si>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</si>
  <si>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</si>
  <si>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</si>
  <si>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</si>
  <si>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</si>
  <si>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</si>
  <si>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</si>
  <si>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</si>
  <si>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</si>
  <si>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</si>
  <si>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</si>
  <si>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</si>
  <si>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</si>
  <si>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</si>
  <si>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</si>
  <si>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</si>
  <si>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</si>
  <si>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</si>
  <si>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</si>
  <si>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</si>
  <si>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</si>
  <si>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</si>
  <si>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</si>
  <si>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</si>
  <si>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</si>
  <si>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</si>
  <si>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</si>
  <si>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</si>
  <si>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</si>
  <si>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</si>
  <si>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</si>
  <si>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</si>
  <si>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</si>
  <si>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</si>
  <si>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</si>
  <si>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</si>
  <si>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</si>
  <si>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</si>
  <si>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</si>
  <si>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</si>
  <si>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</si>
  <si>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</si>
  <si>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</si>
  <si>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</si>
  <si>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</si>
  <si>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</si>
  <si>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</si>
  <si>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</si>
  <si>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</si>
  <si>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</si>
  <si>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</si>
  <si>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</si>
  <si>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</si>
  <si>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</si>
  <si>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</si>
  <si>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</si>
  <si>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</si>
  <si>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</si>
  <si>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</si>
  <si>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</si>
  <si>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</si>
  <si>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</si>
  <si>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</si>
  <si>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</si>
  <si>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</si>
  <si>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</si>
  <si>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</si>
  <si>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</si>
  <si>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</si>
  <si>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</si>
  <si>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</si>
  <si>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</si>
  <si>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</si>
  <si>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</si>
  <si>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</si>
  <si>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</si>
  <si>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</si>
  <si>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</si>
  <si>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</si>
  <si>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</si>
  <si>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</si>
  <si>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</si>
  <si>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</si>
  <si>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</si>
  <si>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</si>
  <si>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</si>
  <si>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</si>
  <si>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</si>
  <si>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</si>
  <si>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</si>
  <si>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</si>
  <si>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</si>
  <si>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</si>
  <si>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</si>
  <si>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</si>
  <si>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</si>
  <si>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</si>
  <si>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</si>
  <si>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</si>
  <si>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</si>
  <si>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</si>
  <si>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</si>
  <si>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</si>
  <si>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</si>
  <si>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</si>
  <si>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</si>
  <si>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</si>
  <si>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</si>
  <si>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</si>
  <si>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</si>
  <si>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</si>
  <si>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</si>
  <si>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</si>
  <si>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</si>
  <si>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</si>
  <si>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</si>
  <si>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</si>
  <si>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</si>
  <si>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</si>
  <si>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</si>
  <si>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</si>
  <si>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</si>
  <si>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</si>
  <si>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</si>
  <si>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</si>
  <si>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</si>
  <si>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</si>
  <si>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</si>
  <si>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</si>
  <si>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</si>
  <si>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</si>
  <si>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</si>
  <si>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</si>
  <si>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</si>
  <si>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</si>
  <si>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</si>
  <si>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</si>
  <si>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</si>
  <si>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</si>
  <si>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</si>
  <si>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</si>
  <si>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</si>
  <si>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</si>
  <si>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</si>
  <si>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</si>
  <si>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</si>
  <si>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</si>
  <si>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</si>
  <si>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</si>
  <si>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</si>
  <si>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</si>
  <si>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</si>
  <si>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</si>
  <si>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</si>
  <si>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</si>
  <si>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</si>
  <si>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</si>
  <si>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</si>
  <si>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</si>
  <si>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</si>
  <si>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</si>
  <si>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</si>
  <si>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</si>
  <si>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</si>
  <si>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</si>
  <si>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</si>
  <si>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</si>
  <si>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</si>
  <si>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</si>
  <si>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</si>
  <si>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</si>
  <si>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</si>
  <si>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</si>
  <si>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</si>
  <si>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</si>
  <si>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</si>
  <si>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</si>
  <si>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</si>
  <si>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</si>
  <si>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</si>
  <si>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</si>
  <si>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</si>
  <si>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</si>
  <si>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</si>
  <si>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</si>
  <si>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</si>
  <si>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</si>
  <si>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</si>
  <si>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</si>
  <si>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</si>
  <si>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</si>
  <si>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</si>
  <si>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</si>
  <si>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</si>
  <si>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</si>
  <si>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</si>
  <si>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</si>
  <si>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</si>
  <si>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</si>
  <si>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</si>
  <si>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</si>
  <si>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</si>
  <si>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</si>
  <si>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</si>
  <si>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</si>
  <si>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</si>
  <si>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</si>
  <si>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</si>
  <si>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</si>
  <si>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</si>
  <si>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</si>
  <si>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</si>
  <si>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</si>
  <si>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</si>
  <si>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</si>
  <si>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</si>
  <si>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</si>
  <si>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</si>
  <si>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</si>
  <si>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</si>
  <si>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</si>
  <si>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</si>
  <si>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</si>
  <si>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</si>
  <si>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</si>
  <si>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</si>
  <si>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</si>
  <si>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</si>
  <si>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</si>
  <si>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</si>
  <si>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</si>
  <si>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</si>
  <si>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</si>
  <si>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</si>
  <si>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</si>
  <si>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</si>
  <si>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</si>
  <si>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</si>
  <si>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</si>
  <si>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</si>
  <si>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</si>
  <si>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</si>
  <si>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</si>
  <si>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</si>
  <si>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</si>
  <si>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</si>
  <si>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</si>
  <si>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</si>
  <si>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</si>
  <si>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</si>
  <si>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</si>
  <si>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</si>
  <si>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</si>
  <si>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</si>
  <si>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</si>
  <si>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</si>
  <si>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</si>
  <si>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</si>
  <si>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</si>
  <si>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</si>
  <si>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</si>
  <si>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</si>
  <si>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</si>
  <si>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</si>
  <si>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</si>
  <si>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</si>
  <si>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</si>
  <si>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</si>
  <si>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</si>
  <si>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</si>
  <si>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</si>
  <si>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</si>
  <si>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</si>
  <si>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</si>
  <si>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</si>
  <si>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</si>
  <si>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</si>
  <si>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</si>
  <si>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</si>
  <si>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</si>
  <si>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</si>
  <si>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</si>
  <si>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</si>
  <si>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</si>
  <si>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</si>
  <si>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</si>
  <si>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</si>
  <si>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</si>
  <si>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</si>
  <si>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</si>
  <si>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</si>
  <si>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</si>
  <si>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</si>
  <si>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</si>
  <si>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</si>
  <si>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</si>
  <si>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</si>
  <si>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</si>
  <si>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</si>
  <si>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</si>
  <si>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</si>
  <si>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</si>
  <si>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</si>
  <si>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</si>
  <si>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</si>
  <si>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</si>
  <si>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</si>
  <si>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</si>
  <si>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</si>
  <si>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</si>
  <si>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</si>
  <si>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</si>
  <si>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</si>
  <si>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</si>
  <si>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</si>
  <si>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</si>
  <si>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</si>
  <si>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</si>
  <si>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</si>
  <si>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</si>
  <si>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</si>
  <si>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</si>
  <si>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</si>
  <si>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</si>
  <si>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</si>
  <si>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</si>
  <si>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</si>
  <si>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</si>
  <si>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</si>
  <si>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</si>
  <si>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</si>
  <si>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</si>
  <si>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</si>
  <si>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</si>
  <si>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</si>
  <si>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</si>
  <si>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</si>
  <si>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</si>
  <si>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</si>
  <si>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</si>
  <si>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</si>
  <si>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</si>
  <si>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</si>
  <si>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</si>
  <si>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</si>
  <si>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</si>
  <si>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</si>
  <si>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</si>
  <si>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</si>
  <si>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</si>
  <si>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</si>
  <si>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</si>
  <si>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</si>
  <si>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</si>
  <si>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</si>
  <si>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</si>
  <si>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</si>
  <si>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</si>
  <si>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</si>
  <si>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</si>
  <si>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</si>
  <si>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</si>
  <si>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</si>
  <si>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</si>
  <si>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</si>
  <si>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</si>
  <si>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</si>
  <si>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</si>
  <si>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</si>
  <si>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</si>
  <si>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</si>
  <si>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</si>
  <si>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</si>
  <si>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</si>
  <si>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</si>
  <si>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</si>
  <si>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</si>
  <si>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</si>
  <si>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</si>
  <si>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</si>
  <si>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</si>
  <si>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</si>
  <si>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</si>
  <si>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</si>
  <si>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</si>
  <si>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</si>
  <si>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</si>
  <si>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</si>
  <si>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</si>
  <si>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</si>
  <si>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</si>
  <si>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</si>
  <si>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</si>
  <si>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</si>
  <si>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</si>
  <si>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</si>
  <si>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</si>
  <si>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</si>
  <si>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</si>
  <si>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</si>
  <si>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</si>
  <si>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</si>
  <si>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</si>
  <si>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</si>
  <si>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</si>
  <si>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</si>
  <si>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</si>
  <si>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</si>
  <si>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</si>
  <si>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</si>
  <si>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</si>
  <si>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</si>
  <si>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</si>
  <si>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</si>
  <si>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</si>
  <si>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</si>
  <si>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</si>
  <si>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</si>
  <si>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</si>
  <si>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</si>
  <si>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</si>
  <si>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</si>
  <si>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</si>
  <si>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</si>
  <si>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</si>
  <si>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</si>
  <si>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</si>
  <si>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</si>
  <si>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</si>
  <si>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</si>
  <si>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</si>
  <si>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</si>
  <si>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</si>
  <si>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</si>
  <si>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</si>
  <si>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</si>
  <si>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</si>
  <si>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</si>
  <si>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</si>
  <si>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</si>
  <si>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</si>
  <si>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</si>
  <si>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</si>
  <si>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</si>
  <si>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</si>
  <si>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</si>
  <si>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</si>
  <si>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</si>
  <si>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</si>
  <si>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</si>
  <si>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</si>
  <si>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</si>
  <si>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</si>
  <si>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</si>
  <si>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</si>
  <si>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</si>
  <si>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</si>
  <si>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</si>
  <si>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</si>
  <si>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</si>
  <si>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</si>
  <si>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</si>
  <si>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</si>
  <si>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</si>
  <si>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</si>
  <si>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</si>
  <si>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</si>
  <si>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</si>
  <si>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</si>
  <si>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</si>
  <si>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</si>
  <si>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</si>
  <si>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</si>
  <si>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</si>
  <si>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</si>
  <si>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</si>
  <si>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</si>
  <si>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</si>
  <si>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</si>
  <si>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</si>
  <si>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</si>
  <si>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</si>
  <si>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</si>
  <si>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</si>
  <si>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</si>
  <si>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</si>
  <si>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</si>
  <si>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</si>
  <si>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</si>
  <si>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</si>
  <si>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</si>
  <si>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</si>
  <si>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</si>
  <si>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</si>
  <si>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</si>
  <si>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</si>
  <si>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</si>
  <si>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</si>
  <si>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</si>
  <si>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</si>
  <si>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</si>
  <si>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</si>
  <si>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</si>
  <si>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</si>
  <si>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</si>
  <si>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</si>
  <si>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</si>
  <si>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</si>
  <si>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</si>
  <si>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</si>
  <si>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</si>
  <si>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</si>
  <si>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</si>
  <si>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</si>
  <si>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</si>
  <si>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</si>
  <si>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</si>
  <si>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</si>
  <si>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</si>
  <si>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</si>
  <si>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</si>
  <si>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</si>
  <si>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</si>
  <si>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</si>
  <si>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</si>
  <si>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</si>
  <si>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</si>
  <si>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</si>
  <si>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</si>
  <si>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</si>
  <si>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</si>
  <si>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</si>
  <si>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</si>
  <si>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</si>
  <si>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</si>
  <si>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</si>
  <si>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</si>
  <si>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</si>
  <si>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</si>
  <si>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</si>
  <si>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</si>
  <si>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</si>
  <si>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</si>
  <si>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</si>
  <si>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</si>
  <si>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</si>
  <si>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</si>
  <si>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</si>
  <si>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</si>
  <si>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</si>
  <si>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</si>
  <si>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</si>
  <si>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</si>
  <si>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</si>
  <si>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</si>
  <si>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</si>
  <si>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</si>
  <si>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</si>
  <si>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</si>
  <si>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</si>
  <si>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</si>
  <si>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</si>
  <si>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</si>
  <si>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</si>
  <si>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</si>
  <si>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</si>
  <si>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</si>
  <si>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</si>
  <si>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</si>
  <si>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</si>
  <si>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</si>
  <si>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</si>
  <si>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</si>
  <si>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</si>
  <si>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</si>
  <si>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</si>
  <si>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</si>
  <si>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</si>
  <si>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</si>
  <si>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</si>
  <si>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</si>
  <si>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</si>
  <si>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</si>
  <si>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</si>
  <si>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</si>
  <si>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</si>
  <si>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</si>
  <si>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</si>
  <si>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</si>
  <si>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</si>
  <si>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</si>
  <si>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</si>
  <si>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</si>
  <si>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</si>
  <si>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</si>
  <si>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</si>
  <si>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</si>
  <si>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</si>
  <si>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</si>
  <si>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</si>
  <si>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</si>
  <si>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</si>
  <si>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</si>
  <si>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</si>
  <si>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</si>
  <si>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</si>
  <si>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</si>
  <si>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</si>
  <si>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</si>
  <si>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</si>
  <si>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</si>
  <si>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</si>
  <si>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</si>
  <si>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</si>
  <si>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</si>
  <si>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</si>
  <si>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</si>
  <si>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</si>
  <si>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</si>
  <si>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</si>
  <si>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</si>
  <si>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</si>
  <si>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</si>
  <si>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</si>
  <si>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</si>
  <si>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</si>
  <si>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</si>
  <si>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</si>
  <si>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</si>
  <si>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</si>
  <si>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</si>
  <si>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</si>
  <si>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</si>
  <si>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</si>
  <si>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</si>
  <si>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</si>
  <si>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</si>
  <si>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</si>
  <si>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</si>
  <si>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</si>
  <si>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</si>
  <si>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</si>
  <si>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</si>
  <si>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</si>
  <si>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</si>
  <si>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</si>
  <si>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</si>
  <si>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</si>
  <si>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</si>
  <si>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</si>
  <si>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</si>
  <si>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</si>
  <si>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</si>
  <si>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</si>
  <si>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</si>
  <si>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</si>
  <si>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</si>
  <si>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</si>
  <si>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</si>
  <si>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</si>
  <si>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</si>
  <si>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</si>
  <si>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</si>
  <si>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</si>
  <si>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</si>
  <si>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</si>
  <si>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</si>
  <si>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</si>
  <si>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</si>
  <si>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</si>
  <si>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</si>
  <si>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</si>
  <si>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</si>
  <si>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</si>
  <si>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</si>
  <si>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</si>
  <si>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</si>
  <si>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</si>
  <si>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</si>
  <si>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</si>
  <si>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</si>
  <si>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</si>
  <si>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</si>
  <si>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</si>
  <si>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</si>
  <si>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</si>
  <si>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</si>
  <si>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</si>
  <si>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</si>
  <si>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</si>
  <si>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</si>
  <si>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</si>
  <si>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</si>
  <si>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</si>
  <si>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</si>
  <si>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</si>
  <si>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</si>
  <si>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</si>
  <si>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</si>
  <si>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</si>
  <si>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</si>
  <si>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</si>
  <si>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</si>
  <si>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</si>
  <si>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</si>
  <si>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</si>
  <si>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</si>
  <si>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</si>
  <si>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</si>
  <si>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</si>
  <si>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</si>
  <si>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</si>
  <si>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</si>
  <si>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</si>
  <si>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</si>
  <si>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</si>
  <si>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</si>
  <si>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</si>
  <si>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</si>
  <si>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</si>
  <si>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</si>
  <si>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</si>
  <si>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</si>
  <si>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</si>
  <si>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</si>
  <si>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</si>
  <si>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</si>
  <si>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</si>
  <si>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</si>
  <si>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</si>
  <si>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</si>
  <si>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</si>
  <si>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</si>
  <si>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</si>
  <si>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</si>
  <si>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</si>
  <si>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</si>
  <si>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</si>
  <si>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</si>
  <si>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</si>
  <si>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</si>
  <si>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</si>
  <si>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</si>
  <si>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</si>
  <si>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</si>
  <si>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</si>
  <si>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</si>
  <si>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</si>
  <si>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</si>
  <si>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</si>
  <si>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</si>
  <si>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</si>
  <si>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</si>
  <si>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</si>
  <si>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</si>
  <si>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</si>
  <si>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</si>
  <si>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</si>
  <si>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</si>
  <si>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</si>
  <si>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</si>
  <si>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</si>
  <si>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</si>
  <si>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</si>
  <si>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</si>
  <si>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</si>
  <si>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</si>
  <si>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</si>
  <si>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</si>
  <si>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</si>
  <si>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</si>
  <si>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</si>
  <si>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</si>
  <si>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</si>
  <si>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</si>
  <si>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</si>
  <si>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</si>
  <si>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</si>
  <si>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</si>
  <si>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</si>
  <si>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</si>
  <si>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</si>
  <si>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</si>
  <si>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</si>
  <si>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</si>
  <si>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</si>
  <si>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</si>
  <si>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</si>
  <si>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</si>
  <si>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</si>
  <si>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</si>
  <si>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</si>
  <si>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</si>
  <si>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</si>
  <si>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</si>
  <si>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</si>
  <si>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</si>
  <si>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</si>
  <si>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</si>
  <si>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</si>
  <si>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</si>
  <si>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</si>
  <si>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</si>
  <si>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</si>
  <si>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</si>
  <si>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</si>
  <si>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</si>
  <si>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</si>
  <si>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</si>
  <si>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</si>
  <si>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</si>
  <si>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</si>
  <si>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</si>
  <si>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</si>
  <si>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</si>
  <si>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</si>
  <si>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</si>
  <si>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</si>
  <si>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</si>
  <si>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</si>
  <si>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</si>
  <si>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</si>
  <si>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</si>
  <si>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</si>
  <si>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</si>
  <si>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</si>
  <si>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</si>
  <si>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</si>
  <si>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</si>
  <si>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</si>
  <si>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</si>
  <si>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</si>
  <si>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</si>
  <si>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</si>
  <si>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</si>
  <si>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</si>
  <si>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</si>
  <si>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</si>
  <si>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</si>
  <si>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</si>
  <si>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</si>
  <si>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</si>
  <si>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</si>
  <si>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</si>
  <si>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</si>
  <si>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</si>
  <si>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</si>
  <si>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</si>
  <si>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</si>
  <si>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</si>
  <si>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</si>
  <si>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</si>
  <si>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</si>
  <si>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</si>
  <si>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</si>
  <si>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</si>
  <si>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</si>
  <si>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</si>
  <si>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</si>
  <si>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</si>
  <si>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</si>
  <si>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</si>
  <si>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</si>
  <si>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</si>
  <si>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</si>
  <si>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</si>
  <si>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</si>
  <si>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</si>
  <si>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</si>
  <si>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</si>
  <si>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</si>
  <si>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</si>
  <si>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</si>
  <si>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</si>
  <si>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</si>
  <si>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</si>
  <si>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</si>
  <si>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</si>
  <si>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</si>
  <si>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</si>
  <si>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</si>
  <si>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</si>
  <si>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</si>
  <si>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</si>
  <si>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</si>
  <si>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</si>
  <si>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</si>
  <si>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</si>
  <si>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</si>
  <si>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</si>
  <si>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</si>
  <si>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</si>
  <si>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</si>
  <si>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</si>
  <si>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</si>
  <si>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</si>
  <si>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</si>
  <si>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</si>
  <si>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</si>
  <si>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</si>
  <si>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</si>
  <si>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</si>
  <si>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</si>
  <si>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</si>
  <si>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</si>
  <si>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</si>
  <si>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</si>
  <si>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</si>
  <si>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</si>
  <si>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</si>
  <si>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</si>
  <si>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</si>
  <si>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</si>
  <si>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</si>
  <si>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</si>
  <si>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</si>
  <si>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</si>
  <si>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</si>
  <si>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</si>
  <si>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</si>
  <si>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</si>
  <si>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</si>
  <si>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</si>
  <si>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</si>
  <si>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</si>
  <si>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</si>
  <si>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</si>
  <si>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</si>
  <si>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</si>
  <si>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</si>
  <si>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</si>
  <si>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</si>
  <si>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</si>
  <si>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</si>
  <si>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</si>
  <si>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</si>
  <si>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</si>
  <si>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</si>
  <si>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</si>
  <si>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</si>
  <si>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</si>
  <si>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</si>
  <si>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</si>
  <si>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</si>
  <si>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</si>
  <si>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</si>
  <si>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</si>
  <si>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</si>
  <si>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</si>
  <si>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</si>
  <si>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</si>
  <si>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</si>
  <si>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</si>
  <si>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</si>
  <si>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</si>
  <si>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</si>
  <si>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</si>
  <si>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</si>
  <si>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</si>
  <si>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</si>
  <si>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</si>
  <si>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</si>
  <si>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</si>
  <si>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</si>
  <si>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</si>
  <si>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</si>
  <si>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</si>
  <si>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</si>
  <si>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</si>
  <si>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</si>
  <si>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</si>
  <si>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</si>
  <si>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</si>
  <si>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</si>
  <si>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</si>
  <si>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</si>
  <si>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</si>
  <si>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</si>
  <si>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</si>
  <si>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</si>
  <si>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</si>
  <si>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</si>
  <si>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</si>
  <si>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</si>
  <si>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</si>
  <si>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</si>
  <si>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</si>
  <si>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</si>
  <si>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</si>
  <si>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</si>
  <si>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</si>
  <si>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</si>
  <si>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</si>
  <si>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</si>
  <si>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</si>
  <si>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</si>
  <si>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</si>
  <si>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</si>
  <si>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</si>
  <si>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</si>
  <si>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</si>
  <si>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</si>
  <si>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</si>
  <si>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</si>
  <si>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</si>
  <si>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</si>
  <si>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</si>
  <si>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</si>
  <si>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</si>
  <si>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</si>
  <si>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</si>
  <si>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</si>
  <si>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</si>
  <si>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</si>
  <si>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</si>
  <si>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</si>
  <si>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</si>
  <si>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</si>
  <si>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</si>
  <si>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</si>
  <si>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</si>
  <si>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</si>
  <si>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</si>
  <si>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</si>
  <si>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</si>
  <si>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</si>
  <si>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</si>
  <si>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</si>
  <si>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</si>
  <si>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</si>
  <si>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</si>
  <si>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</si>
  <si>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</si>
  <si>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</si>
  <si>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</si>
  <si>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</si>
  <si>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</si>
  <si>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</si>
  <si>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</si>
  <si>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</si>
  <si>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</si>
  <si>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</si>
  <si>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</si>
  <si>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</si>
  <si>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</si>
  <si>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</si>
  <si>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</si>
  <si>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</si>
  <si>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</si>
  <si>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</si>
  <si>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</si>
  <si>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</si>
  <si>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</si>
  <si>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</si>
  <si>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</si>
  <si>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</si>
  <si>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</si>
  <si>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</si>
  <si>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</si>
  <si>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</si>
  <si>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</si>
  <si>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</si>
  <si>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</si>
  <si>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</si>
  <si>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</si>
  <si>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</si>
  <si>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</si>
  <si>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</si>
  <si>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</si>
  <si>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</si>
  <si>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</si>
  <si>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</si>
  <si>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</si>
  <si>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</si>
  <si>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</si>
  <si>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</si>
  <si>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</si>
  <si>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</si>
  <si>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</si>
  <si>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</si>
  <si>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</si>
  <si>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</si>
  <si>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</si>
  <si>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</si>
  <si>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</si>
  <si>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</si>
  <si>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</si>
  <si>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</si>
  <si>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</si>
  <si>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</si>
  <si>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</si>
  <si>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</si>
  <si>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</si>
  <si>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</si>
  <si>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</si>
  <si>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</si>
  <si>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</si>
  <si>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</si>
  <si>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</si>
  <si>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</si>
  <si>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</si>
  <si>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</si>
  <si>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</si>
  <si>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</si>
  <si>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</si>
  <si>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</si>
  <si>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</si>
  <si>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</si>
  <si>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</si>
  <si>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</si>
  <si>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</si>
  <si>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</si>
  <si>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</si>
  <si>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</si>
  <si>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</si>
  <si>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</si>
  <si>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</si>
  <si>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</si>
  <si>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</si>
  <si>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</si>
  <si>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</si>
  <si>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</si>
  <si>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</si>
  <si>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</si>
  <si>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</si>
  <si>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</si>
  <si>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</si>
  <si>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</si>
  <si>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</si>
  <si>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</si>
  <si>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</si>
  <si>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</si>
  <si>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</si>
  <si>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</si>
  <si>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</si>
  <si>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</si>
  <si>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</si>
  <si>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</si>
  <si>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</si>
  <si>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</si>
  <si>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</si>
  <si>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</si>
  <si>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</si>
  <si>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</si>
  <si>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</si>
  <si>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</si>
  <si>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</si>
  <si>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</si>
  <si>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</si>
  <si>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</si>
  <si>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</si>
  <si>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</si>
  <si>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</si>
  <si>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</si>
  <si>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</si>
  <si>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</si>
  <si>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</si>
  <si>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</si>
  <si>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</si>
  <si>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</si>
  <si>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</si>
  <si>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</si>
  <si>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</si>
  <si>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</si>
  <si>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</si>
  <si>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</si>
  <si>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</si>
  <si>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</si>
  <si>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</si>
  <si>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</si>
  <si>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</si>
  <si>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</si>
  <si>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</si>
  <si>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</si>
  <si>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</si>
  <si>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</si>
  <si>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</si>
  <si>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</si>
  <si>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</si>
  <si>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</si>
  <si>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</si>
  <si>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</si>
  <si>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</si>
  <si>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</si>
  <si>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</si>
  <si>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</si>
  <si>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</si>
  <si>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</si>
  <si>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</si>
  <si>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</si>
  <si>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</si>
  <si>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</si>
  <si>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</si>
  <si>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</si>
  <si>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</si>
  <si>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</si>
  <si>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</si>
  <si>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</si>
  <si>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</si>
  <si>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</si>
  <si>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</si>
  <si>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</si>
  <si>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</si>
  <si>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</si>
  <si>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</si>
  <si>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</si>
  <si>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</si>
  <si>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</si>
  <si>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</si>
  <si>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</si>
  <si>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</si>
  <si>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</si>
  <si>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</si>
  <si>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</si>
  <si>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</si>
  <si>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</si>
  <si>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</si>
  <si>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</si>
  <si>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</si>
  <si>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</si>
  <si>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</si>
  <si>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</si>
  <si>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</si>
  <si>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</si>
  <si>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</si>
  <si>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</si>
  <si>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</si>
  <si>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</si>
  <si>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</si>
  <si>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</si>
  <si>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</si>
  <si>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</si>
  <si>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</si>
  <si>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</si>
  <si>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</si>
  <si>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</si>
  <si>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</si>
  <si>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</si>
  <si>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</si>
  <si>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</si>
  <si>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</si>
  <si>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</si>
  <si>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</si>
  <si>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</si>
  <si>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</si>
  <si>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</si>
  <si>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</si>
  <si>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</si>
  <si>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</si>
  <si>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</si>
  <si>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</si>
  <si>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</si>
  <si>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</si>
  <si>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</si>
  <si>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</si>
  <si>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</si>
  <si>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</si>
  <si>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</si>
  <si>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</si>
  <si>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</si>
  <si>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</si>
  <si>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</si>
  <si>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</si>
  <si>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</si>
  <si>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</si>
  <si>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</si>
  <si>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</si>
  <si>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</si>
  <si>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</si>
  <si>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</si>
  <si>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</si>
  <si>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</si>
  <si>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</si>
  <si>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</si>
  <si>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</si>
  <si>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</si>
  <si>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</si>
  <si>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</si>
  <si>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</si>
  <si>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</si>
  <si>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</si>
  <si>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</si>
  <si>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</si>
  <si>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</si>
  <si>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</si>
  <si>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</si>
  <si>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</si>
  <si>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</si>
  <si>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</si>
  <si>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</si>
  <si>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</si>
  <si>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</si>
  <si>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</si>
  <si>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</si>
  <si>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</si>
  <si>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</si>
  <si>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</si>
  <si>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</si>
  <si>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</si>
  <si>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</si>
  <si>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</si>
  <si>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</si>
  <si>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</si>
  <si>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</si>
  <si>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</si>
  <si>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</si>
  <si>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</si>
  <si>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</si>
  <si>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</si>
  <si>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</si>
  <si>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</si>
  <si>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</si>
  <si>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</si>
  <si>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</si>
  <si>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</si>
  <si>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</si>
  <si>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</si>
  <si>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</si>
  <si>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</si>
  <si>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</si>
  <si>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</si>
  <si>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</si>
  <si>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</si>
  <si>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</si>
  <si>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</si>
  <si>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</si>
  <si>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</si>
  <si>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</si>
  <si>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</si>
  <si>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</si>
  <si>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</si>
  <si>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</si>
  <si>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</si>
  <si>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</si>
  <si>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</si>
  <si>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</si>
  <si>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</si>
  <si>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</si>
  <si>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</si>
  <si>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</si>
  <si>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</si>
  <si>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</si>
  <si>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</si>
  <si>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</si>
  <si>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</si>
  <si>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</si>
  <si>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</si>
  <si>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</si>
  <si>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</si>
  <si>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</si>
  <si>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</si>
  <si>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</si>
  <si>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</si>
  <si>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</si>
  <si>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</si>
  <si>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</si>
  <si>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</si>
  <si>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</si>
  <si>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</si>
  <si>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</si>
  <si>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</si>
  <si>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</si>
  <si>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</si>
  <si>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</si>
  <si>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</si>
  <si>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</si>
  <si>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</si>
  <si>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</si>
  <si>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</si>
  <si>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</si>
  <si>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</si>
  <si>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</si>
  <si>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</si>
  <si>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</si>
  <si>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</si>
  <si>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</si>
  <si>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</si>
  <si>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</si>
  <si>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</si>
  <si>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</si>
  <si>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</si>
  <si>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</si>
  <si>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</si>
  <si>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</si>
  <si>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</si>
  <si>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</si>
  <si>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</si>
  <si>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</si>
  <si>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</si>
  <si>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</si>
  <si>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</si>
  <si>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</si>
  <si>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</si>
  <si>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</si>
  <si>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</si>
  <si>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</si>
  <si>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</si>
  <si>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</si>
  <si>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</si>
  <si>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</si>
  <si>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</si>
  <si>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</si>
  <si>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</si>
  <si>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</si>
  <si>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</si>
  <si>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</si>
  <si>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</si>
  <si>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</si>
  <si>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</si>
  <si>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</si>
  <si>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</si>
  <si>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</si>
  <si>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</si>
  <si>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</si>
  <si>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</si>
  <si>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</si>
  <si>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</si>
  <si>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</si>
  <si>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</si>
  <si>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</si>
  <si>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</si>
  <si>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</si>
  <si>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</si>
  <si>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</si>
  <si>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</si>
  <si>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</si>
  <si>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</si>
  <si>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</si>
  <si>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</si>
  <si>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</si>
  <si>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</si>
  <si>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</si>
  <si>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</si>
  <si>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</si>
  <si>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</si>
  <si>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</si>
  <si>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</si>
  <si>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</si>
  <si>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</si>
  <si>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</si>
  <si>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</si>
  <si>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</si>
  <si>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</si>
  <si>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</si>
  <si>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</si>
  <si>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</si>
  <si>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</si>
  <si>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</si>
  <si>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</si>
  <si>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</si>
  <si>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</si>
  <si>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</si>
  <si>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</si>
  <si>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</si>
  <si>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</si>
  <si>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</si>
  <si>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</si>
  <si>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</si>
  <si>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</si>
  <si>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</si>
  <si>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</si>
  <si>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</si>
  <si>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</si>
  <si>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</si>
  <si>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</si>
  <si>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</si>
  <si>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</si>
  <si>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</si>
  <si>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</si>
  <si>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</si>
  <si>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</si>
  <si>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</si>
  <si>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</si>
  <si>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</si>
  <si>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</si>
  <si>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</si>
  <si>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</si>
  <si>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</si>
  <si>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</si>
  <si>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</si>
  <si>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</si>
  <si>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</si>
  <si>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</si>
  <si>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</si>
  <si>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</si>
  <si>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</si>
  <si>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</si>
  <si>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</si>
  <si>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</si>
  <si>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</si>
  <si>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</si>
  <si>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</si>
  <si>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</si>
  <si>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</si>
  <si>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</si>
  <si>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</si>
  <si>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</si>
  <si>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</si>
  <si>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</si>
  <si>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</si>
  <si>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</si>
  <si>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</si>
  <si>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</si>
  <si>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</si>
  <si>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</si>
  <si>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</si>
  <si>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</si>
  <si>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</si>
  <si>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</si>
  <si>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</si>
  <si>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</si>
  <si>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</si>
  <si>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</si>
  <si>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</si>
  <si>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</si>
  <si>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</si>
  <si>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</si>
  <si>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</si>
  <si>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</si>
  <si>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</si>
  <si>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</si>
  <si>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</si>
  <si>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</si>
  <si>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</si>
  <si>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</si>
  <si>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</si>
  <si>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</si>
  <si>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</si>
  <si>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</si>
  <si>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</si>
  <si>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</si>
  <si>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</si>
  <si>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</si>
  <si>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</si>
  <si>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</si>
  <si>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</si>
  <si>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</si>
  <si>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</si>
  <si>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</si>
  <si>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</si>
  <si>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</si>
  <si>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</si>
  <si>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</si>
  <si>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</si>
  <si>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</si>
  <si>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</si>
  <si>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</si>
  <si>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</si>
  <si>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</si>
  <si>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</si>
  <si>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</si>
  <si>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</si>
  <si>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</si>
  <si>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</si>
  <si>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</si>
  <si>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</si>
  <si>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</si>
  <si>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</si>
  <si>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</si>
  <si>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</si>
  <si>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</si>
  <si>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</si>
  <si>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</si>
  <si>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</si>
  <si>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</si>
  <si>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</si>
  <si>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</si>
  <si>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</si>
  <si>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</si>
  <si>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</si>
  <si>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</si>
  <si>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</si>
  <si>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</si>
  <si>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</si>
  <si>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</si>
  <si>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</si>
  <si>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</si>
  <si>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</si>
  <si>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</si>
  <si>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</si>
  <si>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</si>
  <si>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</si>
  <si>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</si>
  <si>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</si>
  <si>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</si>
  <si>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</si>
  <si>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</si>
  <si>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</si>
  <si>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</si>
  <si>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</si>
  <si>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</si>
  <si>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</si>
  <si>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</si>
  <si>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</si>
  <si>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</si>
  <si>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</si>
  <si>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</si>
  <si>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</si>
  <si>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</si>
  <si>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</si>
  <si>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</si>
  <si>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</si>
  <si>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</si>
  <si>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</si>
  <si>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</si>
  <si>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</si>
  <si>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</si>
  <si>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</si>
  <si>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</si>
  <si>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</si>
  <si>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</si>
  <si>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</si>
  <si>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</si>
  <si>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</si>
  <si>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</si>
  <si>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</si>
  <si>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</si>
  <si>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</si>
  <si>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</si>
  <si>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</si>
  <si>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</si>
  <si>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</si>
  <si>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</si>
  <si>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</si>
  <si>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</si>
  <si>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</si>
  <si>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</si>
  <si>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</si>
  <si>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</si>
  <si>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</si>
  <si>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</si>
  <si>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</si>
  <si>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</si>
  <si>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</si>
  <si>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</si>
  <si>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</si>
  <si>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</si>
  <si>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</si>
  <si>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</si>
  <si>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</si>
  <si>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</si>
  <si>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</si>
  <si>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</si>
  <si>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</si>
  <si>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</si>
  <si>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</si>
  <si>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</si>
  <si>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</si>
  <si>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</si>
  <si>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</si>
  <si>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</si>
  <si>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</si>
  <si>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</si>
  <si>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</si>
  <si>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</si>
  <si>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</si>
  <si>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</si>
  <si>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</si>
  <si>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</si>
  <si>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</si>
  <si>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</si>
  <si>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</si>
  <si>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</si>
  <si>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</si>
  <si>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</si>
  <si>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</si>
  <si>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</si>
  <si>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</si>
  <si>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</si>
  <si>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</si>
  <si>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</si>
  <si>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</si>
  <si>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</si>
  <si>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</si>
  <si>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</si>
  <si>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</si>
  <si>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</si>
  <si>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</si>
  <si>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</si>
  <si>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</si>
  <si>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</si>
  <si>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</si>
  <si>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</si>
  <si>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</si>
  <si>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</si>
  <si>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</si>
  <si>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</si>
  <si>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</si>
  <si>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</si>
  <si>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</si>
  <si>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</si>
  <si>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</si>
  <si>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</si>
  <si>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</si>
  <si>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</si>
  <si>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</si>
  <si>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</si>
  <si>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</si>
  <si>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</si>
  <si>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</si>
  <si>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</si>
  <si>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</si>
  <si>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</si>
  <si>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</si>
  <si>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</si>
  <si>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</si>
  <si>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</si>
  <si>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</si>
  <si>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</si>
  <si>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</si>
  <si>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</si>
  <si>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</si>
  <si>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</si>
  <si>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</si>
  <si>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</si>
  <si>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</si>
  <si>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</si>
  <si>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</si>
  <si>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</si>
  <si>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</si>
  <si>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</si>
  <si>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</si>
  <si>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</si>
  <si>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</si>
  <si>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</si>
  <si>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</si>
  <si>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</si>
  <si>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</si>
  <si>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</si>
  <si>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</si>
  <si>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</si>
  <si>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</si>
  <si>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</si>
  <si>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</si>
  <si>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</si>
  <si>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</si>
  <si>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</si>
  <si>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</si>
  <si>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</si>
  <si>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</si>
  <si>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</si>
  <si>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</si>
  <si>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</si>
  <si>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</si>
  <si>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</si>
  <si>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</si>
  <si>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</si>
  <si>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</si>
  <si>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</si>
  <si>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</si>
  <si>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</si>
  <si>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</si>
  <si>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</si>
  <si>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</si>
  <si>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</si>
  <si>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</si>
  <si>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</si>
  <si>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</si>
  <si>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</si>
  <si>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</si>
  <si>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</si>
  <si>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</si>
  <si>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</si>
  <si>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</si>
  <si>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</si>
  <si>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</si>
  <si>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</si>
  <si>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</si>
  <si>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</si>
  <si>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</si>
  <si>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</si>
  <si>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</si>
  <si>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</si>
  <si>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</si>
  <si>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</si>
  <si>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</si>
  <si>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</si>
  <si>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</si>
  <si>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</si>
  <si>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</si>
  <si>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</si>
  <si>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</si>
  <si>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</si>
  <si>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</si>
  <si>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</si>
  <si>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</si>
  <si>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</si>
  <si>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</si>
  <si>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</si>
  <si>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</si>
  <si>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</si>
  <si>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</si>
  <si>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</si>
  <si>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</si>
  <si>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</si>
  <si>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</si>
  <si>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</si>
  <si>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</si>
  <si>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</si>
  <si>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</si>
  <si>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</si>
  <si>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</si>
  <si>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</si>
  <si>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</si>
  <si>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</si>
  <si>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</si>
  <si>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</si>
  <si>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</si>
  <si>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</si>
  <si>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</si>
  <si>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</si>
  <si>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</si>
  <si>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</si>
  <si>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</si>
  <si>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</si>
  <si>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</si>
  <si>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</si>
  <si>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</si>
  <si>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</si>
  <si>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</si>
  <si>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</si>
  <si>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</si>
  <si>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</si>
  <si>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</si>
  <si>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</si>
  <si>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</si>
  <si>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</si>
  <si>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</si>
  <si>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</si>
  <si>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</si>
  <si>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</si>
  <si>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</si>
  <si>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</si>
  <si>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</si>
  <si>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</si>
  <si>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</si>
  <si>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</si>
  <si>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</si>
  <si>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</si>
  <si>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</si>
  <si>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</si>
  <si>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</si>
  <si>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</si>
  <si>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</si>
  <si>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</si>
  <si>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</si>
  <si>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</si>
  <si>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</si>
  <si>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</si>
  <si>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</si>
  <si>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</si>
  <si>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</si>
  <si>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</si>
  <si>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</si>
  <si>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</si>
  <si>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</si>
  <si>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</si>
  <si>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</si>
  <si>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</si>
  <si>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</si>
  <si>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</si>
  <si>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</si>
  <si>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</si>
  <si>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</si>
  <si>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</si>
  <si>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</si>
  <si>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</si>
  <si>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</si>
  <si>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</si>
  <si>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</si>
  <si>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</si>
  <si>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</si>
  <si>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</si>
  <si>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</si>
  <si>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</si>
  <si>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</si>
  <si>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</si>
  <si>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</si>
  <si>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</si>
  <si>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</si>
  <si>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</si>
  <si>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</si>
  <si>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</si>
  <si>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</si>
  <si>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</si>
  <si>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</si>
  <si>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</si>
  <si>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</si>
  <si>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</si>
  <si>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</si>
  <si>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</si>
  <si>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</si>
  <si>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</si>
  <si>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</si>
  <si>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</si>
  <si>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</si>
  <si>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</si>
  <si>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</si>
  <si>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</si>
  <si>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</si>
  <si>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</si>
  <si>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</si>
  <si>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</si>
  <si>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</si>
  <si>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</si>
  <si>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</si>
  <si>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</si>
  <si>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</si>
  <si>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</si>
  <si>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</si>
  <si>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</si>
  <si>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</si>
  <si>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</si>
  <si>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</si>
  <si>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</si>
  <si>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</si>
  <si>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</si>
  <si>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</si>
  <si>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</si>
  <si>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</si>
  <si>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</si>
  <si>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</si>
  <si>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</si>
  <si>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</si>
  <si>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</si>
  <si>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</si>
  <si>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</si>
  <si>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</si>
  <si>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</si>
  <si>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</si>
  <si>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</si>
  <si>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</si>
  <si>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</si>
  <si>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</si>
  <si>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</si>
  <si>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</si>
  <si>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</si>
  <si>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</si>
  <si>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</si>
  <si>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</si>
  <si>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</si>
  <si>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</si>
  <si>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</si>
  <si>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</si>
  <si>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</si>
  <si>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</si>
  <si>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</si>
  <si>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</si>
  <si>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</si>
  <si>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</si>
  <si>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</si>
  <si>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</si>
  <si>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</si>
  <si>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</si>
  <si>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</si>
  <si>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</si>
  <si>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</si>
  <si>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</si>
  <si>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</si>
  <si>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</si>
  <si>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</si>
  <si>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</si>
  <si>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</si>
  <si>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</si>
  <si>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</si>
  <si>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</si>
  <si>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</si>
  <si>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</si>
  <si>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</si>
  <si>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</si>
  <si>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</si>
  <si>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</si>
  <si>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</si>
  <si>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</si>
  <si>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</si>
  <si>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</si>
  <si>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</si>
  <si>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</si>
  <si>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</si>
  <si>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</si>
  <si>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</si>
  <si>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</si>
  <si>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</si>
  <si>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</si>
  <si>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</si>
  <si>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</si>
  <si>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</si>
  <si>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</si>
  <si>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</si>
  <si>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</si>
  <si>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</si>
  <si>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</si>
  <si>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</si>
  <si>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</si>
  <si>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</si>
  <si>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</si>
  <si>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</si>
  <si>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</si>
  <si>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</si>
  <si>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</si>
  <si>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</si>
  <si>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</si>
  <si>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</si>
  <si>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</si>
  <si>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</si>
  <si>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</si>
  <si>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</si>
  <si>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</si>
  <si>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</si>
  <si>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</si>
  <si>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</si>
  <si>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</si>
  <si>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</si>
  <si>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</si>
  <si>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</si>
  <si>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</si>
  <si>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</si>
  <si>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</si>
  <si>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</si>
  <si>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</si>
  <si>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</si>
  <si>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</si>
  <si>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</si>
  <si>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</si>
  <si>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</si>
  <si>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</si>
  <si>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</si>
  <si>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</si>
  <si>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</si>
  <si>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</si>
  <si>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</si>
  <si>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</si>
  <si>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</si>
  <si>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</si>
  <si>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</si>
  <si>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</si>
  <si>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</si>
  <si>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</si>
  <si>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</si>
  <si>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</si>
  <si>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</si>
  <si>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</si>
  <si>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</si>
  <si>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</si>
  <si>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</si>
  <si>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</si>
  <si>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</si>
  <si>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</si>
  <si>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</si>
  <si>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</si>
  <si>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</si>
  <si>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</si>
  <si>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</si>
  <si>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</si>
  <si>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</si>
  <si>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</si>
  <si>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</si>
  <si>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</si>
  <si>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</si>
  <si>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</si>
  <si>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</si>
  <si>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</si>
  <si>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</si>
  <si>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</si>
  <si>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</si>
  <si>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</si>
  <si>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</si>
  <si>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</si>
  <si>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</si>
  <si>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</si>
  <si>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</si>
  <si>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</si>
  <si>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</si>
  <si>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</si>
  <si>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</si>
  <si>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</si>
  <si>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</si>
  <si>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</si>
  <si>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</si>
  <si>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</si>
  <si>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</si>
  <si>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</si>
  <si>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</si>
  <si>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</si>
  <si>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</si>
  <si>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</si>
  <si>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</si>
  <si>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</si>
  <si>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</si>
  <si>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</si>
  <si>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</si>
  <si>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</si>
  <si>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</si>
  <si>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</si>
  <si>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</si>
  <si>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</si>
  <si>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</si>
  <si>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</si>
  <si>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</si>
  <si>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</si>
  <si>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</si>
  <si>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</si>
  <si>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</si>
  <si>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</si>
  <si>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</si>
  <si>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</si>
  <si>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</si>
  <si>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</si>
  <si>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</si>
  <si>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</si>
  <si>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</si>
  <si>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</si>
  <si>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</si>
  <si>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</si>
  <si>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</si>
  <si>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</si>
  <si>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</si>
  <si>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</si>
  <si>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</si>
  <si>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</si>
  <si>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</si>
  <si>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</si>
  <si>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</si>
  <si>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</si>
  <si>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</si>
  <si>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</si>
  <si>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</si>
  <si>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</si>
  <si>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</si>
  <si>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</si>
  <si>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</si>
  <si>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</si>
  <si>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</si>
  <si>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</si>
  <si>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</si>
  <si>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</si>
  <si>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</si>
  <si>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</si>
  <si>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</si>
  <si>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</si>
  <si>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</si>
  <si>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</si>
  <si>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</si>
  <si>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</si>
  <si>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</si>
  <si>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</si>
  <si>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</si>
  <si>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</si>
  <si>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</si>
  <si>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</si>
  <si>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</si>
  <si>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</si>
  <si>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</si>
  <si>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</si>
  <si>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</si>
  <si>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</si>
  <si>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</si>
  <si>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</si>
  <si>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</si>
  <si>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</si>
  <si>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</si>
  <si>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</si>
  <si>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</si>
  <si>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</si>
  <si>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</si>
  <si>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</si>
  <si>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</si>
  <si>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</si>
  <si>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</si>
  <si>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</si>
  <si>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</si>
  <si>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</si>
  <si>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</si>
  <si>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</si>
  <si>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</si>
  <si>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</si>
  <si>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</si>
  <si>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</si>
  <si>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</si>
  <si>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</si>
  <si>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</si>
  <si>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</si>
  <si>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</si>
  <si>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</si>
  <si>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</si>
  <si>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</si>
  <si>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</si>
  <si>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</si>
  <si>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</si>
  <si>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</si>
  <si>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</si>
  <si>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</si>
  <si>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</si>
  <si>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</si>
  <si>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</si>
  <si>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</si>
  <si>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</si>
  <si>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</si>
  <si>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</si>
  <si>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</si>
  <si>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</si>
  <si>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</si>
  <si>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</si>
  <si>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</si>
  <si>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</si>
  <si>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</si>
  <si>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</si>
  <si>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</si>
  <si>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</si>
  <si>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</si>
  <si>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</si>
  <si>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</si>
  <si>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</si>
  <si>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</si>
  <si>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</si>
  <si>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</si>
  <si>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</si>
  <si>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</si>
  <si>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</si>
  <si>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</si>
  <si>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</si>
  <si>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</si>
  <si>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</si>
  <si>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</si>
  <si>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</si>
  <si>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</si>
  <si>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</si>
  <si>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</si>
  <si>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</si>
  <si>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</si>
  <si>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</si>
  <si>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</si>
  <si>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</si>
  <si>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</si>
  <si>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</si>
  <si>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</si>
  <si>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</si>
  <si>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</si>
  <si>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</si>
  <si>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</si>
  <si>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</si>
  <si>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</si>
  <si>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</si>
  <si>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</si>
  <si>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</si>
  <si>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</si>
  <si>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</si>
  <si>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</si>
  <si>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</si>
  <si>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</si>
  <si>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</si>
  <si>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</si>
  <si>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</si>
  <si>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</si>
  <si>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</si>
  <si>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</si>
  <si>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</si>
  <si>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</si>
  <si>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</si>
  <si>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</si>
  <si>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</si>
  <si>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</si>
  <si>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</si>
  <si>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</si>
  <si>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</si>
  <si>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</si>
  <si>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</si>
  <si>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</si>
  <si>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</si>
  <si>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</si>
  <si>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</si>
  <si>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</si>
  <si>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</si>
  <si>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</si>
  <si>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</si>
  <si>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</si>
  <si>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</si>
  <si>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</si>
  <si>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</si>
  <si>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</si>
  <si>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</si>
  <si>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</si>
  <si>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</si>
  <si>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</si>
  <si>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</si>
  <si>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</si>
  <si>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</si>
  <si>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</si>
  <si>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</si>
  <si>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</si>
  <si>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</si>
  <si>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</si>
  <si>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</si>
  <si>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</si>
  <si>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</si>
  <si>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</si>
  <si>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</si>
  <si>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</si>
  <si>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</si>
  <si>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</si>
  <si>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</si>
  <si>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</si>
  <si>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</si>
  <si>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</si>
  <si>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</si>
  <si>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</si>
  <si>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</si>
  <si>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</si>
  <si>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</si>
  <si>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</si>
  <si>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</si>
  <si>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</si>
  <si>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</si>
  <si>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</si>
  <si>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</si>
  <si>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</si>
  <si>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</si>
  <si>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</si>
  <si>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</si>
  <si>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</si>
  <si>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</si>
  <si>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</si>
  <si>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</si>
  <si>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</si>
  <si>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</si>
  <si>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</si>
  <si>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</si>
  <si>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</si>
  <si>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</si>
  <si>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</si>
  <si>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</si>
  <si>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</si>
  <si>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</si>
  <si>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</si>
  <si>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</si>
  <si>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</si>
  <si>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</si>
  <si>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</si>
  <si>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</si>
  <si>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</si>
  <si>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</si>
  <si>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</si>
  <si>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</si>
  <si>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</si>
  <si>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</si>
  <si>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</si>
  <si>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</si>
  <si>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</si>
  <si>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</si>
  <si>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</si>
  <si>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</si>
  <si>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</si>
  <si>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</si>
  <si>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</si>
  <si>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</si>
  <si>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</si>
  <si>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</si>
  <si>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</si>
  <si>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</si>
  <si>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</si>
  <si>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</si>
  <si>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</si>
  <si>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</si>
  <si>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</si>
  <si>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</si>
  <si>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</si>
  <si>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</si>
  <si>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</si>
  <si>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</si>
  <si>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</si>
  <si>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</si>
  <si>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</si>
  <si>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</si>
  <si>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</si>
  <si>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</si>
  <si>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</si>
  <si>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</si>
  <si>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</si>
  <si>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</si>
  <si>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</si>
  <si>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</si>
  <si>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</si>
  <si>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</si>
  <si>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</si>
  <si>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</si>
  <si>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</si>
  <si>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</si>
  <si>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</si>
  <si>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</si>
  <si>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</si>
  <si>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</si>
  <si>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</si>
  <si>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</si>
  <si>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</si>
  <si>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</si>
  <si>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</si>
  <si>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</si>
  <si>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</si>
  <si>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</si>
  <si>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</si>
  <si>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</si>
  <si>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</si>
  <si>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</si>
  <si>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</si>
  <si>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</si>
  <si>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</si>
  <si>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</si>
  <si>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</si>
  <si>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</si>
  <si>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</si>
  <si>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</si>
  <si>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</si>
  <si>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</si>
  <si>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</si>
  <si>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</si>
  <si>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</si>
  <si>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</si>
  <si>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</si>
  <si>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</si>
  <si>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</si>
  <si>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</si>
  <si>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</si>
  <si>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</si>
  <si>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</si>
  <si>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</si>
  <si>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</si>
  <si>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</si>
  <si>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</si>
  <si>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</si>
  <si>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</si>
  <si>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</si>
  <si>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</si>
  <si>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</si>
  <si>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</si>
  <si>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</si>
  <si>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</si>
  <si>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</si>
  <si>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</si>
  <si>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</si>
  <si>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</si>
  <si>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</si>
  <si>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</si>
  <si>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</si>
  <si>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</si>
  <si>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</si>
  <si>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</si>
  <si>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</si>
  <si>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</si>
  <si>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</si>
  <si>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</si>
  <si>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</si>
  <si>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</si>
  <si>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</si>
  <si>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</si>
  <si>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</si>
  <si>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</si>
  <si>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</si>
  <si>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</si>
  <si>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</si>
  <si>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</si>
  <si>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</si>
  <si>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</si>
  <si>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</si>
  <si>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</si>
  <si>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</si>
  <si>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</si>
  <si>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</si>
  <si>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</si>
  <si>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</si>
  <si>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</si>
  <si>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</si>
  <si>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</si>
  <si>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</si>
  <si>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</si>
  <si>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</si>
  <si>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</si>
  <si>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</si>
  <si>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</si>
  <si>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</si>
  <si>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</si>
  <si>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</si>
  <si>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</si>
  <si>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</si>
  <si>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</si>
  <si>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</si>
  <si>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</si>
  <si>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</si>
  <si>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</si>
  <si>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</si>
  <si>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</si>
  <si>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</si>
  <si>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</si>
  <si>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</si>
  <si>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</si>
  <si>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</si>
  <si>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</si>
  <si>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</si>
  <si>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</si>
  <si>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</si>
  <si>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</si>
  <si>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</si>
  <si>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</si>
  <si>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</si>
  <si>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</si>
  <si>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</si>
  <si>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</si>
  <si>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</si>
  <si>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</si>
  <si>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</si>
  <si>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</si>
  <si>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</si>
  <si>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</si>
  <si>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</si>
  <si>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</si>
  <si>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</si>
  <si>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</si>
  <si>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</si>
  <si>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</si>
  <si>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</si>
  <si>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</si>
  <si>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</si>
  <si>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</si>
  <si>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</si>
  <si>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</si>
  <si>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</si>
  <si>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</si>
  <si>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</si>
  <si>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</si>
  <si>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</si>
  <si>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</si>
  <si>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</si>
  <si>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</si>
  <si>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</si>
  <si>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</si>
  <si>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</si>
  <si>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</si>
  <si>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</si>
  <si>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</si>
  <si>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</si>
  <si>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</si>
  <si>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</si>
  <si>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</si>
  <si>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</si>
  <si>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</si>
  <si>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</si>
  <si>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</si>
  <si>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</si>
  <si>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</si>
  <si>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</si>
  <si>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</si>
  <si>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</si>
  <si>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</si>
  <si>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</si>
  <si>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</si>
  <si>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</si>
  <si>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</si>
  <si>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</si>
  <si>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</si>
  <si>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</si>
  <si>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</si>
  <si>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</si>
  <si>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</si>
  <si>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</si>
  <si>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</si>
  <si>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</si>
  <si>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</si>
  <si>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</si>
  <si>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</si>
  <si>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</si>
  <si>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</si>
  <si>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</si>
  <si>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</si>
  <si>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</si>
  <si>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</si>
  <si>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</si>
  <si>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</si>
  <si>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</si>
  <si>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</si>
  <si>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</si>
  <si>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</si>
  <si>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</si>
  <si>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</si>
  <si>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</si>
  <si>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</si>
  <si>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</si>
  <si>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</si>
  <si>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</si>
  <si>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</si>
  <si>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</si>
  <si>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</si>
  <si>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</si>
  <si>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</si>
  <si>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</si>
  <si>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</si>
  <si>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</si>
  <si>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</si>
  <si>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</si>
  <si>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</si>
  <si>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</si>
  <si>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</si>
  <si>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</si>
  <si>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</si>
  <si>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</si>
  <si>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</si>
  <si>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</si>
  <si>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</si>
  <si>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</si>
  <si>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</si>
  <si>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</si>
  <si>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</si>
  <si>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</si>
  <si>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</si>
  <si>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</si>
  <si>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</si>
  <si>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</si>
  <si>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</si>
  <si>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</si>
  <si>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</si>
  <si>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</si>
  <si>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</si>
  <si>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</si>
  <si>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</si>
  <si>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</si>
  <si>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</si>
  <si>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</si>
  <si>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</si>
  <si>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</si>
  <si>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</si>
  <si>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</si>
  <si>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</si>
  <si>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</si>
  <si>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</si>
  <si>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</si>
  <si>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</si>
  <si>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</si>
  <si>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</si>
  <si>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</si>
  <si>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</si>
  <si>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</si>
  <si>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</si>
  <si>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</si>
  <si>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</si>
  <si>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</si>
  <si>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</si>
  <si>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</si>
  <si>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</si>
  <si>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</si>
  <si>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</si>
  <si>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</si>
  <si>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</si>
  <si>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</si>
  <si>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</si>
  <si>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</si>
  <si>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</si>
  <si>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</si>
  <si>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</si>
  <si>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</si>
  <si>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</si>
  <si>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</si>
  <si>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</si>
  <si>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</si>
  <si>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</si>
  <si>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</si>
  <si>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</si>
  <si>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</si>
  <si>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</si>
  <si>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</si>
  <si>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</si>
  <si>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</si>
  <si>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</si>
  <si>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</si>
  <si>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</si>
  <si>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</si>
  <si>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</si>
  <si>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</si>
  <si>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</si>
  <si>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</si>
  <si>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</si>
  <si>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</si>
  <si>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</si>
  <si>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</si>
  <si>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</si>
  <si>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</si>
  <si>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</si>
  <si>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</si>
  <si>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</si>
  <si>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</si>
  <si>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</si>
  <si>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</si>
  <si>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</si>
  <si>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</si>
  <si>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</si>
  <si>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</si>
  <si>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</si>
  <si>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</si>
  <si>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</si>
  <si>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</si>
  <si>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</si>
  <si>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</si>
  <si>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</si>
  <si>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</si>
  <si>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</si>
  <si>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</si>
  <si>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</si>
  <si>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</si>
  <si>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</si>
  <si>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</si>
  <si>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</si>
  <si>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</si>
  <si>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</si>
  <si>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</si>
  <si>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</si>
  <si>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</si>
  <si>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</si>
  <si>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</si>
  <si>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</si>
  <si>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</si>
  <si>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</si>
  <si>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</si>
  <si>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</si>
  <si>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</si>
  <si>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</si>
  <si>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</si>
  <si>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</si>
  <si>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</si>
  <si>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</si>
  <si>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</si>
  <si>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</si>
  <si>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</si>
  <si>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</si>
  <si>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</si>
  <si>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</si>
  <si>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</si>
  <si>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</si>
  <si>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</si>
  <si>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</si>
  <si>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</si>
  <si>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</si>
  <si>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</si>
  <si>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</si>
  <si>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</si>
  <si>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</si>
  <si>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</si>
  <si>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</si>
  <si>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</si>
  <si>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</si>
  <si>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</si>
  <si>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</si>
  <si>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</si>
  <si>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</si>
  <si>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</si>
  <si>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</si>
  <si>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</si>
  <si>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</si>
  <si>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</si>
  <si>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</si>
  <si>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</si>
  <si>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</si>
  <si>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</si>
  <si>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</si>
  <si>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</si>
  <si>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</si>
  <si>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</si>
  <si>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</si>
  <si>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</si>
  <si>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</si>
  <si>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</si>
  <si>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</si>
  <si>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</si>
  <si>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</si>
  <si>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</si>
  <si>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</si>
  <si>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</si>
  <si>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</si>
  <si>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</si>
  <si>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</si>
  <si>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</si>
  <si>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</si>
  <si>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</si>
  <si>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</si>
  <si>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</si>
  <si>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</si>
  <si>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</si>
  <si>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</si>
  <si>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</si>
  <si>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</si>
  <si>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</si>
  <si>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</si>
  <si>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</si>
  <si>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</si>
  <si>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</si>
  <si>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</si>
  <si>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</si>
  <si>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</si>
  <si>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</si>
  <si>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</si>
  <si>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</si>
  <si>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</si>
  <si>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</si>
  <si>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</si>
  <si>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</si>
  <si>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</si>
  <si>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</si>
  <si>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</si>
  <si>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</si>
  <si>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</si>
  <si>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</si>
  <si>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</si>
  <si>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</si>
  <si>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</si>
  <si>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</si>
  <si>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</si>
  <si>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</si>
  <si>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</si>
  <si>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</si>
  <si>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</si>
  <si>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</si>
  <si>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</si>
  <si>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</si>
  <si>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</si>
  <si>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</si>
  <si>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</si>
  <si>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</si>
  <si>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</si>
  <si>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</si>
  <si>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</si>
  <si>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</si>
  <si>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</si>
  <si>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</si>
  <si>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</si>
  <si>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</si>
  <si>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</si>
  <si>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</si>
  <si>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</si>
  <si>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</si>
  <si>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</si>
  <si>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</si>
  <si>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</si>
  <si>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</si>
  <si>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</si>
  <si>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</si>
  <si>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</si>
  <si>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</si>
  <si>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</si>
  <si>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</si>
  <si>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</si>
  <si>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</si>
  <si>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</si>
  <si>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</si>
  <si>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</si>
  <si>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</si>
  <si>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</si>
  <si>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</si>
  <si>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</si>
  <si>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</si>
  <si>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</si>
  <si>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</si>
  <si>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</si>
  <si>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</si>
  <si>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</si>
  <si>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</si>
  <si>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</si>
  <si>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</si>
  <si>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</si>
  <si>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</si>
  <si>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</si>
  <si>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</si>
  <si>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</si>
  <si>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</si>
  <si>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</si>
  <si>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</si>
  <si>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</si>
  <si>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</si>
  <si>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</si>
  <si>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</si>
  <si>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</si>
  <si>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</si>
  <si>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</si>
  <si>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</si>
  <si>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</si>
  <si>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</si>
  <si>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</si>
  <si>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</si>
  <si>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</si>
  <si>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</si>
  <si>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</si>
  <si>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</si>
  <si>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</si>
  <si>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</si>
  <si>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</si>
  <si>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</si>
  <si>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</si>
  <si>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</si>
  <si>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</si>
  <si>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</si>
  <si>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</si>
  <si>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</si>
  <si>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</si>
  <si>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</si>
  <si>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</si>
  <si>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</si>
  <si>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</si>
  <si>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</si>
  <si>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</si>
  <si>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</si>
  <si>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</si>
  <si>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</si>
  <si>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</si>
  <si>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</si>
  <si>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</si>
  <si>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</si>
  <si>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</si>
  <si>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</si>
  <si>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</si>
  <si>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</si>
  <si>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</si>
  <si>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</si>
  <si>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</si>
  <si>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</si>
  <si>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</si>
  <si>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</si>
  <si>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</si>
  <si>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</si>
  <si>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</si>
  <si>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</si>
  <si>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</si>
  <si>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</si>
  <si>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</si>
  <si>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</si>
  <si>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</si>
  <si>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</si>
  <si>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</si>
  <si>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</si>
  <si>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</si>
  <si>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</si>
  <si>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</si>
  <si>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</si>
  <si>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</si>
  <si>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</si>
  <si>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</si>
  <si>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</si>
  <si>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</si>
  <si>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</si>
  <si>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</si>
  <si>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</si>
  <si>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</si>
  <si>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</si>
  <si>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</si>
  <si>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</si>
  <si>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</si>
  <si>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</si>
  <si>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</si>
  <si>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</si>
  <si>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</si>
  <si>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</si>
  <si>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</si>
  <si>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</si>
  <si>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</si>
  <si>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</si>
  <si>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</si>
  <si>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</si>
  <si>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</si>
  <si>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</si>
  <si>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</si>
  <si>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</si>
  <si>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</si>
  <si>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</si>
  <si>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</si>
  <si>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</si>
  <si>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</si>
  <si>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</si>
  <si>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</si>
  <si>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</si>
  <si>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</si>
  <si>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</si>
  <si>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</si>
  <si>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</si>
  <si>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</si>
  <si>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</si>
  <si>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</si>
  <si>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</si>
  <si>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</si>
  <si>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</si>
  <si>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</si>
  <si>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</si>
  <si>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</si>
  <si>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</si>
  <si>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</si>
  <si>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</si>
  <si>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</si>
  <si>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</si>
  <si>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</si>
  <si>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</si>
  <si>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</si>
  <si>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</si>
  <si>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</si>
  <si>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</si>
  <si>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</si>
  <si>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</si>
  <si>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</si>
  <si>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</si>
  <si>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</si>
  <si>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</si>
  <si>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</si>
  <si>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</si>
  <si>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</si>
  <si>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</si>
  <si>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</si>
  <si>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</si>
  <si>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</si>
  <si>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</si>
  <si>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</si>
  <si>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</si>
  <si>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</si>
  <si>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</si>
  <si>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</si>
  <si>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</si>
  <si>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</si>
  <si>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</si>
  <si>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</si>
  <si>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</si>
  <si>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</si>
  <si>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</si>
  <si>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</si>
  <si>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</si>
  <si>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</si>
  <si>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</si>
  <si>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</si>
  <si>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</si>
  <si>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</si>
  <si>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</si>
  <si>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</si>
  <si>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</si>
  <si>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</si>
  <si>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</si>
  <si>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</si>
  <si>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</si>
  <si>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</si>
  <si>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</si>
  <si>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</si>
  <si>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</si>
  <si>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</si>
  <si>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</si>
  <si>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</si>
  <si>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</si>
  <si>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</si>
  <si>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</si>
  <si>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</si>
  <si>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</si>
  <si>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</si>
  <si>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</si>
  <si>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</si>
  <si>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</si>
  <si>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</si>
  <si>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</si>
  <si>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</si>
  <si>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</si>
  <si>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</si>
  <si>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</si>
  <si>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</si>
  <si>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</si>
  <si>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</si>
  <si>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</si>
  <si>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</si>
  <si>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</si>
  <si>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</si>
  <si>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</si>
  <si>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</si>
  <si>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</si>
  <si>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</si>
  <si>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</si>
  <si>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</si>
  <si>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</si>
  <si>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</si>
  <si>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</si>
  <si>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</si>
  <si>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</si>
  <si>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</si>
  <si>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</si>
  <si>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</si>
  <si>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</si>
  <si>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</si>
  <si>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</si>
  <si>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</si>
  <si>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</si>
  <si>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</si>
  <si>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</si>
  <si>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</si>
  <si>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</si>
  <si>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</si>
  <si>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</si>
  <si>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</si>
  <si>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</si>
  <si>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</si>
  <si>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</si>
  <si>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</si>
  <si>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</si>
  <si>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</si>
  <si>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</si>
  <si>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</si>
  <si>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</si>
  <si>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</si>
  <si>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</si>
  <si>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</si>
  <si>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</si>
  <si>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</si>
  <si>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</si>
  <si>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</si>
  <si>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</si>
  <si>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</si>
  <si>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</si>
  <si>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</si>
  <si>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</si>
  <si>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</si>
  <si>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</si>
  <si>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</si>
  <si>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</si>
  <si>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</si>
  <si>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</si>
  <si>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</si>
  <si>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</si>
  <si>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</si>
  <si>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</si>
  <si>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</si>
  <si>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</si>
  <si>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</si>
  <si>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</si>
  <si>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</si>
  <si>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</si>
  <si>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</si>
  <si>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</si>
  <si>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</si>
  <si>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</si>
  <si>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</si>
  <si>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</si>
  <si>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</si>
  <si>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</si>
  <si>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</si>
  <si>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</si>
  <si>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</si>
  <si>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</si>
  <si>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</si>
  <si>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</si>
  <si>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</si>
  <si>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</si>
  <si>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</si>
  <si>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</si>
  <si>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</si>
  <si>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</si>
  <si>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</si>
  <si>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</si>
  <si>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</si>
  <si>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</si>
  <si>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</si>
  <si>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</si>
  <si>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</si>
  <si>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</si>
  <si>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</si>
  <si>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</si>
  <si>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</si>
  <si>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</si>
  <si>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</si>
  <si>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</si>
  <si>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</si>
  <si>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</si>
  <si>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</si>
  <si>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</si>
  <si>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</si>
  <si>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</si>
  <si>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</si>
  <si>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</si>
  <si>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</si>
  <si>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</si>
  <si>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</si>
  <si>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</si>
  <si>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</si>
  <si>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</si>
  <si>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</si>
  <si>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</si>
  <si>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</si>
  <si>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</si>
  <si>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</si>
  <si>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</si>
  <si>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</si>
  <si>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</si>
  <si>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</si>
  <si>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</si>
  <si>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</si>
  <si>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</si>
  <si>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</si>
  <si>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</si>
  <si>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</si>
  <si>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</si>
  <si>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</si>
  <si>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</si>
  <si>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</si>
  <si>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</si>
  <si>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</si>
  <si>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</si>
  <si>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</si>
  <si>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</si>
  <si>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</si>
  <si>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</si>
  <si>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</si>
  <si>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</si>
  <si>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</si>
  <si>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</si>
  <si>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</si>
  <si>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</si>
  <si>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</si>
  <si>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</si>
  <si>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</si>
  <si>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</si>
  <si>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</si>
  <si>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</si>
  <si>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</si>
  <si>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</si>
  <si>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</si>
  <si>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</si>
  <si>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</si>
  <si>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</si>
  <si>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</si>
  <si>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</si>
  <si>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</si>
  <si>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</si>
  <si>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</si>
  <si>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Funded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</si>
  <si>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</si>
  <si>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</si>
  <si>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</si>
  <si>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</si>
  <si>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</si>
  <si>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</si>
  <si>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</si>
  <si>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</si>
  <si>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</si>
  <si>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</si>
  <si>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</si>
  <si>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</si>
  <si>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</si>
  <si>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</si>
  <si>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</si>
  <si>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</si>
  <si>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</si>
  <si>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</si>
  <si>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</si>
  <si>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</si>
  <si>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</si>
  <si>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</si>
  <si>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</si>
  <si>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</si>
  <si>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</si>
  <si>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</si>
  <si>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</si>
  <si>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</si>
  <si>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</si>
  <si>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</si>
  <si>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</si>
  <si>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</si>
  <si>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</si>
  <si>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</si>
  <si>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</si>
  <si>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</si>
  <si>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</si>
  <si>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</si>
  <si>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</si>
  <si>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</si>
  <si>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</si>
  <si>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</si>
  <si>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</si>
  <si>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</si>
  <si>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</si>
  <si>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</si>
  <si>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</si>
  <si>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</si>
  <si>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</si>
  <si>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</si>
  <si>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</si>
  <si>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</si>
  <si>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</si>
  <si>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</si>
  <si>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</si>
  <si>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</si>
  <si>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</si>
  <si>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</si>
  <si>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</si>
  <si>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</si>
  <si>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</si>
  <si>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</si>
  <si>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</si>
  <si>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</si>
  <si>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</si>
  <si>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</si>
  <si>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</si>
  <si>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</si>
  <si>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</si>
  <si>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</si>
  <si>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</si>
  <si>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</si>
  <si>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</si>
  <si>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</si>
  <si>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</si>
  <si>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</si>
  <si>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</si>
  <si>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</si>
  <si>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</si>
  <si>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</si>
  <si>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</si>
  <si>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</si>
  <si>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</si>
  <si>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</si>
  <si>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</si>
  <si>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</si>
  <si>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</si>
  <si>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</si>
  <si>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</si>
  <si>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</si>
  <si>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</si>
  <si>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</si>
  <si>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</si>
  <si>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$50000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</si>
</sst>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4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For Play</a:t>
            </a:r>
            <a:r>
              <a:rPr lang="en-US" baseline="0"/>
              <a:t> Fundraising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F-FB4A-8CB7-A7068BC372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F-FB4A-8CB7-A7068BC372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F-FB4A-8CB7-A7068BC37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985343"/>
        <c:axId val="1984387647"/>
      </c:lineChart>
      <c:catAx>
        <c:axId val="194198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87647"/>
        <c:crosses val="autoZero"/>
        <c:auto val="1"/>
        <c:lblAlgn val="ctr"/>
        <c:lblOffset val="100"/>
        <c:noMultiLvlLbl val="0"/>
      </c:catAx>
      <c:valAx>
        <c:axId val="19843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9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 Outcomes by Month Launched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61-5E4D-9C54-E36B913D5D2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</c:dPt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1-EC49-BC28-9051508B274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31-EC49-BC28-9051508B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89967"/>
        <c:axId val="405991615"/>
      </c:lineChart>
      <c:catAx>
        <c:axId val="40598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1615"/>
        <c:crosses val="autoZero"/>
        <c:auto val="1"/>
        <c:lblAlgn val="ctr"/>
        <c:lblOffset val="100"/>
        <c:noMultiLvlLbl val="0"/>
      </c:catAx>
      <c:valAx>
        <c:axId val="4059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Theater </a:t>
            </a:r>
            <a:r>
              <a:rPr lang="en-US" b="1" baseline="0"/>
              <a:t>Fundraising Outcomes </a:t>
            </a:r>
            <a:endParaRPr lang="en-US" b="1"/>
          </a:p>
        </c:rich>
      </c:tx>
      <c:layout>
        <c:manualLayout>
          <c:xMode val="edge"/>
          <c:yMode val="edge"/>
          <c:x val="0.25510419631281028"/>
          <c:y val="4.07801300563023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512949435537425E-2"/>
          <c:y val="2.782608695652174E-2"/>
          <c:w val="0.7945764881241697"/>
          <c:h val="0.776188702499144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0-CC4B-8E2B-C0BCE7C053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0-854F-A079-AA83D23B72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0-854F-A079-AA83D23B72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0-854F-A079-AA83D23B7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7271391"/>
        <c:axId val="317017215"/>
      </c:barChart>
      <c:catAx>
        <c:axId val="3172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17215"/>
        <c:crosses val="autoZero"/>
        <c:auto val="1"/>
        <c:lblAlgn val="ctr"/>
        <c:lblOffset val="100"/>
        <c:noMultiLvlLbl val="0"/>
      </c:catAx>
      <c:valAx>
        <c:axId val="3170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71391"/>
        <c:crosses val="autoZero"/>
        <c:crossBetween val="between"/>
      </c:valAx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Plays</a:t>
            </a:r>
            <a:r>
              <a:rPr lang="en-US" baseline="0"/>
              <a:t> by Outcomes</a:t>
            </a:r>
            <a:endParaRPr lang="en-US"/>
          </a:p>
        </c:rich>
      </c:tx>
      <c:layout>
        <c:manualLayout>
          <c:xMode val="edge"/>
          <c:yMode val="edge"/>
          <c:x val="0.37202767402120912"/>
          <c:y val="2.51182521539113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C-1D42-9A9E-F1E32663BA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D-134E-9ED8-EFB7054690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DD-134E-9ED8-EFB70546900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DD-134E-9ED8-EFB705469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9778879"/>
        <c:axId val="369729375"/>
      </c:barChart>
      <c:catAx>
        <c:axId val="36977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29375"/>
        <c:crosses val="autoZero"/>
        <c:auto val="1"/>
        <c:lblAlgn val="ctr"/>
        <c:lblOffset val="100"/>
        <c:noMultiLvlLbl val="0"/>
      </c:catAx>
      <c:valAx>
        <c:axId val="3697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7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1422400</xdr:colOff>
      <xdr:row>14</xdr:row>
      <xdr:rowOff>101600</xdr:rowOff>
    </xdr:from>
    <xdr:to>
      <xdr:col>6</xdr:col>
      <xdr:colOff>1625600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8699F-D104-CBF5-CDAE-91B32AAEE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0</xdr:row>
      <xdr:rowOff>38100</xdr:rowOff>
    </xdr:from>
    <xdr:to>
      <xdr:col>12</xdr:col>
      <xdr:colOff>25400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0BF44-3664-2755-A549-FC26122F1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114300</xdr:rowOff>
    </xdr:from>
    <xdr:to>
      <xdr:col>14</xdr:col>
      <xdr:colOff>457200</xdr:colOff>
      <xdr:row>27</xdr:row>
      <xdr:rowOff>165100</xdr:rowOff>
    </xdr:to>
    <xdr:graphicFrame macro="">
      <xdr:nvGraphicFramePr>
        <xdr:cNvPr id="2" name="US Fundraising Outcomes ">
          <a:extLst>
            <a:ext uri="{FF2B5EF4-FFF2-40B4-BE49-F238E27FC236}">
              <a16:creationId xmlns:a16="http://schemas.microsoft.com/office/drawing/2014/main" id="{9F50E7B6-B1FA-1322-B040-0F3332F46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803563</xdr:colOff>
      <xdr:row>9</xdr:row>
      <xdr:rowOff>38099</xdr:rowOff>
    </xdr:from>
    <xdr:to>
      <xdr:col>16</xdr:col>
      <xdr:colOff>581890</xdr:colOff>
      <xdr:row>27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F380-190E-3809-434D-BBE28C715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660067708333" createdVersion="8" refreshedVersion="8" minRefreshableVersion="3" recordCount="4114" xr:uid="{6F732C84-824B-5241-A006-66A364AC60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6.702367245372" createdVersion="8" refreshedVersion="8" minRefreshableVersion="3" recordCount="4114" xr:uid="{CD2EAC9F-0FDE-9044-BEEF-E100614686D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ed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" numFmtId="0" formula="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EB842-94E8-7643-BEC9-64E947C0B63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6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E60B5-5590-F943-8375-25FC4DF3D8C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F2E1E-AFA3-C44E-BB40-2C88B0BB1B8D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110" zoomScaleNormal="110" workbookViewId="0">
      <selection activeCell="A522" sqref="A522:A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" customWidth="1"/>
    <col min="17" max="17" width="41.1640625" customWidth="1"/>
    <col min="18" max="18" width="17.6640625" customWidth="1"/>
    <col min="19" max="19" width="22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IFERROR(ROUND(E67/L67,2),"N/A")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IFERROR(ROUND(E131/L131,2),"N/A")</f>
        <v>N/A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IFERROR(ROUND(E195/L195,2),"N/A")</f>
        <v>N/A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IFERROR(ROUND(E259/L259,2),"N/A")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IFERROR(ROUND(E323/L323,2),"N/A")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IFERROR(ROUND(E387/L387,2),"N/A")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IFERROR(ROUND(E451/L451,2),"N/A")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IFERROR(ROUND(E515/L515,2),"N/A")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IFERROR(ROUND(E579/L579,2),"N/A")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IFERROR(ROUND(E643/L643,2),"N/A")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IFERROR(ROUND(E707/L707,2),"N/A")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si="45"/>
        <v>N/A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IFERROR(ROUND(E771/L771,2),"N/A")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IFERROR(ROUND(E835/L835,2),"N/A")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ref="P899:P962" si="57">IFERROR(ROUND(E899/L899,2),"N/A")</f>
        <v>N/A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IFERROR(ROUND(E963/L963,2),"N/A")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IFERROR(ROUND(E1027/L1027,2),"N/A")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IFERROR(ROUND(E1091/L1091,2),"N/A")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IFERROR(ROUND(E1155/L1155,2),"N/A")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IFERROR(ROUND(E1219/L1219,2),"N/A")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IFERROR(ROUND(E1283/L1283,2),"N/A")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IFERROR(ROUND(E1347/L1347,2),"N/A")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ref="P1411:P1474" si="89">IFERROR(ROUND(E1411/L1411,2),"N/A")</f>
        <v>N/A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IFERROR(ROUND(E1475/L1475,2),"N/A")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IFERROR(ROUND(E1539/L1539,2),"N/A")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IFERROR(ROUND(E1603/L1603,2),"N/A")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IFERROR(ROUND(E1667/L1667,2),"N/A")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ref="P1731:P1794" si="109">IFERROR(ROUND(E1731/L1731,2),"N/A")</f>
        <v>N/A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IFERROR(ROUND(E1795/L1795,2),"N/A")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IFERROR(ROUND(E1859/L1859,2),"N/A")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IFERROR(ROUND(E1923/L1923,2),"N/A")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IFERROR(ROUND(E1987/L1987,2),"N/A")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IFERROR(ROUND(E2051/L2051,2),"N/A")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IFERROR(ROUND(E2115/L2115,2),"N/A")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IFERROR(ROUND(E2179/L2179,2),"N/A")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IFERROR(ROUND(E2243/L2243,2),"N/A")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IFERROR(ROUND(E2307/L2307,2),"N/A")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IFERROR(ROUND(E2371/L2371,2),"N/A")</f>
        <v>N/A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IFERROR(ROUND(E2435/L2435,2),"N/A")</f>
        <v>N/A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IFERROR(ROUND(E2499/L2499,2),"N/A")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IFERROR(ROUND(E2563/L2563,2),"N/A")</f>
        <v>N/A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IFERROR(ROUND(E2627/L2627,2),"N/A")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IFERROR(ROUND(E2691/L2691,2),"N/A")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IFERROR(ROUND(E2755/L2755,2),"N/A")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IFERROR(ROUND(E2819/L2819,2),"N/A")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IFERROR(ROUND(E2883/L2883,2),"N/A")</f>
        <v>N/A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IFERROR(ROUND(E2947/L2947,2),"N/A")</f>
        <v>N/A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IFERROR(ROUND(E3011/L3011,2),"N/A")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IFERROR(ROUND(E3075/L3075,2),"N/A")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IFERROR(ROUND(E3139/L3139,2),"N/A")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IFERROR(ROUND(E3203/L3203,2),"N/A")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IFERROR(ROUND(E3267/L3267,2),"N/A")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IFERROR(ROUND(E3331/L3331,2),"N/A")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IFERROR(ROUND(E3395/L3395,2),"N/A")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IFERROR(ROUND(E3459/L3459,2),"N/A")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IFERROR(ROUND(E3523/L3523,2),"N/A")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IFERROR(ROUND(E3587/L3587,2),"N/A")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IFERROR(ROUND(E3651/L3651,2),"N/A")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IFERROR(ROUND(E3715/L3715,2),"N/A")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IFERROR(ROUND(E3779/L3779,2),"N/A")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IFERROR(ROUND(E3843/L3843,2),"N/A")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IFERROR(ROUND(E3907/L3907,2),"N/A")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IFERROR(ROUND(E3971/L3971,2),"N/A")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IFERROR(ROUND(E4035/L4035,2),"N/A")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00000000-0001-0000-0000-000000000000}">
    <filterColumn colId="13">
      <filters>
        <filter val="theater/musical"/>
        <filter val="theater/plays"/>
        <filter val="theater/spaces"/>
      </filters>
    </filterColumn>
    <filterColumn colId="17">
      <filters>
        <filter val="plays"/>
      </filters>
    </filterColumn>
  </autoFilter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F450-BBE6-7141-AA9C-9306E0AD95B7}">
  <dimension ref="A1:H14"/>
  <sheetViews>
    <sheetView tabSelected="1" workbookViewId="0">
      <selection activeCell="B2" sqref="B2:E6"/>
    </sheetView>
  </sheetViews>
  <sheetFormatPr baseColWidth="10" defaultRowHeight="15" x14ac:dyDescent="0.2"/>
  <cols>
    <col min="1" max="1" width="17.5" customWidth="1"/>
    <col min="2" max="9" width="21.83203125" customWidth="1"/>
  </cols>
  <sheetData>
    <row r="1" spans="1:8" ht="25" customHeight="1" x14ac:dyDescent="0.2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ht="25" customHeight="1" x14ac:dyDescent="0.2">
      <c r="A2" t="s">
        <v>8390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ht="25" customHeight="1" x14ac:dyDescent="0.2">
      <c r="A3" t="s">
        <v>8391</v>
      </c>
      <c r="B3">
        <f>COUNTIFS(Kickstarter!$D:$D,"&gt;=1000",Kickstarter!$D:$D,"&lt;=4999", Kickstarter!$F:$F,"Successful", Kickstarter!$R:$R,"Plays")</f>
        <v>388</v>
      </c>
      <c r="C3">
        <f>COUNTIFS(Kickstarter!$D:$D,"&gt;=1000",Kickstarter!$D:$D,"&lt;=4999", Kickstarter!$F:$F,"Failed", Kickstarter!$R:$R,"Plays")</f>
        <v>146</v>
      </c>
      <c r="D3">
        <f>COUNTIFS(Kickstarter!$D:$D,"&gt;=1000",Kickstarter!$D:$D,"&lt;=4999", Kickstarter!$F:$F,"Canceled", 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ht="25" customHeight="1" x14ac:dyDescent="0.2">
      <c r="A4" t="s">
        <v>8392</v>
      </c>
      <c r="B4">
        <f>COUNTIFS(Kickstarter!$D:$D,"&gt;=5000",Kickstarter!$D:$D,"&lt;=9999", Kickstarter!$F:$F,"Successful", Kickstarter!$R:$R,"Plays")</f>
        <v>93</v>
      </c>
      <c r="C4">
        <f>COUNTIFS(Kickstarter!$D:$D,"&gt;=5000",Kickstarter!$D:$D,"&lt;=9999", Kickstarter!$F:$F,"Failed", Kickstarter!$R:$R,"Plays")</f>
        <v>76</v>
      </c>
      <c r="D4">
        <f>COUNTIFS(Kickstarter!$D:$D,"&gt;=5000",Kickstarter!$D:$D,"&lt;=9999", Kickstarter!$F:$F,"Canceled", 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ht="25" customHeight="1" x14ac:dyDescent="0.2">
      <c r="A5" t="s">
        <v>8393</v>
      </c>
      <c r="B5">
        <f>COUNTIFS(Kickstarter!$D:$D,"&gt;=10000",Kickstarter!$D:$D,"&lt;=14999", Kickstarter!$F:$F,"Successful", Kickstarter!$R:$R,"Plays")</f>
        <v>39</v>
      </c>
      <c r="C5">
        <f>COUNTIFS(Kickstarter!$D:$D,"&gt;=10000",Kickstarter!$D:$D,"&lt;=14999", Kickstarter!$F:$F,"Failed", Kickstarter!$R:$R,"Plays")</f>
        <v>33</v>
      </c>
      <c r="D5">
        <f>COUNTIFS(Kickstarter!$D:$D,"&gt;=10000",Kickstarter!$D:$D,"&lt;=14999", Kickstarter!$F:$F,"Canceled", 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ht="25" customHeight="1" x14ac:dyDescent="0.2">
      <c r="A6" t="s">
        <v>8394</v>
      </c>
      <c r="B6">
        <f>COUNTIFS(Kickstarter!$D:$D,"&gt;=15000",Kickstarter!$D:$D,"&lt;=19999", Kickstarter!$F:$F,"Successful", Kickstarter!$R:$R,"Plays")</f>
        <v>12</v>
      </c>
      <c r="C6">
        <f>COUNTIFS(Kickstarter!$D:$D,"&gt;=15000",Kickstarter!$D:$D,"&lt;=19999", Kickstarter!$F:$F,"Failed", Kickstarter!$R:$R,"Plays")</f>
        <v>12</v>
      </c>
      <c r="D6">
        <f>COUNTIFS(Kickstarter!$D:$D,"&gt;=15000",Kickstarter!$D:$D,"&lt;=19999", Kickstarter!$F:$F,"Canceled", 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ht="25" customHeight="1" x14ac:dyDescent="0.2">
      <c r="A7" t="s">
        <v>8395</v>
      </c>
      <c r="B7">
        <f>COUNTIFS(Kickstarter!$D:$D,"&gt;=20000",Kickstarter!$D:$D,"&lt;=24999", Kickstarter!$F:$F,"Successful", Kickstarter!$R:$R,"Plays")</f>
        <v>9</v>
      </c>
      <c r="C7">
        <f>COUNTIFS(Kickstarter!$D:$D,"&gt;=20000",Kickstarter!$D:$D,"&lt;=24999", Kickstarter!$F:$F,"Failed", Kickstarter!$R:$R,"Plays")</f>
        <v>11</v>
      </c>
      <c r="D7">
        <f>COUNTIFS(Kickstarter!$D:$D,"&gt;=20000",Kickstarter!$D:$D,"&lt;=24999", Kickstarter!$F:$F,"Canceled", 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ht="25" customHeight="1" x14ac:dyDescent="0.2">
      <c r="A8" t="s">
        <v>8396</v>
      </c>
      <c r="B8">
        <f>COUNTIFS(Kickstarter!$D:$D,"&gt;=25000",Kickstarter!$D:$D,"&lt;=29999", Kickstarter!$F:$F,"Successful", Kickstarter!$R:$R,"Plays")</f>
        <v>1</v>
      </c>
      <c r="C8">
        <f>COUNTIFS(Kickstarter!$D:$D,"&gt;=25000",Kickstarter!$D:$D,"&lt;=29999", Kickstarter!$F:$F,"Failed", Kickstarter!$R:$R,"Plays")</f>
        <v>4</v>
      </c>
      <c r="D8">
        <f>COUNTIFS(Kickstarter!$D:$D,"&gt;=25000",Kickstarter!$D:$D,"&lt;=29999", Kickstarter!$F:$F,"Canceled", 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ht="25" customHeight="1" x14ac:dyDescent="0.2">
      <c r="A9" t="s">
        <v>8397</v>
      </c>
      <c r="B9">
        <f>COUNTIFS(Kickstarter!$D:$D,"&gt;=30000",Kickstarter!$D:$D,"&lt;=34999", Kickstarter!$F:$F,"Successful", Kickstarter!$R:$R,"Plays")</f>
        <v>3</v>
      </c>
      <c r="C9">
        <f>COUNTIFS(Kickstarter!$D:$D,"&gt;=30000",Kickstarter!$D:$D,"&lt;=34999", Kickstarter!$F:$F,"Failed", Kickstarter!$R:$R,"Plays")</f>
        <v>8</v>
      </c>
      <c r="D9">
        <f>COUNTIFS(Kickstarter!$D:$D,"&gt;=30000",Kickstarter!$D:$D,"&lt;=34999", Kickstarter!$F:$F,"Canceled", 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ht="25" customHeight="1" x14ac:dyDescent="0.2">
      <c r="A10" t="s">
        <v>8398</v>
      </c>
      <c r="B10">
        <f>COUNTIFS(Kickstarter!$D:$D,"&gt;=35000",Kickstarter!$D:$D,"&lt;=39999", Kickstarter!$F:$F,"Successful", Kickstarter!$R:$R,"Plays")</f>
        <v>4</v>
      </c>
      <c r="C10">
        <f>COUNTIFS(Kickstarter!$D:$D,"&gt;=35000",Kickstarter!$D:$D,"&lt;=39999", Kickstarter!$F:$F,"Failed", Kickstarter!$R:$R,"Plays")</f>
        <v>2</v>
      </c>
      <c r="D10">
        <f>COUNTIFS(Kickstarter!$D:$D,"&gt;=35000",Kickstarter!$D:$D,"&lt;=39999", Kickstarter!$F:$F,"Canceled", 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ht="25" customHeight="1" x14ac:dyDescent="0.2">
      <c r="A11" t="s">
        <v>8399</v>
      </c>
      <c r="B11">
        <f>COUNTIFS(Kickstarter!$D:$D,"&gt;=40000",Kickstarter!$D:$D,"&lt;=44999", Kickstarter!$F:$F,"Successful", Kickstarter!$R:$R,"Plays")</f>
        <v>2</v>
      </c>
      <c r="C11">
        <f>COUNTIFS(Kickstarter!$D:$D,"&gt;=40000",Kickstarter!$D:$D,"&lt;=44999", Kickstarter!$F:$F,"Failed", Kickstarter!$R:$R,"Plays")</f>
        <v>1</v>
      </c>
      <c r="D11">
        <f>COUNTIFS(Kickstarter!$D:$D,"&gt;=40000",Kickstarter!$D:$D,"&lt;=44999", Kickstarter!$F:$F,"Canceled", 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ht="25" customHeight="1" x14ac:dyDescent="0.2">
      <c r="A12" t="s">
        <v>8400</v>
      </c>
      <c r="B12">
        <f>COUNTIFS(Kickstarter!$D:$D,"&gt;=45000",Kickstarter!$D:$D,"&lt;=49999", Kickstarter!$F:$F,"Successful", Kickstarter!$R:$R,"Plays")</f>
        <v>0</v>
      </c>
      <c r="C12">
        <f>COUNTIFS(Kickstarter!$D:$D,"&gt;=45000",Kickstarter!$D:$D,"&lt;=49999", Kickstarter!$F:$F,"Failed", Kickstarter!$R:$R,"Plays")</f>
        <v>1</v>
      </c>
      <c r="D12">
        <f>COUNTIFS(Kickstarter!$D:$D,"&gt;=45000",Kickstarter!$D:$D,"&lt;=49999", Kickstarter!$F:$F,"Canceled", 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ht="25" customHeight="1" x14ac:dyDescent="0.2">
      <c r="A13" t="s">
        <v>8401</v>
      </c>
      <c r="B13">
        <f>COUNTIFS(Kickstarter!$D:$D,"&gt;50000", Kickstarter!$F:$F,"Successful", Kickstarter!$R:$R,"Plays")</f>
        <v>2</v>
      </c>
      <c r="C13">
        <f>COUNTIFS(Kickstarter!$D:$D,"&gt;50000", Kickstarter!$F:$F,"Failed", Kickstarter!$R:$R,"Plays")</f>
        <v>10</v>
      </c>
      <c r="D13">
        <f>COUNTIFS(Kickstarter!$D:$D,"&gt;50000", Kickstarter!$F:$F,"Canceled", Kickstarter!$R:$R,"Plays")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  <row r="14" spans="1:8" ht="23" customHeigh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046A-571A-C841-8DFF-A9F0020518FA}">
  <dimension ref="A1:E19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5.6640625" bestFit="1" customWidth="1"/>
    <col min="9" max="9" width="20" bestFit="1" customWidth="1"/>
    <col min="10" max="11" width="17" bestFit="1" customWidth="1"/>
  </cols>
  <sheetData>
    <row r="1" spans="1:5" x14ac:dyDescent="0.2">
      <c r="A1" s="11" t="s">
        <v>8359</v>
      </c>
      <c r="B1" t="s">
        <v>8316</v>
      </c>
    </row>
    <row r="2" spans="1:5" x14ac:dyDescent="0.2">
      <c r="A2" s="11" t="s">
        <v>8222</v>
      </c>
      <c r="B2" t="s">
        <v>8360</v>
      </c>
    </row>
    <row r="3" spans="1:5" x14ac:dyDescent="0.2">
      <c r="A3" s="11" t="s">
        <v>8308</v>
      </c>
      <c r="B3" t="s">
        <v>8360</v>
      </c>
    </row>
    <row r="5" spans="1:5" x14ac:dyDescent="0.2">
      <c r="A5" s="11" t="s">
        <v>8364</v>
      </c>
      <c r="B5" s="11" t="s">
        <v>8361</v>
      </c>
    </row>
    <row r="6" spans="1:5" x14ac:dyDescent="0.2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5" t="s">
        <v>8367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8368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8369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8370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8371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8372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8373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8374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8375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8376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8377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8362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8DFB0-A64E-BA47-A9EB-2E68C90E8FCC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32.1640625" customWidth="1"/>
    <col min="2" max="2" width="34.6640625" customWidth="1"/>
    <col min="3" max="4" width="18.16406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62" customHeight="1" x14ac:dyDescent="0.2">
      <c r="A2" t="s">
        <v>3473</v>
      </c>
      <c r="B2" s="3" t="str">
        <f>VLOOKUP(A2, Kickstarter!B:D,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2" customHeight="1" x14ac:dyDescent="0.2">
      <c r="A3" t="s">
        <v>3616</v>
      </c>
      <c r="B3" s="3" t="str">
        <f>VLOOKUP(A3, Kickstarter!B:D,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2" customHeight="1" x14ac:dyDescent="0.2">
      <c r="A4" t="s">
        <v>3178</v>
      </c>
      <c r="B4" s="3" t="str">
        <f>VLOOKUP(A4, Kickstarter!B:D,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62" customHeight="1" x14ac:dyDescent="0.2">
      <c r="A5" t="s">
        <v>3329</v>
      </c>
      <c r="B5" s="3" t="str">
        <f>VLOOKUP(A5, Kickstarter!B:D,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2" customHeight="1" x14ac:dyDescent="0.2">
      <c r="A6" t="s">
        <v>3221</v>
      </c>
      <c r="B6" s="3" t="str">
        <f>VLOOKUP(A6, Kickstarter!B:D,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E6B0-486F-3147-AFEF-4EC0653F6D1E}">
  <dimension ref="A1:F6"/>
  <sheetViews>
    <sheetView workbookViewId="0">
      <selection activeCell="M38" sqref="M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6587-D7CF-854F-82C7-9D7A437947BC}">
  <dimension ref="A1:F9"/>
  <sheetViews>
    <sheetView zoomScale="110" zoomScaleNormal="110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8222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8358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">
      <c r="A7" s="12" t="s">
        <v>8317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">
      <c r="A8" s="12" t="s">
        <v>8356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">
      <c r="A9" s="12" t="s">
        <v>8362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Edinbugh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2022-10-13T20:08:20Z</dcterms:modified>
</cp:coreProperties>
</file>