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/IdeaProjects/pydscodes/"/>
    </mc:Choice>
  </mc:AlternateContent>
  <xr:revisionPtr revIDLastSave="0" documentId="13_ncr:1_{F7D2F2CD-ED5D-7243-95E8-6F8737BFE559}" xr6:coauthVersionLast="47" xr6:coauthVersionMax="47" xr10:uidLastSave="{00000000-0000-0000-0000-000000000000}"/>
  <bookViews>
    <workbookView xWindow="30900" yWindow="1040" windowWidth="36300" windowHeight="19260" xr2:uid="{879AEDEC-AB28-C84A-A345-03C8B02B9A38}"/>
  </bookViews>
  <sheets>
    <sheet name="Performance comparison" sheetId="3" r:id="rId1"/>
    <sheet name="Similarity_Matching_TPR-FPR" sheetId="1" r:id="rId2"/>
  </sheets>
  <calcPr calcId="191029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22" i="1"/>
  <c r="T23" i="1"/>
  <c r="T24" i="1"/>
  <c r="T25" i="1"/>
  <c r="T30" i="1"/>
  <c r="T31" i="1"/>
  <c r="T32" i="1"/>
  <c r="R13" i="1"/>
  <c r="R19" i="1"/>
  <c r="R21" i="1"/>
  <c r="R27" i="1"/>
  <c r="R29" i="1"/>
  <c r="D5" i="1"/>
  <c r="I12" i="1"/>
  <c r="L12" i="1" s="1"/>
  <c r="S12" i="1" s="1"/>
  <c r="I11" i="1"/>
  <c r="I10" i="1"/>
  <c r="I9" i="1"/>
  <c r="L5" i="1"/>
  <c r="S5" i="1" s="1"/>
  <c r="L6" i="1"/>
  <c r="S6" i="1" s="1"/>
  <c r="L7" i="1"/>
  <c r="S7" i="1" s="1"/>
  <c r="L13" i="1"/>
  <c r="L14" i="1"/>
  <c r="L15" i="1"/>
  <c r="S15" i="1" s="1"/>
  <c r="L16" i="1"/>
  <c r="S16" i="1" s="1"/>
  <c r="L17" i="1"/>
  <c r="S17" i="1" s="1"/>
  <c r="L18" i="1"/>
  <c r="S18" i="1" s="1"/>
  <c r="L19" i="1"/>
  <c r="S19" i="1" s="1"/>
  <c r="L20" i="1"/>
  <c r="L21" i="1"/>
  <c r="L22" i="1"/>
  <c r="L23" i="1"/>
  <c r="S23" i="1" s="1"/>
  <c r="L24" i="1"/>
  <c r="S24" i="1" s="1"/>
  <c r="L25" i="1"/>
  <c r="S25" i="1" s="1"/>
  <c r="L26" i="1"/>
  <c r="S26" i="1" s="1"/>
  <c r="L27" i="1"/>
  <c r="S27" i="1" s="1"/>
  <c r="L28" i="1"/>
  <c r="L29" i="1"/>
  <c r="S29" i="1" s="1"/>
  <c r="L30" i="1"/>
  <c r="S30" i="1" s="1"/>
  <c r="L31" i="1"/>
  <c r="S31" i="1" s="1"/>
  <c r="L32" i="1"/>
  <c r="S32" i="1" s="1"/>
  <c r="L3" i="1"/>
  <c r="S3" i="1" s="1"/>
  <c r="K9" i="1"/>
  <c r="R9" i="1" s="1"/>
  <c r="K10" i="1"/>
  <c r="R10" i="1" s="1"/>
  <c r="K13" i="1"/>
  <c r="T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T19" i="1" s="1"/>
  <c r="K20" i="1"/>
  <c r="T20" i="1" s="1"/>
  <c r="K21" i="1"/>
  <c r="T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T27" i="1" s="1"/>
  <c r="K28" i="1"/>
  <c r="T28" i="1" s="1"/>
  <c r="K29" i="1"/>
  <c r="T29" i="1" s="1"/>
  <c r="K30" i="1"/>
  <c r="R30" i="1" s="1"/>
  <c r="K31" i="1"/>
  <c r="R31" i="1" s="1"/>
  <c r="K32" i="1"/>
  <c r="R32" i="1" s="1"/>
  <c r="D23" i="1"/>
  <c r="S28" i="1"/>
  <c r="P23" i="1"/>
  <c r="D32" i="1"/>
  <c r="D31" i="1"/>
  <c r="D30" i="1"/>
  <c r="D29" i="1"/>
  <c r="D28" i="1"/>
  <c r="D27" i="1"/>
  <c r="F26" i="1"/>
  <c r="F27" i="1" s="1"/>
  <c r="F28" i="1" s="1"/>
  <c r="F29" i="1" s="1"/>
  <c r="F30" i="1" s="1"/>
  <c r="F31" i="1" s="1"/>
  <c r="F32" i="1" s="1"/>
  <c r="D26" i="1"/>
  <c r="F25" i="1"/>
  <c r="D25" i="1"/>
  <c r="F24" i="1"/>
  <c r="E24" i="1"/>
  <c r="E25" i="1" s="1"/>
  <c r="E26" i="1" s="1"/>
  <c r="E27" i="1" s="1"/>
  <c r="E28" i="1" s="1"/>
  <c r="E29" i="1" s="1"/>
  <c r="E30" i="1" s="1"/>
  <c r="E31" i="1" s="1"/>
  <c r="E32" i="1" s="1"/>
  <c r="D24" i="1"/>
  <c r="B24" i="1"/>
  <c r="B25" i="1" s="1"/>
  <c r="B26" i="1" s="1"/>
  <c r="B27" i="1" s="1"/>
  <c r="B28" i="1" s="1"/>
  <c r="B29" i="1" s="1"/>
  <c r="B30" i="1" s="1"/>
  <c r="B31" i="1" s="1"/>
  <c r="B32" i="1" s="1"/>
  <c r="P32" i="1" s="1"/>
  <c r="S22" i="1"/>
  <c r="S21" i="1"/>
  <c r="S20" i="1"/>
  <c r="S14" i="1"/>
  <c r="S13" i="1"/>
  <c r="P14" i="1"/>
  <c r="P15" i="1" s="1"/>
  <c r="P16" i="1" s="1"/>
  <c r="P17" i="1" s="1"/>
  <c r="P18" i="1" s="1"/>
  <c r="P19" i="1" s="1"/>
  <c r="P20" i="1" s="1"/>
  <c r="P21" i="1" s="1"/>
  <c r="P22" i="1" s="1"/>
  <c r="J5" i="1"/>
  <c r="J6" i="1"/>
  <c r="J7" i="1"/>
  <c r="K7" i="1" s="1"/>
  <c r="J8" i="1"/>
  <c r="K8" i="1" s="1"/>
  <c r="J9" i="1"/>
  <c r="J10" i="1"/>
  <c r="J11" i="1"/>
  <c r="J12" i="1"/>
  <c r="J4" i="1"/>
  <c r="D4" i="1" s="1"/>
  <c r="I8" i="1"/>
  <c r="L8" i="1" s="1"/>
  <c r="S8" i="1" s="1"/>
  <c r="I7" i="1"/>
  <c r="D7" i="1" s="1"/>
  <c r="I6" i="1"/>
  <c r="D6" i="1" s="1"/>
  <c r="I3" i="1"/>
  <c r="I5" i="1"/>
  <c r="I4" i="1"/>
  <c r="L4" i="1" s="1"/>
  <c r="S4" i="1" s="1"/>
  <c r="H12" i="1"/>
  <c r="H11" i="1"/>
  <c r="H10" i="1"/>
  <c r="L10" i="1" s="1"/>
  <c r="S10" i="1" s="1"/>
  <c r="H9" i="1"/>
  <c r="L9" i="1" s="1"/>
  <c r="S9" i="1" s="1"/>
  <c r="H8" i="1"/>
  <c r="H7" i="1"/>
  <c r="H6" i="1"/>
  <c r="H5" i="1"/>
  <c r="H4" i="1"/>
  <c r="G12" i="1"/>
  <c r="D12" i="1" s="1"/>
  <c r="G11" i="1"/>
  <c r="D11" i="1" s="1"/>
  <c r="G10" i="1"/>
  <c r="D10" i="1" s="1"/>
  <c r="G9" i="1"/>
  <c r="D9" i="1" s="1"/>
  <c r="G8" i="1"/>
  <c r="D8" i="1" s="1"/>
  <c r="G7" i="1"/>
  <c r="G6" i="1"/>
  <c r="K6" i="1" s="1"/>
  <c r="G4" i="1"/>
  <c r="K4" i="1" s="1"/>
  <c r="G5" i="1"/>
  <c r="K5" i="1" s="1"/>
  <c r="G3" i="1"/>
  <c r="K3" i="1" s="1"/>
  <c r="F14" i="1"/>
  <c r="F15" i="1" s="1"/>
  <c r="F16" i="1" s="1"/>
  <c r="F17" i="1" s="1"/>
  <c r="F18" i="1" s="1"/>
  <c r="F19" i="1" s="1"/>
  <c r="F20" i="1" s="1"/>
  <c r="F21" i="1" s="1"/>
  <c r="F22" i="1" s="1"/>
  <c r="E14" i="1"/>
  <c r="E15" i="1" s="1"/>
  <c r="E16" i="1" s="1"/>
  <c r="E17" i="1" s="1"/>
  <c r="E18" i="1" s="1"/>
  <c r="E19" i="1" s="1"/>
  <c r="E20" i="1" s="1"/>
  <c r="E21" i="1" s="1"/>
  <c r="E22" i="1" s="1"/>
  <c r="D22" i="1"/>
  <c r="D21" i="1"/>
  <c r="D20" i="1"/>
  <c r="D19" i="1"/>
  <c r="D18" i="1"/>
  <c r="D17" i="1"/>
  <c r="D16" i="1"/>
  <c r="D15" i="1"/>
  <c r="D14" i="1"/>
  <c r="D13" i="1"/>
  <c r="B14" i="1"/>
  <c r="B15" i="1" s="1"/>
  <c r="B16" i="1" s="1"/>
  <c r="B17" i="1" s="1"/>
  <c r="B18" i="1" s="1"/>
  <c r="B19" i="1" s="1"/>
  <c r="B20" i="1" s="1"/>
  <c r="B21" i="1" s="1"/>
  <c r="B22" i="1" s="1"/>
  <c r="R8" i="1" l="1"/>
  <c r="T8" i="1"/>
  <c r="R7" i="1"/>
  <c r="T7" i="1"/>
  <c r="R3" i="1"/>
  <c r="T3" i="1"/>
  <c r="T5" i="1"/>
  <c r="R5" i="1"/>
  <c r="T4" i="1"/>
  <c r="R4" i="1"/>
  <c r="R6" i="1"/>
  <c r="T6" i="1"/>
  <c r="P25" i="1"/>
  <c r="P27" i="1"/>
  <c r="K12" i="1"/>
  <c r="L11" i="1"/>
  <c r="S11" i="1" s="1"/>
  <c r="P26" i="1"/>
  <c r="K11" i="1"/>
  <c r="R28" i="1"/>
  <c r="R20" i="1"/>
  <c r="T26" i="1"/>
  <c r="T18" i="1"/>
  <c r="T10" i="1"/>
  <c r="T9" i="1"/>
  <c r="P24" i="1"/>
  <c r="P31" i="1"/>
  <c r="D3" i="1"/>
  <c r="P29" i="1"/>
  <c r="P30" i="1"/>
  <c r="P28" i="1"/>
  <c r="T12" i="1" l="1"/>
  <c r="R12" i="1"/>
  <c r="R11" i="1"/>
  <c r="T11" i="1"/>
</calcChain>
</file>

<file path=xl/sharedStrings.xml><?xml version="1.0" encoding="utf-8"?>
<sst xmlns="http://schemas.openxmlformats.org/spreadsheetml/2006/main" count="62" uniqueCount="30">
  <si>
    <t>classifier</t>
  </si>
  <si>
    <t>N</t>
  </si>
  <si>
    <t>tp</t>
  </si>
  <si>
    <t>tn</t>
  </si>
  <si>
    <t>fp</t>
  </si>
  <si>
    <t>fn</t>
  </si>
  <si>
    <t>tpr</t>
  </si>
  <si>
    <t>fpr</t>
  </si>
  <si>
    <t>prob_threshold</t>
  </si>
  <si>
    <t>pos</t>
  </si>
  <si>
    <t>neg</t>
  </si>
  <si>
    <t>Linear</t>
  </si>
  <si>
    <t>similarity_match</t>
  </si>
  <si>
    <t>Sum of tpr</t>
  </si>
  <si>
    <t>Row Labels</t>
  </si>
  <si>
    <t>Grand Total</t>
  </si>
  <si>
    <t>Column Labels</t>
  </si>
  <si>
    <t>Total Sum of tpr</t>
  </si>
  <si>
    <t>Total Sum of fpr</t>
  </si>
  <si>
    <t>Sum of fpr</t>
  </si>
  <si>
    <t>index</t>
  </si>
  <si>
    <t>similarity_match_2</t>
  </si>
  <si>
    <t>1-tpr</t>
  </si>
  <si>
    <t>https://www.displayr.com/what-is-a-roc-curve-how-to-interpret-it/</t>
  </si>
  <si>
    <t>Comparing the performance for Similarity Matching of the NLP Function Module after Text Pre-processing and Fuzzy Wuzzy Matching</t>
  </si>
  <si>
    <t>50:50 Probability</t>
  </si>
  <si>
    <t>Similarity Match 1</t>
  </si>
  <si>
    <t>Default FuzzyWuzzy Match Ratio</t>
  </si>
  <si>
    <t>Similarity Match 2</t>
  </si>
  <si>
    <t xml:space="preserve">FuzzyWuzzy Match Partial Token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</si>
</sst>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66" fontId="0" fillId="0" borderId="1" xfId="0" applyNumberFormat="1" applyBorder="1"/>
    <xf numFmtId="1" fontId="0" fillId="0" borderId="1" xfId="0" applyNumberFormat="1" applyBorder="1"/>
    <xf numFmtId="0" fontId="4" fillId="4" borderId="1" xfId="3" applyFont="1" applyBorder="1" applyAlignment="1">
      <alignment horizontal="center"/>
    </xf>
    <xf numFmtId="0" fontId="3" fillId="3" borderId="1" xfId="2" applyBorder="1"/>
    <xf numFmtId="166" fontId="3" fillId="3" borderId="1" xfId="2" applyNumberFormat="1" applyBorder="1"/>
    <xf numFmtId="0" fontId="2" fillId="2" borderId="1" xfId="1" applyBorder="1"/>
    <xf numFmtId="166" fontId="2" fillId="2" borderId="1" xfId="1" applyNumberFormat="1" applyBorder="1"/>
    <xf numFmtId="165" fontId="0" fillId="0" borderId="1" xfId="0" applyNumberFormat="1" applyBorder="1"/>
    <xf numFmtId="165" fontId="3" fillId="3" borderId="1" xfId="2" applyNumberFormat="1" applyBorder="1"/>
    <xf numFmtId="165" fontId="2" fillId="2" borderId="1" xfId="1" applyNumberFormat="1" applyBorder="1"/>
    <xf numFmtId="0" fontId="5" fillId="6" borderId="0" xfId="5" applyFont="1" applyAlignment="1">
      <alignment horizontal="center"/>
    </xf>
    <xf numFmtId="0" fontId="7" fillId="5" borderId="2" xfId="4" applyFont="1"/>
    <xf numFmtId="0" fontId="6" fillId="5" borderId="2" xfId="4" applyFont="1" applyAlignment="1">
      <alignment horizontal="left"/>
    </xf>
  </cellXfs>
  <cellStyles count="6">
    <cellStyle name="20% - Accent1" xfId="3" builtinId="30"/>
    <cellStyle name="40% - Accent5" xfId="5" builtinId="47"/>
    <cellStyle name="Good" xfId="1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[NLP_Similar_Match_Score_AUC_Analysis.xlsx]Performance comparison!PivotTable3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'Performance comparison'!$D$5:$D$7</c:f>
              <c:strCache>
                <c:ptCount val="1"/>
                <c:pt idx="0">
                  <c:v>Linear - Sum of tpr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'Performance comparison'!$C$8:$C$18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'Performance comparison'!$D$8:$D$18</c:f>
              <c:numCache>
                <c:formatCode>General</c:formatCode>
                <c:ptCount val="10"/>
                <c:pt idx="0">
                  <c:v>1</c:v>
                </c:pt>
                <c:pt idx="1">
                  <c:v>0.89999999999999991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D-534A-B713-58BC6D1A9E75}"/>
            </c:ext>
          </c:extLst>
        </c:ser>
        <c:ser>
          <c:idx val="1"/>
          <c:order val="1"/>
          <c:tx>
            <c:strRef>
              <c:f>'Performance comparison'!$E$5:$E$7</c:f>
              <c:strCache>
                <c:ptCount val="1"/>
                <c:pt idx="0">
                  <c:v>Linear - Sum of fpr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'Performance comparison'!$C$8:$C$18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'Performance comparison'!$E$8:$E$18</c:f>
              <c:numCache>
                <c:formatCode>General</c:formatCode>
                <c:ptCount val="10"/>
                <c:pt idx="0">
                  <c:v>1</c:v>
                </c:pt>
                <c:pt idx="1">
                  <c:v>0.89999999999999991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D-534A-B713-58BC6D1A9E75}"/>
            </c:ext>
          </c:extLst>
        </c:ser>
        <c:ser>
          <c:idx val="2"/>
          <c:order val="2"/>
          <c:tx>
            <c:strRef>
              <c:f>'Performance comparison'!$F$5:$F$7</c:f>
              <c:strCache>
                <c:ptCount val="1"/>
                <c:pt idx="0">
                  <c:v>similarity_match - Sum of tpr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'Performance comparison'!$C$8:$C$18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'Performance comparison'!$F$8:$F$18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0.99514955537590943</c:v>
                </c:pt>
                <c:pt idx="6">
                  <c:v>0.94058205335489087</c:v>
                </c:pt>
                <c:pt idx="7">
                  <c:v>0.74737267582861766</c:v>
                </c:pt>
                <c:pt idx="8">
                  <c:v>0.43815683104284558</c:v>
                </c:pt>
                <c:pt idx="9">
                  <c:v>8.084074373484236E-2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D-534A-B713-58BC6D1A9E75}"/>
            </c:ext>
          </c:extLst>
        </c:ser>
        <c:ser>
          <c:idx val="3"/>
          <c:order val="3"/>
          <c:tx>
            <c:strRef>
              <c:f>'Performance comparison'!$G$5:$G$7</c:f>
              <c:strCache>
                <c:ptCount val="1"/>
                <c:pt idx="0">
                  <c:v>similarity_match - Sum of fpr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'Performance comparison'!$C$8:$C$18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'Performance comparison'!$G$8:$G$18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0.98743718592964824</c:v>
                </c:pt>
                <c:pt idx="6">
                  <c:v>0.81742043551088772</c:v>
                </c:pt>
                <c:pt idx="7">
                  <c:v>0.41038525963149081</c:v>
                </c:pt>
                <c:pt idx="8">
                  <c:v>0.11055276381909548</c:v>
                </c:pt>
                <c:pt idx="9">
                  <c:v>2.5125628140703518E-3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9D-534A-B713-58BC6D1A9E75}"/>
            </c:ext>
          </c:extLst>
        </c:ser>
        <c:ser>
          <c:idx val="4"/>
          <c:order val="4"/>
          <c:tx>
            <c:strRef>
              <c:f>'Performance comparison'!$H$5:$H$7</c:f>
              <c:strCache>
                <c:ptCount val="1"/>
                <c:pt idx="0">
                  <c:v>similarity_match_2 - Sum of tpr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'Performance comparison'!$C$8:$C$18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'Performance comparison'!$H$8:$H$18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0.99959579628132578</c:v>
                </c:pt>
                <c:pt idx="6">
                  <c:v>0.97817299919159262</c:v>
                </c:pt>
                <c:pt idx="7">
                  <c:v>0.80638641875505257</c:v>
                </c:pt>
                <c:pt idx="8">
                  <c:v>0.46523848019401781</c:v>
                </c:pt>
                <c:pt idx="9">
                  <c:v>0.11115602263540825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9D-534A-B713-58BC6D1A9E75}"/>
            </c:ext>
          </c:extLst>
        </c:ser>
        <c:ser>
          <c:idx val="5"/>
          <c:order val="5"/>
          <c:tx>
            <c:strRef>
              <c:f>'Performance comparison'!$I$5:$I$7</c:f>
              <c:strCache>
                <c:ptCount val="1"/>
                <c:pt idx="0">
                  <c:v>similarity_match_2 - Sum of fpr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'Performance comparison'!$C$8:$C$18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'Performance comparison'!$I$8:$I$18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0.99748743718592969</c:v>
                </c:pt>
                <c:pt idx="6">
                  <c:v>0.87939698492462315</c:v>
                </c:pt>
                <c:pt idx="7">
                  <c:v>0.46147403685092125</c:v>
                </c:pt>
                <c:pt idx="8">
                  <c:v>0.10720268006700168</c:v>
                </c:pt>
                <c:pt idx="9">
                  <c:v>2.5125628140703518E-3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9D-534A-B713-58BC6D1A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761280"/>
        <c:axId val="1137762928"/>
      </c:lineChart>
      <c:catAx>
        <c:axId val="11377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62928"/>
        <c:crosses val="autoZero"/>
        <c:auto val="1"/>
        <c:lblAlgn val="ctr"/>
        <c:lblOffset val="100"/>
        <c:noMultiLvlLbl val="0"/>
      </c:catAx>
      <c:valAx>
        <c:axId val="1137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612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27</xdr:row>
      <xdr:rowOff>38100</xdr:rowOff>
    </xdr:from>
    <xdr:to>
      <xdr:col>10</xdr:col>
      <xdr:colOff>317500</xdr:colOff>
      <xdr:row>81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2593B-B8DC-2D40-8431-47F8B8C24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Srinivasan" refreshedDate="44505.830551157407" createdVersion="7" refreshedVersion="7" minRefreshableVersion="3" recordCount="30" xr:uid="{76938808-B601-4E49-9F11-8CED61D8F86A}">
  <cacheSource type="worksheet">
    <worksheetSource ref="O2:T32" sheet="Similarity_Matching_TPR-FPR"/>
  </cacheSource>
  <cacheFields count="6">
    <cacheField name="index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lassifier" numFmtId="0">
      <sharedItems count="3">
        <s v="Linear"/>
        <s v="similarity_match"/>
        <s v="similarity_match_2"/>
      </sharedItems>
    </cacheField>
    <cacheField name="prob_threshold" numFmtId="0">
      <sharedItems containsSemiMixedTypes="0" containsString="0" containsNumber="1" minValue="0" maxValue="0.9"/>
    </cacheField>
    <cacheField name="1-tpr" numFmtId="165">
      <sharedItems containsSemiMixedTypes="0" containsString="0" containsNumber="1" minValue="0" maxValue="0.9191592562651576" count="20">
        <n v="0"/>
        <n v="0.10000000000000009"/>
        <n v="0.19999999999999996"/>
        <n v="0.30000000000000004"/>
        <n v="0.4"/>
        <n v="0.5"/>
        <n v="0.6"/>
        <n v="0.7"/>
        <n v="0.8"/>
        <n v="0.9"/>
        <n v="4.8504446240905663E-3"/>
        <n v="5.9417946645109132E-2"/>
        <n v="0.25262732417138234"/>
        <n v="0.56184316895715436"/>
        <n v="0.9191592562651576"/>
        <n v="4.0420371867422311E-4"/>
        <n v="2.1827000808407382E-2"/>
        <n v="0.19361358124494743"/>
        <n v="0.53476151980598219"/>
        <n v="0.88884397736459175"/>
      </sharedItems>
    </cacheField>
    <cacheField name="fpr" numFmtId="166">
      <sharedItems containsSemiMixedTypes="0" containsString="0" containsNumber="1" minValue="2.5125628140703518E-3" maxValue="1" count="19">
        <n v="1"/>
        <n v="0.89999999999999991"/>
        <n v="0.8"/>
        <n v="0.7"/>
        <n v="0.6"/>
        <n v="0.5"/>
        <n v="0.4"/>
        <n v="0.3"/>
        <n v="0.2"/>
        <n v="9.9999999999999992E-2"/>
        <n v="0.98743718592964824"/>
        <n v="0.81742043551088772"/>
        <n v="0.41038525963149081"/>
        <n v="0.11055276381909548"/>
        <n v="2.5125628140703518E-3"/>
        <n v="0.99748743718592969"/>
        <n v="0.87939698492462315"/>
        <n v="0.46147403685092125"/>
        <n v="0.10720268006700168"/>
      </sharedItems>
    </cacheField>
    <cacheField name="tpr" numFmtId="166">
      <sharedItems containsSemiMixedTypes="0" containsString="0" containsNumber="1" minValue="8.08407437348423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"/>
    <x v="0"/>
    <x v="0"/>
    <n v="1"/>
  </r>
  <r>
    <x v="1"/>
    <x v="0"/>
    <n v="0.1"/>
    <x v="1"/>
    <x v="1"/>
    <n v="0.89999999999999991"/>
  </r>
  <r>
    <x v="2"/>
    <x v="0"/>
    <n v="0.2"/>
    <x v="2"/>
    <x v="2"/>
    <n v="0.8"/>
  </r>
  <r>
    <x v="3"/>
    <x v="0"/>
    <n v="0.3"/>
    <x v="3"/>
    <x v="3"/>
    <n v="0.7"/>
  </r>
  <r>
    <x v="4"/>
    <x v="0"/>
    <n v="0.4"/>
    <x v="4"/>
    <x v="4"/>
    <n v="0.6"/>
  </r>
  <r>
    <x v="5"/>
    <x v="0"/>
    <n v="0.5"/>
    <x v="5"/>
    <x v="5"/>
    <n v="0.5"/>
  </r>
  <r>
    <x v="6"/>
    <x v="0"/>
    <n v="0.6"/>
    <x v="6"/>
    <x v="6"/>
    <n v="0.4"/>
  </r>
  <r>
    <x v="7"/>
    <x v="0"/>
    <n v="0.7"/>
    <x v="7"/>
    <x v="7"/>
    <n v="0.3"/>
  </r>
  <r>
    <x v="8"/>
    <x v="0"/>
    <n v="0.8"/>
    <x v="8"/>
    <x v="8"/>
    <n v="0.2"/>
  </r>
  <r>
    <x v="9"/>
    <x v="0"/>
    <n v="0.9"/>
    <x v="9"/>
    <x v="9"/>
    <n v="0.1"/>
  </r>
  <r>
    <x v="0"/>
    <x v="1"/>
    <n v="0"/>
    <x v="0"/>
    <x v="0"/>
    <n v="1"/>
  </r>
  <r>
    <x v="1"/>
    <x v="1"/>
    <n v="0.1"/>
    <x v="0"/>
    <x v="0"/>
    <n v="1"/>
  </r>
  <r>
    <x v="2"/>
    <x v="1"/>
    <n v="0.2"/>
    <x v="0"/>
    <x v="0"/>
    <n v="1"/>
  </r>
  <r>
    <x v="3"/>
    <x v="1"/>
    <n v="0.3"/>
    <x v="0"/>
    <x v="0"/>
    <n v="1"/>
  </r>
  <r>
    <x v="4"/>
    <x v="1"/>
    <n v="0.4"/>
    <x v="0"/>
    <x v="0"/>
    <n v="1"/>
  </r>
  <r>
    <x v="5"/>
    <x v="1"/>
    <n v="0.5"/>
    <x v="10"/>
    <x v="10"/>
    <n v="0.99514955537590943"/>
  </r>
  <r>
    <x v="6"/>
    <x v="1"/>
    <n v="0.6"/>
    <x v="11"/>
    <x v="11"/>
    <n v="0.94058205335489087"/>
  </r>
  <r>
    <x v="7"/>
    <x v="1"/>
    <n v="0.7"/>
    <x v="12"/>
    <x v="12"/>
    <n v="0.74737267582861766"/>
  </r>
  <r>
    <x v="8"/>
    <x v="1"/>
    <n v="0.8"/>
    <x v="13"/>
    <x v="13"/>
    <n v="0.43815683104284558"/>
  </r>
  <r>
    <x v="9"/>
    <x v="1"/>
    <n v="0.9"/>
    <x v="14"/>
    <x v="14"/>
    <n v="8.084074373484236E-2"/>
  </r>
  <r>
    <x v="0"/>
    <x v="2"/>
    <n v="0"/>
    <x v="0"/>
    <x v="0"/>
    <n v="1"/>
  </r>
  <r>
    <x v="1"/>
    <x v="2"/>
    <n v="0.1"/>
    <x v="0"/>
    <x v="0"/>
    <n v="1"/>
  </r>
  <r>
    <x v="2"/>
    <x v="2"/>
    <n v="0.2"/>
    <x v="0"/>
    <x v="0"/>
    <n v="1"/>
  </r>
  <r>
    <x v="3"/>
    <x v="2"/>
    <n v="0.3"/>
    <x v="0"/>
    <x v="0"/>
    <n v="1"/>
  </r>
  <r>
    <x v="4"/>
    <x v="2"/>
    <n v="0.4"/>
    <x v="0"/>
    <x v="0"/>
    <n v="1"/>
  </r>
  <r>
    <x v="5"/>
    <x v="2"/>
    <n v="0.5"/>
    <x v="15"/>
    <x v="15"/>
    <n v="0.99959579628132578"/>
  </r>
  <r>
    <x v="6"/>
    <x v="2"/>
    <n v="0.6"/>
    <x v="16"/>
    <x v="16"/>
    <n v="0.97817299919159262"/>
  </r>
  <r>
    <x v="7"/>
    <x v="2"/>
    <n v="0.7"/>
    <x v="17"/>
    <x v="17"/>
    <n v="0.80638641875505257"/>
  </r>
  <r>
    <x v="8"/>
    <x v="2"/>
    <n v="0.8"/>
    <x v="18"/>
    <x v="18"/>
    <n v="0.46523848019401781"/>
  </r>
  <r>
    <x v="9"/>
    <x v="2"/>
    <n v="0.9"/>
    <x v="19"/>
    <x v="14"/>
    <n v="0.11115602263540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E8688-4652-E94C-9634-F35F128A71A3}" name="PivotTable3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5:K18" firstHeaderRow="1" firstDataRow="3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165" showAll="0">
      <items count="21">
        <item x="0"/>
        <item x="15"/>
        <item x="10"/>
        <item x="16"/>
        <item x="11"/>
        <item x="1"/>
        <item x="17"/>
        <item x="2"/>
        <item x="12"/>
        <item x="3"/>
        <item x="4"/>
        <item x="5"/>
        <item x="18"/>
        <item x="13"/>
        <item x="6"/>
        <item x="7"/>
        <item x="8"/>
        <item x="19"/>
        <item x="9"/>
        <item x="14"/>
        <item t="default"/>
      </items>
    </pivotField>
    <pivotField dataField="1" numFmtId="164" showAll="0">
      <items count="20">
        <item x="14"/>
        <item x="9"/>
        <item x="18"/>
        <item x="13"/>
        <item x="8"/>
        <item x="7"/>
        <item x="6"/>
        <item x="12"/>
        <item x="17"/>
        <item x="5"/>
        <item x="4"/>
        <item x="3"/>
        <item x="2"/>
        <item x="11"/>
        <item x="16"/>
        <item x="1"/>
        <item x="10"/>
        <item x="15"/>
        <item x="0"/>
        <item t="default"/>
      </items>
    </pivotField>
    <pivotField dataField="1" numFmtId="166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pr" fld="5" baseField="0" baseItem="0"/>
    <dataField name="Sum of fpr" fld="4" baseField="0" baseItem="0"/>
  </dataFields>
  <chartFormats count="9"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61EC-5E56-7A45-BA25-AE1D2BB1D852}">
  <dimension ref="C2:K26"/>
  <sheetViews>
    <sheetView tabSelected="1" workbookViewId="0">
      <selection activeCell="C22" sqref="C22:K22"/>
    </sheetView>
  </sheetViews>
  <sheetFormatPr baseColWidth="10" defaultRowHeight="16" x14ac:dyDescent="0.2"/>
  <cols>
    <col min="3" max="3" width="13" bestFit="1" customWidth="1"/>
    <col min="4" max="4" width="18.83203125" bestFit="1" customWidth="1"/>
    <col min="5" max="5" width="40.5" bestFit="1" customWidth="1"/>
    <col min="6" max="6" width="15.1640625" bestFit="1" customWidth="1"/>
    <col min="7" max="7" width="12.1640625" bestFit="1" customWidth="1"/>
    <col min="8" max="8" width="17.33203125" bestFit="1" customWidth="1"/>
    <col min="9" max="9" width="12.1640625" bestFit="1" customWidth="1"/>
    <col min="10" max="11" width="14.5" bestFit="1" customWidth="1"/>
  </cols>
  <sheetData>
    <row r="2" spans="3:11" ht="19" x14ac:dyDescent="0.25">
      <c r="C2" s="15" t="s">
        <v>24</v>
      </c>
      <c r="D2" s="15"/>
      <c r="E2" s="15"/>
      <c r="F2" s="15"/>
      <c r="G2" s="15"/>
      <c r="H2" s="15"/>
      <c r="I2" s="15"/>
      <c r="J2" s="15"/>
      <c r="K2" s="15"/>
    </row>
    <row r="5" spans="3:11" x14ac:dyDescent="0.2">
      <c r="D5" s="2" t="s">
        <v>16</v>
      </c>
    </row>
    <row r="6" spans="3:11" x14ac:dyDescent="0.2">
      <c r="D6" t="s">
        <v>11</v>
      </c>
      <c r="F6" t="s">
        <v>12</v>
      </c>
      <c r="H6" t="s">
        <v>21</v>
      </c>
      <c r="J6" t="s">
        <v>17</v>
      </c>
      <c r="K6" t="s">
        <v>18</v>
      </c>
    </row>
    <row r="7" spans="3:11" x14ac:dyDescent="0.2">
      <c r="C7" s="2" t="s">
        <v>14</v>
      </c>
      <c r="D7" t="s">
        <v>13</v>
      </c>
      <c r="E7" t="s">
        <v>19</v>
      </c>
      <c r="F7" t="s">
        <v>13</v>
      </c>
      <c r="G7" t="s">
        <v>19</v>
      </c>
      <c r="H7" t="s">
        <v>13</v>
      </c>
      <c r="I7" t="s">
        <v>19</v>
      </c>
    </row>
    <row r="8" spans="3:11" x14ac:dyDescent="0.2">
      <c r="C8" s="3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</row>
    <row r="9" spans="3:11" x14ac:dyDescent="0.2">
      <c r="C9" s="3">
        <v>2</v>
      </c>
      <c r="D9" s="1">
        <v>0.89999999999999991</v>
      </c>
      <c r="E9" s="1">
        <v>0.89999999999999991</v>
      </c>
      <c r="F9" s="1">
        <v>1</v>
      </c>
      <c r="G9" s="1">
        <v>1</v>
      </c>
      <c r="H9" s="1">
        <v>1</v>
      </c>
      <c r="I9" s="1">
        <v>1</v>
      </c>
      <c r="J9" s="1">
        <v>2.9</v>
      </c>
      <c r="K9" s="1">
        <v>2.9</v>
      </c>
    </row>
    <row r="10" spans="3:11" x14ac:dyDescent="0.2">
      <c r="C10" s="3">
        <v>3</v>
      </c>
      <c r="D10" s="1">
        <v>0.8</v>
      </c>
      <c r="E10" s="1">
        <v>0.8</v>
      </c>
      <c r="F10" s="1">
        <v>1</v>
      </c>
      <c r="G10" s="1">
        <v>1</v>
      </c>
      <c r="H10" s="1">
        <v>1</v>
      </c>
      <c r="I10" s="1">
        <v>1</v>
      </c>
      <c r="J10" s="1">
        <v>2.8</v>
      </c>
      <c r="K10" s="1">
        <v>2.8</v>
      </c>
    </row>
    <row r="11" spans="3:11" x14ac:dyDescent="0.2">
      <c r="C11" s="3">
        <v>4</v>
      </c>
      <c r="D11" s="1">
        <v>0.7</v>
      </c>
      <c r="E11" s="1">
        <v>0.7</v>
      </c>
      <c r="F11" s="1">
        <v>1</v>
      </c>
      <c r="G11" s="1">
        <v>1</v>
      </c>
      <c r="H11" s="1">
        <v>1</v>
      </c>
      <c r="I11" s="1">
        <v>1</v>
      </c>
      <c r="J11" s="1">
        <v>2.7</v>
      </c>
      <c r="K11" s="1">
        <v>2.7</v>
      </c>
    </row>
    <row r="12" spans="3:11" x14ac:dyDescent="0.2">
      <c r="C12" s="3">
        <v>5</v>
      </c>
      <c r="D12" s="1">
        <v>0.6</v>
      </c>
      <c r="E12" s="1">
        <v>0.6</v>
      </c>
      <c r="F12" s="1">
        <v>1</v>
      </c>
      <c r="G12" s="1">
        <v>1</v>
      </c>
      <c r="H12" s="1">
        <v>1</v>
      </c>
      <c r="I12" s="1">
        <v>1</v>
      </c>
      <c r="J12" s="1">
        <v>2.6</v>
      </c>
      <c r="K12" s="1">
        <v>2.6</v>
      </c>
    </row>
    <row r="13" spans="3:11" x14ac:dyDescent="0.2">
      <c r="C13" s="3">
        <v>6</v>
      </c>
      <c r="D13" s="1">
        <v>0.5</v>
      </c>
      <c r="E13" s="1">
        <v>0.5</v>
      </c>
      <c r="F13" s="1">
        <v>0.99514955537590943</v>
      </c>
      <c r="G13" s="1">
        <v>0.98743718592964824</v>
      </c>
      <c r="H13" s="1">
        <v>0.99959579628132578</v>
      </c>
      <c r="I13" s="1">
        <v>0.99748743718592969</v>
      </c>
      <c r="J13" s="1">
        <v>2.4947453516572349</v>
      </c>
      <c r="K13" s="1">
        <v>2.4849246231155782</v>
      </c>
    </row>
    <row r="14" spans="3:11" x14ac:dyDescent="0.2">
      <c r="C14" s="3">
        <v>7</v>
      </c>
      <c r="D14" s="1">
        <v>0.4</v>
      </c>
      <c r="E14" s="1">
        <v>0.4</v>
      </c>
      <c r="F14" s="1">
        <v>0.94058205335489087</v>
      </c>
      <c r="G14" s="1">
        <v>0.81742043551088772</v>
      </c>
      <c r="H14" s="1">
        <v>0.97817299919159262</v>
      </c>
      <c r="I14" s="1">
        <v>0.87939698492462315</v>
      </c>
      <c r="J14" s="1">
        <v>2.3187550525464835</v>
      </c>
      <c r="K14" s="1">
        <v>2.096817420435511</v>
      </c>
    </row>
    <row r="15" spans="3:11" x14ac:dyDescent="0.2">
      <c r="C15" s="3">
        <v>8</v>
      </c>
      <c r="D15" s="1">
        <v>0.3</v>
      </c>
      <c r="E15" s="1">
        <v>0.3</v>
      </c>
      <c r="F15" s="1">
        <v>0.74737267582861766</v>
      </c>
      <c r="G15" s="1">
        <v>0.41038525963149081</v>
      </c>
      <c r="H15" s="1">
        <v>0.80638641875505257</v>
      </c>
      <c r="I15" s="1">
        <v>0.46147403685092125</v>
      </c>
      <c r="J15" s="1">
        <v>1.8537590945836704</v>
      </c>
      <c r="K15" s="1">
        <v>1.1718592964824119</v>
      </c>
    </row>
    <row r="16" spans="3:11" x14ac:dyDescent="0.2">
      <c r="C16" s="3">
        <v>9</v>
      </c>
      <c r="D16" s="1">
        <v>0.2</v>
      </c>
      <c r="E16" s="1">
        <v>0.2</v>
      </c>
      <c r="F16" s="1">
        <v>0.43815683104284558</v>
      </c>
      <c r="G16" s="1">
        <v>0.11055276381909548</v>
      </c>
      <c r="H16" s="1">
        <v>0.46523848019401781</v>
      </c>
      <c r="I16" s="1">
        <v>0.10720268006700168</v>
      </c>
      <c r="J16" s="1">
        <v>1.1033953112368633</v>
      </c>
      <c r="K16" s="1">
        <v>0.41775544388609714</v>
      </c>
    </row>
    <row r="17" spans="3:11" x14ac:dyDescent="0.2">
      <c r="C17" s="3">
        <v>10</v>
      </c>
      <c r="D17" s="1">
        <v>0.1</v>
      </c>
      <c r="E17" s="1">
        <v>9.9999999999999992E-2</v>
      </c>
      <c r="F17" s="1">
        <v>8.084074373484236E-2</v>
      </c>
      <c r="G17" s="1">
        <v>2.5125628140703518E-3</v>
      </c>
      <c r="H17" s="1">
        <v>0.11115602263540825</v>
      </c>
      <c r="I17" s="1">
        <v>2.5125628140703518E-3</v>
      </c>
      <c r="J17" s="1">
        <v>0.29199676637025063</v>
      </c>
      <c r="K17" s="1">
        <v>0.10502512562814069</v>
      </c>
    </row>
    <row r="18" spans="3:11" x14ac:dyDescent="0.2">
      <c r="C18" s="3" t="s">
        <v>15</v>
      </c>
      <c r="D18" s="1">
        <v>5.5</v>
      </c>
      <c r="E18" s="1">
        <v>5.5</v>
      </c>
      <c r="F18" s="1">
        <v>8.2021018593371071</v>
      </c>
      <c r="G18" s="1">
        <v>7.3283082077051933</v>
      </c>
      <c r="H18" s="1">
        <v>8.3605497170573955</v>
      </c>
      <c r="I18" s="1">
        <v>7.4480737018425467</v>
      </c>
      <c r="J18" s="1">
        <v>22.062651576394497</v>
      </c>
      <c r="K18" s="1">
        <v>20.276381909547737</v>
      </c>
    </row>
    <row r="22" spans="3:11" x14ac:dyDescent="0.2">
      <c r="C22" s="17" t="s">
        <v>23</v>
      </c>
      <c r="D22" s="17"/>
      <c r="E22" s="17"/>
      <c r="F22" s="17"/>
      <c r="G22" s="17"/>
      <c r="H22" s="17"/>
      <c r="I22" s="17"/>
      <c r="J22" s="17"/>
      <c r="K22" s="17"/>
    </row>
    <row r="24" spans="3:11" ht="19" x14ac:dyDescent="0.25">
      <c r="D24" s="16" t="s">
        <v>11</v>
      </c>
      <c r="E24" s="16" t="s">
        <v>25</v>
      </c>
    </row>
    <row r="25" spans="3:11" ht="19" x14ac:dyDescent="0.25">
      <c r="D25" s="16" t="s">
        <v>26</v>
      </c>
      <c r="E25" s="16" t="s">
        <v>27</v>
      </c>
    </row>
    <row r="26" spans="3:11" ht="19" x14ac:dyDescent="0.25">
      <c r="D26" s="16" t="s">
        <v>28</v>
      </c>
      <c r="E26" s="16" t="s">
        <v>29</v>
      </c>
    </row>
  </sheetData>
  <mergeCells count="2">
    <mergeCell ref="C2:K2"/>
    <mergeCell ref="C22:K2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891D-F4D0-CA48-B552-25FEF2B4EDDA}">
  <dimension ref="B2:T32"/>
  <sheetViews>
    <sheetView topLeftCell="C1" zoomScaleNormal="100" workbookViewId="0">
      <selection activeCell="S19" sqref="S19"/>
    </sheetView>
  </sheetViews>
  <sheetFormatPr baseColWidth="10" defaultRowHeight="16" x14ac:dyDescent="0.2"/>
  <cols>
    <col min="2" max="2" width="17.1640625" bestFit="1" customWidth="1"/>
    <col min="3" max="3" width="13.5" bestFit="1" customWidth="1"/>
    <col min="7" max="8" width="12.1640625" bestFit="1" customWidth="1"/>
    <col min="9" max="9" width="11.1640625" bestFit="1" customWidth="1"/>
    <col min="10" max="15" width="12.1640625" bestFit="1" customWidth="1"/>
    <col min="16" max="16" width="17.1640625" bestFit="1" customWidth="1"/>
    <col min="17" max="17" width="14.1640625" customWidth="1"/>
    <col min="18" max="21" width="17.33203125" bestFit="1" customWidth="1"/>
  </cols>
  <sheetData>
    <row r="2" spans="2:20" x14ac:dyDescent="0.2">
      <c r="B2" s="7" t="s">
        <v>0</v>
      </c>
      <c r="C2" s="7" t="s">
        <v>8</v>
      </c>
      <c r="D2" s="7" t="s">
        <v>1</v>
      </c>
      <c r="E2" s="7" t="s">
        <v>9</v>
      </c>
      <c r="F2" s="7" t="s">
        <v>10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O2" s="7" t="s">
        <v>20</v>
      </c>
      <c r="P2" s="7" t="s">
        <v>0</v>
      </c>
      <c r="Q2" s="7" t="s">
        <v>8</v>
      </c>
      <c r="R2" s="7" t="s">
        <v>22</v>
      </c>
      <c r="S2" s="7" t="s">
        <v>7</v>
      </c>
      <c r="T2" s="7" t="s">
        <v>6</v>
      </c>
    </row>
    <row r="3" spans="2:20" x14ac:dyDescent="0.2">
      <c r="B3" s="4" t="s">
        <v>11</v>
      </c>
      <c r="C3" s="4">
        <v>0</v>
      </c>
      <c r="D3" s="4">
        <f>SUM(G3:J3)</f>
        <v>3668</v>
      </c>
      <c r="E3" s="4">
        <v>2474</v>
      </c>
      <c r="F3" s="4">
        <v>1194</v>
      </c>
      <c r="G3" s="4">
        <f>E3</f>
        <v>2474</v>
      </c>
      <c r="H3" s="4">
        <v>0</v>
      </c>
      <c r="I3" s="4">
        <f>1*F3</f>
        <v>1194</v>
      </c>
      <c r="J3" s="4">
        <v>0</v>
      </c>
      <c r="K3" s="5">
        <f>G3/(G3+J3)</f>
        <v>1</v>
      </c>
      <c r="L3" s="5">
        <f>I3/(I3+H3)</f>
        <v>1</v>
      </c>
      <c r="O3" s="4">
        <v>1</v>
      </c>
      <c r="P3" s="4" t="s">
        <v>11</v>
      </c>
      <c r="Q3" s="4">
        <v>0</v>
      </c>
      <c r="R3" s="12">
        <f>1-K3</f>
        <v>0</v>
      </c>
      <c r="S3" s="5">
        <f>L3</f>
        <v>1</v>
      </c>
      <c r="T3" s="5">
        <f>K3</f>
        <v>1</v>
      </c>
    </row>
    <row r="4" spans="2:20" x14ac:dyDescent="0.2">
      <c r="B4" s="4" t="s">
        <v>11</v>
      </c>
      <c r="C4" s="4">
        <v>0.1</v>
      </c>
      <c r="D4" s="4">
        <f t="shared" ref="D4:D12" si="0">SUM(G4:J4)</f>
        <v>3668.0000000000005</v>
      </c>
      <c r="E4" s="4">
        <v>2474</v>
      </c>
      <c r="F4" s="4">
        <v>1194</v>
      </c>
      <c r="G4" s="6">
        <f>0.9*E4</f>
        <v>2226.6</v>
      </c>
      <c r="H4" s="6">
        <f>0.1*F4</f>
        <v>119.4</v>
      </c>
      <c r="I4" s="6">
        <f>0.9*F4</f>
        <v>1074.6000000000001</v>
      </c>
      <c r="J4" s="6">
        <f>C4*E4</f>
        <v>247.4</v>
      </c>
      <c r="K4" s="5">
        <f t="shared" ref="K4:K32" si="1">G4/(G4+J4)</f>
        <v>0.89999999999999991</v>
      </c>
      <c r="L4" s="5">
        <f t="shared" ref="L4:L32" si="2">I4/(I4+H4)</f>
        <v>0.89999999999999991</v>
      </c>
      <c r="O4" s="4">
        <v>2</v>
      </c>
      <c r="P4" s="4" t="s">
        <v>11</v>
      </c>
      <c r="Q4" s="4">
        <v>0.1</v>
      </c>
      <c r="R4" s="12">
        <f t="shared" ref="R4:R32" si="3">1-K4</f>
        <v>0.10000000000000009</v>
      </c>
      <c r="S4" s="5">
        <f t="shared" ref="S4:S32" si="4">L4</f>
        <v>0.89999999999999991</v>
      </c>
      <c r="T4" s="5">
        <f t="shared" ref="T4:T32" si="5">K4</f>
        <v>0.89999999999999991</v>
      </c>
    </row>
    <row r="5" spans="2:20" x14ac:dyDescent="0.2">
      <c r="B5" s="4" t="s">
        <v>11</v>
      </c>
      <c r="C5" s="4">
        <v>0.2</v>
      </c>
      <c r="D5" s="4">
        <f t="shared" si="0"/>
        <v>3668</v>
      </c>
      <c r="E5" s="4">
        <v>2474</v>
      </c>
      <c r="F5" s="4">
        <v>1194</v>
      </c>
      <c r="G5" s="6">
        <f>0.8*E5</f>
        <v>1979.2</v>
      </c>
      <c r="H5" s="6">
        <f>0.2*F5</f>
        <v>238.8</v>
      </c>
      <c r="I5" s="6">
        <f>0.8*F5</f>
        <v>955.2</v>
      </c>
      <c r="J5" s="6">
        <f t="shared" ref="J5:J12" si="6">C5*E5</f>
        <v>494.8</v>
      </c>
      <c r="K5" s="5">
        <f t="shared" si="1"/>
        <v>0.8</v>
      </c>
      <c r="L5" s="5">
        <f t="shared" si="2"/>
        <v>0.8</v>
      </c>
      <c r="O5" s="4">
        <v>3</v>
      </c>
      <c r="P5" s="4" t="s">
        <v>11</v>
      </c>
      <c r="Q5" s="4">
        <v>0.2</v>
      </c>
      <c r="R5" s="12">
        <f t="shared" si="3"/>
        <v>0.19999999999999996</v>
      </c>
      <c r="S5" s="5">
        <f t="shared" si="4"/>
        <v>0.8</v>
      </c>
      <c r="T5" s="5">
        <f t="shared" si="5"/>
        <v>0.8</v>
      </c>
    </row>
    <row r="6" spans="2:20" x14ac:dyDescent="0.2">
      <c r="B6" s="4" t="s">
        <v>11</v>
      </c>
      <c r="C6" s="4">
        <v>0.3</v>
      </c>
      <c r="D6" s="4">
        <f t="shared" si="0"/>
        <v>3668</v>
      </c>
      <c r="E6" s="4">
        <v>2474</v>
      </c>
      <c r="F6" s="4">
        <v>1194</v>
      </c>
      <c r="G6" s="6">
        <f>0.7*E6</f>
        <v>1731.8</v>
      </c>
      <c r="H6" s="6">
        <f>0.3*F6</f>
        <v>358.2</v>
      </c>
      <c r="I6" s="6">
        <f>0.7*F6</f>
        <v>835.8</v>
      </c>
      <c r="J6" s="6">
        <f t="shared" si="6"/>
        <v>742.19999999999993</v>
      </c>
      <c r="K6" s="5">
        <f t="shared" si="1"/>
        <v>0.7</v>
      </c>
      <c r="L6" s="5">
        <f t="shared" si="2"/>
        <v>0.7</v>
      </c>
      <c r="O6" s="4">
        <v>4</v>
      </c>
      <c r="P6" s="4" t="s">
        <v>11</v>
      </c>
      <c r="Q6" s="4">
        <v>0.3</v>
      </c>
      <c r="R6" s="12">
        <f t="shared" si="3"/>
        <v>0.30000000000000004</v>
      </c>
      <c r="S6" s="5">
        <f t="shared" si="4"/>
        <v>0.7</v>
      </c>
      <c r="T6" s="5">
        <f t="shared" si="5"/>
        <v>0.7</v>
      </c>
    </row>
    <row r="7" spans="2:20" x14ac:dyDescent="0.2">
      <c r="B7" s="4" t="s">
        <v>11</v>
      </c>
      <c r="C7" s="4">
        <v>0.4</v>
      </c>
      <c r="D7" s="4">
        <f t="shared" si="0"/>
        <v>3668</v>
      </c>
      <c r="E7" s="4">
        <v>2474</v>
      </c>
      <c r="F7" s="4">
        <v>1194</v>
      </c>
      <c r="G7" s="6">
        <f>0.6*E7</f>
        <v>1484.3999999999999</v>
      </c>
      <c r="H7" s="6">
        <f>0.4*F7</f>
        <v>477.6</v>
      </c>
      <c r="I7" s="6">
        <f>0.6*F7</f>
        <v>716.4</v>
      </c>
      <c r="J7" s="6">
        <f t="shared" si="6"/>
        <v>989.6</v>
      </c>
      <c r="K7" s="5">
        <f t="shared" si="1"/>
        <v>0.6</v>
      </c>
      <c r="L7" s="5">
        <f t="shared" si="2"/>
        <v>0.6</v>
      </c>
      <c r="O7" s="4">
        <v>5</v>
      </c>
      <c r="P7" s="4" t="s">
        <v>11</v>
      </c>
      <c r="Q7" s="4">
        <v>0.4</v>
      </c>
      <c r="R7" s="12">
        <f t="shared" si="3"/>
        <v>0.4</v>
      </c>
      <c r="S7" s="5">
        <f t="shared" si="4"/>
        <v>0.6</v>
      </c>
      <c r="T7" s="5">
        <f t="shared" si="5"/>
        <v>0.6</v>
      </c>
    </row>
    <row r="8" spans="2:20" x14ac:dyDescent="0.2">
      <c r="B8" s="4" t="s">
        <v>11</v>
      </c>
      <c r="C8" s="4">
        <v>0.5</v>
      </c>
      <c r="D8" s="4">
        <f t="shared" si="0"/>
        <v>3668</v>
      </c>
      <c r="E8" s="4">
        <v>2474</v>
      </c>
      <c r="F8" s="4">
        <v>1194</v>
      </c>
      <c r="G8" s="6">
        <f>0.5*E8</f>
        <v>1237</v>
      </c>
      <c r="H8" s="6">
        <f>0.5*F8</f>
        <v>597</v>
      </c>
      <c r="I8" s="6">
        <f>0.5*F8</f>
        <v>597</v>
      </c>
      <c r="J8" s="6">
        <f t="shared" si="6"/>
        <v>1237</v>
      </c>
      <c r="K8" s="5">
        <f t="shared" si="1"/>
        <v>0.5</v>
      </c>
      <c r="L8" s="5">
        <f t="shared" si="2"/>
        <v>0.5</v>
      </c>
      <c r="O8" s="4">
        <v>6</v>
      </c>
      <c r="P8" s="4" t="s">
        <v>11</v>
      </c>
      <c r="Q8" s="4">
        <v>0.5</v>
      </c>
      <c r="R8" s="12">
        <f t="shared" si="3"/>
        <v>0.5</v>
      </c>
      <c r="S8" s="5">
        <f t="shared" si="4"/>
        <v>0.5</v>
      </c>
      <c r="T8" s="5">
        <f t="shared" si="5"/>
        <v>0.5</v>
      </c>
    </row>
    <row r="9" spans="2:20" x14ac:dyDescent="0.2">
      <c r="B9" s="4" t="s">
        <v>11</v>
      </c>
      <c r="C9" s="4">
        <v>0.6</v>
      </c>
      <c r="D9" s="4">
        <f t="shared" si="0"/>
        <v>3668</v>
      </c>
      <c r="E9" s="4">
        <v>2474</v>
      </c>
      <c r="F9" s="4">
        <v>1194</v>
      </c>
      <c r="G9" s="6">
        <f>0.4*E9</f>
        <v>989.6</v>
      </c>
      <c r="H9" s="6">
        <f>0.6*F9</f>
        <v>716.4</v>
      </c>
      <c r="I9" s="6">
        <f>0.4*F9</f>
        <v>477.6</v>
      </c>
      <c r="J9" s="6">
        <f t="shared" si="6"/>
        <v>1484.3999999999999</v>
      </c>
      <c r="K9" s="5">
        <f t="shared" si="1"/>
        <v>0.4</v>
      </c>
      <c r="L9" s="5">
        <f t="shared" si="2"/>
        <v>0.4</v>
      </c>
      <c r="O9" s="4">
        <v>7</v>
      </c>
      <c r="P9" s="4" t="s">
        <v>11</v>
      </c>
      <c r="Q9" s="4">
        <v>0.6</v>
      </c>
      <c r="R9" s="12">
        <f t="shared" si="3"/>
        <v>0.6</v>
      </c>
      <c r="S9" s="5">
        <f t="shared" si="4"/>
        <v>0.4</v>
      </c>
      <c r="T9" s="5">
        <f t="shared" si="5"/>
        <v>0.4</v>
      </c>
    </row>
    <row r="10" spans="2:20" x14ac:dyDescent="0.2">
      <c r="B10" s="4" t="s">
        <v>11</v>
      </c>
      <c r="C10" s="4">
        <v>0.7</v>
      </c>
      <c r="D10" s="4">
        <f t="shared" si="0"/>
        <v>3668</v>
      </c>
      <c r="E10" s="4">
        <v>2474</v>
      </c>
      <c r="F10" s="4">
        <v>1194</v>
      </c>
      <c r="G10" s="6">
        <f>0.3*E10</f>
        <v>742.19999999999993</v>
      </c>
      <c r="H10" s="6">
        <f>0.7*F10</f>
        <v>835.8</v>
      </c>
      <c r="I10" s="6">
        <f>0.3*F10</f>
        <v>358.2</v>
      </c>
      <c r="J10" s="6">
        <f t="shared" si="6"/>
        <v>1731.8</v>
      </c>
      <c r="K10" s="5">
        <f t="shared" si="1"/>
        <v>0.3</v>
      </c>
      <c r="L10" s="5">
        <f t="shared" si="2"/>
        <v>0.3</v>
      </c>
      <c r="O10" s="4">
        <v>8</v>
      </c>
      <c r="P10" s="4" t="s">
        <v>11</v>
      </c>
      <c r="Q10" s="4">
        <v>0.7</v>
      </c>
      <c r="R10" s="12">
        <f t="shared" si="3"/>
        <v>0.7</v>
      </c>
      <c r="S10" s="5">
        <f t="shared" si="4"/>
        <v>0.3</v>
      </c>
      <c r="T10" s="5">
        <f t="shared" si="5"/>
        <v>0.3</v>
      </c>
    </row>
    <row r="11" spans="2:20" x14ac:dyDescent="0.2">
      <c r="B11" s="4" t="s">
        <v>11</v>
      </c>
      <c r="C11" s="4">
        <v>0.8</v>
      </c>
      <c r="D11" s="4">
        <f t="shared" si="0"/>
        <v>3668</v>
      </c>
      <c r="E11" s="4">
        <v>2474</v>
      </c>
      <c r="F11" s="4">
        <v>1194</v>
      </c>
      <c r="G11" s="6">
        <f>0.2*E11</f>
        <v>494.8</v>
      </c>
      <c r="H11" s="6">
        <f>0.8*F11</f>
        <v>955.2</v>
      </c>
      <c r="I11" s="6">
        <f>0.2*F11</f>
        <v>238.8</v>
      </c>
      <c r="J11" s="6">
        <f t="shared" si="6"/>
        <v>1979.2</v>
      </c>
      <c r="K11" s="5">
        <f t="shared" si="1"/>
        <v>0.2</v>
      </c>
      <c r="L11" s="5">
        <f t="shared" si="2"/>
        <v>0.2</v>
      </c>
      <c r="O11" s="4">
        <v>9</v>
      </c>
      <c r="P11" s="4" t="s">
        <v>11</v>
      </c>
      <c r="Q11" s="4">
        <v>0.8</v>
      </c>
      <c r="R11" s="12">
        <f t="shared" si="3"/>
        <v>0.8</v>
      </c>
      <c r="S11" s="5">
        <f t="shared" si="4"/>
        <v>0.2</v>
      </c>
      <c r="T11" s="5">
        <f t="shared" si="5"/>
        <v>0.2</v>
      </c>
    </row>
    <row r="12" spans="2:20" x14ac:dyDescent="0.2">
      <c r="B12" s="4" t="s">
        <v>11</v>
      </c>
      <c r="C12" s="4">
        <v>0.9</v>
      </c>
      <c r="D12" s="4">
        <f t="shared" si="0"/>
        <v>3668</v>
      </c>
      <c r="E12" s="4">
        <v>2474</v>
      </c>
      <c r="F12" s="4">
        <v>1194</v>
      </c>
      <c r="G12" s="6">
        <f>0.1*E12</f>
        <v>247.4</v>
      </c>
      <c r="H12" s="6">
        <f>0.9*F12</f>
        <v>1074.6000000000001</v>
      </c>
      <c r="I12" s="6">
        <f>0.1*F12</f>
        <v>119.4</v>
      </c>
      <c r="J12" s="6">
        <f t="shared" si="6"/>
        <v>2226.6</v>
      </c>
      <c r="K12" s="5">
        <f t="shared" si="1"/>
        <v>0.1</v>
      </c>
      <c r="L12" s="5">
        <f t="shared" si="2"/>
        <v>9.9999999999999992E-2</v>
      </c>
      <c r="O12" s="4">
        <v>10</v>
      </c>
      <c r="P12" s="4" t="s">
        <v>11</v>
      </c>
      <c r="Q12" s="4">
        <v>0.9</v>
      </c>
      <c r="R12" s="12">
        <f t="shared" si="3"/>
        <v>0.9</v>
      </c>
      <c r="S12" s="5">
        <f t="shared" si="4"/>
        <v>9.9999999999999992E-2</v>
      </c>
      <c r="T12" s="5">
        <f t="shared" si="5"/>
        <v>0.1</v>
      </c>
    </row>
    <row r="13" spans="2:20" x14ac:dyDescent="0.2">
      <c r="B13" s="8" t="s">
        <v>12</v>
      </c>
      <c r="C13" s="8">
        <v>0</v>
      </c>
      <c r="D13" s="8">
        <f>SUM(G13:J13)</f>
        <v>3668</v>
      </c>
      <c r="E13" s="8">
        <v>2474</v>
      </c>
      <c r="F13" s="8">
        <v>1194</v>
      </c>
      <c r="G13" s="8">
        <v>2474</v>
      </c>
      <c r="H13" s="8">
        <v>0</v>
      </c>
      <c r="I13" s="8">
        <v>1194</v>
      </c>
      <c r="J13" s="8">
        <v>0</v>
      </c>
      <c r="K13" s="9">
        <f t="shared" si="1"/>
        <v>1</v>
      </c>
      <c r="L13" s="9">
        <f t="shared" si="2"/>
        <v>1</v>
      </c>
      <c r="O13" s="8">
        <v>1</v>
      </c>
      <c r="P13" s="8" t="s">
        <v>12</v>
      </c>
      <c r="Q13" s="8">
        <v>0</v>
      </c>
      <c r="R13" s="13">
        <f t="shared" si="3"/>
        <v>0</v>
      </c>
      <c r="S13" s="9">
        <f t="shared" si="4"/>
        <v>1</v>
      </c>
      <c r="T13" s="9">
        <f t="shared" si="5"/>
        <v>1</v>
      </c>
    </row>
    <row r="14" spans="2:20" x14ac:dyDescent="0.2">
      <c r="B14" s="8" t="str">
        <f>B13</f>
        <v>similarity_match</v>
      </c>
      <c r="C14" s="8">
        <v>0.1</v>
      </c>
      <c r="D14" s="8">
        <f t="shared" ref="D14:D22" si="7">SUM(G14:J14)</f>
        <v>3668</v>
      </c>
      <c r="E14" s="8">
        <f>E13</f>
        <v>2474</v>
      </c>
      <c r="F14" s="8">
        <f>F13</f>
        <v>1194</v>
      </c>
      <c r="G14" s="8">
        <v>2474</v>
      </c>
      <c r="H14" s="8">
        <v>0</v>
      </c>
      <c r="I14" s="8">
        <v>1194</v>
      </c>
      <c r="J14" s="8">
        <v>0</v>
      </c>
      <c r="K14" s="9">
        <f t="shared" si="1"/>
        <v>1</v>
      </c>
      <c r="L14" s="9">
        <f t="shared" si="2"/>
        <v>1</v>
      </c>
      <c r="O14" s="8">
        <v>2</v>
      </c>
      <c r="P14" s="8" t="str">
        <f>P13</f>
        <v>similarity_match</v>
      </c>
      <c r="Q14" s="8">
        <v>0.1</v>
      </c>
      <c r="R14" s="13">
        <f t="shared" si="3"/>
        <v>0</v>
      </c>
      <c r="S14" s="9">
        <f t="shared" si="4"/>
        <v>1</v>
      </c>
      <c r="T14" s="9">
        <f t="shared" si="5"/>
        <v>1</v>
      </c>
    </row>
    <row r="15" spans="2:20" x14ac:dyDescent="0.2">
      <c r="B15" s="8" t="str">
        <f t="shared" ref="B15:B22" si="8">B14</f>
        <v>similarity_match</v>
      </c>
      <c r="C15" s="8">
        <v>0.2</v>
      </c>
      <c r="D15" s="8">
        <f t="shared" si="7"/>
        <v>3668</v>
      </c>
      <c r="E15" s="8">
        <f t="shared" ref="E15:E22" si="9">E14</f>
        <v>2474</v>
      </c>
      <c r="F15" s="8">
        <f t="shared" ref="F15:F22" si="10">F14</f>
        <v>1194</v>
      </c>
      <c r="G15" s="8">
        <v>2474</v>
      </c>
      <c r="H15" s="8">
        <v>0</v>
      </c>
      <c r="I15" s="8">
        <v>1194</v>
      </c>
      <c r="J15" s="8">
        <v>0</v>
      </c>
      <c r="K15" s="9">
        <f t="shared" si="1"/>
        <v>1</v>
      </c>
      <c r="L15" s="9">
        <f t="shared" si="2"/>
        <v>1</v>
      </c>
      <c r="O15" s="8">
        <v>3</v>
      </c>
      <c r="P15" s="8" t="str">
        <f t="shared" ref="P15:P22" si="11">P14</f>
        <v>similarity_match</v>
      </c>
      <c r="Q15" s="8">
        <v>0.2</v>
      </c>
      <c r="R15" s="13">
        <f t="shared" si="3"/>
        <v>0</v>
      </c>
      <c r="S15" s="9">
        <f t="shared" si="4"/>
        <v>1</v>
      </c>
      <c r="T15" s="9">
        <f t="shared" si="5"/>
        <v>1</v>
      </c>
    </row>
    <row r="16" spans="2:20" x14ac:dyDescent="0.2">
      <c r="B16" s="8" t="str">
        <f t="shared" si="8"/>
        <v>similarity_match</v>
      </c>
      <c r="C16" s="8">
        <v>0.3</v>
      </c>
      <c r="D16" s="8">
        <f t="shared" si="7"/>
        <v>3668</v>
      </c>
      <c r="E16" s="8">
        <f t="shared" si="9"/>
        <v>2474</v>
      </c>
      <c r="F16" s="8">
        <f t="shared" si="10"/>
        <v>1194</v>
      </c>
      <c r="G16" s="8">
        <v>2474</v>
      </c>
      <c r="H16" s="8">
        <v>0</v>
      </c>
      <c r="I16" s="8">
        <v>1194</v>
      </c>
      <c r="J16" s="8">
        <v>0</v>
      </c>
      <c r="K16" s="9">
        <f t="shared" si="1"/>
        <v>1</v>
      </c>
      <c r="L16" s="9">
        <f t="shared" si="2"/>
        <v>1</v>
      </c>
      <c r="O16" s="8">
        <v>4</v>
      </c>
      <c r="P16" s="8" t="str">
        <f t="shared" si="11"/>
        <v>similarity_match</v>
      </c>
      <c r="Q16" s="8">
        <v>0.3</v>
      </c>
      <c r="R16" s="13">
        <f t="shared" si="3"/>
        <v>0</v>
      </c>
      <c r="S16" s="9">
        <f t="shared" si="4"/>
        <v>1</v>
      </c>
      <c r="T16" s="9">
        <f t="shared" si="5"/>
        <v>1</v>
      </c>
    </row>
    <row r="17" spans="2:20" x14ac:dyDescent="0.2">
      <c r="B17" s="8" t="str">
        <f t="shared" si="8"/>
        <v>similarity_match</v>
      </c>
      <c r="C17" s="8">
        <v>0.4</v>
      </c>
      <c r="D17" s="8">
        <f t="shared" si="7"/>
        <v>3668</v>
      </c>
      <c r="E17" s="8">
        <f t="shared" si="9"/>
        <v>2474</v>
      </c>
      <c r="F17" s="8">
        <f t="shared" si="10"/>
        <v>1194</v>
      </c>
      <c r="G17" s="8">
        <v>2474</v>
      </c>
      <c r="H17" s="8">
        <v>0</v>
      </c>
      <c r="I17" s="8">
        <v>1194</v>
      </c>
      <c r="J17" s="8">
        <v>0</v>
      </c>
      <c r="K17" s="9">
        <f t="shared" si="1"/>
        <v>1</v>
      </c>
      <c r="L17" s="9">
        <f t="shared" si="2"/>
        <v>1</v>
      </c>
      <c r="O17" s="8">
        <v>5</v>
      </c>
      <c r="P17" s="8" t="str">
        <f t="shared" si="11"/>
        <v>similarity_match</v>
      </c>
      <c r="Q17" s="8">
        <v>0.4</v>
      </c>
      <c r="R17" s="13">
        <f t="shared" si="3"/>
        <v>0</v>
      </c>
      <c r="S17" s="9">
        <f t="shared" si="4"/>
        <v>1</v>
      </c>
      <c r="T17" s="9">
        <f t="shared" si="5"/>
        <v>1</v>
      </c>
    </row>
    <row r="18" spans="2:20" x14ac:dyDescent="0.2">
      <c r="B18" s="8" t="str">
        <f t="shared" si="8"/>
        <v>similarity_match</v>
      </c>
      <c r="C18" s="8">
        <v>0.5</v>
      </c>
      <c r="D18" s="8">
        <f t="shared" si="7"/>
        <v>3668</v>
      </c>
      <c r="E18" s="8">
        <f t="shared" si="9"/>
        <v>2474</v>
      </c>
      <c r="F18" s="8">
        <f t="shared" si="10"/>
        <v>1194</v>
      </c>
      <c r="G18" s="8">
        <v>2462</v>
      </c>
      <c r="H18" s="8">
        <v>15</v>
      </c>
      <c r="I18" s="8">
        <v>1179</v>
      </c>
      <c r="J18" s="8">
        <v>12</v>
      </c>
      <c r="K18" s="9">
        <f t="shared" si="1"/>
        <v>0.99514955537590943</v>
      </c>
      <c r="L18" s="9">
        <f t="shared" si="2"/>
        <v>0.98743718592964824</v>
      </c>
      <c r="O18" s="8">
        <v>6</v>
      </c>
      <c r="P18" s="8" t="str">
        <f t="shared" si="11"/>
        <v>similarity_match</v>
      </c>
      <c r="Q18" s="8">
        <v>0.5</v>
      </c>
      <c r="R18" s="13">
        <f t="shared" si="3"/>
        <v>4.8504446240905663E-3</v>
      </c>
      <c r="S18" s="9">
        <f t="shared" si="4"/>
        <v>0.98743718592964824</v>
      </c>
      <c r="T18" s="9">
        <f t="shared" si="5"/>
        <v>0.99514955537590943</v>
      </c>
    </row>
    <row r="19" spans="2:20" x14ac:dyDescent="0.2">
      <c r="B19" s="8" t="str">
        <f t="shared" si="8"/>
        <v>similarity_match</v>
      </c>
      <c r="C19" s="8">
        <v>0.6</v>
      </c>
      <c r="D19" s="8">
        <f t="shared" si="7"/>
        <v>3668</v>
      </c>
      <c r="E19" s="8">
        <f t="shared" si="9"/>
        <v>2474</v>
      </c>
      <c r="F19" s="8">
        <f t="shared" si="10"/>
        <v>1194</v>
      </c>
      <c r="G19" s="8">
        <v>2327</v>
      </c>
      <c r="H19" s="8">
        <v>218</v>
      </c>
      <c r="I19" s="8">
        <v>976</v>
      </c>
      <c r="J19" s="8">
        <v>147</v>
      </c>
      <c r="K19" s="9">
        <f t="shared" si="1"/>
        <v>0.94058205335489087</v>
      </c>
      <c r="L19" s="9">
        <f t="shared" si="2"/>
        <v>0.81742043551088772</v>
      </c>
      <c r="O19" s="8">
        <v>7</v>
      </c>
      <c r="P19" s="8" t="str">
        <f t="shared" si="11"/>
        <v>similarity_match</v>
      </c>
      <c r="Q19" s="8">
        <v>0.6</v>
      </c>
      <c r="R19" s="13">
        <f t="shared" si="3"/>
        <v>5.9417946645109132E-2</v>
      </c>
      <c r="S19" s="9">
        <f t="shared" si="4"/>
        <v>0.81742043551088772</v>
      </c>
      <c r="T19" s="9">
        <f t="shared" si="5"/>
        <v>0.94058205335489087</v>
      </c>
    </row>
    <row r="20" spans="2:20" x14ac:dyDescent="0.2">
      <c r="B20" s="8" t="str">
        <f t="shared" si="8"/>
        <v>similarity_match</v>
      </c>
      <c r="C20" s="8">
        <v>0.7</v>
      </c>
      <c r="D20" s="8">
        <f t="shared" si="7"/>
        <v>3668</v>
      </c>
      <c r="E20" s="8">
        <f t="shared" si="9"/>
        <v>2474</v>
      </c>
      <c r="F20" s="8">
        <f t="shared" si="10"/>
        <v>1194</v>
      </c>
      <c r="G20" s="8">
        <v>1849</v>
      </c>
      <c r="H20" s="8">
        <v>704</v>
      </c>
      <c r="I20" s="8">
        <v>490</v>
      </c>
      <c r="J20" s="8">
        <v>625</v>
      </c>
      <c r="K20" s="9">
        <f t="shared" si="1"/>
        <v>0.74737267582861766</v>
      </c>
      <c r="L20" s="9">
        <f t="shared" si="2"/>
        <v>0.41038525963149081</v>
      </c>
      <c r="O20" s="8">
        <v>8</v>
      </c>
      <c r="P20" s="8" t="str">
        <f t="shared" si="11"/>
        <v>similarity_match</v>
      </c>
      <c r="Q20" s="8">
        <v>0.7</v>
      </c>
      <c r="R20" s="13">
        <f t="shared" si="3"/>
        <v>0.25262732417138234</v>
      </c>
      <c r="S20" s="9">
        <f t="shared" si="4"/>
        <v>0.41038525963149081</v>
      </c>
      <c r="T20" s="9">
        <f t="shared" si="5"/>
        <v>0.74737267582861766</v>
      </c>
    </row>
    <row r="21" spans="2:20" x14ac:dyDescent="0.2">
      <c r="B21" s="8" t="str">
        <f t="shared" si="8"/>
        <v>similarity_match</v>
      </c>
      <c r="C21" s="8">
        <v>0.8</v>
      </c>
      <c r="D21" s="8">
        <f t="shared" si="7"/>
        <v>3668</v>
      </c>
      <c r="E21" s="8">
        <f t="shared" si="9"/>
        <v>2474</v>
      </c>
      <c r="F21" s="8">
        <f t="shared" si="10"/>
        <v>1194</v>
      </c>
      <c r="G21" s="8">
        <v>1084</v>
      </c>
      <c r="H21" s="8">
        <v>1062</v>
      </c>
      <c r="I21" s="8">
        <v>132</v>
      </c>
      <c r="J21" s="8">
        <v>1390</v>
      </c>
      <c r="K21" s="9">
        <f t="shared" si="1"/>
        <v>0.43815683104284558</v>
      </c>
      <c r="L21" s="9">
        <f t="shared" si="2"/>
        <v>0.11055276381909548</v>
      </c>
      <c r="O21" s="8">
        <v>9</v>
      </c>
      <c r="P21" s="8" t="str">
        <f t="shared" si="11"/>
        <v>similarity_match</v>
      </c>
      <c r="Q21" s="8">
        <v>0.8</v>
      </c>
      <c r="R21" s="13">
        <f t="shared" si="3"/>
        <v>0.56184316895715436</v>
      </c>
      <c r="S21" s="9">
        <f t="shared" si="4"/>
        <v>0.11055276381909548</v>
      </c>
      <c r="T21" s="9">
        <f t="shared" si="5"/>
        <v>0.43815683104284558</v>
      </c>
    </row>
    <row r="22" spans="2:20" x14ac:dyDescent="0.2">
      <c r="B22" s="8" t="str">
        <f t="shared" si="8"/>
        <v>similarity_match</v>
      </c>
      <c r="C22" s="8">
        <v>0.9</v>
      </c>
      <c r="D22" s="8">
        <f t="shared" si="7"/>
        <v>3668</v>
      </c>
      <c r="E22" s="8">
        <f t="shared" si="9"/>
        <v>2474</v>
      </c>
      <c r="F22" s="8">
        <f t="shared" si="10"/>
        <v>1194</v>
      </c>
      <c r="G22" s="8">
        <v>200</v>
      </c>
      <c r="H22" s="8">
        <v>1191</v>
      </c>
      <c r="I22" s="8">
        <v>3</v>
      </c>
      <c r="J22" s="8">
        <v>2274</v>
      </c>
      <c r="K22" s="9">
        <f t="shared" si="1"/>
        <v>8.084074373484236E-2</v>
      </c>
      <c r="L22" s="9">
        <f t="shared" si="2"/>
        <v>2.5125628140703518E-3</v>
      </c>
      <c r="O22" s="8">
        <v>10</v>
      </c>
      <c r="P22" s="8" t="str">
        <f t="shared" si="11"/>
        <v>similarity_match</v>
      </c>
      <c r="Q22" s="8">
        <v>0.9</v>
      </c>
      <c r="R22" s="13">
        <f t="shared" si="3"/>
        <v>0.9191592562651576</v>
      </c>
      <c r="S22" s="9">
        <f t="shared" si="4"/>
        <v>2.5125628140703518E-3</v>
      </c>
      <c r="T22" s="9">
        <f t="shared" si="5"/>
        <v>8.084074373484236E-2</v>
      </c>
    </row>
    <row r="23" spans="2:20" x14ac:dyDescent="0.2">
      <c r="B23" s="10" t="s">
        <v>21</v>
      </c>
      <c r="C23" s="10">
        <v>0</v>
      </c>
      <c r="D23" s="10">
        <f>SUM(G23:J23)</f>
        <v>3668</v>
      </c>
      <c r="E23" s="10">
        <v>2474</v>
      </c>
      <c r="F23" s="10">
        <v>1194</v>
      </c>
      <c r="G23" s="10">
        <v>2474</v>
      </c>
      <c r="H23" s="10">
        <v>0</v>
      </c>
      <c r="I23" s="10">
        <v>1194</v>
      </c>
      <c r="J23" s="10">
        <v>0</v>
      </c>
      <c r="K23" s="11">
        <f t="shared" si="1"/>
        <v>1</v>
      </c>
      <c r="L23" s="11">
        <f t="shared" si="2"/>
        <v>1</v>
      </c>
      <c r="O23" s="10">
        <v>1</v>
      </c>
      <c r="P23" s="10" t="str">
        <f>B23</f>
        <v>similarity_match_2</v>
      </c>
      <c r="Q23" s="10">
        <v>0</v>
      </c>
      <c r="R23" s="14">
        <f t="shared" si="3"/>
        <v>0</v>
      </c>
      <c r="S23" s="11">
        <f t="shared" si="4"/>
        <v>1</v>
      </c>
      <c r="T23" s="11">
        <f t="shared" si="5"/>
        <v>1</v>
      </c>
    </row>
    <row r="24" spans="2:20" x14ac:dyDescent="0.2">
      <c r="B24" s="10" t="str">
        <f>B23</f>
        <v>similarity_match_2</v>
      </c>
      <c r="C24" s="10">
        <v>0.1</v>
      </c>
      <c r="D24" s="10">
        <f t="shared" ref="D24:D32" si="12">SUM(G24:J24)</f>
        <v>3668</v>
      </c>
      <c r="E24" s="10">
        <f>E23</f>
        <v>2474</v>
      </c>
      <c r="F24" s="10">
        <f>F23</f>
        <v>1194</v>
      </c>
      <c r="G24" s="10">
        <v>2474</v>
      </c>
      <c r="H24" s="10">
        <v>0</v>
      </c>
      <c r="I24" s="10">
        <v>1194</v>
      </c>
      <c r="J24" s="10">
        <v>0</v>
      </c>
      <c r="K24" s="11">
        <f t="shared" si="1"/>
        <v>1</v>
      </c>
      <c r="L24" s="11">
        <f t="shared" si="2"/>
        <v>1</v>
      </c>
      <c r="O24" s="10">
        <v>2</v>
      </c>
      <c r="P24" s="10" t="str">
        <f t="shared" ref="P24:P32" si="13">B24</f>
        <v>similarity_match_2</v>
      </c>
      <c r="Q24" s="10">
        <v>0.1</v>
      </c>
      <c r="R24" s="14">
        <f t="shared" si="3"/>
        <v>0</v>
      </c>
      <c r="S24" s="11">
        <f t="shared" si="4"/>
        <v>1</v>
      </c>
      <c r="T24" s="11">
        <f t="shared" si="5"/>
        <v>1</v>
      </c>
    </row>
    <row r="25" spans="2:20" x14ac:dyDescent="0.2">
      <c r="B25" s="10" t="str">
        <f t="shared" ref="B25:B32" si="14">B24</f>
        <v>similarity_match_2</v>
      </c>
      <c r="C25" s="10">
        <v>0.2</v>
      </c>
      <c r="D25" s="10">
        <f t="shared" si="12"/>
        <v>3668</v>
      </c>
      <c r="E25" s="10">
        <f t="shared" ref="E25:E32" si="15">E24</f>
        <v>2474</v>
      </c>
      <c r="F25" s="10">
        <f t="shared" ref="F25:F32" si="16">F24</f>
        <v>1194</v>
      </c>
      <c r="G25" s="10">
        <v>2474</v>
      </c>
      <c r="H25" s="10">
        <v>0</v>
      </c>
      <c r="I25" s="10">
        <v>1194</v>
      </c>
      <c r="J25" s="10">
        <v>0</v>
      </c>
      <c r="K25" s="11">
        <f t="shared" si="1"/>
        <v>1</v>
      </c>
      <c r="L25" s="11">
        <f t="shared" si="2"/>
        <v>1</v>
      </c>
      <c r="O25" s="10">
        <v>3</v>
      </c>
      <c r="P25" s="10" t="str">
        <f t="shared" si="13"/>
        <v>similarity_match_2</v>
      </c>
      <c r="Q25" s="10">
        <v>0.2</v>
      </c>
      <c r="R25" s="14">
        <f t="shared" si="3"/>
        <v>0</v>
      </c>
      <c r="S25" s="11">
        <f t="shared" si="4"/>
        <v>1</v>
      </c>
      <c r="T25" s="11">
        <f t="shared" si="5"/>
        <v>1</v>
      </c>
    </row>
    <row r="26" spans="2:20" x14ac:dyDescent="0.2">
      <c r="B26" s="10" t="str">
        <f t="shared" si="14"/>
        <v>similarity_match_2</v>
      </c>
      <c r="C26" s="10">
        <v>0.3</v>
      </c>
      <c r="D26" s="10">
        <f t="shared" si="12"/>
        <v>3668</v>
      </c>
      <c r="E26" s="10">
        <f t="shared" si="15"/>
        <v>2474</v>
      </c>
      <c r="F26" s="10">
        <f t="shared" si="16"/>
        <v>1194</v>
      </c>
      <c r="G26" s="10">
        <v>2474</v>
      </c>
      <c r="H26" s="10">
        <v>0</v>
      </c>
      <c r="I26" s="10">
        <v>1194</v>
      </c>
      <c r="J26" s="10">
        <v>0</v>
      </c>
      <c r="K26" s="11">
        <f t="shared" si="1"/>
        <v>1</v>
      </c>
      <c r="L26" s="11">
        <f t="shared" si="2"/>
        <v>1</v>
      </c>
      <c r="O26" s="10">
        <v>4</v>
      </c>
      <c r="P26" s="10" t="str">
        <f t="shared" si="13"/>
        <v>similarity_match_2</v>
      </c>
      <c r="Q26" s="10">
        <v>0.3</v>
      </c>
      <c r="R26" s="14">
        <f t="shared" si="3"/>
        <v>0</v>
      </c>
      <c r="S26" s="11">
        <f t="shared" si="4"/>
        <v>1</v>
      </c>
      <c r="T26" s="11">
        <f t="shared" si="5"/>
        <v>1</v>
      </c>
    </row>
    <row r="27" spans="2:20" x14ac:dyDescent="0.2">
      <c r="B27" s="10" t="str">
        <f t="shared" si="14"/>
        <v>similarity_match_2</v>
      </c>
      <c r="C27" s="10">
        <v>0.4</v>
      </c>
      <c r="D27" s="10">
        <f t="shared" si="12"/>
        <v>3668</v>
      </c>
      <c r="E27" s="10">
        <f t="shared" si="15"/>
        <v>2474</v>
      </c>
      <c r="F27" s="10">
        <f t="shared" si="16"/>
        <v>1194</v>
      </c>
      <c r="G27" s="10">
        <v>2474</v>
      </c>
      <c r="H27" s="10">
        <v>0</v>
      </c>
      <c r="I27" s="10">
        <v>1194</v>
      </c>
      <c r="J27" s="10">
        <v>0</v>
      </c>
      <c r="K27" s="11">
        <f t="shared" si="1"/>
        <v>1</v>
      </c>
      <c r="L27" s="11">
        <f t="shared" si="2"/>
        <v>1</v>
      </c>
      <c r="O27" s="10">
        <v>5</v>
      </c>
      <c r="P27" s="10" t="str">
        <f t="shared" si="13"/>
        <v>similarity_match_2</v>
      </c>
      <c r="Q27" s="10">
        <v>0.4</v>
      </c>
      <c r="R27" s="14">
        <f t="shared" si="3"/>
        <v>0</v>
      </c>
      <c r="S27" s="11">
        <f t="shared" si="4"/>
        <v>1</v>
      </c>
      <c r="T27" s="11">
        <f t="shared" si="5"/>
        <v>1</v>
      </c>
    </row>
    <row r="28" spans="2:20" x14ac:dyDescent="0.2">
      <c r="B28" s="10" t="str">
        <f t="shared" si="14"/>
        <v>similarity_match_2</v>
      </c>
      <c r="C28" s="10">
        <v>0.5</v>
      </c>
      <c r="D28" s="10">
        <f t="shared" si="12"/>
        <v>3668</v>
      </c>
      <c r="E28" s="10">
        <f t="shared" si="15"/>
        <v>2474</v>
      </c>
      <c r="F28" s="10">
        <f t="shared" si="16"/>
        <v>1194</v>
      </c>
      <c r="G28" s="10">
        <v>2473</v>
      </c>
      <c r="H28" s="10">
        <v>3</v>
      </c>
      <c r="I28" s="10">
        <v>1191</v>
      </c>
      <c r="J28" s="10">
        <v>1</v>
      </c>
      <c r="K28" s="11">
        <f t="shared" si="1"/>
        <v>0.99959579628132578</v>
      </c>
      <c r="L28" s="11">
        <f t="shared" si="2"/>
        <v>0.99748743718592969</v>
      </c>
      <c r="O28" s="10">
        <v>6</v>
      </c>
      <c r="P28" s="10" t="str">
        <f t="shared" si="13"/>
        <v>similarity_match_2</v>
      </c>
      <c r="Q28" s="10">
        <v>0.5</v>
      </c>
      <c r="R28" s="14">
        <f t="shared" si="3"/>
        <v>4.0420371867422311E-4</v>
      </c>
      <c r="S28" s="11">
        <f t="shared" si="4"/>
        <v>0.99748743718592969</v>
      </c>
      <c r="T28" s="11">
        <f t="shared" si="5"/>
        <v>0.99959579628132578</v>
      </c>
    </row>
    <row r="29" spans="2:20" x14ac:dyDescent="0.2">
      <c r="B29" s="10" t="str">
        <f t="shared" si="14"/>
        <v>similarity_match_2</v>
      </c>
      <c r="C29" s="10">
        <v>0.6</v>
      </c>
      <c r="D29" s="10">
        <f t="shared" si="12"/>
        <v>3668</v>
      </c>
      <c r="E29" s="10">
        <f t="shared" si="15"/>
        <v>2474</v>
      </c>
      <c r="F29" s="10">
        <f t="shared" si="16"/>
        <v>1194</v>
      </c>
      <c r="G29" s="10">
        <v>2420</v>
      </c>
      <c r="H29" s="10">
        <v>144</v>
      </c>
      <c r="I29" s="10">
        <v>1050</v>
      </c>
      <c r="J29" s="10">
        <v>54</v>
      </c>
      <c r="K29" s="11">
        <f t="shared" si="1"/>
        <v>0.97817299919159262</v>
      </c>
      <c r="L29" s="11">
        <f t="shared" si="2"/>
        <v>0.87939698492462315</v>
      </c>
      <c r="O29" s="10">
        <v>7</v>
      </c>
      <c r="P29" s="10" t="str">
        <f t="shared" si="13"/>
        <v>similarity_match_2</v>
      </c>
      <c r="Q29" s="10">
        <v>0.6</v>
      </c>
      <c r="R29" s="14">
        <f t="shared" si="3"/>
        <v>2.1827000808407382E-2</v>
      </c>
      <c r="S29" s="11">
        <f t="shared" si="4"/>
        <v>0.87939698492462315</v>
      </c>
      <c r="T29" s="11">
        <f t="shared" si="5"/>
        <v>0.97817299919159262</v>
      </c>
    </row>
    <row r="30" spans="2:20" x14ac:dyDescent="0.2">
      <c r="B30" s="10" t="str">
        <f t="shared" si="14"/>
        <v>similarity_match_2</v>
      </c>
      <c r="C30" s="10">
        <v>0.7</v>
      </c>
      <c r="D30" s="10">
        <f t="shared" si="12"/>
        <v>3668</v>
      </c>
      <c r="E30" s="10">
        <f t="shared" si="15"/>
        <v>2474</v>
      </c>
      <c r="F30" s="10">
        <f t="shared" si="16"/>
        <v>1194</v>
      </c>
      <c r="G30" s="10">
        <v>1995</v>
      </c>
      <c r="H30" s="10">
        <v>643</v>
      </c>
      <c r="I30" s="10">
        <v>551</v>
      </c>
      <c r="J30" s="10">
        <v>479</v>
      </c>
      <c r="K30" s="11">
        <f t="shared" si="1"/>
        <v>0.80638641875505257</v>
      </c>
      <c r="L30" s="11">
        <f t="shared" si="2"/>
        <v>0.46147403685092125</v>
      </c>
      <c r="O30" s="10">
        <v>8</v>
      </c>
      <c r="P30" s="10" t="str">
        <f t="shared" si="13"/>
        <v>similarity_match_2</v>
      </c>
      <c r="Q30" s="10">
        <v>0.7</v>
      </c>
      <c r="R30" s="14">
        <f t="shared" si="3"/>
        <v>0.19361358124494743</v>
      </c>
      <c r="S30" s="11">
        <f t="shared" si="4"/>
        <v>0.46147403685092125</v>
      </c>
      <c r="T30" s="11">
        <f t="shared" si="5"/>
        <v>0.80638641875505257</v>
      </c>
    </row>
    <row r="31" spans="2:20" x14ac:dyDescent="0.2">
      <c r="B31" s="10" t="str">
        <f t="shared" si="14"/>
        <v>similarity_match_2</v>
      </c>
      <c r="C31" s="10">
        <v>0.8</v>
      </c>
      <c r="D31" s="10">
        <f t="shared" si="12"/>
        <v>3668</v>
      </c>
      <c r="E31" s="10">
        <f t="shared" si="15"/>
        <v>2474</v>
      </c>
      <c r="F31" s="10">
        <f t="shared" si="16"/>
        <v>1194</v>
      </c>
      <c r="G31" s="10">
        <v>1151</v>
      </c>
      <c r="H31" s="10">
        <v>1066</v>
      </c>
      <c r="I31" s="10">
        <v>128</v>
      </c>
      <c r="J31" s="10">
        <v>1323</v>
      </c>
      <c r="K31" s="11">
        <f t="shared" si="1"/>
        <v>0.46523848019401781</v>
      </c>
      <c r="L31" s="11">
        <f t="shared" si="2"/>
        <v>0.10720268006700168</v>
      </c>
      <c r="O31" s="10">
        <v>9</v>
      </c>
      <c r="P31" s="10" t="str">
        <f t="shared" si="13"/>
        <v>similarity_match_2</v>
      </c>
      <c r="Q31" s="10">
        <v>0.8</v>
      </c>
      <c r="R31" s="14">
        <f t="shared" si="3"/>
        <v>0.53476151980598219</v>
      </c>
      <c r="S31" s="11">
        <f t="shared" si="4"/>
        <v>0.10720268006700168</v>
      </c>
      <c r="T31" s="11">
        <f t="shared" si="5"/>
        <v>0.46523848019401781</v>
      </c>
    </row>
    <row r="32" spans="2:20" x14ac:dyDescent="0.2">
      <c r="B32" s="10" t="str">
        <f t="shared" si="14"/>
        <v>similarity_match_2</v>
      </c>
      <c r="C32" s="10">
        <v>0.9</v>
      </c>
      <c r="D32" s="10">
        <f t="shared" si="12"/>
        <v>3668</v>
      </c>
      <c r="E32" s="10">
        <f t="shared" si="15"/>
        <v>2474</v>
      </c>
      <c r="F32" s="10">
        <f t="shared" si="16"/>
        <v>1194</v>
      </c>
      <c r="G32" s="10">
        <v>275</v>
      </c>
      <c r="H32" s="10">
        <v>1191</v>
      </c>
      <c r="I32" s="10">
        <v>3</v>
      </c>
      <c r="J32" s="10">
        <v>2199</v>
      </c>
      <c r="K32" s="11">
        <f t="shared" si="1"/>
        <v>0.11115602263540825</v>
      </c>
      <c r="L32" s="11">
        <f t="shared" si="2"/>
        <v>2.5125628140703518E-3</v>
      </c>
      <c r="O32" s="10">
        <v>10</v>
      </c>
      <c r="P32" s="10" t="str">
        <f t="shared" si="13"/>
        <v>similarity_match_2</v>
      </c>
      <c r="Q32" s="10">
        <v>0.9</v>
      </c>
      <c r="R32" s="14">
        <f t="shared" si="3"/>
        <v>0.88884397736459175</v>
      </c>
      <c r="S32" s="11">
        <f t="shared" si="4"/>
        <v>2.5125628140703518E-3</v>
      </c>
      <c r="T32" s="11">
        <f t="shared" si="5"/>
        <v>0.11115602263540825</v>
      </c>
    </row>
  </sheetData>
  <pageMargins left="0.7" right="0.7" top="0.75" bottom="0.75" header="0.3" footer="0.3"/>
  <ignoredErrors>
    <ignoredError sqref="D13 D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comparison</vt:lpstr>
      <vt:lpstr>Similarity_Matching_TPR-FPR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Srinivasan</dc:creator>
  <cp:lastModifiedBy>Anand Srinivasan</cp:lastModifiedBy>
  <dcterms:created xsi:type="dcterms:W3CDTF">2021-11-05T13:06:58Z</dcterms:created>
  <dcterms:modified xsi:type="dcterms:W3CDTF">2021-11-05T14:35:50Z</dcterms:modified>
</cp:coreProperties>
</file>