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24519"/>
</workbook>
</file>

<file path=xl/calcChain.xml><?xml version="1.0" encoding="utf-8"?>
<calcChain xmlns="http://schemas.openxmlformats.org/spreadsheetml/2006/main">
  <c r="F10" i="3"/>
  <c r="F11"/>
  <c r="F9"/>
  <c r="F9" i="2"/>
  <c r="F10"/>
  <c r="F3" i="3"/>
  <c r="E11"/>
  <c r="E9"/>
  <c r="E10"/>
  <c r="D11"/>
  <c r="D10"/>
  <c r="D9"/>
  <c r="C10"/>
  <c r="C11"/>
  <c r="C9"/>
  <c r="B10"/>
  <c r="B11"/>
  <c r="B9"/>
  <c r="F5"/>
  <c r="F4"/>
  <c r="F2"/>
  <c r="F2" i="2"/>
  <c r="E5" i="3"/>
  <c r="E4"/>
  <c r="E3"/>
  <c r="E2"/>
  <c r="D5"/>
  <c r="D4"/>
  <c r="D3"/>
  <c r="D2"/>
  <c r="B5"/>
  <c r="B4"/>
  <c r="B3"/>
  <c r="B2"/>
  <c r="C5"/>
  <c r="C4"/>
  <c r="C3"/>
  <c r="C2"/>
  <c r="F49" i="1"/>
  <c r="F48"/>
  <c r="F47"/>
  <c r="F52"/>
  <c r="F45"/>
  <c r="F44"/>
  <c r="F43"/>
  <c r="F42"/>
  <c r="F39"/>
  <c r="F38"/>
  <c r="F37"/>
  <c r="F36"/>
  <c r="F33"/>
  <c r="F32"/>
  <c r="F31"/>
  <c r="F30"/>
  <c r="F29"/>
  <c r="F11" i="2" l="1"/>
  <c r="E10"/>
  <c r="E11"/>
  <c r="E9"/>
  <c r="D10"/>
  <c r="D11"/>
  <c r="D9"/>
  <c r="C10"/>
  <c r="C11"/>
  <c r="C9"/>
  <c r="B10"/>
  <c r="B11"/>
  <c r="B9"/>
  <c r="F3"/>
  <c r="F4"/>
  <c r="F5"/>
  <c r="E3"/>
  <c r="E4"/>
  <c r="E5"/>
  <c r="E2"/>
  <c r="D3"/>
  <c r="D4"/>
  <c r="D5"/>
  <c r="D2"/>
  <c r="C3"/>
  <c r="C4"/>
  <c r="C5"/>
  <c r="C2"/>
  <c r="B3"/>
  <c r="B4"/>
  <c r="B5"/>
  <c r="B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<sst xmlns="http://schemas.openxmlformats.org/spreadsheetml/2006/main" count="1531" uniqueCount="77">
  <si>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</si>
  <si>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</si>
  <si>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</si>
  <si>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</si>
  <si>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</si>
  <si>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</si>
  <si>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</si>
  <si>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</si>
  <si>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</si>
  <si>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</si>
  <si>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</si>
  <si>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</si>
  <si>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</si>
  <si>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</si>
  <si>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</si>
  <si>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</si>
  <si>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</si>
  <si>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</si>
  <si>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</si>
  <si>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</si>
  <si>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</si>
  <si>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</si>
  <si>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</si>
  <si>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</si>
  <si>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</si>
  <si>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</si>
  <si>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</si>
  <si>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</si>
  <si>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</si>
  <si>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</si>
  <si>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</si>
  <si>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</si>
  <si>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</si>
  <si>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</si>
  <si>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</si>
  <si>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</si>
  <si>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</si>
  <si>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</si>
  <si>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</si>
  <si>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</si>
  <si>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</si>
  <si>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</si>
  <si>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</si>
  <si>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</si>
  <si>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</si>
  <si>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</si>
  <si>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</si>
  <si>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</si>
  <si>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</si>
  <si>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</si>
  <si>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</si>
  <si>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</si>
  <si>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</si>
  <si>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</si>
  <si>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</si>
  <si>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</si>
  <si>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</si>
  <si>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</si>
  <si>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</si>
  <si>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</si>
  <si>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</si>
  <si>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</si>
  <si>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</si>
  <si>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</si>
  <si>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</si>
  <si>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</si>
  <si>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</si>
  <si>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</si>
  <si>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</si>
  <si>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</si>
  <si>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</si>
  <si>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</si>
  <si>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</si>
  <si>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</si>
  <si>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</si>
  <si>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</si>
  <si>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alex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</si>
</sst>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37" workbookViewId="0">
      <selection activeCell="F50" sqref="F50"/>
    </sheetView>
  </sheetViews>
  <sheetFormatPr defaultRowHeight="1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F28" s="3" t="s">
        <v>23</v>
      </c>
    </row>
    <row r="29" spans="1:7">
      <c r="E29" s="4" t="s">
        <v>35</v>
      </c>
      <c r="F29">
        <f>COUNTIF(G2:G25,"boston")</f>
        <v>4</v>
      </c>
    </row>
    <row r="30" spans="1:7">
      <c r="E30" s="4" t="s">
        <v>36</v>
      </c>
      <c r="F30">
        <f>COUNTIF(D2:D25,"microwave")</f>
        <v>5</v>
      </c>
    </row>
    <row r="31" spans="1:7">
      <c r="E31" s="4" t="s">
        <v>37</v>
      </c>
      <c r="F31">
        <f>COUNTIF(F2:F25,"truck 3")</f>
        <v>8</v>
      </c>
    </row>
    <row r="32" spans="1:7">
      <c r="E32" s="4" t="s">
        <v>38</v>
      </c>
      <c r="F32">
        <f>COUNTIF(C2:C25,"peter white")</f>
        <v>6</v>
      </c>
    </row>
    <row r="33" spans="5:6">
      <c r="E33" s="4" t="s">
        <v>30</v>
      </c>
      <c r="F33">
        <f>COUNTIF(E2:E25,"&lt;20")</f>
        <v>9</v>
      </c>
    </row>
    <row r="35" spans="5:6">
      <c r="F35" s="3" t="s">
        <v>24</v>
      </c>
    </row>
    <row r="36" spans="5:6">
      <c r="E36" s="4" t="s">
        <v>27</v>
      </c>
      <c r="F36">
        <f>SUMIF(D2:D25,"refrigerator",E2:E25)</f>
        <v>105</v>
      </c>
    </row>
    <row r="37" spans="5:6">
      <c r="E37" s="4" t="s">
        <v>28</v>
      </c>
      <c r="F37">
        <f>SUMIF(D2:D25,"washing machine",E2:E25)</f>
        <v>164</v>
      </c>
    </row>
    <row r="38" spans="5:6">
      <c r="E38" s="4" t="s">
        <v>34</v>
      </c>
      <c r="F38">
        <f>SUMIF(F2:F25,"truck 4",E2:E25)</f>
        <v>156</v>
      </c>
    </row>
    <row r="39" spans="5:6">
      <c r="E39" s="4" t="s">
        <v>44</v>
      </c>
      <c r="F39">
        <f>SUMIF(F2:F25,"&lt;&gt;aeroplane",E2:E25)</f>
        <v>551</v>
      </c>
    </row>
    <row r="41" spans="5:6">
      <c r="E41" s="4"/>
      <c r="F41" s="3" t="s">
        <v>25</v>
      </c>
    </row>
    <row r="42" spans="5:6">
      <c r="E42" s="4" t="s">
        <v>39</v>
      </c>
      <c r="F42">
        <f>COUNTIFS(G2:G25,"boston",D2:D25,"microwave")</f>
        <v>2</v>
      </c>
    </row>
    <row r="43" spans="5:6">
      <c r="E43" s="4" t="s">
        <v>40</v>
      </c>
      <c r="F43">
        <f>COUNTIFS(F2:F25,"truck 1",C2:C25,"peter white")</f>
        <v>2</v>
      </c>
    </row>
    <row r="44" spans="5:6">
      <c r="E44" s="4" t="s">
        <v>41</v>
      </c>
      <c r="F44">
        <f>COUNTIFS(G2:G25,"bostron",B2:B25,"&gt;2/3/2013")</f>
        <v>0</v>
      </c>
    </row>
    <row r="45" spans="5:6">
      <c r="E45" s="4" t="s">
        <v>42</v>
      </c>
      <c r="F45">
        <f>COUNTIFS(B2:B25,"&gt;2/3/2013",B2:B25,"&lt;2/6/2013")</f>
        <v>0</v>
      </c>
    </row>
    <row r="46" spans="5:6">
      <c r="F46" s="3" t="s">
        <v>26</v>
      </c>
    </row>
    <row r="47" spans="5:6">
      <c r="E47" s="4" t="s">
        <v>31</v>
      </c>
      <c r="F47">
        <f>SUMIFS(E2:E25,G2:G25,"NY",D2:D25,"MICROWAVE")</f>
        <v>25</v>
      </c>
    </row>
    <row r="48" spans="5:6">
      <c r="E48" s="4" t="s">
        <v>33</v>
      </c>
      <c r="F48">
        <f>SUMIFS(E2:E25,G2:G25,"PITTSBURGH",F2:F25,"TRUCK 1")</f>
        <v>75</v>
      </c>
    </row>
    <row r="49" spans="5:6">
      <c r="E49" s="4" t="s">
        <v>43</v>
      </c>
      <c r="F49">
        <f>SUMIFS(E2:E25,B2:B25,"&gt;2/3/2013",B2:B25,"&lt;2/6/2013")</f>
        <v>0</v>
      </c>
    </row>
    <row r="52" spans="5:6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A101" sqref="A101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COUNTIF(B16:B241,"SHAVING")</f>
        <v>71</v>
      </c>
      <c r="C2">
        <f>SUMIF(B16:B241,"SHAVING",E16:E241)</f>
        <v>717</v>
      </c>
      <c r="D2" s="2">
        <f>COUNTIFS(D16:D241,"CASH",B16:B241,A2)</f>
        <v>42</v>
      </c>
      <c r="E2" s="2">
        <f>COUNTIFS(D16:D241,"CREDIT CARD",B16:B241,A2)</f>
        <v>29</v>
      </c>
      <c r="F2" s="2">
        <f>SUMIFS(E16:E241,D16:D241,"CASH",B16:B241,A2)</f>
        <v>414</v>
      </c>
    </row>
    <row r="3" spans="1:6">
      <c r="A3" s="9" t="s">
        <v>47</v>
      </c>
      <c r="B3" s="2">
        <f>COUNTIF(B16:B241,A3)</f>
        <v>46</v>
      </c>
      <c r="C3">
        <f>SUMIF(B16:B241,"WASHING AND COMBING",E16:E241)</f>
        <v>1934</v>
      </c>
      <c r="D3" s="2">
        <f>COUNTIFS(D16:D241,"CASH",B16:B241,A3)</f>
        <v>31</v>
      </c>
      <c r="E3" s="2">
        <f>COUNTIFS(D17:D242,"CREDIT CARD",B17:B242,A3)</f>
        <v>15</v>
      </c>
      <c r="F3" s="2">
        <f>SUMIFS(E17:E242,D17:D242,"CASH",B17:B242,A3)</f>
        <v>1350</v>
      </c>
    </row>
    <row r="4" spans="1:6">
      <c r="A4" s="10" t="s">
        <v>48</v>
      </c>
      <c r="B4">
        <f>COUNTIF(B16:B241,A4)</f>
        <v>50</v>
      </c>
      <c r="C4">
        <f>SUMIF(B16:B241,"DYEING",E16:E241)</f>
        <v>1650</v>
      </c>
      <c r="D4" s="2">
        <f>COUNTIFS(D16:D241,"CASH",B16:B241,A4)</f>
        <v>35</v>
      </c>
      <c r="E4" s="2">
        <f>COUNTIFS(D18:D243,"CREDIT CARD",B18:B243,A4)</f>
        <v>15</v>
      </c>
      <c r="F4" s="2">
        <f t="shared" ref="F3:F4" si="0">SUMIFS(E18:E243,D18:D243,"CASH",B18:B243,A4)</f>
        <v>1155</v>
      </c>
    </row>
    <row r="5" spans="1:6">
      <c r="A5" s="2" t="s">
        <v>52</v>
      </c>
      <c r="B5" s="2">
        <f>COUNTIF(B16:B241,A5)</f>
        <v>32</v>
      </c>
      <c r="C5" s="2">
        <f>SUMIF(B16:B241,"MEETING HAIRSTYLES",E16:E241)</f>
        <v>1119</v>
      </c>
      <c r="D5" s="2">
        <f>COUNTIFS(D16:D241,"cash",B16:B241,A5)</f>
        <v>21</v>
      </c>
      <c r="E5" s="2">
        <f>COUNTIFS(D19:D244,"CREDIT CARD",B19:B244,A5)</f>
        <v>11</v>
      </c>
      <c r="F5" s="2">
        <f>SUMIFS(E19:E244,D19:D244,"CASH",B19:B244,A5)</f>
        <v>735</v>
      </c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COUNTIF(C16:C241,A9)</f>
        <v>25</v>
      </c>
      <c r="C9" s="2">
        <f>SUMIFS(E16:E241,C16:C241,A9)</f>
        <v>688</v>
      </c>
      <c r="D9" s="2">
        <f>COUNTIFS(B16:B241,"SHAVING",C16:C241,"JANE")</f>
        <v>7</v>
      </c>
      <c r="E9" s="2">
        <f>COUNTIFS(B16:B241,"kids",C16:C241,"jane")</f>
        <v>1</v>
      </c>
      <c r="F9" s="2">
        <f>SUMIFS(E16:E241,C16:C241,A9,B16:B241,"shaving",A16:A241,"&gt;=5/10/2013",A16:A241,"&lt;=5/20/2013")</f>
        <v>0</v>
      </c>
    </row>
    <row r="10" spans="1:6">
      <c r="A10" s="9" t="s">
        <v>54</v>
      </c>
      <c r="B10" s="2">
        <f t="shared" ref="B10:B11" si="1">COUNTIF(C17:C242,A10)</f>
        <v>31</v>
      </c>
      <c r="C10" s="2">
        <f t="shared" ref="C10:C11" si="2">SUMIFS(E17:E242,C17:C242,A10)</f>
        <v>965</v>
      </c>
      <c r="D10" s="2">
        <f>COUNTIFS(C16:C241,"MARTHA",B16:B241,"SHAVING")</f>
        <v>8</v>
      </c>
      <c r="E10" s="2">
        <f>COUNTIFS(B16:B241,"kids",C16:C241,"martha")</f>
        <v>1</v>
      </c>
      <c r="F10" s="2">
        <f t="shared" ref="F10:F11" si="3">SUMIFS(E17:E242,C17:C242,A10,B17:B242,"shaving",A17:A242,"&gt;=5/10/2013",A17:A242,"&lt;=5/20/2013")</f>
        <v>0</v>
      </c>
    </row>
    <row r="11" spans="1:6">
      <c r="A11" s="9" t="s">
        <v>76</v>
      </c>
      <c r="B11" s="2">
        <f t="shared" si="1"/>
        <v>23</v>
      </c>
      <c r="C11" s="2">
        <f t="shared" si="2"/>
        <v>701</v>
      </c>
      <c r="D11" s="2">
        <f>COUNTIFS(B16:B241,"shaving",C16:C241,"alex")</f>
        <v>5</v>
      </c>
      <c r="E11" s="2">
        <f>COUNTIFS(B16:B241,"kids",C16:C241,"alex")</f>
        <v>1</v>
      </c>
      <c r="F11" s="2">
        <f t="shared" si="3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dataConsolidate/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F9" sqref="F9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ref="F10:F11" si="9">SUMIFS($E$16:$E$241,$C$16:$C$241,A11,$B$16:$B$241,"Shaving",$A$16:$A$241,"&gt;=5/10/2013",$A$16:$A$241,"&lt;=5/20/2013")</f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8"/>
  <sheetViews>
    <sheetView workbookViewId="0">
      <selection activeCell="B8" sqref="B8:K8"/>
    </sheetView>
  </sheetViews>
  <sheetFormatPr defaultRowHeight="15"/>
  <sheetData>
    <row r="8" spans="2:2" ht="31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ANAND</cp:lastModifiedBy>
  <dcterms:created xsi:type="dcterms:W3CDTF">2013-06-05T17:23:06Z</dcterms:created>
  <dcterms:modified xsi:type="dcterms:W3CDTF">2022-04-25T14:04:17Z</dcterms:modified>
</cp:coreProperties>
</file>